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D:\ahmed\tabouk\التقرير الاسبوعي\12-10-2026\"/>
    </mc:Choice>
  </mc:AlternateContent>
  <xr:revisionPtr revIDLastSave="0" documentId="13_ncr:1_{DC3687DE-CA07-4121-8380-FDDF6FB7FE26}" xr6:coauthVersionLast="47" xr6:coauthVersionMax="47" xr10:uidLastSave="{00000000-0000-0000-0000-000000000000}"/>
  <bookViews>
    <workbookView xWindow="-108" yWindow="-108" windowWidth="23256" windowHeight="12456" tabRatio="726" firstSheet="2" activeTab="2" xr2:uid="{D1037EEC-27A1-4B6C-BDBD-E5FFCCABCA6A}"/>
  </bookViews>
  <sheets>
    <sheet name="DB" sheetId="33" state="hidden" r:id="rId1"/>
    <sheet name="Procurement (2)" sheetId="40" state="hidden" r:id="rId2"/>
    <sheet name="Weekly Progress Report" sheetId="1" r:id="rId3"/>
    <sheet name="General Information" sheetId="21" r:id="rId4"/>
    <sheet name="Weekly Photos" sheetId="34" r:id="rId5"/>
    <sheet name="Progress" sheetId="31" r:id="rId6"/>
    <sheet name="FIR Summary" sheetId="35" r:id="rId7"/>
    <sheet name="Quality" sheetId="29" r:id="rId8"/>
    <sheet name="Quality-Stat" sheetId="38" r:id="rId9"/>
    <sheet name="HSE" sheetId="28" r:id="rId10"/>
    <sheet name="HSE-Stat" sheetId="20" r:id="rId11"/>
    <sheet name="Major Quantities" sheetId="25" r:id="rId12"/>
    <sheet name="Risk Register" sheetId="36" r:id="rId13"/>
    <sheet name="CCO" sheetId="23" r:id="rId14"/>
    <sheet name="Invoice Log" sheetId="12" r:id="rId15"/>
    <sheet name="Procurement" sheetId="14" r:id="rId16"/>
    <sheet name="Issues" sheetId="24" r:id="rId17"/>
    <sheet name="Manpower" sheetId="6" r:id="rId18"/>
    <sheet name="Milestones" sheetId="19" r:id="rId19"/>
    <sheet name="Schedule" sheetId="27" r:id="rId20"/>
    <sheet name="EV-Chart Data" sheetId="2" r:id="rId21"/>
    <sheet name="Physical-Chart Data" sheetId="11" r:id="rId22"/>
    <sheet name="Testing" sheetId="32" r:id="rId23"/>
    <sheet name="CONCULUSTION" sheetId="39" r:id="rId24"/>
    <sheet name="LOOK AHEAD" sheetId="37" r:id="rId25"/>
    <sheet name="Codes" sheetId="9" state="hidden" r:id="rId26"/>
  </sheets>
  <definedNames>
    <definedName name="_____________ccr1" localSheetId="6"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ccr1" localSheetId="6"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ccr1" localSheetId="6"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ccr1" localSheetId="6"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ccr1" localSheetId="6"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ccr1" localSheetId="6"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ccr1" localSheetId="6"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ab1" localSheetId="6"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6"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old3" localSheetId="6"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6"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6"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6"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6"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old3" localSheetId="6"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6"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6"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6"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6"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6"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old3" localSheetId="6"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6" hidden="1">#REF!</definedName>
    <definedName name="__123Graph_A" hidden="1">#REF!</definedName>
    <definedName name="__123Graph_ACURRENT" localSheetId="6" hidden="1">#REF!</definedName>
    <definedName name="__123Graph_ACURRENT" hidden="1">#REF!</definedName>
    <definedName name="__123Graph_B" localSheetId="6" hidden="1">#REF!</definedName>
    <definedName name="__123Graph_B" hidden="1">#REF!</definedName>
    <definedName name="__ccr1" localSheetId="6"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1B.05.M.010.0010" localSheetId="6">#REF!</definedName>
    <definedName name="_1B.05.M.010.0010" localSheetId="8">#REF!</definedName>
    <definedName name="_1B.05.M.010.0010">#REF!</definedName>
    <definedName name="_1B.05.M.010.0050" localSheetId="6">#REF!</definedName>
    <definedName name="_1B.05.M.010.0050" localSheetId="8">#REF!</definedName>
    <definedName name="_1B.05.M.010.0050">#REF!</definedName>
    <definedName name="_1B.05.M.0100.0010" localSheetId="6">#REF!</definedName>
    <definedName name="_1B.05.M.0100.0010">#REF!</definedName>
    <definedName name="_1B.05.M.020.0010" localSheetId="6">#REF!</definedName>
    <definedName name="_1B.05.M.020.0010">#REF!</definedName>
    <definedName name="_1B.05.M.020.0020" localSheetId="6">#REF!</definedName>
    <definedName name="_1B.05.M.020.0020">#REF!</definedName>
    <definedName name="_1B.05.M.020.0030" localSheetId="6">#REF!</definedName>
    <definedName name="_1B.05.M.020.0030">#REF!</definedName>
    <definedName name="_1B.05.M.020.0040" localSheetId="6">#REF!</definedName>
    <definedName name="_1B.05.M.020.0040">#REF!</definedName>
    <definedName name="_1B.05.M.030.0010" localSheetId="6">#REF!</definedName>
    <definedName name="_1B.05.M.030.0010">#REF!</definedName>
    <definedName name="_1B.05.M.030.0020" localSheetId="6">#REF!</definedName>
    <definedName name="_1B.05.M.030.0020">#REF!</definedName>
    <definedName name="_1B.05.M.040.0010" localSheetId="6">#REF!</definedName>
    <definedName name="_1B.05.M.040.0010">#REF!</definedName>
    <definedName name="_1B.05.M.050.0010" localSheetId="6">#REF!</definedName>
    <definedName name="_1B.05.M.050.0010">#REF!</definedName>
    <definedName name="_1B.05.M.050.0020" localSheetId="6">#REF!</definedName>
    <definedName name="_1B.05.M.050.0020">#REF!</definedName>
    <definedName name="_1B.05.M.050.0030" localSheetId="6">#REF!</definedName>
    <definedName name="_1B.05.M.050.0030">#REF!</definedName>
    <definedName name="_1B.05.M.060.0020" localSheetId="6">#REF!</definedName>
    <definedName name="_1B.05.M.060.0020">#REF!</definedName>
    <definedName name="_1B.05.M.060.0100" localSheetId="6">#REF!</definedName>
    <definedName name="_1B.05.M.060.0100">#REF!</definedName>
    <definedName name="_1B.05.M.070.0010" localSheetId="6">#REF!</definedName>
    <definedName name="_1B.05.M.070.0010">#REF!</definedName>
    <definedName name="_1B.05.M.070.0020" localSheetId="6">#REF!</definedName>
    <definedName name="_1B.05.M.070.0020">#REF!</definedName>
    <definedName name="_1B.05.M.070.0030" localSheetId="6">#REF!</definedName>
    <definedName name="_1B.05.M.070.0030">#REF!</definedName>
    <definedName name="_1B.05.M.070.0040" localSheetId="6">#REF!</definedName>
    <definedName name="_1B.05.M.070.0040">#REF!</definedName>
    <definedName name="_1B.05.M.070.0050" localSheetId="6">#REF!</definedName>
    <definedName name="_1B.05.M.070.0050">#REF!</definedName>
    <definedName name="_1B.05.M.080.0010" localSheetId="6">#REF!</definedName>
    <definedName name="_1B.05.M.080.0010">#REF!</definedName>
    <definedName name="_1B.05.M.090.0010" localSheetId="6">#REF!</definedName>
    <definedName name="_1B.05.M.090.0010">#REF!</definedName>
    <definedName name="_1B.09.P.010.0010" localSheetId="6">#REF!</definedName>
    <definedName name="_1B.09.P.010.0010">#REF!</definedName>
    <definedName name="_1B.09.P.010.0020" localSheetId="6">#REF!</definedName>
    <definedName name="_1B.09.P.010.0020">#REF!</definedName>
    <definedName name="_1B.09.P.010.0030" localSheetId="6">#REF!</definedName>
    <definedName name="_1B.09.P.010.0030">#REF!</definedName>
    <definedName name="_1B.09.P.010.0040" localSheetId="6">#REF!</definedName>
    <definedName name="_1B.09.P.010.0040">#REF!</definedName>
    <definedName name="_1B.09.P.010.0050" localSheetId="6">#REF!</definedName>
    <definedName name="_1B.09.P.010.0050">#REF!</definedName>
    <definedName name="_1B.09.P.010.0060" localSheetId="6">#REF!</definedName>
    <definedName name="_1B.09.P.010.0060">#REF!</definedName>
    <definedName name="_1B.09.P.010.0070" localSheetId="6">#REF!</definedName>
    <definedName name="_1B.09.P.010.0070">#REF!</definedName>
    <definedName name="_1B.09.P.020.0010" localSheetId="6">#REF!</definedName>
    <definedName name="_1B.09.P.020.0010">#REF!</definedName>
    <definedName name="_1B.09.P.020.0020" localSheetId="6">#REF!</definedName>
    <definedName name="_1B.09.P.020.0020">#REF!</definedName>
    <definedName name="_1B.09.P.020.0030" localSheetId="6">#REF!</definedName>
    <definedName name="_1B.09.P.020.0030">#REF!</definedName>
    <definedName name="_1B.09.P.020.0040" localSheetId="6">#REF!</definedName>
    <definedName name="_1B.09.P.020.0040">#REF!</definedName>
    <definedName name="_1B.09.P.020.0050" localSheetId="6">#REF!</definedName>
    <definedName name="_1B.09.P.020.0050">#REF!</definedName>
    <definedName name="_1B.09.P.020.0060" localSheetId="6">#REF!</definedName>
    <definedName name="_1B.09.P.020.0060">#REF!</definedName>
    <definedName name="_1B.09.P.020.0070" localSheetId="6">#REF!</definedName>
    <definedName name="_1B.09.P.020.0070">#REF!</definedName>
    <definedName name="_1B.09.P.020.0080" localSheetId="6">#REF!</definedName>
    <definedName name="_1B.09.P.020.0080">#REF!</definedName>
    <definedName name="_1B.09.P.020.0090" localSheetId="6">#REF!</definedName>
    <definedName name="_1B.09.P.020.0090">#REF!</definedName>
    <definedName name="_1B.09.P.020.0100" localSheetId="6">#REF!</definedName>
    <definedName name="_1B.09.P.020.0100">#REF!</definedName>
    <definedName name="_1B.09.P.020.0110" localSheetId="6">#REF!</definedName>
    <definedName name="_1B.09.P.020.0110">#REF!</definedName>
    <definedName name="_1B.09.P.020.0120" localSheetId="6">#REF!</definedName>
    <definedName name="_1B.09.P.020.0120">#REF!</definedName>
    <definedName name="_1B.09.P.020.0130" localSheetId="6">#REF!</definedName>
    <definedName name="_1B.09.P.020.0130">#REF!</definedName>
    <definedName name="_1B.09.P.020.0140" localSheetId="6">#REF!</definedName>
    <definedName name="_1B.09.P.020.0140">#REF!</definedName>
    <definedName name="_1B.09.P.020.0150" localSheetId="6">#REF!</definedName>
    <definedName name="_1B.09.P.020.0150">#REF!</definedName>
    <definedName name="_1B.09.P.030.0010" localSheetId="6">#REF!</definedName>
    <definedName name="_1B.09.P.030.0010">#REF!</definedName>
    <definedName name="_1B.09.P.030.0020" localSheetId="6">#REF!</definedName>
    <definedName name="_1B.09.P.030.0020">#REF!</definedName>
    <definedName name="_1B.09.P.030.0030" localSheetId="6">#REF!</definedName>
    <definedName name="_1B.09.P.030.0030">#REF!</definedName>
    <definedName name="_1B.09.P.030.0040" localSheetId="6">#REF!</definedName>
    <definedName name="_1B.09.P.030.0040">#REF!</definedName>
    <definedName name="_1B.09.P.030.0050" localSheetId="6">#REF!</definedName>
    <definedName name="_1B.09.P.030.0050">#REF!</definedName>
    <definedName name="_1B.09.P.030.0060" localSheetId="6">#REF!</definedName>
    <definedName name="_1B.09.P.030.0060">#REF!</definedName>
    <definedName name="_1B.09.P.040.0010" localSheetId="6">#REF!</definedName>
    <definedName name="_1B.09.P.040.0010">#REF!</definedName>
    <definedName name="_1B.09.P.040.0020" localSheetId="6">#REF!</definedName>
    <definedName name="_1B.09.P.040.0020">#REF!</definedName>
    <definedName name="_1B.09.P.040.0030" localSheetId="6">#REF!</definedName>
    <definedName name="_1B.09.P.040.0030">#REF!</definedName>
    <definedName name="_1B.09.P.050.0010" localSheetId="6">#REF!</definedName>
    <definedName name="_1B.09.P.050.0010">#REF!</definedName>
    <definedName name="_1B.09.P.050.0020" localSheetId="6">#REF!</definedName>
    <definedName name="_1B.09.P.050.0020">#REF!</definedName>
    <definedName name="_1B.09.P.060.0010" localSheetId="6">#REF!</definedName>
    <definedName name="_1B.09.P.060.0010">#REF!</definedName>
    <definedName name="_1B.09.P.060.0020" localSheetId="6">#REF!</definedName>
    <definedName name="_1B.09.P.060.0020">#REF!</definedName>
    <definedName name="_1B.09.P.060.0030" localSheetId="6">#REF!</definedName>
    <definedName name="_1B.09.P.060.0030">#REF!</definedName>
    <definedName name="_1B.09.P.060.0040" localSheetId="6">#REF!</definedName>
    <definedName name="_1B.09.P.060.0040">#REF!</definedName>
    <definedName name="_1B.09.P.060.0050" localSheetId="6">#REF!</definedName>
    <definedName name="_1B.09.P.060.0050">#REF!</definedName>
    <definedName name="_1B.09.P.060.0060" localSheetId="6">#REF!</definedName>
    <definedName name="_1B.09.P.060.0060">#REF!</definedName>
    <definedName name="_1B.09.P.060.0070" localSheetId="6">#REF!</definedName>
    <definedName name="_1B.09.P.060.0070">#REF!</definedName>
    <definedName name="_1B.09.P.060.0080" localSheetId="6">#REF!</definedName>
    <definedName name="_1B.09.P.060.0080">#REF!</definedName>
    <definedName name="_1B.09.P.060.0090" localSheetId="6">#REF!</definedName>
    <definedName name="_1B.09.P.060.0090">#REF!</definedName>
    <definedName name="_1B.09.P.060.0100" localSheetId="6">#REF!</definedName>
    <definedName name="_1B.09.P.060.0100">#REF!</definedName>
    <definedName name="_1B.09.P.060.0110" localSheetId="6">#REF!</definedName>
    <definedName name="_1B.09.P.060.0110">#REF!</definedName>
    <definedName name="_1B.09.P.070.0010" localSheetId="6">#REF!</definedName>
    <definedName name="_1B.09.P.070.0010">#REF!</definedName>
    <definedName name="_1B.09.P.070.0020" localSheetId="6">#REF!</definedName>
    <definedName name="_1B.09.P.070.0020">#REF!</definedName>
    <definedName name="_1B.09.P.070.0030" localSheetId="6">#REF!</definedName>
    <definedName name="_1B.09.P.070.0030">#REF!</definedName>
    <definedName name="_1B.09.P.080.0010" localSheetId="6">#REF!</definedName>
    <definedName name="_1B.09.P.080.0010">#REF!</definedName>
    <definedName name="_1B.09.R.010.0010" localSheetId="6">#REF!</definedName>
    <definedName name="_1B.09.R.010.0010">#REF!</definedName>
    <definedName name="_1B.09.R.010.0020" localSheetId="6">#REF!</definedName>
    <definedName name="_1B.09.R.010.0020">#REF!</definedName>
    <definedName name="_1B.09.R.010.0030" localSheetId="6">#REF!</definedName>
    <definedName name="_1B.09.R.010.0030">#REF!</definedName>
    <definedName name="_1B.09.R.010.0040" localSheetId="6">#REF!</definedName>
    <definedName name="_1B.09.R.010.0040">#REF!</definedName>
    <definedName name="_1B.09.R.010.0050" localSheetId="6">#REF!</definedName>
    <definedName name="_1B.09.R.010.0050">#REF!</definedName>
    <definedName name="_1B.09.R.010.0060" localSheetId="6">#REF!</definedName>
    <definedName name="_1B.09.R.010.0060">#REF!</definedName>
    <definedName name="_1B.09.R.010.0070" localSheetId="6">#REF!</definedName>
    <definedName name="_1B.09.R.010.0070">#REF!</definedName>
    <definedName name="_1B.09.R.010.0080" localSheetId="6">#REF!</definedName>
    <definedName name="_1B.09.R.010.0080">#REF!</definedName>
    <definedName name="_1B.09.R.010.0090" localSheetId="6">#REF!</definedName>
    <definedName name="_1B.09.R.010.0090">#REF!</definedName>
    <definedName name="_1B.09.R.010.0100" localSheetId="6">#REF!</definedName>
    <definedName name="_1B.09.R.010.0100">#REF!</definedName>
    <definedName name="_1B.09.R.010.0120" localSheetId="6">#REF!</definedName>
    <definedName name="_1B.09.R.010.0120">#REF!</definedName>
    <definedName name="_1B.09.R.010.0130" localSheetId="6">#REF!</definedName>
    <definedName name="_1B.09.R.010.0130">#REF!</definedName>
    <definedName name="_1B.09.R.010.0140" localSheetId="6">#REF!</definedName>
    <definedName name="_1B.09.R.010.0140">#REF!</definedName>
    <definedName name="_1B.09.R.010.0150" localSheetId="6">#REF!</definedName>
    <definedName name="_1B.09.R.010.0150">#REF!</definedName>
    <definedName name="_1B.09.R.010.0160" localSheetId="6">#REF!</definedName>
    <definedName name="_1B.09.R.010.0160">#REF!</definedName>
    <definedName name="_1B.09.R.020.0010" localSheetId="6">#REF!</definedName>
    <definedName name="_1B.09.R.020.0010">#REF!</definedName>
    <definedName name="_1B.09.R.020.0020" localSheetId="6">#REF!</definedName>
    <definedName name="_1B.09.R.020.0020">#REF!</definedName>
    <definedName name="_1B.09.R.020.0030" localSheetId="6">#REF!</definedName>
    <definedName name="_1B.09.R.020.0030">#REF!</definedName>
    <definedName name="_1B.09.R.020.0040" localSheetId="6">#REF!</definedName>
    <definedName name="_1B.09.R.020.0040">#REF!</definedName>
    <definedName name="_1B.09.R.020.0050" localSheetId="6">#REF!</definedName>
    <definedName name="_1B.09.R.020.0050">#REF!</definedName>
    <definedName name="_1B.09.R.020.0060" localSheetId="6">#REF!</definedName>
    <definedName name="_1B.09.R.020.0060">#REF!</definedName>
    <definedName name="_1B.09.R.020.0070" localSheetId="6">#REF!</definedName>
    <definedName name="_1B.09.R.020.0070">#REF!</definedName>
    <definedName name="_1B.09.R.020.0080" localSheetId="6">#REF!</definedName>
    <definedName name="_1B.09.R.020.0080">#REF!</definedName>
    <definedName name="_1B.09.R.020.0090" localSheetId="6">#REF!</definedName>
    <definedName name="_1B.09.R.020.0090">#REF!</definedName>
    <definedName name="_1B.09.R.020.0100" localSheetId="6">#REF!</definedName>
    <definedName name="_1B.09.R.020.0100">#REF!</definedName>
    <definedName name="_1B.09.R.030.0010" localSheetId="6">#REF!</definedName>
    <definedName name="_1B.09.R.030.0010">#REF!</definedName>
    <definedName name="_1B.09.R.040.0010" localSheetId="6">#REF!</definedName>
    <definedName name="_1B.09.R.040.0010">#REF!</definedName>
    <definedName name="_1B.09.R.040.0020" localSheetId="6">#REF!</definedName>
    <definedName name="_1B.09.R.040.0020">#REF!</definedName>
    <definedName name="_1B.09.R.040.0030" localSheetId="6">#REF!</definedName>
    <definedName name="_1B.09.R.040.0030">#REF!</definedName>
    <definedName name="_1B.09.R.040.0040" localSheetId="6">#REF!</definedName>
    <definedName name="_1B.09.R.040.0040">#REF!</definedName>
    <definedName name="_1B.09.R.040.0050" localSheetId="6">#REF!</definedName>
    <definedName name="_1B.09.R.040.0050">#REF!</definedName>
    <definedName name="_1B.09.R.040.0060" localSheetId="6">#REF!</definedName>
    <definedName name="_1B.09.R.040.0060">#REF!</definedName>
    <definedName name="_1B.09.R.040.0070" localSheetId="6">#REF!</definedName>
    <definedName name="_1B.09.R.040.0070">#REF!</definedName>
    <definedName name="_1B.09.R.040.0080" localSheetId="6">#REF!</definedName>
    <definedName name="_1B.09.R.040.0080">#REF!</definedName>
    <definedName name="_1B.09.R.040.0090" localSheetId="6">#REF!</definedName>
    <definedName name="_1B.09.R.040.0090">#REF!</definedName>
    <definedName name="_1B.09.R.040.0100" localSheetId="6">#REF!</definedName>
    <definedName name="_1B.09.R.040.0100">#REF!</definedName>
    <definedName name="_1B.09.R.040.0110" localSheetId="6">#REF!</definedName>
    <definedName name="_1B.09.R.040.0110">#REF!</definedName>
    <definedName name="_1B.09.R.050.0010" localSheetId="6">#REF!</definedName>
    <definedName name="_1B.09.R.050.0010">#REF!</definedName>
    <definedName name="_1B.09.R.060.0010" localSheetId="6">#REF!</definedName>
    <definedName name="_1B.09.R.060.0010">#REF!</definedName>
    <definedName name="_1B.09.R.060.0020" localSheetId="6">#REF!</definedName>
    <definedName name="_1B.09.R.060.0020">#REF!</definedName>
    <definedName name="_1B.09.R.060.0030" localSheetId="6">#REF!</definedName>
    <definedName name="_1B.09.R.060.0030">#REF!</definedName>
    <definedName name="_1B.09.R.070.0010" localSheetId="6">#REF!</definedName>
    <definedName name="_1B.09.R.070.0010">#REF!</definedName>
    <definedName name="_1B.09.R.080.0010" localSheetId="6">#REF!</definedName>
    <definedName name="_1B.09.R.080.0010">#REF!</definedName>
    <definedName name="_1B.09.R.080.0020" localSheetId="6">#REF!</definedName>
    <definedName name="_1B.09.R.080.0020">#REF!</definedName>
    <definedName name="_1B.09.R.080.0030" localSheetId="6">#REF!</definedName>
    <definedName name="_1B.09.R.080.0030">#REF!</definedName>
    <definedName name="_1B.09.R.080.0040" localSheetId="6">#REF!</definedName>
    <definedName name="_1B.09.R.080.0040">#REF!</definedName>
    <definedName name="_1B.09.R.080.0050" localSheetId="6">#REF!</definedName>
    <definedName name="_1B.09.R.080.0050">#REF!</definedName>
    <definedName name="_1B.09.R.080.0060" localSheetId="6">#REF!</definedName>
    <definedName name="_1B.09.R.080.0060">#REF!</definedName>
    <definedName name="_1B.09.R.080.0070" localSheetId="6">#REF!</definedName>
    <definedName name="_1B.09.R.080.0070">#REF!</definedName>
    <definedName name="_1B.09.R.080.0080" localSheetId="6">#REF!</definedName>
    <definedName name="_1B.09.R.080.0080">#REF!</definedName>
    <definedName name="_1B.09.R.080.0090" localSheetId="6">#REF!</definedName>
    <definedName name="_1B.09.R.080.0090">#REF!</definedName>
    <definedName name="_1B.09.R.080.0100" localSheetId="6">#REF!</definedName>
    <definedName name="_1B.09.R.080.0100">#REF!</definedName>
    <definedName name="_1B.09.R.080.0110" localSheetId="6">#REF!</definedName>
    <definedName name="_1B.09.R.080.0110">#REF!</definedName>
    <definedName name="_1B.09.R.080.0120" localSheetId="6">#REF!</definedName>
    <definedName name="_1B.09.R.080.0120">#REF!</definedName>
    <definedName name="_1B.09.R.090.0010" localSheetId="6">#REF!</definedName>
    <definedName name="_1B.09.R.090.0010">#REF!</definedName>
    <definedName name="_1B.09.U.010.0010" localSheetId="6">#REF!</definedName>
    <definedName name="_1B.09.U.010.0010">#REF!</definedName>
    <definedName name="_1B.09.U.010.0020" localSheetId="6">#REF!</definedName>
    <definedName name="_1B.09.U.010.0020">#REF!</definedName>
    <definedName name="_1B.09.U.020.0010" localSheetId="6">#REF!</definedName>
    <definedName name="_1B.09.U.020.0010">#REF!</definedName>
    <definedName name="_1B.09.U.020.0020" localSheetId="6">#REF!</definedName>
    <definedName name="_1B.09.U.020.0020">#REF!</definedName>
    <definedName name="_1B.09.U.020.0030" localSheetId="6">#REF!</definedName>
    <definedName name="_1B.09.U.020.0030">#REF!</definedName>
    <definedName name="_1B.09.U.020.0040" localSheetId="6">#REF!</definedName>
    <definedName name="_1B.09.U.020.0040">#REF!</definedName>
    <definedName name="_1B.09.U.020.0050" localSheetId="6">#REF!</definedName>
    <definedName name="_1B.09.U.020.0050">#REF!</definedName>
    <definedName name="_1B.09.U.020.0060" localSheetId="6">#REF!</definedName>
    <definedName name="_1B.09.U.020.0060">#REF!</definedName>
    <definedName name="_1B.09.U.020.0070" localSheetId="6">#REF!</definedName>
    <definedName name="_1B.09.U.020.0070">#REF!</definedName>
    <definedName name="_1B.09.U.020.0080" localSheetId="6">#REF!</definedName>
    <definedName name="_1B.09.U.020.0080">#REF!</definedName>
    <definedName name="_1B.09.U.030.0010" localSheetId="6">#REF!</definedName>
    <definedName name="_1B.09.U.030.0010">#REF!</definedName>
    <definedName name="_1B.09.U.030.0020" localSheetId="6">#REF!</definedName>
    <definedName name="_1B.09.U.030.0020">#REF!</definedName>
    <definedName name="_1B.09.U.030.0030" localSheetId="6">#REF!</definedName>
    <definedName name="_1B.09.U.030.0030">#REF!</definedName>
    <definedName name="_1B.09.U.030.0040" localSheetId="6">#REF!</definedName>
    <definedName name="_1B.09.U.030.0040">#REF!</definedName>
    <definedName name="_1B.09.U.040.0010" localSheetId="6">#REF!</definedName>
    <definedName name="_1B.09.U.040.0010">#REF!</definedName>
    <definedName name="_1B.09.U.040.0020" localSheetId="6">#REF!</definedName>
    <definedName name="_1B.09.U.040.0020">#REF!</definedName>
    <definedName name="_1B.09.U.040.0030" localSheetId="6">#REF!</definedName>
    <definedName name="_1B.09.U.040.0030">#REF!</definedName>
    <definedName name="_1B.09.U.040.0040" localSheetId="6">#REF!</definedName>
    <definedName name="_1B.09.U.040.0040">#REF!</definedName>
    <definedName name="_1B.09.U.040.0050" localSheetId="6">#REF!</definedName>
    <definedName name="_1B.09.U.040.0050">#REF!</definedName>
    <definedName name="_1B.09.U.040.0060" localSheetId="6">#REF!</definedName>
    <definedName name="_1B.09.U.040.0060">#REF!</definedName>
    <definedName name="_1B.09.U.040.0070" localSheetId="6">#REF!</definedName>
    <definedName name="_1B.09.U.040.0070">#REF!</definedName>
    <definedName name="_1B.09.U.040.0080" localSheetId="6">#REF!</definedName>
    <definedName name="_1B.09.U.040.0080">#REF!</definedName>
    <definedName name="_1B.09.U.040.0090" localSheetId="6">#REF!</definedName>
    <definedName name="_1B.09.U.040.0090">#REF!</definedName>
    <definedName name="_1B.09.U.040.0110" localSheetId="6">#REF!</definedName>
    <definedName name="_1B.09.U.040.0110">#REF!</definedName>
    <definedName name="_1B.09.U.040.0120" localSheetId="6">#REF!</definedName>
    <definedName name="_1B.09.U.040.0120">#REF!</definedName>
    <definedName name="_1B.09.U.040.0130" localSheetId="6">#REF!</definedName>
    <definedName name="_1B.09.U.040.0130">#REF!</definedName>
    <definedName name="_1B.09.U.040.0140" localSheetId="6">#REF!</definedName>
    <definedName name="_1B.09.U.040.0140">#REF!</definedName>
    <definedName name="_1B.09.U.040.0150" localSheetId="6">#REF!</definedName>
    <definedName name="_1B.09.U.040.0150">#REF!</definedName>
    <definedName name="_1B.09.U.040.0160" localSheetId="6">#REF!</definedName>
    <definedName name="_1B.09.U.040.0160">#REF!</definedName>
    <definedName name="_1B.09.U.040.0170" localSheetId="6">#REF!</definedName>
    <definedName name="_1B.09.U.040.0170">#REF!</definedName>
    <definedName name="_1B.09.U.040.0180" localSheetId="6">#REF!</definedName>
    <definedName name="_1B.09.U.040.0180">#REF!</definedName>
    <definedName name="_1B.09.U.040.0190" localSheetId="6">#REF!</definedName>
    <definedName name="_1B.09.U.040.0190">#REF!</definedName>
    <definedName name="_1B.09.U.040.0200" localSheetId="6">#REF!</definedName>
    <definedName name="_1B.09.U.040.0200">#REF!</definedName>
    <definedName name="_1B.09.U.040.0210" localSheetId="6">#REF!</definedName>
    <definedName name="_1B.09.U.040.0210">#REF!</definedName>
    <definedName name="_1B.09.U.040.0220" localSheetId="6">#REF!</definedName>
    <definedName name="_1B.09.U.040.0220">#REF!</definedName>
    <definedName name="_1B.09.U.040.0230" localSheetId="6">#REF!</definedName>
    <definedName name="_1B.09.U.040.0230">#REF!</definedName>
    <definedName name="_1B.09.U.040.0250" localSheetId="6">#REF!</definedName>
    <definedName name="_1B.09.U.040.0250">#REF!</definedName>
    <definedName name="_1B.09.U.050.0010" localSheetId="6">#REF!</definedName>
    <definedName name="_1B.09.U.050.0010">#REF!</definedName>
    <definedName name="_1B.09.U.050.0020" localSheetId="6">#REF!</definedName>
    <definedName name="_1B.09.U.050.0020">#REF!</definedName>
    <definedName name="_1B.09.U.050.0030" localSheetId="6">#REF!</definedName>
    <definedName name="_1B.09.U.050.0030">#REF!</definedName>
    <definedName name="_1B.09.U.050.0040" localSheetId="6">#REF!</definedName>
    <definedName name="_1B.09.U.050.0040">#REF!</definedName>
    <definedName name="_1B.09.U.050.0050" localSheetId="6">#REF!</definedName>
    <definedName name="_1B.09.U.050.0050">#REF!</definedName>
    <definedName name="_1B.09.U.060.0010" localSheetId="6">#REF!</definedName>
    <definedName name="_1B.09.U.060.0010">#REF!</definedName>
    <definedName name="_1B.09.U.060.0020" localSheetId="6">#REF!</definedName>
    <definedName name="_1B.09.U.060.0020">#REF!</definedName>
    <definedName name="_1B.09.U.060.0030" localSheetId="6">#REF!</definedName>
    <definedName name="_1B.09.U.060.0030">#REF!</definedName>
    <definedName name="_1B.09.U.060.0040" localSheetId="6">#REF!</definedName>
    <definedName name="_1B.09.U.060.0040">#REF!</definedName>
    <definedName name="_1B.09.U.060.0050" localSheetId="6">#REF!</definedName>
    <definedName name="_1B.09.U.060.0050">#REF!</definedName>
    <definedName name="_1B.09.U.060.0060" localSheetId="6">#REF!</definedName>
    <definedName name="_1B.09.U.060.0060">#REF!</definedName>
    <definedName name="_1B.09.U.070.0010" localSheetId="6">#REF!</definedName>
    <definedName name="_1B.09.U.070.0010">#REF!</definedName>
    <definedName name="_1B.09.U.070.0020" localSheetId="6">#REF!</definedName>
    <definedName name="_1B.09.U.070.0020">#REF!</definedName>
    <definedName name="_1B.09.U.070.0030" localSheetId="6">#REF!</definedName>
    <definedName name="_1B.09.U.070.0030">#REF!</definedName>
    <definedName name="_1B.09.U.080.0010" localSheetId="6">#REF!</definedName>
    <definedName name="_1B.09.U.080.0010">#REF!</definedName>
    <definedName name="_1B.09.U.080.0020" localSheetId="6">#REF!</definedName>
    <definedName name="_1B.09.U.080.0020">#REF!</definedName>
    <definedName name="_1B.09.U.080.0030" localSheetId="6">#REF!</definedName>
    <definedName name="_1B.09.U.080.0030">#REF!</definedName>
    <definedName name="_1B.09.U.080.0040" localSheetId="6">#REF!</definedName>
    <definedName name="_1B.09.U.080.0040">#REF!</definedName>
    <definedName name="_1B.09.U.090.0010" localSheetId="6">#REF!</definedName>
    <definedName name="_1B.09.U.090.0010">#REF!</definedName>
    <definedName name="_1B.09.U.090.0020" localSheetId="6">#REF!</definedName>
    <definedName name="_1B.09.U.090.0020">#REF!</definedName>
    <definedName name="_1B.09.U.090.0030" localSheetId="6">#REF!</definedName>
    <definedName name="_1B.09.U.090.0030">#REF!</definedName>
    <definedName name="_1B.09.U.100.0010" localSheetId="6">#REF!</definedName>
    <definedName name="_1B.09.U.100.0010">#REF!</definedName>
    <definedName name="_1B.09.U.100.0020" localSheetId="6">#REF!</definedName>
    <definedName name="_1B.09.U.100.0020">#REF!</definedName>
    <definedName name="_1B.09.U.100.0030" localSheetId="6">#REF!</definedName>
    <definedName name="_1B.09.U.100.0030">#REF!</definedName>
    <definedName name="_1B.09.U.100.0040" localSheetId="6">#REF!</definedName>
    <definedName name="_1B.09.U.100.0040">#REF!</definedName>
    <definedName name="_1B.09.U.110.0010" localSheetId="6">#REF!</definedName>
    <definedName name="_1B.09.U.110.0010">#REF!</definedName>
    <definedName name="_1B.09.U.110.0020" localSheetId="6">#REF!</definedName>
    <definedName name="_1B.09.U.110.0020">#REF!</definedName>
    <definedName name="_1B.09.U.110.0030" localSheetId="6">#REF!</definedName>
    <definedName name="_1B.09.U.110.0030">#REF!</definedName>
    <definedName name="_1B.09.U.110.0040" localSheetId="6">#REF!</definedName>
    <definedName name="_1B.09.U.110.0040">#REF!</definedName>
    <definedName name="_1B.09.U.110.0050" localSheetId="6">#REF!</definedName>
    <definedName name="_1B.09.U.110.0050">#REF!</definedName>
    <definedName name="_1B.09.U.110.0060" localSheetId="6">#REF!</definedName>
    <definedName name="_1B.09.U.110.0060">#REF!</definedName>
    <definedName name="_1B.09.U.110.0070" localSheetId="6">#REF!</definedName>
    <definedName name="_1B.09.U.110.0070">#REF!</definedName>
    <definedName name="_1B.09.U.120.0010" localSheetId="6">#REF!</definedName>
    <definedName name="_1B.09.U.120.0010">#REF!</definedName>
    <definedName name="_1B.09.U.130.0010" localSheetId="6">#REF!</definedName>
    <definedName name="_1B.09.U.130.0010">#REF!</definedName>
    <definedName name="_1B.09.U.130.0020" localSheetId="6">#REF!</definedName>
    <definedName name="_1B.09.U.130.0020">#REF!</definedName>
    <definedName name="_1B.09.U.200.0010" localSheetId="6">#REF!</definedName>
    <definedName name="_1B.09.U.200.0010">#REF!</definedName>
    <definedName name="_1B.09.W.010.0010" localSheetId="6">#REF!</definedName>
    <definedName name="_1B.09.W.010.0010">#REF!</definedName>
    <definedName name="_1B.09.W.010.0020" localSheetId="6">#REF!</definedName>
    <definedName name="_1B.09.W.010.0020">#REF!</definedName>
    <definedName name="_1B.09.W.010.0030" localSheetId="6">#REF!</definedName>
    <definedName name="_1B.09.W.010.0030">#REF!</definedName>
    <definedName name="_1B.09.W.010.0040" localSheetId="6">#REF!</definedName>
    <definedName name="_1B.09.W.010.0040">#REF!</definedName>
    <definedName name="_1B.09.W.010.0050" localSheetId="6">#REF!</definedName>
    <definedName name="_1B.09.W.010.0050">#REF!</definedName>
    <definedName name="_1B.09.W.010.0060" localSheetId="6">#REF!</definedName>
    <definedName name="_1B.09.W.010.0060">#REF!</definedName>
    <definedName name="_1B.09.W.010.0070" localSheetId="6">#REF!</definedName>
    <definedName name="_1B.09.W.010.0070">#REF!</definedName>
    <definedName name="_1B.09.W.010.0080" localSheetId="6">#REF!</definedName>
    <definedName name="_1B.09.W.010.0080">#REF!</definedName>
    <definedName name="_1B.09.W.010.0090" localSheetId="6">#REF!</definedName>
    <definedName name="_1B.09.W.010.0090">#REF!</definedName>
    <definedName name="_1B.09.W.010.0100" localSheetId="6">#REF!</definedName>
    <definedName name="_1B.09.W.010.0100">#REF!</definedName>
    <definedName name="_1B.09.W.010.0110" localSheetId="6">#REF!</definedName>
    <definedName name="_1B.09.W.010.0110">#REF!</definedName>
    <definedName name="_1B.09.W.010.0120" localSheetId="6">#REF!</definedName>
    <definedName name="_1B.09.W.010.0120">#REF!</definedName>
    <definedName name="_1B.09.W.010.0130" localSheetId="6">#REF!</definedName>
    <definedName name="_1B.09.W.010.0130">#REF!</definedName>
    <definedName name="_1B.09.W.010.0140" localSheetId="6">#REF!</definedName>
    <definedName name="_1B.09.W.010.0140">#REF!</definedName>
    <definedName name="_1B.09.W.010.0150" localSheetId="6">#REF!</definedName>
    <definedName name="_1B.09.W.010.0150">#REF!</definedName>
    <definedName name="_1B.09.W.020.0010" localSheetId="6">#REF!</definedName>
    <definedName name="_1B.09.W.020.0010">#REF!</definedName>
    <definedName name="_ab1" localSheetId="6"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6"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6"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6" hidden="1">#REF!</definedName>
    <definedName name="_Dist_Values" localSheetId="8" hidden="1">#REF!</definedName>
    <definedName name="_Dist_Values" hidden="1">#REF!</definedName>
    <definedName name="_Fill" localSheetId="6" hidden="1">#REF!</definedName>
    <definedName name="_Fill" localSheetId="8" hidden="1">#REF!</definedName>
    <definedName name="_Fill" hidden="1">#REF!</definedName>
    <definedName name="_xlnm._FilterDatabase" localSheetId="6" hidden="1">'FIR Summary'!$A$6:$H$8</definedName>
    <definedName name="_xlnm._FilterDatabase" localSheetId="15" hidden="1">Procurement!$A$1:$X$42</definedName>
    <definedName name="_xlnm._FilterDatabase" localSheetId="1" hidden="1">'Procurement (2)'!$A$1:$X$41</definedName>
    <definedName name="_xlnm._FilterDatabase" localSheetId="5" hidden="1">Progress!$A$6:$U$42</definedName>
    <definedName name="_xlnm._FilterDatabase" localSheetId="8" hidden="1">#REF!</definedName>
    <definedName name="_xlnm._FilterDatabase" hidden="1">#REF!</definedName>
    <definedName name="_jj300" localSheetId="6">#REF!</definedName>
    <definedName name="_jj300" localSheetId="8">#REF!</definedName>
    <definedName name="_jj300">#REF!</definedName>
    <definedName name="_Key1" localSheetId="6" hidden="1">#REF!</definedName>
    <definedName name="_Key1" localSheetId="8" hidden="1">#REF!</definedName>
    <definedName name="_Key1" hidden="1">#REF!</definedName>
    <definedName name="_Key2" localSheetId="6" hidden="1">#REF!</definedName>
    <definedName name="_Key2" localSheetId="8" hidden="1">#REF!</definedName>
    <definedName name="_Key2" hidden="1">#REF!</definedName>
    <definedName name="_old3" localSheetId="6"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6" hidden="1">#REF!</definedName>
    <definedName name="_Parse_In" localSheetId="8" hidden="1">#REF!</definedName>
    <definedName name="_Parse_In" hidden="1">#REF!</definedName>
    <definedName name="_Parse_Out" localSheetId="6" hidden="1">#REF!</definedName>
    <definedName name="_Parse_Out" localSheetId="8" hidden="1">#REF!</definedName>
    <definedName name="_Parse_Out" hidden="1">#REF!</definedName>
    <definedName name="_Regression_Int" hidden="1">1</definedName>
    <definedName name="_Sort" localSheetId="6" hidden="1">#REF!</definedName>
    <definedName name="_Sort" localSheetId="8" hidden="1">#REF!</definedName>
    <definedName name="_Sort" hidden="1">#REF!</definedName>
    <definedName name="_WT" localSheetId="6">#REF!</definedName>
    <definedName name="_WT" localSheetId="8">#REF!</definedName>
    <definedName name="_WT">#REF!</definedName>
    <definedName name="A" localSheetId="6">#REF!</definedName>
    <definedName name="A" localSheetId="8">#REF!</definedName>
    <definedName name="A">#REF!</definedName>
    <definedName name="a\sdasdf" localSheetId="6"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AA" localSheetId="6" hidden="1">#REF!</definedName>
    <definedName name="AAA" localSheetId="8" hidden="1">#REF!</definedName>
    <definedName name="AAA" hidden="1">#REF!</definedName>
    <definedName name="aaaaaaaa" localSheetId="6"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CC" localSheetId="6"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6" hidden="1">#REF!</definedName>
    <definedName name="accomation" localSheetId="8" hidden="1">#REF!</definedName>
    <definedName name="accomation" hidden="1">#REF!</definedName>
    <definedName name="ACT" localSheetId="6">#REF!</definedName>
    <definedName name="ACT" localSheetId="8">#REF!</definedName>
    <definedName name="ACT">#REF!</definedName>
    <definedName name="aegrgas" localSheetId="6"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6"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6"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6"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6"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nvoice1" localSheetId="6" hidden="1">#REF!</definedName>
    <definedName name="anvoice1" localSheetId="8" hidden="1">#REF!</definedName>
    <definedName name="anvoice1" hidden="1">#REF!</definedName>
    <definedName name="APPO" localSheetId="6" hidden="1">#REF!</definedName>
    <definedName name="APPO" localSheetId="8" hidden="1">#REF!</definedName>
    <definedName name="APPO" hidden="1">#REF!</definedName>
    <definedName name="appraisal" localSheetId="6"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6" hidden="1">#REF!</definedName>
    <definedName name="ARUN" localSheetId="8" hidden="1">#REF!</definedName>
    <definedName name="ARUN" hidden="1">#REF!</definedName>
    <definedName name="asdfsa" localSheetId="6" hidden="1">#REF!</definedName>
    <definedName name="asdfsa" localSheetId="8" hidden="1">#REF!</definedName>
    <definedName name="asdfsa" hidden="1">#REF!</definedName>
    <definedName name="asgseg" localSheetId="6"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6"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t_risk" localSheetId="8">#REF!</definedName>
    <definedName name="At_risk">#REF!</definedName>
    <definedName name="atrisk_total_net_rent_for_cashflow" localSheetId="8">#REF!</definedName>
    <definedName name="atrisk_total_net_rent_for_cashflow">#REF!</definedName>
    <definedName name="Audit_Category" localSheetId="6">#REF!</definedName>
    <definedName name="Audit_Category" localSheetId="9">#REF!</definedName>
    <definedName name="Audit_Category" localSheetId="16">#REF!</definedName>
    <definedName name="Audit_Category" localSheetId="7">#REF!</definedName>
    <definedName name="Audit_Category" localSheetId="8">#REF!</definedName>
    <definedName name="Audit_Category" localSheetId="4">#REF!</definedName>
    <definedName name="Audit_Category">#REF!</definedName>
    <definedName name="awt" localSheetId="6"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6"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AB_Control" localSheetId="6" hidden="1">{"'TELEPHONE Nos'!$A$1:$D$55"}</definedName>
    <definedName name="BAB_Control" localSheetId="8" hidden="1">{"'TELEPHONE Nos'!$A$1:$D$55"}</definedName>
    <definedName name="BAB_Control" hidden="1">{"'TELEPHONE Nos'!$A$1:$D$55"}</definedName>
    <definedName name="bb" localSheetId="6"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6" hidden="1">#REF!</definedName>
    <definedName name="bbbbbbbbbb" localSheetId="8" hidden="1">#REF!</definedName>
    <definedName name="bbbbbbbbbb" hidden="1">#REF!</definedName>
    <definedName name="BC">#REF!</definedName>
    <definedName name="BCIS" localSheetId="6"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8">#REF!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6">#REF!</definedName>
    <definedName name="BUILDER_S__PROFIT__AND__ATTENDANCE" localSheetId="8">#REF!</definedName>
    <definedName name="BUILDER_S__PROFIT__AND__ATTENDANCE">#REF!</definedName>
    <definedName name="BuiltIn_Print_Area___0" localSheetId="6">#REF!</definedName>
    <definedName name="BuiltIn_Print_Area___0" localSheetId="8">#REF!</definedName>
    <definedName name="BuiltIn_Print_Area___0">#REF!</definedName>
    <definedName name="car_park_cash_flow" localSheetId="8">#REF!</definedName>
    <definedName name="car_park_cash_flow">#REF!</definedName>
    <definedName name="CARGO" localSheetId="6"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6"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ccc" localSheetId="6"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6"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EILING__FINISHES" localSheetId="6">#REF!</definedName>
    <definedName name="CEILING__FINISHES">#REF!</definedName>
    <definedName name="CEMP_Category" localSheetId="9">#REF!</definedName>
    <definedName name="CEMP_Category" localSheetId="16">#REF!</definedName>
    <definedName name="CEMP_Category" localSheetId="7">#REF!</definedName>
    <definedName name="CEMP_Category" localSheetId="4">#REF!</definedName>
    <definedName name="CEMP_Category">#REF!</definedName>
    <definedName name="CESMM3rdDiv">#REF!</definedName>
    <definedName name="Channel_Template" localSheetId="8">#REF!</definedName>
    <definedName name="Channel_Template">#REF!</definedName>
    <definedName name="ChannelSched">#REF!</definedName>
    <definedName name="chris" localSheetId="6"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omp_ME" localSheetId="6">#REF!</definedName>
    <definedName name="Comp_ME" localSheetId="8">#REF!</definedName>
    <definedName name="Comp_ME">#REF!</definedName>
    <definedName name="complete" localSheetId="6">#REF!</definedName>
    <definedName name="complete" localSheetId="9">#REF!</definedName>
    <definedName name="complete" localSheetId="16">#REF!</definedName>
    <definedName name="complete" localSheetId="7">#REF!</definedName>
    <definedName name="complete" localSheetId="4">#REF!</definedName>
    <definedName name="complete">#REF!</definedName>
    <definedName name="completion_date" localSheetId="8">#REF!</definedName>
    <definedName name="completion_date">#REF!</definedName>
    <definedName name="CON" localSheetId="6"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6"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6">#REF!</definedName>
    <definedName name="_xlnm.Database" localSheetId="8">#REF!</definedName>
    <definedName name="_xlnm.Database">#REF!</definedName>
    <definedName name="Date">#REF!</definedName>
    <definedName name="dd" localSheetId="6"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6"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PTH" localSheetId="6">#REF!</definedName>
    <definedName name="DEPTH" localSheetId="8">#REF!</definedName>
    <definedName name="DEPTH">#REF!</definedName>
    <definedName name="DETAILS" localSheetId="6"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6" hidden="1">#REF!</definedName>
    <definedName name="dfde" hidden="1">#REF!</definedName>
    <definedName name="dfffff" localSheetId="6"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6"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6"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6"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RAINAGE" localSheetId="6">#REF!</definedName>
    <definedName name="DRAINAGE">#REF!</definedName>
    <definedName name="drytytuyu" localSheetId="6"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tdry" localSheetId="6"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6"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6"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6"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6" hidden="1">#REF!</definedName>
    <definedName name="dwede" hidden="1">#REF!</definedName>
    <definedName name="dydfugfuj" localSheetId="6"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6"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agrga" localSheetId="6"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e" localSheetId="6"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6"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gag" localSheetId="6"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LECTRICAL__INSTALLATIONS" localSheetId="6">#REF!</definedName>
    <definedName name="ELECTRICAL__INSTALLATIONS">#REF!</definedName>
    <definedName name="EMP_Category" localSheetId="6">#REF!</definedName>
    <definedName name="EMP_Category" localSheetId="9">#REF!</definedName>
    <definedName name="EMP_Category" localSheetId="16">#REF!</definedName>
    <definedName name="EMP_Category" localSheetId="7">#REF!</definedName>
    <definedName name="EMP_Category" localSheetId="4">#REF!</definedName>
    <definedName name="EMP_Category">#REF!</definedName>
    <definedName name="er" localSheetId="6"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6"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6"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6"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6"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6"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6"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6"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6"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6"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6"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6"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6"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tetystry" localSheetId="6"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6"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6"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6"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6"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6"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6"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6"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wateryryxyz" localSheetId="6"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6"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6"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6">#REF!</definedName>
    <definedName name="EXTERNAL__SERVICES" localSheetId="8">#REF!</definedName>
    <definedName name="EXTERNAL__SERVICES">#REF!</definedName>
    <definedName name="EXTERNAL__WALLS" localSheetId="6">#REF!</definedName>
    <definedName name="EXTERNAL__WALLS" localSheetId="8">#REF!</definedName>
    <definedName name="EXTERNAL__WALLS">#REF!</definedName>
    <definedName name="eyy" localSheetId="6"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dff" localSheetId="6"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6"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g" localSheetId="6"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6"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6"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6"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6"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6"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6"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kfkvhikkhju" localSheetId="6"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6">#REF!</definedName>
    <definedName name="FLOOR__FINISHES">#REF!</definedName>
    <definedName name="FRAME" localSheetId="6">#REF!</definedName>
    <definedName name="FRAME">#REF!</definedName>
    <definedName name="frjj" localSheetId="6"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aeg" localSheetId="6"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6"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eag" localSheetId="6"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6"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6"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6"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6"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6" hidden="1">{#N/A,#N/A,FALSE,"SumG";#N/A,#N/A,FALSE,"ElecG";#N/A,#N/A,FALSE,"MechG";#N/A,#N/A,FALSE,"GeotG";#N/A,#N/A,FALSE,"PrcsG";#N/A,#N/A,FALSE,"TunnG";#N/A,#N/A,FALSE,"CivlG";#N/A,#N/A,FALSE,"NtwkG";#N/A,#N/A,FALSE,"EstgG";#N/A,#N/A,FALSE,"PEngG"}</definedName>
    <definedName name="GG">#REF!</definedName>
    <definedName name="ggdrgdfhyyj" localSheetId="6"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6" hidden="1">#REF!</definedName>
    <definedName name="ggg" localSheetId="8" hidden="1">#REF!</definedName>
    <definedName name="ggg" hidden="1">#REF!</definedName>
    <definedName name="gggg" localSheetId="6"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6"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6"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6"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6"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6"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trghr" localSheetId="6"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gtergyr" localSheetId="6"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fhgf" localSheetId="6"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khkg" localSheetId="6"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jdj" localSheetId="6"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OME" localSheetId="6">#REF!</definedName>
    <definedName name="HOME" localSheetId="8">#REF!</definedName>
    <definedName name="HOME">#REF!</definedName>
    <definedName name="HPTAL" localSheetId="6" hidden="1">#REF!</definedName>
    <definedName name="HPTAL" localSheetId="8" hidden="1">#REF!</definedName>
    <definedName name="HPTAL" hidden="1">#REF!</definedName>
    <definedName name="hshjy" localSheetId="6"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6"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6"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6"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6"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6"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6"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6"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6"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ncident_Tier" localSheetId="6">#REF!</definedName>
    <definedName name="Incident_Tier" localSheetId="9">#REF!</definedName>
    <definedName name="Incident_Tier" localSheetId="16">#REF!</definedName>
    <definedName name="Incident_Tier" localSheetId="4">#REF!</definedName>
    <definedName name="Incident_Tier">#REF!</definedName>
    <definedName name="Incident_Type" localSheetId="9">#REF!</definedName>
    <definedName name="Incident_Type" localSheetId="16">#REF!</definedName>
    <definedName name="Incident_Type" localSheetId="4">#REF!</definedName>
    <definedName name="Incident_Type">#REF!</definedName>
    <definedName name="Inside_Dia__ID" localSheetId="8">#REF!</definedName>
    <definedName name="Inside_Dia__ID">#REF!</definedName>
    <definedName name="Interior" localSheetId="6">#REF!</definedName>
    <definedName name="Interior" localSheetId="8">#REF!</definedName>
    <definedName name="Interior">#REF!</definedName>
    <definedName name="INTERNAL__WALLS__AND__PARTITIONS" localSheetId="6">#REF!</definedName>
    <definedName name="INTERNAL__WALLS__AND__PARTITIONS" localSheetId="8">#REF!</definedName>
    <definedName name="INTERNAL__WALLS__AND__PARTITIONS">#REF!</definedName>
    <definedName name="INVOICE2" localSheetId="6" hidden="1">#REF!</definedName>
    <definedName name="INVOICE2" localSheetId="8" hidden="1">#REF!</definedName>
    <definedName name="INVOICE2" hidden="1">#REF!</definedName>
    <definedName name="io" localSheetId="6"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6"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6"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6"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6">'FIR Summary'!#REF!</definedName>
    <definedName name="IRR" localSheetId="8">#REF!</definedName>
    <definedName name="IRR">#REF!</definedName>
    <definedName name="IssEscStatus1" localSheetId="8">#REF!</definedName>
    <definedName name="IssEscStatus1" localSheetId="4">#REF!</definedName>
    <definedName name="IssEscStatus1">#REF!</definedName>
    <definedName name="Item_Range" localSheetId="6">#REF!</definedName>
    <definedName name="Item_Range" localSheetId="8">#REF!</definedName>
    <definedName name="Item_Range">#REF!</definedName>
    <definedName name="iu" localSheetId="6"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6"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6"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6"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6"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6"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6"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6"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6"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6"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6"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6"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6"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6"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6"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6"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6"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6"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k" localSheetId="6"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8">#REF!</definedName>
    <definedName name="K9B_1">#REF!</definedName>
    <definedName name="K9B_2" localSheetId="8">#REF!</definedName>
    <definedName name="K9B_2">#REF!</definedName>
    <definedName name="kgjfgjgj" localSheetId="6"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6"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6"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6"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6"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6">#REF!</definedName>
    <definedName name="kpi" localSheetId="9">#REF!</definedName>
    <definedName name="kpi" localSheetId="16">#REF!</definedName>
    <definedName name="kpi" localSheetId="15">#REF!</definedName>
    <definedName name="kpi" localSheetId="1">#REF!</definedName>
    <definedName name="kpi" localSheetId="7">#REF!</definedName>
    <definedName name="kpi" localSheetId="8">#REF!</definedName>
    <definedName name="kpi" localSheetId="4">#REF!</definedName>
    <definedName name="kpi">#REF!</definedName>
    <definedName name="kryk" localSheetId="6"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YSTH" localSheetId="6"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6"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6"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6"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6"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b_Range" localSheetId="6">#REF!</definedName>
    <definedName name="Lib_Range" localSheetId="8">#REF!</definedName>
    <definedName name="Lib_Range">#REF!</definedName>
    <definedName name="lkjikjoi" localSheetId="6"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6"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6">City&amp;" "&amp;State</definedName>
    <definedName name="Location" localSheetId="1">City&amp;" "&amp;State</definedName>
    <definedName name="Location" localSheetId="8">City&amp;" "&amp;State</definedName>
    <definedName name="Location">City&amp;" "&amp;State</definedName>
    <definedName name="m" localSheetId="6" hidden="1">#REF!</definedName>
    <definedName name="m" localSheetId="8" hidden="1">#REF!</definedName>
    <definedName name="m" hidden="1">#REF!</definedName>
    <definedName name="ma" localSheetId="6"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nhole" localSheetId="8">#REF!</definedName>
    <definedName name="Manhole">#REF!</definedName>
    <definedName name="MANUEL_INPUT" localSheetId="6">#REF!</definedName>
    <definedName name="MANUEL_INPUT" localSheetId="8">#REF!</definedName>
    <definedName name="MANUEL_INPUT">#REF!</definedName>
    <definedName name="masontry" localSheetId="6"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6">City&amp;" "&amp;State</definedName>
    <definedName name="Material" localSheetId="1">City&amp;" "&amp;State</definedName>
    <definedName name="Material" localSheetId="8">City&amp;" "&amp;State</definedName>
    <definedName name="Material">City&amp;" "&amp;State</definedName>
    <definedName name="MATL_PART">#REF!</definedName>
    <definedName name="MEP" localSheetId="6"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6"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6">#REF!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6"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nn" localSheetId="6"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6"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6"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i" localSheetId="6"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6"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6">#REF!</definedName>
    <definedName name="ORBC" localSheetId="8">#REF!</definedName>
    <definedName name="ORBC">#REF!</definedName>
    <definedName name="ORBQ" localSheetId="6">#REF!</definedName>
    <definedName name="ORBQ" localSheetId="8">#REF!</definedName>
    <definedName name="ORBQ">#REF!</definedName>
    <definedName name="osdnvkls" hidden="1">#REF!</definedName>
    <definedName name="p" localSheetId="6" hidden="1">#REF!</definedName>
    <definedName name="p" localSheetId="8" hidden="1">#REF!</definedName>
    <definedName name="p" hidden="1">#REF!</definedName>
    <definedName name="P1R" localSheetId="6">#REF!</definedName>
    <definedName name="P1R" localSheetId="8">#REF!</definedName>
    <definedName name="P1R">#REF!</definedName>
    <definedName name="P2R" localSheetId="6">#REF!</definedName>
    <definedName name="P2R">#REF!</definedName>
    <definedName name="P3R" localSheetId="6">#REF!</definedName>
    <definedName name="P3R">#REF!</definedName>
    <definedName name="P4R" localSheetId="6">#REF!</definedName>
    <definedName name="P4R">#REF!</definedName>
    <definedName name="P5R" localSheetId="6">#REF!</definedName>
    <definedName name="P5R">#REF!</definedName>
    <definedName name="p7y" localSheetId="6"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6"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N_TILES" localSheetId="6">#REF!</definedName>
    <definedName name="PAN_TILES" localSheetId="8">#REF!</definedName>
    <definedName name="PAN_TILES">#REF!</definedName>
    <definedName name="Pavement_Type">#REF!</definedName>
    <definedName name="PCA" localSheetId="6"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6"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6" hidden="1">{#N/A,#N/A,FALSE,"intag";#N/A,#N/A,FALSE,"budg";#N/A,#N/A,FALSE,"samtl"}</definedName>
    <definedName name="perbolagneu" localSheetId="8"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8">#REF!</definedName>
    <definedName name="PipeSize">#REF!</definedName>
    <definedName name="PipeSizeFRP" localSheetId="8">#REF!</definedName>
    <definedName name="PipeSizeFRP">#REF!</definedName>
    <definedName name="Pkg_col" localSheetId="6">#REF!</definedName>
    <definedName name="Pkg_col" localSheetId="8">#REF!</definedName>
    <definedName name="Pkg_col">#REF!</definedName>
    <definedName name="pkml" localSheetId="6"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6"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6"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6">#REF!</definedName>
    <definedName name="point1" localSheetId="8">#REF!</definedName>
    <definedName name="point1">#REF!</definedName>
    <definedName name="pojboijioljn" localSheetId="6"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6">#REF!</definedName>
    <definedName name="Pos_Neg_Obs" localSheetId="9">#REF!</definedName>
    <definedName name="Pos_Neg_Obs" localSheetId="16">#REF!</definedName>
    <definedName name="Pos_Neg_Obs" localSheetId="8">#REF!</definedName>
    <definedName name="Pos_Neg_Obs" localSheetId="4">#REF!</definedName>
    <definedName name="Pos_Neg_Obs">#REF!</definedName>
    <definedName name="ppok" localSheetId="6"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evYears" localSheetId="6">#REF!</definedName>
    <definedName name="PrevYears">#REF!</definedName>
    <definedName name="_xlnm.Print_Area" localSheetId="6">'FIR Summary'!$A$1:$I$50</definedName>
    <definedName name="_xlnm.Print_Area" localSheetId="9">HSE!$B$1:$AH$29</definedName>
    <definedName name="_xlnm.Print_Area" localSheetId="14">'Invoice Log'!$B$5:$AB$59</definedName>
    <definedName name="_xlnm.Print_Area" localSheetId="16">#REF!</definedName>
    <definedName name="_xlnm.Print_Area" localSheetId="17">Manpower!$A$1:$Z$20</definedName>
    <definedName name="_xlnm.Print_Area" localSheetId="15">Procurement!$B$1:$T$1</definedName>
    <definedName name="_xlnm.Print_Area" localSheetId="1">'Procurement (2)'!$B$1:$T$1</definedName>
    <definedName name="_xlnm.Print_Area" localSheetId="5">Progress!$A$1:$P$42</definedName>
    <definedName name="_xlnm.Print_Area" localSheetId="7">Quality!$A$1:$AD$53</definedName>
    <definedName name="_xlnm.Print_Area" localSheetId="8">#REF!</definedName>
    <definedName name="_xlnm.Print_Area" localSheetId="4">#REF!</definedName>
    <definedName name="_xlnm.Print_Area" localSheetId="2">'Weekly Progress Report'!$A$1:$AH$100</definedName>
    <definedName name="_xlnm.Print_Area">#REF!</definedName>
    <definedName name="PRINT_AREA_MI" localSheetId="6">#REF!</definedName>
    <definedName name="PRINT_AREA_MI" localSheetId="9">#REF!</definedName>
    <definedName name="PRINT_AREA_MI" localSheetId="16">#REF!</definedName>
    <definedName name="PRINT_AREA_MI" localSheetId="15">#REF!</definedName>
    <definedName name="PRINT_AREA_MI" localSheetId="1">#REF!</definedName>
    <definedName name="PRINT_AREA_MI" localSheetId="7">#REF!</definedName>
    <definedName name="PRINT_AREA_MI" localSheetId="8">#REF!</definedName>
    <definedName name="PRINT_AREA_MI" localSheetId="4">#REF!</definedName>
    <definedName name="PRINT_AREA_MI">#REF!</definedName>
    <definedName name="Print_Range" localSheetId="6">#REF!</definedName>
    <definedName name="Print_Range">#REF!</definedName>
    <definedName name="_xlnm.Print_Titles" localSheetId="6">'FIR Summary'!#REF!</definedName>
    <definedName name="_xlnm.Print_Titles" localSheetId="16">Issues!$2:$6</definedName>
    <definedName name="_xlnm.Print_Titles" localSheetId="15">Procurement!$1:$1</definedName>
    <definedName name="_xlnm.Print_Titles" localSheetId="1">'Procurement (2)'!$1:$1</definedName>
    <definedName name="_xlnm.Print_Titles" localSheetId="8">#REF!</definedName>
    <definedName name="_xlnm.Print_Titles" localSheetId="12">'Risk Register'!$2:$6</definedName>
    <definedName name="_xlnm.Print_Titles">#REF!</definedName>
    <definedName name="Print_Titles_MI" localSheetId="6">#REF!</definedName>
    <definedName name="Print_Titles_MI" localSheetId="8">#REF!</definedName>
    <definedName name="Print_Titles_MI">#REF!</definedName>
    <definedName name="ProjectLocation">#REF!</definedName>
    <definedName name="ProjectNumber">#REF!</definedName>
    <definedName name="ProjectSubtitle">#REF!</definedName>
    <definedName name="ProjectTitle">#REF!</definedName>
    <definedName name="pswyry" localSheetId="6"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6"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6"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6"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q">#REF!</definedName>
    <definedName name="qqq" localSheetId="6"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6"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6"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6"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6"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6"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6"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ra">#N/A</definedName>
    <definedName name="rasgg" localSheetId="6"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cpPipes" localSheetId="8">#REF!</definedName>
    <definedName name="RcpPipes">#REF!</definedName>
    <definedName name="RcpPipes2" localSheetId="8">#REF!</definedName>
    <definedName name="RcpPipes2">#REF!</definedName>
    <definedName name="RD" localSheetId="6">#REF!</definedName>
    <definedName name="RD" localSheetId="8">#REF!</definedName>
    <definedName name="RD">#REF!</definedName>
    <definedName name="rdegsegrg" localSheetId="6"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6">#REF!</definedName>
    <definedName name="_xlnm.Recorder" localSheetId="8">#REF!</definedName>
    <definedName name="_xlnm.Recorder">#REF!</definedName>
    <definedName name="Reinforcement" localSheetId="8">#REF!</definedName>
    <definedName name="Reinforcement">#REF!</definedName>
    <definedName name="REMOVE">#N/A</definedName>
    <definedName name="rer" localSheetId="6"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6">#REF!</definedName>
    <definedName name="RES">#REF!</definedName>
    <definedName name="rghhythy" localSheetId="6"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6"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6">#REF!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6">#REF!</definedName>
    <definedName name="rolly" localSheetId="8">#REF!</definedName>
    <definedName name="rolly">#REF!</definedName>
    <definedName name="ROOF" localSheetId="6">#REF!</definedName>
    <definedName name="ROOF" localSheetId="8">#REF!</definedName>
    <definedName name="ROOF">#REF!</definedName>
    <definedName name="RR" localSheetId="6"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6"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6"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6"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6"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6"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6"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6"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6"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6"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6"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6"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6"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6">#REF!</definedName>
    <definedName name="RUT">#REF!</definedName>
    <definedName name="rwt" localSheetId="6"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6"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6"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6"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6"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6"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6"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6"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6"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6">'FIR Summary'!#REF!</definedName>
    <definedName name="Sewer" localSheetId="8">#REF!</definedName>
    <definedName name="Sewer">#REF!</definedName>
    <definedName name="sffff" localSheetId="6"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6"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gsegegrt" localSheetId="6"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6"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6"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6"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shgtr" localSheetId="6"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TE__WORKS" localSheetId="6">#REF!</definedName>
    <definedName name="SITE__WORKS">#REF!</definedName>
    <definedName name="SOP">#REF!</definedName>
    <definedName name="specific">#REF!</definedName>
    <definedName name="Specific_Category" localSheetId="6">#REF!</definedName>
    <definedName name="Specific_Category" localSheetId="9">#REF!</definedName>
    <definedName name="Specific_Category" localSheetId="16">#REF!</definedName>
    <definedName name="Specific_Category" localSheetId="7">#REF!</definedName>
    <definedName name="Specific_Category" localSheetId="8">#REF!</definedName>
    <definedName name="Specific_Category" localSheetId="4">#REF!</definedName>
    <definedName name="Specific_Category">#REF!</definedName>
    <definedName name="srhrh" localSheetId="6"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6"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6"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6"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shhh" localSheetId="6"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6">#REF!</definedName>
    <definedName name="STAIRS" localSheetId="8">#REF!</definedName>
    <definedName name="STAIRS">#REF!</definedName>
    <definedName name="start" localSheetId="6">#REF!</definedName>
    <definedName name="start" localSheetId="8">#REF!</definedName>
    <definedName name="start">#REF!</definedName>
    <definedName name="Status">#REF!</definedName>
    <definedName name="steps" localSheetId="6"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6">'FIR Summary'!#REF!</definedName>
    <definedName name="Storm" localSheetId="8">#REF!</definedName>
    <definedName name="Storm">#REF!</definedName>
    <definedName name="stormwater_pipe_network">#REF!</definedName>
    <definedName name="stryt5u8h87" localSheetId="6"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#REF!</definedName>
    <definedName name="SUBSTRUCTIRE" localSheetId="6">#REF!</definedName>
    <definedName name="SUBSTRUCTIRE" localSheetId="8">#REF!</definedName>
    <definedName name="SUBSTRUCTIRE">#REF!</definedName>
    <definedName name="sum6b" localSheetId="6">#REF!</definedName>
    <definedName name="sum6b" localSheetId="8">#REF!</definedName>
    <definedName name="sum6b">#REF!</definedName>
    <definedName name="sum6C" localSheetId="6">#REF!</definedName>
    <definedName name="sum6C" localSheetId="8">#REF!</definedName>
    <definedName name="sum6C">#REF!</definedName>
    <definedName name="summary" localSheetId="6">#REF!</definedName>
    <definedName name="summary" localSheetId="8">#REF!</definedName>
    <definedName name="summary">#REF!</definedName>
    <definedName name="swsdfa" localSheetId="6"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6"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est" localSheetId="6"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6"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TLE" localSheetId="6">#REF!</definedName>
    <definedName name="TITLE">#REF!</definedName>
    <definedName name="Total" localSheetId="6">'FIR Summary'!#REF!</definedName>
    <definedName name="Total" localSheetId="8">#REF!</definedName>
    <definedName name="Total">#REF!</definedName>
    <definedName name="total_net_rent_for_cashflow" localSheetId="8">#REF!</definedName>
    <definedName name="total_net_rent_for_cashflow">#REF!</definedName>
    <definedName name="TP">#REF!</definedName>
    <definedName name="trbnuomi" localSheetId="6"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6"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6"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6"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6"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6"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6"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6"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6"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#REF!</definedName>
    <definedName name="Type_of_Incident" localSheetId="6">#REF!</definedName>
    <definedName name="Type_of_Incident" localSheetId="9">#REF!</definedName>
    <definedName name="Type_of_Incident" localSheetId="16">#REF!</definedName>
    <definedName name="Type_of_Incident" localSheetId="8">#REF!</definedName>
    <definedName name="Type_of_Incident" localSheetId="4">#REF!</definedName>
    <definedName name="Type_of_Incident">#REF!</definedName>
    <definedName name="Type_of_Inspection" localSheetId="6">#REF!</definedName>
    <definedName name="Type_of_Inspection" localSheetId="9">#REF!</definedName>
    <definedName name="Type_of_Inspection" localSheetId="16">#REF!</definedName>
    <definedName name="Type_of_Inspection" localSheetId="8">#REF!</definedName>
    <definedName name="Type_of_Inspection" localSheetId="4">#REF!</definedName>
    <definedName name="Type_of_Inspection">#REF!</definedName>
    <definedName name="TypeOfFinish" localSheetId="8">#REF!</definedName>
    <definedName name="TypeOfFinish">#REF!</definedName>
    <definedName name="TypeOfPipes">#REF!</definedName>
    <definedName name="tyutri" localSheetId="6"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6"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hhtrytrs" localSheetId="6"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6"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6"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6"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6"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6"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6"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6"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6"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6"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olougouio" localSheetId="6"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6">#REF!</definedName>
    <definedName name="UPT">#REF!</definedName>
    <definedName name="uy" localSheetId="6"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6"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ue_Col" localSheetId="6">#REF!</definedName>
    <definedName name="Value_Col" localSheetId="8">#REF!</definedName>
    <definedName name="Value_Col">#REF!</definedName>
    <definedName name="Variation" localSheetId="6"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6"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j" localSheetId="6"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6">'FIR Summary'!#REF!</definedName>
    <definedName name="VO" localSheetId="8">#REF!</definedName>
    <definedName name="VO">#REF!</definedName>
    <definedName name="W" localSheetId="6">#REF!</definedName>
    <definedName name="W" localSheetId="8">#REF!</definedName>
    <definedName name="W">#REF!</definedName>
    <definedName name="w26te" localSheetId="6"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6"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6"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__FINISHES" localSheetId="6">#REF!</definedName>
    <definedName name="WALL__FINISHES">#REF!</definedName>
    <definedName name="warergtrjyiu" localSheetId="6"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6"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gywegt" localSheetId="6"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6"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6"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6"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6"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INDOWS__AND__EXTERNAL__DOORS" localSheetId="6">#REF!</definedName>
    <definedName name="WINDOWS__AND__EXTERNAL__DOORS">#REF!</definedName>
    <definedName name="wqer" localSheetId="6"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ll." localSheetId="6"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6"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6"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6" hidden="1">{"Base Year Demand",#N/A,FALSE,"Demand-Base Year"}</definedName>
    <definedName name="wrn.BaseYearDemand." localSheetId="8" hidden="1">{"Base Year Demand",#N/A,FALSE,"Demand-Base Year"}</definedName>
    <definedName name="wrn.BaseYearDemand." hidden="1">{"Base Year Demand",#N/A,FALSE,"Demand-Base Year"}</definedName>
    <definedName name="wrn.Both._.Outputs." localSheetId="6"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OST_SHEETS." localSheetId="6"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CR._.Output." localSheetId="6" hidden="1">{"DCR Output",#N/A,FALSE,"Output"}</definedName>
    <definedName name="wrn.DCR._.Output." localSheetId="8" hidden="1">{"DCR Output",#N/A,FALSE,"Output"}</definedName>
    <definedName name="wrn.DCR._.Output." hidden="1">{"DCR Output",#N/A,FALSE,"Output"}</definedName>
    <definedName name="wrn.Demand._.Calcs." localSheetId="6" hidden="1">{#N/A,#N/A,FALSE,"Demand Calcs"}</definedName>
    <definedName name="wrn.Demand._.Calcs." localSheetId="8" hidden="1">{#N/A,#N/A,FALSE,"Demand Calcs"}</definedName>
    <definedName name="wrn.Demand._.Calcs." hidden="1">{#N/A,#N/A,FALSE,"Demand Calcs"}</definedName>
    <definedName name="wrn.Demand._.Inputs." localSheetId="6" hidden="1">{#N/A,#N/A,FALSE,"Demand Inputs"}</definedName>
    <definedName name="wrn.Demand._.Inputs." localSheetId="8" hidden="1">{#N/A,#N/A,FALSE,"Demand Inputs"}</definedName>
    <definedName name="wrn.Demand._.Inputs." hidden="1">{#N/A,#N/A,FALSE,"Demand Inputs"}</definedName>
    <definedName name="wrn.Fair._.Share._.Calcs." localSheetId="6" hidden="1">{#N/A,#N/A,FALSE,"Fair Share"}</definedName>
    <definedName name="wrn.Fair._.Share._.Calcs." localSheetId="8" hidden="1">{#N/A,#N/A,FALSE,"Fair Share"}</definedName>
    <definedName name="wrn.Fair._.Share._.Calcs." hidden="1">{#N/A,#N/A,FALSE,"Fair Share"}</definedName>
    <definedName name="wrn.Final._.Output." localSheetId="6" hidden="1">{#N/A,#N/A,FALSE,"Final Output"}</definedName>
    <definedName name="wrn.Final._.Output." localSheetId="8" hidden="1">{#N/A,#N/A,FALSE,"Final Output"}</definedName>
    <definedName name="wrn.Final._.Output." hidden="1">{#N/A,#N/A,FALSE,"Final Output"}</definedName>
    <definedName name="wrn.Full._.Report." localSheetId="6"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6" hidden="1">{#N/A,#N/A,FALSE,"Input"}</definedName>
    <definedName name="wrn.Inputs." localSheetId="8" hidden="1">{#N/A,#N/A,FALSE,"Input"}</definedName>
    <definedName name="wrn.Inputs." hidden="1">{#N/A,#N/A,FALSE,"Input"}</definedName>
    <definedName name="wrn.Latent._.Demand._.Inputs." localSheetId="6" hidden="1">{#N/A,#N/A,FALSE,"Latent"}</definedName>
    <definedName name="wrn.Latent._.Demand._.Inputs." localSheetId="8" hidden="1">{#N/A,#N/A,FALSE,"Latent"}</definedName>
    <definedName name="wrn.Latent._.Demand._.Inputs." hidden="1">{#N/A,#N/A,FALSE,"Latent"}</definedName>
    <definedName name="wrn.LTV._.Output." localSheetId="6" hidden="1">{"LTV Output",#N/A,FALSE,"Output"}</definedName>
    <definedName name="wrn.LTV._.Output." localSheetId="8" hidden="1">{"LTV Output",#N/A,FALSE,"Output"}</definedName>
    <definedName name="wrn.LTV._.Output." hidden="1">{"LTV Output",#N/A,FALSE,"Output"}</definedName>
    <definedName name="wrn.Occupancy._.Calcs." localSheetId="6" hidden="1">{#N/A,#N/A,FALSE,"Occ. Calcs"}</definedName>
    <definedName name="wrn.Occupancy._.Calcs." localSheetId="8" hidden="1">{#N/A,#N/A,FALSE,"Occ. Calcs"}</definedName>
    <definedName name="wrn.Occupancy._.Calcs." hidden="1">{#N/A,#N/A,FALSE,"Occ. Calcs"}</definedName>
    <definedName name="wrn.Penetration." localSheetId="6" hidden="1">{#N/A,#N/A,FALSE,"Mkt Pen"}</definedName>
    <definedName name="wrn.Penetration." localSheetId="8" hidden="1">{#N/A,#N/A,FALSE,"Mkt Pen"}</definedName>
    <definedName name="wrn.Penetration." hidden="1">{#N/A,#N/A,FALSE,"Mkt Pen"}</definedName>
    <definedName name="wrn.pr3sty." localSheetId="6"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6"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6" hidden="1">{#N/A,#N/A,FALSE,"Primary"}</definedName>
    <definedName name="wrn.Primary._.Competition." localSheetId="8" hidden="1">{#N/A,#N/A,FALSE,"Primary"}</definedName>
    <definedName name="wrn.Primary._.Competition." hidden="1">{#N/A,#N/A,FALSE,"Primary"}</definedName>
    <definedName name="wrn.PrintallD." localSheetId="6"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6"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6" hidden="1">{#N/A,#N/A,FALSE,"Secondary"}</definedName>
    <definedName name="wrn.Secondary._.Competition." localSheetId="8" hidden="1">{#N/A,#N/A,FALSE,"Secondary"}</definedName>
    <definedName name="wrn.Secondary._.Competition." hidden="1">{#N/A,#N/A,FALSE,"Secondary"}</definedName>
    <definedName name="wrn.STAMPA._.TUTTO." localSheetId="6"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6"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6" hidden="1">{#N/A,#N/A,FALSE,"Supply Addn"}</definedName>
    <definedName name="wrn.Supply._.Additions." localSheetId="8" hidden="1">{#N/A,#N/A,FALSE,"Supply Addn"}</definedName>
    <definedName name="wrn.Supply._.Additions." hidden="1">{#N/A,#N/A,FALSE,"Supply Addn"}</definedName>
    <definedName name="wrn.Warrington._.Widnes._.QS._.Costs." localSheetId="6"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rwerwrew" localSheetId="6"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6"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T" localSheetId="6"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6"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6"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6"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6"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6"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6"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6"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6" hidden="1">#REF!</definedName>
    <definedName name="wwwwwwwww" localSheetId="8" hidden="1">#REF!</definedName>
    <definedName name="wwwwwwwww" hidden="1">#REF!</definedName>
    <definedName name="wy7u7y" localSheetId="6"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WALL_XWALL">#REF!</definedName>
    <definedName name="yes" localSheetId="6"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6"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6"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6"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6"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6"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6"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6"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6"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6"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6"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5F2E401_3021_4F36_91F4_04441D22F9E8_.wvu.Cols" localSheetId="15" hidden="1">Procurement!$X:$X</definedName>
    <definedName name="Z_05F2E401_3021_4F36_91F4_04441D22F9E8_.wvu.Cols" localSheetId="1" hidden="1">'Procurement (2)'!$X:$X</definedName>
    <definedName name="Z_05F2E401_3021_4F36_91F4_04441D22F9E8_.wvu.FilterData" localSheetId="15" hidden="1">Procurement!#REF!</definedName>
    <definedName name="Z_05F2E401_3021_4F36_91F4_04441D22F9E8_.wvu.FilterData" localSheetId="1" hidden="1">'Procurement (2)'!#REF!</definedName>
    <definedName name="Z_05F2E401_3021_4F36_91F4_04441D22F9E8_.wvu.PrintArea" localSheetId="15" hidden="1">Procurement!$B$1:$T$1</definedName>
    <definedName name="Z_05F2E401_3021_4F36_91F4_04441D22F9E8_.wvu.PrintArea" localSheetId="1" hidden="1">'Procurement (2)'!$B$1:$T$1</definedName>
    <definedName name="Z_05F2E401_3021_4F36_91F4_04441D22F9E8_.wvu.PrintTitles" localSheetId="15" hidden="1">Procurement!$1:$1</definedName>
    <definedName name="Z_05F2E401_3021_4F36_91F4_04441D22F9E8_.wvu.PrintTitles" localSheetId="1" hidden="1">'Procurement (2)'!$1:$1</definedName>
    <definedName name="Z_05F2E401_3021_4F36_91F4_04441D22F9E8_.wvu.Rows" localSheetId="15" hidden="1">Procurement!#REF!</definedName>
    <definedName name="Z_05F2E401_3021_4F36_91F4_04441D22F9E8_.wvu.Rows" localSheetId="1" hidden="1">'Procurement (2)'!#REF!</definedName>
    <definedName name="Z_0C509CAE_4B28_497F_9463_E056D87AE422_.wvu.Rows" localSheetId="6" hidden="1">#REF!</definedName>
    <definedName name="Z_0C509CAE_4B28_497F_9463_E056D87AE422_.wvu.Rows" localSheetId="8" hidden="1">#REF!</definedName>
    <definedName name="Z_0C509CAE_4B28_497F_9463_E056D87AE422_.wvu.Rows" hidden="1">#REF!</definedName>
    <definedName name="Z_0E5612F1_1C5C_4147_BE42_908BDE0B1405_.wvu.FilterData" localSheetId="6" hidden="1">#REF!</definedName>
    <definedName name="Z_0E5612F1_1C5C_4147_BE42_908BDE0B1405_.wvu.FilterData" localSheetId="8" hidden="1">#REF!</definedName>
    <definedName name="Z_0E5612F1_1C5C_4147_BE42_908BDE0B1405_.wvu.FilterData" hidden="1">#REF!</definedName>
    <definedName name="Z_0E5612F1_1C5C_4147_BE42_908BDE0B1405_.wvu.PrintTitles" localSheetId="6" hidden="1">#REF!</definedName>
    <definedName name="Z_0E5612F1_1C5C_4147_BE42_908BDE0B1405_.wvu.PrintTitles" localSheetId="8" hidden="1">#REF!</definedName>
    <definedName name="Z_0E5612F1_1C5C_4147_BE42_908BDE0B1405_.wvu.PrintTitles" hidden="1">#REF!</definedName>
    <definedName name="Z_3C0F5388_DC28_472E_BC6D_536F33E8BD1A_.wvu.Cols" localSheetId="15" hidden="1">Procurement!#REF!,Procurement!#REF!,Procurement!#REF!,Procurement!#REF!,Procurement!#REF!</definedName>
    <definedName name="Z_3C0F5388_DC28_472E_BC6D_536F33E8BD1A_.wvu.Cols" localSheetId="1" hidden="1">'Procurement (2)'!#REF!,'Procurement (2)'!#REF!,'Procurement (2)'!#REF!,'Procurement (2)'!#REF!,'Procurement (2)'!#REF!</definedName>
    <definedName name="Z_3C0F5388_DC28_472E_BC6D_536F33E8BD1A_.wvu.FilterData" localSheetId="15" hidden="1">Procurement!#REF!</definedName>
    <definedName name="Z_3C0F5388_DC28_472E_BC6D_536F33E8BD1A_.wvu.FilterData" localSheetId="1" hidden="1">'Procurement (2)'!#REF!</definedName>
    <definedName name="Z_3C0F5388_DC28_472E_BC6D_536F33E8BD1A_.wvu.PrintArea" localSheetId="15" hidden="1">Procurement!$B$1:$C$1</definedName>
    <definedName name="Z_3C0F5388_DC28_472E_BC6D_536F33E8BD1A_.wvu.PrintArea" localSheetId="1" hidden="1">'Procurement (2)'!$B$1:$C$1</definedName>
    <definedName name="Z_3C0F5388_DC28_472E_BC6D_536F33E8BD1A_.wvu.PrintTitles" localSheetId="15" hidden="1">Procurement!$1:$1</definedName>
    <definedName name="Z_3C0F5388_DC28_472E_BC6D_536F33E8BD1A_.wvu.PrintTitles" localSheetId="1" hidden="1">'Procurement (2)'!$1:$1</definedName>
    <definedName name="Z_5A4CDE39_BC84_48C0_8208_6970E7A71896_.wvu.Cols" hidden="1">#REF!,#REF!,#REF!</definedName>
    <definedName name="Z_638D37B9_88F7_4F0C_9D78_137044A6BE75_.wvu.Cols" localSheetId="15" hidden="1">Procurement!#REF!,Procurement!#REF!,Procurement!#REF!,Procurement!#REF!</definedName>
    <definedName name="Z_638D37B9_88F7_4F0C_9D78_137044A6BE75_.wvu.Cols" localSheetId="1" hidden="1">'Procurement (2)'!#REF!,'Procurement (2)'!#REF!,'Procurement (2)'!#REF!,'Procurement (2)'!#REF!</definedName>
    <definedName name="Z_638D37B9_88F7_4F0C_9D78_137044A6BE75_.wvu.FilterData" localSheetId="15" hidden="1">Procurement!#REF!</definedName>
    <definedName name="Z_638D37B9_88F7_4F0C_9D78_137044A6BE75_.wvu.FilterData" localSheetId="1" hidden="1">'Procurement (2)'!#REF!</definedName>
    <definedName name="Z_638D37B9_88F7_4F0C_9D78_137044A6BE75_.wvu.PrintArea" localSheetId="15" hidden="1">Procurement!$B$1:$C$1</definedName>
    <definedName name="Z_638D37B9_88F7_4F0C_9D78_137044A6BE75_.wvu.PrintArea" localSheetId="1" hidden="1">'Procurement (2)'!$B$1:$C$1</definedName>
    <definedName name="Z_638D37B9_88F7_4F0C_9D78_137044A6BE75_.wvu.PrintTitles" localSheetId="15" hidden="1">Procurement!$1:$1</definedName>
    <definedName name="Z_638D37B9_88F7_4F0C_9D78_137044A6BE75_.wvu.PrintTitles" localSheetId="1" hidden="1">'Procurement (2)'!$1:$1</definedName>
    <definedName name="Z_64FBE21F_D610_4122_B662_C1CA556F0E6B_.wvu.Rows" hidden="1">#REF!,#REF!</definedName>
    <definedName name="Z_821080B5_A53F_46D5_A7A8_C550E9A6DB8E_.wvu.Rows" localSheetId="6" hidden="1">#REF!</definedName>
    <definedName name="Z_821080B5_A53F_46D5_A7A8_C550E9A6DB8E_.wvu.Rows" localSheetId="8" hidden="1">#REF!</definedName>
    <definedName name="Z_821080B5_A53F_46D5_A7A8_C550E9A6DB8E_.wvu.Rows" hidden="1">#REF!</definedName>
    <definedName name="Z_893D3CDD_E6EC_4FBE_9F4B_7C063AADDAA3_.wvu.FilterData" localSheetId="6" hidden="1">#REF!</definedName>
    <definedName name="Z_893D3CDD_E6EC_4FBE_9F4B_7C063AADDAA3_.wvu.FilterData" localSheetId="8" hidden="1">#REF!</definedName>
    <definedName name="Z_893D3CDD_E6EC_4FBE_9F4B_7C063AADDAA3_.wvu.FilterData" hidden="1">#REF!</definedName>
    <definedName name="Z_893D3CDD_E6EC_4FBE_9F4B_7C063AADDAA3_.wvu.PrintTitles" localSheetId="6"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6" hidden="1">#REF!</definedName>
    <definedName name="Z_893D3CDD_E6EC_4FBE_9F4B_7C063AADDAA3_.wvu.Rows" localSheetId="8" hidden="1">#REF!</definedName>
    <definedName name="Z_893D3CDD_E6EC_4FBE_9F4B_7C063AADDAA3_.wvu.Rows" hidden="1">#REF!</definedName>
    <definedName name="Z_89FC4C3A_6586_42BA_B0E6_F0959042E6A0_.wvu.Rows" localSheetId="6" hidden="1">#REF!</definedName>
    <definedName name="Z_89FC4C3A_6586_42BA_B0E6_F0959042E6A0_.wvu.Rows" localSheetId="8" hidden="1">#REF!</definedName>
    <definedName name="Z_89FC4C3A_6586_42BA_B0E6_F0959042E6A0_.wvu.Rows" hidden="1">#REF!</definedName>
    <definedName name="Z_8FCC9949_BB10_48DD_835F_9D6E68B3AE12_.wvu.PrintTitles" localSheetId="6" hidden="1">#REF!</definedName>
    <definedName name="Z_8FCC9949_BB10_48DD_835F_9D6E68B3AE12_.wvu.PrintTitles" localSheetId="8" hidden="1">#REF!</definedName>
    <definedName name="Z_8FCC9949_BB10_48DD_835F_9D6E68B3AE12_.wvu.PrintTitles" hidden="1">#REF!</definedName>
    <definedName name="Z_8FCC9949_BB10_48DD_835F_9D6E68B3AE12_.wvu.Rows" localSheetId="6" hidden="1">#REF!,#REF!</definedName>
    <definedName name="Z_8FCC9949_BB10_48DD_835F_9D6E68B3AE12_.wvu.Rows" localSheetId="8" hidden="1">#REF!,#REF!</definedName>
    <definedName name="Z_8FCC9949_BB10_48DD_835F_9D6E68B3AE12_.wvu.Rows" hidden="1">#REF!,#REF!</definedName>
    <definedName name="Z_911344CF_9A3F_4827_875D_B244FC6C97CD_.wvu.Cols" localSheetId="15" hidden="1">Procurement!#REF!,Procurement!#REF!,Procurement!#REF!,Procurement!#REF!</definedName>
    <definedName name="Z_911344CF_9A3F_4827_875D_B244FC6C97CD_.wvu.Cols" localSheetId="1" hidden="1">'Procurement (2)'!#REF!,'Procurement (2)'!#REF!,'Procurement (2)'!#REF!,'Procurement (2)'!#REF!</definedName>
    <definedName name="Z_911344CF_9A3F_4827_875D_B244FC6C97CD_.wvu.FilterData" localSheetId="15" hidden="1">Procurement!#REF!</definedName>
    <definedName name="Z_911344CF_9A3F_4827_875D_B244FC6C97CD_.wvu.FilterData" localSheetId="1" hidden="1">'Procurement (2)'!#REF!</definedName>
    <definedName name="Z_911344CF_9A3F_4827_875D_B244FC6C97CD_.wvu.PrintArea" localSheetId="15" hidden="1">Procurement!$C$1:$C$1</definedName>
    <definedName name="Z_911344CF_9A3F_4827_875D_B244FC6C97CD_.wvu.PrintArea" localSheetId="1" hidden="1">'Procurement (2)'!$C$1:$C$1</definedName>
    <definedName name="Z_911344CF_9A3F_4827_875D_B244FC6C97CD_.wvu.PrintTitles" localSheetId="15" hidden="1">Procurement!$1:$1</definedName>
    <definedName name="Z_911344CF_9A3F_4827_875D_B244FC6C97CD_.wvu.PrintTitles" localSheetId="1" hidden="1">'Procurement (2)'!$1:$1</definedName>
    <definedName name="Z_911344CF_9A3F_4827_875D_B244FC6C97CD_.wvu.Rows" localSheetId="15" hidden="1">Procurement!#REF!,Procurement!#REF!</definedName>
    <definedName name="Z_911344CF_9A3F_4827_875D_B244FC6C97CD_.wvu.Rows" localSheetId="1" hidden="1">'Procurement (2)'!#REF!,'Procurement (2)'!#REF!</definedName>
    <definedName name="Z_911FCEE4_2CBF_4A90_9E55_ED72CBEECF9A_.wvu.FilterData" localSheetId="6" hidden="1">#REF!</definedName>
    <definedName name="Z_911FCEE4_2CBF_4A90_9E55_ED72CBEECF9A_.wvu.FilterData" localSheetId="8" hidden="1">#REF!</definedName>
    <definedName name="Z_911FCEE4_2CBF_4A90_9E55_ED72CBEECF9A_.wvu.FilterData" hidden="1">#REF!</definedName>
    <definedName name="Z_B89BEDDD_0580_4A3E_B4DE_9F60CA18C39D_.wvu.Cols" localSheetId="15" hidden="1">Procurement!#REF!,Procurement!#REF!,Procurement!#REF!,Procurement!#REF!,Procurement!#REF!</definedName>
    <definedName name="Z_B89BEDDD_0580_4A3E_B4DE_9F60CA18C39D_.wvu.Cols" localSheetId="1" hidden="1">'Procurement (2)'!#REF!,'Procurement (2)'!#REF!,'Procurement (2)'!#REF!,'Procurement (2)'!#REF!,'Procurement (2)'!#REF!</definedName>
    <definedName name="Z_B89BEDDD_0580_4A3E_B4DE_9F60CA18C39D_.wvu.FilterData" localSheetId="15" hidden="1">Procurement!#REF!</definedName>
    <definedName name="Z_B89BEDDD_0580_4A3E_B4DE_9F60CA18C39D_.wvu.FilterData" localSheetId="1" hidden="1">'Procurement (2)'!#REF!</definedName>
    <definedName name="Z_B89BEDDD_0580_4A3E_B4DE_9F60CA18C39D_.wvu.PrintArea" localSheetId="15" hidden="1">Procurement!$B$1:$C$1</definedName>
    <definedName name="Z_B89BEDDD_0580_4A3E_B4DE_9F60CA18C39D_.wvu.PrintArea" localSheetId="1" hidden="1">'Procurement (2)'!$B$1:$C$1</definedName>
    <definedName name="Z_B89BEDDD_0580_4A3E_B4DE_9F60CA18C39D_.wvu.PrintTitles" localSheetId="15" hidden="1">Procurement!$1:$1</definedName>
    <definedName name="Z_B89BEDDD_0580_4A3E_B4DE_9F60CA18C39D_.wvu.PrintTitles" localSheetId="1" hidden="1">'Procurement (2)'!$1:$1</definedName>
    <definedName name="Z_B89BEDDD_0580_4A3E_B4DE_9F60CA18C39D_.wvu.Rows" localSheetId="15" hidden="1">Procurement!#REF!,Procurement!#REF!</definedName>
    <definedName name="Z_B89BEDDD_0580_4A3E_B4DE_9F60CA18C39D_.wvu.Rows" localSheetId="1" hidden="1">'Procurement (2)'!#REF!,'Procurement (2)'!#REF!</definedName>
    <definedName name="Z_BFDDBC10_1A86_4654_9667_E25C1DB8EC94_.wvu.Cols" localSheetId="15" hidden="1">Procurement!$X:$X</definedName>
    <definedName name="Z_BFDDBC10_1A86_4654_9667_E25C1DB8EC94_.wvu.Cols" localSheetId="1" hidden="1">'Procurement (2)'!$X:$X</definedName>
    <definedName name="Z_BFDDBC10_1A86_4654_9667_E25C1DB8EC94_.wvu.FilterData" localSheetId="15" hidden="1">Procurement!#REF!</definedName>
    <definedName name="Z_BFDDBC10_1A86_4654_9667_E25C1DB8EC94_.wvu.FilterData" localSheetId="1" hidden="1">'Procurement (2)'!#REF!</definedName>
    <definedName name="Z_BFDDBC10_1A86_4654_9667_E25C1DB8EC94_.wvu.PrintArea" localSheetId="15" hidden="1">Procurement!$B$1:$T$1</definedName>
    <definedName name="Z_BFDDBC10_1A86_4654_9667_E25C1DB8EC94_.wvu.PrintArea" localSheetId="1" hidden="1">'Procurement (2)'!$B$1:$T$1</definedName>
    <definedName name="Z_BFDDBC10_1A86_4654_9667_E25C1DB8EC94_.wvu.PrintTitles" localSheetId="15" hidden="1">Procurement!$1:$1</definedName>
    <definedName name="Z_BFDDBC10_1A86_4654_9667_E25C1DB8EC94_.wvu.PrintTitles" localSheetId="1" hidden="1">'Procurement (2)'!$1:$1</definedName>
    <definedName name="Z_BFDDBC10_1A86_4654_9667_E25C1DB8EC94_.wvu.Rows" localSheetId="15" hidden="1">Procurement!#REF!</definedName>
    <definedName name="Z_BFDDBC10_1A86_4654_9667_E25C1DB8EC94_.wvu.Rows" localSheetId="1" hidden="1">'Procurement (2)'!#REF!</definedName>
    <definedName name="Z_C4987C22_A4BC_4088_8093_02A2E532FBED_.wvu.FilterData" localSheetId="6"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6" hidden="1">#REF!</definedName>
    <definedName name="Z_C4987C22_A4BC_4088_8093_02A2E532FBED_.wvu.PrintTitles" localSheetId="8" hidden="1">#REF!</definedName>
    <definedName name="Z_C4987C22_A4BC_4088_8093_02A2E532FBED_.wvu.PrintTitles" hidden="1">#REF!</definedName>
    <definedName name="Z_CF578FD4_E330_4134_B293_578CC2CC7AD4_.wvu.Cols" localSheetId="15" hidden="1">Procurement!$X:$X</definedName>
    <definedName name="Z_CF578FD4_E330_4134_B293_578CC2CC7AD4_.wvu.Cols" localSheetId="1" hidden="1">'Procurement (2)'!$X:$X</definedName>
    <definedName name="Z_CF578FD4_E330_4134_B293_578CC2CC7AD4_.wvu.FilterData" localSheetId="15" hidden="1">Procurement!#REF!</definedName>
    <definedName name="Z_CF578FD4_E330_4134_B293_578CC2CC7AD4_.wvu.FilterData" localSheetId="1" hidden="1">'Procurement (2)'!#REF!</definedName>
    <definedName name="Z_CF578FD4_E330_4134_B293_578CC2CC7AD4_.wvu.PrintArea" localSheetId="15" hidden="1">Procurement!$B$1:$T$1</definedName>
    <definedName name="Z_CF578FD4_E330_4134_B293_578CC2CC7AD4_.wvu.PrintArea" localSheetId="1" hidden="1">'Procurement (2)'!$B$1:$T$1</definedName>
    <definedName name="Z_CF578FD4_E330_4134_B293_578CC2CC7AD4_.wvu.PrintTitles" localSheetId="15" hidden="1">Procurement!$1:$1</definedName>
    <definedName name="Z_CF578FD4_E330_4134_B293_578CC2CC7AD4_.wvu.PrintTitles" localSheetId="1" hidden="1">'Procurement (2)'!$1:$1</definedName>
    <definedName name="Z_CF578FD4_E330_4134_B293_578CC2CC7AD4_.wvu.Rows" localSheetId="15" hidden="1">Procurement!#REF!</definedName>
    <definedName name="Z_CF578FD4_E330_4134_B293_578CC2CC7AD4_.wvu.Rows" localSheetId="1" hidden="1">'Procurement (2)'!#REF!</definedName>
    <definedName name="Z_DDF22B6B_8FBC_4B74_9493_ED03E55884A4_.wvu.Cols" localSheetId="15" hidden="1">Procurement!#REF!,Procurement!#REF!</definedName>
    <definedName name="Z_DDF22B6B_8FBC_4B74_9493_ED03E55884A4_.wvu.Cols" localSheetId="1" hidden="1">'Procurement (2)'!#REF!,'Procurement (2)'!#REF!</definedName>
    <definedName name="Z_DDF22B6B_8FBC_4B74_9493_ED03E55884A4_.wvu.FilterData" localSheetId="15" hidden="1">Procurement!#REF!</definedName>
    <definedName name="Z_DDF22B6B_8FBC_4B74_9493_ED03E55884A4_.wvu.FilterData" localSheetId="1" hidden="1">'Procurement (2)'!#REF!</definedName>
    <definedName name="Z_DDF22B6B_8FBC_4B74_9493_ED03E55884A4_.wvu.PrintArea" localSheetId="15" hidden="1">Procurement!$C$1:$C$1</definedName>
    <definedName name="Z_DDF22B6B_8FBC_4B74_9493_ED03E55884A4_.wvu.PrintArea" localSheetId="1" hidden="1">'Procurement (2)'!$C$1:$C$1</definedName>
    <definedName name="Z_DDF22B6B_8FBC_4B74_9493_ED03E55884A4_.wvu.PrintTitles" localSheetId="15" hidden="1">Procurement!$1:$1</definedName>
    <definedName name="Z_DDF22B6B_8FBC_4B74_9493_ED03E55884A4_.wvu.PrintTitles" localSheetId="1" hidden="1">'Procurement (2)'!$1:$1</definedName>
    <definedName name="Z_DDF22B6B_8FBC_4B74_9493_ED03E55884A4_.wvu.Rows" localSheetId="15" hidden="1">Procurement!#REF!,Procurement!#REF!,Procurement!#REF!</definedName>
    <definedName name="Z_DDF22B6B_8FBC_4B74_9493_ED03E55884A4_.wvu.Rows" localSheetId="1" hidden="1">'Procurement (2)'!#REF!,'Procurement (2)'!#REF!,'Procurement (2)'!#REF!</definedName>
    <definedName name="Z_E61184E6_4A82_48AD_BD46_AD03682B9E61_.wvu.Rows" localSheetId="6" hidden="1">#REF!</definedName>
    <definedName name="Z_E61184E6_4A82_48AD_BD46_AD03682B9E61_.wvu.Rows" localSheetId="8" hidden="1">#REF!</definedName>
    <definedName name="Z_E61184E6_4A82_48AD_BD46_AD03682B9E61_.wvu.Rows" hidden="1">#REF!</definedName>
    <definedName name="Z_F14C7C48_F4DD_4065_91E8_5F2A855B8FB3_.wvu.Cols" localSheetId="15" hidden="1">Procurement!#REF!,Procurement!#REF!,Procurement!#REF!,Procurement!#REF!,Procurement!#REF!,Procurement!#REF!</definedName>
    <definedName name="Z_F14C7C48_F4DD_4065_91E8_5F2A855B8FB3_.wvu.Cols" localSheetId="1" hidden="1">'Procurement (2)'!#REF!,'Procurement (2)'!#REF!,'Procurement (2)'!#REF!,'Procurement (2)'!#REF!,'Procurement (2)'!#REF!,'Procurement (2)'!#REF!</definedName>
    <definedName name="Z_F14C7C48_F4DD_4065_91E8_5F2A855B8FB3_.wvu.FilterData" localSheetId="15" hidden="1">Procurement!#REF!</definedName>
    <definedName name="Z_F14C7C48_F4DD_4065_91E8_5F2A855B8FB3_.wvu.FilterData" localSheetId="1" hidden="1">'Procurement (2)'!#REF!</definedName>
    <definedName name="Z_F14C7C48_F4DD_4065_91E8_5F2A855B8FB3_.wvu.PrintArea" localSheetId="15" hidden="1">Procurement!$B$1:$C$1</definedName>
    <definedName name="Z_F14C7C48_F4DD_4065_91E8_5F2A855B8FB3_.wvu.PrintArea" localSheetId="1" hidden="1">'Procurement (2)'!$B$1:$C$1</definedName>
    <definedName name="Z_F14C7C48_F4DD_4065_91E8_5F2A855B8FB3_.wvu.PrintTitles" localSheetId="15" hidden="1">Procurement!$1:$1</definedName>
    <definedName name="Z_F14C7C48_F4DD_4065_91E8_5F2A855B8FB3_.wvu.PrintTitles" localSheetId="1" hidden="1">'Procurement (2)'!$1:$1</definedName>
    <definedName name="Z_F339C968_51EE_4D4C_8987_F9ED55ECDB91_.wvu.Cols" localSheetId="15" hidden="1">Procurement!#REF!,Procurement!#REF!,Procurement!#REF!,Procurement!#REF!</definedName>
    <definedName name="Z_F339C968_51EE_4D4C_8987_F9ED55ECDB91_.wvu.Cols" localSheetId="1" hidden="1">'Procurement (2)'!#REF!,'Procurement (2)'!#REF!,'Procurement (2)'!#REF!,'Procurement (2)'!#REF!</definedName>
    <definedName name="Z_F339C968_51EE_4D4C_8987_F9ED55ECDB91_.wvu.FilterData" localSheetId="15" hidden="1">Procurement!#REF!</definedName>
    <definedName name="Z_F339C968_51EE_4D4C_8987_F9ED55ECDB91_.wvu.FilterData" localSheetId="1" hidden="1">'Procurement (2)'!#REF!</definedName>
    <definedName name="Z_F339C968_51EE_4D4C_8987_F9ED55ECDB91_.wvu.PrintArea" localSheetId="15" hidden="1">Procurement!$C$1:$C$1</definedName>
    <definedName name="Z_F339C968_51EE_4D4C_8987_F9ED55ECDB91_.wvu.PrintArea" localSheetId="1" hidden="1">'Procurement (2)'!$C$1:$C$1</definedName>
    <definedName name="Z_F339C968_51EE_4D4C_8987_F9ED55ECDB91_.wvu.PrintTitles" localSheetId="15" hidden="1">Procurement!$1:$1</definedName>
    <definedName name="Z_F339C968_51EE_4D4C_8987_F9ED55ECDB91_.wvu.PrintTitles" localSheetId="1" hidden="1">'Procurement (2)'!$1:$1</definedName>
    <definedName name="Z_F339C968_51EE_4D4C_8987_F9ED55ECDB91_.wvu.Rows" localSheetId="15" hidden="1">Procurement!#REF!,Procurement!#REF!</definedName>
    <definedName name="Z_F339C968_51EE_4D4C_8987_F9ED55ECDB91_.wvu.Rows" localSheetId="1" hidden="1">'Procurement (2)'!#REF!,'Procurement (2)'!#REF!</definedName>
    <definedName name="Z_F8A287BF_980C_4986_B08C_54EAB9AA17CB_.wvu.FilterData" localSheetId="6" hidden="1">#REF!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6" hidden="1">#REF!</definedName>
    <definedName name="Z_F8A287BF_980C_4986_B08C_54EAB9AA17CB_.wvu.PrintTitles" localSheetId="8" hidden="1">#REF!</definedName>
    <definedName name="Z_F8A287BF_980C_4986_B08C_54EAB9AA17CB_.wvu.PrintTitles" hidden="1">#REF!</definedName>
    <definedName name="Z_FC2850D9_459B_4836_8A3B_EF0E5C51D9D3_.wvu.Cols" localSheetId="15" hidden="1">Procurement!#REF!,Procurement!#REF!,Procurement!#REF!,Procurement!#REF!,Procurement!#REF!,Procurement!#REF!</definedName>
    <definedName name="Z_FC2850D9_459B_4836_8A3B_EF0E5C51D9D3_.wvu.Cols" localSheetId="1" hidden="1">'Procurement (2)'!#REF!,'Procurement (2)'!#REF!,'Procurement (2)'!#REF!,'Procurement (2)'!#REF!,'Procurement (2)'!#REF!,'Procurement (2)'!#REF!</definedName>
    <definedName name="Z_FC2850D9_459B_4836_8A3B_EF0E5C51D9D3_.wvu.FilterData" localSheetId="15" hidden="1">Procurement!#REF!</definedName>
    <definedName name="Z_FC2850D9_459B_4836_8A3B_EF0E5C51D9D3_.wvu.FilterData" localSheetId="1" hidden="1">'Procurement (2)'!#REF!</definedName>
    <definedName name="Z_FC2850D9_459B_4836_8A3B_EF0E5C51D9D3_.wvu.PrintArea" localSheetId="15" hidden="1">Procurement!$B$1:$C$1</definedName>
    <definedName name="Z_FC2850D9_459B_4836_8A3B_EF0E5C51D9D3_.wvu.PrintArea" localSheetId="1" hidden="1">'Procurement (2)'!$B$1:$C$1</definedName>
    <definedName name="Z_FC2850D9_459B_4836_8A3B_EF0E5C51D9D3_.wvu.PrintTitles" localSheetId="15" hidden="1">Procurement!$1:$1</definedName>
    <definedName name="Z_FC2850D9_459B_4836_8A3B_EF0E5C51D9D3_.wvu.PrintTitles" localSheetId="1" hidden="1">'Procurement (2)'!$1:$1</definedName>
    <definedName name="Z_FC2850D9_459B_4836_8A3B_EF0E5C51D9D3_.wvu.Rows" localSheetId="15" hidden="1">Procurement!#REF!,Procurement!#REF!</definedName>
    <definedName name="Z_FC2850D9_459B_4836_8A3B_EF0E5C51D9D3_.wvu.Rows" localSheetId="1" hidden="1">'Procurement (2)'!#REF!,'Procurement (2)'!#REF!</definedName>
    <definedName name="zaed" localSheetId="6"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6"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se" localSheetId="6"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6"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6" hidden="1">{#N/A,#N/A,FALSE,"SumD";#N/A,#N/A,FALSE,"ElecD";#N/A,#N/A,FALSE,"MechD";#N/A,#N/A,FALSE,"GeotD";#N/A,#N/A,FALSE,"PrcsD";#N/A,#N/A,FALSE,"TunnD";#N/A,#N/A,FALSE,"CivlD";#N/A,#N/A,FALSE,"NtwkD";#N/A,#N/A,FALSE,"EstgD";#N/A,#N/A,FALSE,"PEngD"}</definedName>
    <definedName name="ZZ">#REF!</definedName>
    <definedName name="zzz" localSheetId="6"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24" l="1"/>
  <c r="F25" i="24"/>
  <c r="C25" i="24"/>
  <c r="G17" i="27"/>
  <c r="F4" i="20"/>
  <c r="E4" i="20"/>
  <c r="F3" i="35"/>
  <c r="E49" i="35"/>
  <c r="F14" i="27"/>
  <c r="F24" i="24"/>
  <c r="D24" i="24"/>
  <c r="C24" i="24"/>
  <c r="T25" i="36"/>
  <c r="AB5" i="37"/>
  <c r="AA5" i="37"/>
  <c r="Y5" i="37"/>
  <c r="M16" i="2"/>
  <c r="K16" i="2"/>
  <c r="L16" i="2" s="1"/>
  <c r="O6" i="6"/>
  <c r="O14" i="6"/>
  <c r="H21" i="12"/>
  <c r="E48" i="35"/>
  <c r="G13" i="27"/>
  <c r="P9" i="38"/>
  <c r="E47" i="35"/>
  <c r="I23" i="24"/>
  <c r="J23" i="24" s="1"/>
  <c r="E46" i="35"/>
  <c r="B43" i="6"/>
  <c r="F23" i="24"/>
  <c r="D23" i="24"/>
  <c r="C23" i="24"/>
  <c r="C22" i="24"/>
  <c r="I22" i="24"/>
  <c r="J22" i="24" s="1"/>
  <c r="T24" i="36"/>
  <c r="E45" i="35"/>
  <c r="J15" i="11"/>
  <c r="H15" i="11"/>
  <c r="K15" i="2"/>
  <c r="L15" i="2" s="1"/>
  <c r="M15" i="2" s="1"/>
  <c r="H15" i="2"/>
  <c r="J15" i="2"/>
  <c r="A43" i="6"/>
  <c r="B24" i="6"/>
  <c r="A24" i="6"/>
  <c r="N6" i="6"/>
  <c r="N14" i="6"/>
  <c r="I21" i="24"/>
  <c r="J21" i="24" s="1"/>
  <c r="E44" i="35"/>
  <c r="O60" i="2"/>
  <c r="F5" i="27"/>
  <c r="F22" i="24"/>
  <c r="F21" i="24"/>
  <c r="C21" i="24"/>
  <c r="D22" i="24"/>
  <c r="D21" i="24"/>
  <c r="T23" i="36"/>
  <c r="T22" i="36"/>
  <c r="Y17" i="12"/>
  <c r="E43" i="35"/>
  <c r="F14" i="38"/>
  <c r="C74" i="20"/>
  <c r="E42" i="35"/>
  <c r="E41" i="35"/>
  <c r="H10" i="27"/>
  <c r="G8" i="25"/>
  <c r="G9" i="25"/>
  <c r="G10" i="25"/>
  <c r="E40" i="35"/>
  <c r="M14" i="2"/>
  <c r="L14" i="2"/>
  <c r="K14" i="2"/>
  <c r="K12" i="27"/>
  <c r="A20" i="6"/>
  <c r="B20" i="6"/>
  <c r="M14" i="6"/>
  <c r="M6" i="6"/>
  <c r="K10" i="25"/>
  <c r="E39" i="35"/>
  <c r="N19" i="2"/>
  <c r="N20" i="2"/>
  <c r="N21" i="2"/>
  <c r="N22" i="2"/>
  <c r="N23" i="2"/>
  <c r="N24" i="2"/>
  <c r="N25" i="2"/>
  <c r="N26" i="2"/>
  <c r="N27" i="2"/>
  <c r="N28" i="2"/>
  <c r="E38" i="35"/>
  <c r="J14" i="27"/>
  <c r="Y16" i="12"/>
  <c r="E37" i="35"/>
  <c r="R64328" i="40"/>
  <c r="AA13" i="40"/>
  <c r="X1" i="40"/>
  <c r="I18" i="24"/>
  <c r="E36" i="35"/>
  <c r="L13" i="2"/>
  <c r="K13" i="2"/>
  <c r="L14" i="6"/>
  <c r="L6" i="6"/>
  <c r="I13" i="24"/>
  <c r="I14" i="24"/>
  <c r="I15" i="24"/>
  <c r="I16" i="24"/>
  <c r="C12" i="24"/>
  <c r="C14" i="24"/>
  <c r="C15" i="24"/>
  <c r="C16" i="24"/>
  <c r="C17" i="24"/>
  <c r="C18" i="24"/>
  <c r="C19" i="24"/>
  <c r="C20" i="24"/>
  <c r="C11" i="24"/>
  <c r="D12" i="24"/>
  <c r="D13" i="24"/>
  <c r="D14" i="24"/>
  <c r="D15" i="24"/>
  <c r="D16" i="24"/>
  <c r="D17" i="24"/>
  <c r="D18" i="24"/>
  <c r="D19" i="24"/>
  <c r="D20" i="24"/>
  <c r="D11" i="24"/>
  <c r="F12" i="24"/>
  <c r="F13" i="24"/>
  <c r="F14" i="24"/>
  <c r="F15" i="24"/>
  <c r="F16" i="24"/>
  <c r="F17" i="24"/>
  <c r="F18" i="24"/>
  <c r="F19" i="24"/>
  <c r="F20" i="24"/>
  <c r="F11" i="24"/>
  <c r="J14" i="24"/>
  <c r="J15" i="24"/>
  <c r="J16" i="24"/>
  <c r="T20" i="36"/>
  <c r="G88" i="38"/>
  <c r="AA13" i="14"/>
  <c r="F13" i="38"/>
  <c r="E35" i="35"/>
  <c r="L20" i="27"/>
  <c r="T19" i="36"/>
  <c r="E34" i="35"/>
  <c r="G5" i="11"/>
  <c r="G6" i="11"/>
  <c r="G7" i="11"/>
  <c r="G8" i="11"/>
  <c r="G9" i="11"/>
  <c r="G10" i="11"/>
  <c r="G11" i="11"/>
  <c r="G12" i="11"/>
  <c r="G13" i="11"/>
  <c r="G14" i="11"/>
  <c r="G15" i="11"/>
  <c r="G16" i="11"/>
  <c r="G17" i="11"/>
  <c r="G18" i="11"/>
  <c r="G19" i="11"/>
  <c r="G20" i="11"/>
  <c r="G21" i="11"/>
  <c r="G22" i="11"/>
  <c r="G23" i="11"/>
  <c r="G24" i="11"/>
  <c r="G25" i="11"/>
  <c r="G26" i="11"/>
  <c r="G27" i="11"/>
  <c r="G28" i="11"/>
  <c r="G4" i="11"/>
  <c r="F6" i="11"/>
  <c r="F7" i="11"/>
  <c r="F8" i="11"/>
  <c r="F9" i="11"/>
  <c r="F10" i="11"/>
  <c r="F11" i="11"/>
  <c r="F12" i="11"/>
  <c r="F13" i="11"/>
  <c r="F14" i="11"/>
  <c r="F15" i="11"/>
  <c r="F16" i="11"/>
  <c r="F17" i="11"/>
  <c r="F18" i="11"/>
  <c r="F19" i="11"/>
  <c r="F20" i="11"/>
  <c r="F21" i="11"/>
  <c r="F22" i="11"/>
  <c r="F23" i="11"/>
  <c r="F24" i="11"/>
  <c r="F25" i="11"/>
  <c r="F26" i="11"/>
  <c r="F27" i="11"/>
  <c r="F28" i="11"/>
  <c r="F5" i="11"/>
  <c r="F4" i="11"/>
  <c r="J4" i="11"/>
  <c r="N4" i="11"/>
  <c r="O4" i="11"/>
  <c r="G5" i="2"/>
  <c r="G6" i="2"/>
  <c r="G7" i="2"/>
  <c r="G8" i="2"/>
  <c r="G9" i="2"/>
  <c r="G10" i="2"/>
  <c r="G11" i="2"/>
  <c r="G12" i="2"/>
  <c r="G13" i="2"/>
  <c r="G14" i="2"/>
  <c r="G15" i="2"/>
  <c r="G16" i="2"/>
  <c r="G17" i="2"/>
  <c r="G18" i="2"/>
  <c r="G19" i="2"/>
  <c r="G20" i="2"/>
  <c r="G21" i="2"/>
  <c r="G22" i="2"/>
  <c r="G23" i="2"/>
  <c r="G24" i="2"/>
  <c r="G25" i="2"/>
  <c r="G26" i="2"/>
  <c r="G27" i="2"/>
  <c r="G28" i="2"/>
  <c r="G4" i="2"/>
  <c r="F6" i="2"/>
  <c r="F7" i="2"/>
  <c r="F8" i="2"/>
  <c r="F9" i="2"/>
  <c r="F10" i="2"/>
  <c r="F11" i="2"/>
  <c r="F12" i="2"/>
  <c r="F13" i="2"/>
  <c r="F14" i="2"/>
  <c r="F15" i="2"/>
  <c r="F16" i="2"/>
  <c r="F17" i="2"/>
  <c r="F18" i="2"/>
  <c r="F19" i="2"/>
  <c r="F20" i="2"/>
  <c r="F21" i="2"/>
  <c r="F22" i="2"/>
  <c r="F23" i="2"/>
  <c r="F24" i="2"/>
  <c r="F25" i="2"/>
  <c r="F26" i="2"/>
  <c r="F27" i="2"/>
  <c r="F28" i="2"/>
  <c r="F5" i="2"/>
  <c r="F4" i="2"/>
  <c r="J4" i="2"/>
  <c r="Q4" i="2"/>
  <c r="R4" i="2"/>
  <c r="H5" i="2"/>
  <c r="Q5" i="2" s="1"/>
  <c r="R5" i="2" s="1"/>
  <c r="J5" i="2"/>
  <c r="L5" i="2"/>
  <c r="M5" i="2"/>
  <c r="H6" i="2"/>
  <c r="J6" i="2"/>
  <c r="L6" i="2"/>
  <c r="M6" i="2"/>
  <c r="Q6" i="2"/>
  <c r="H7" i="2"/>
  <c r="Q7" i="2" s="1"/>
  <c r="J7" i="2"/>
  <c r="K7" i="2"/>
  <c r="L7" i="2"/>
  <c r="M7" i="2"/>
  <c r="H8" i="2"/>
  <c r="J8" i="2"/>
  <c r="K8" i="2"/>
  <c r="L8" i="2"/>
  <c r="M8" i="2"/>
  <c r="H9" i="2"/>
  <c r="J9" i="2"/>
  <c r="K9" i="2"/>
  <c r="L9" i="2"/>
  <c r="M9" i="2"/>
  <c r="H10" i="2"/>
  <c r="J10" i="2"/>
  <c r="K10" i="2"/>
  <c r="L10" i="2"/>
  <c r="M10" i="2"/>
  <c r="H11" i="2"/>
  <c r="J11" i="2"/>
  <c r="K11" i="2"/>
  <c r="L11" i="2"/>
  <c r="M11" i="2"/>
  <c r="H12" i="2"/>
  <c r="J12" i="2"/>
  <c r="K12" i="2"/>
  <c r="L12" i="2"/>
  <c r="M12" i="2"/>
  <c r="Z33" i="6"/>
  <c r="D35" i="6"/>
  <c r="E35" i="6"/>
  <c r="F35" i="6"/>
  <c r="G35" i="6"/>
  <c r="H35" i="6"/>
  <c r="I35" i="6"/>
  <c r="J35" i="6"/>
  <c r="K35" i="6"/>
  <c r="L35" i="6"/>
  <c r="M35" i="6"/>
  <c r="N35" i="6"/>
  <c r="O35" i="6"/>
  <c r="P35" i="6"/>
  <c r="Q35" i="6"/>
  <c r="R35" i="6"/>
  <c r="S35" i="6"/>
  <c r="T35" i="6"/>
  <c r="U35" i="6"/>
  <c r="V35" i="6"/>
  <c r="W35" i="6"/>
  <c r="X35" i="6"/>
  <c r="Y35" i="6"/>
  <c r="Z35" i="6"/>
  <c r="Z2" i="6"/>
  <c r="E4" i="6"/>
  <c r="F4" i="6"/>
  <c r="G4" i="6"/>
  <c r="H4" i="6"/>
  <c r="I4" i="6"/>
  <c r="J4" i="6"/>
  <c r="K4" i="6"/>
  <c r="L4" i="6"/>
  <c r="M4" i="6"/>
  <c r="N4" i="6"/>
  <c r="O4" i="6"/>
  <c r="P4" i="6"/>
  <c r="Q4" i="6"/>
  <c r="R4" i="6"/>
  <c r="S4" i="6"/>
  <c r="T4" i="6"/>
  <c r="U4" i="6"/>
  <c r="V4" i="6"/>
  <c r="W4" i="6"/>
  <c r="X4" i="6"/>
  <c r="Y4" i="6"/>
  <c r="Z4" i="6"/>
  <c r="D4" i="6"/>
  <c r="Z12" i="6"/>
  <c r="D12" i="6"/>
  <c r="E12" i="6"/>
  <c r="F12" i="6"/>
  <c r="G12" i="6"/>
  <c r="H12" i="6"/>
  <c r="I12" i="6"/>
  <c r="J12" i="6"/>
  <c r="K12" i="6"/>
  <c r="L12" i="6"/>
  <c r="M12" i="6"/>
  <c r="N12" i="6"/>
  <c r="O12" i="6"/>
  <c r="P12" i="6"/>
  <c r="Q12" i="6"/>
  <c r="R12" i="6"/>
  <c r="S12" i="6"/>
  <c r="T12" i="6"/>
  <c r="U12" i="6"/>
  <c r="V12" i="6"/>
  <c r="W12" i="6"/>
  <c r="X12" i="6"/>
  <c r="Y12" i="6"/>
  <c r="Z10" i="6"/>
  <c r="T18" i="36"/>
  <c r="F8" i="31"/>
  <c r="H15" i="31"/>
  <c r="H14" i="31"/>
  <c r="H13" i="31"/>
  <c r="H12" i="31"/>
  <c r="H11" i="31"/>
  <c r="H10" i="31"/>
  <c r="H9" i="31"/>
  <c r="E33" i="35"/>
  <c r="C85" i="38"/>
  <c r="C64" i="20"/>
  <c r="E32" i="35"/>
  <c r="H88" i="31"/>
  <c r="I14" i="31"/>
  <c r="I13" i="31"/>
  <c r="I12" i="31"/>
  <c r="AA13" i="12"/>
  <c r="AA14" i="12"/>
  <c r="AA15" i="12"/>
  <c r="Z13" i="12"/>
  <c r="Y13" i="12"/>
  <c r="Y14" i="12"/>
  <c r="Y15" i="12"/>
  <c r="T17" i="36"/>
  <c r="E31" i="35"/>
  <c r="AH25" i="6"/>
  <c r="AH24" i="6"/>
  <c r="AH51" i="6"/>
  <c r="AH50" i="6"/>
  <c r="C84" i="38"/>
  <c r="C63" i="20"/>
  <c r="E30" i="35"/>
  <c r="K23" i="39"/>
  <c r="C62" i="20"/>
  <c r="R6" i="2" l="1"/>
  <c r="R7" i="2"/>
  <c r="M13" i="2"/>
  <c r="G83" i="38"/>
  <c r="E29" i="35"/>
  <c r="E28" i="35"/>
  <c r="O12" i="31" l="1"/>
  <c r="H39" i="38" l="1"/>
  <c r="H41" i="38" s="1"/>
  <c r="O37" i="38"/>
  <c r="P11" i="38" l="1"/>
  <c r="G81" i="38" l="1"/>
  <c r="C81" i="38"/>
  <c r="T21" i="36"/>
  <c r="Z14" i="36"/>
  <c r="C13" i="24" s="1"/>
  <c r="J13" i="24" s="1"/>
  <c r="N15" i="36"/>
  <c r="AB13" i="36"/>
  <c r="AB12" i="36"/>
  <c r="T15" i="36"/>
  <c r="C60" i="20"/>
  <c r="O13" i="36" l="1"/>
  <c r="I12" i="24"/>
  <c r="J12" i="24" s="1"/>
  <c r="O12" i="36"/>
  <c r="I11" i="24"/>
  <c r="C87" i="31"/>
  <c r="F15" i="31" s="1"/>
  <c r="D87" i="31"/>
  <c r="I15" i="31"/>
  <c r="F88" i="31"/>
  <c r="G88" i="31"/>
  <c r="E27" i="35" l="1"/>
  <c r="C21" i="21" l="1"/>
  <c r="C20" i="21"/>
  <c r="G80" i="38" l="1"/>
  <c r="P15" i="12" l="1"/>
  <c r="H15" i="12"/>
  <c r="C59" i="20"/>
  <c r="E26" i="35" l="1"/>
  <c r="AC90" i="1"/>
  <c r="AD90" i="1"/>
  <c r="AE90" i="1"/>
  <c r="AF90" i="1"/>
  <c r="AC91" i="1"/>
  <c r="AD91" i="1"/>
  <c r="AE91" i="1"/>
  <c r="AF91" i="1"/>
  <c r="AC92" i="1"/>
  <c r="AD92" i="1"/>
  <c r="AE92" i="1"/>
  <c r="AF92" i="1"/>
  <c r="X92" i="1"/>
  <c r="X90" i="1"/>
  <c r="X91" i="1"/>
  <c r="G79" i="38"/>
  <c r="J16" i="27"/>
  <c r="J15" i="27"/>
  <c r="C58" i="20" l="1"/>
  <c r="E25" i="35" l="1"/>
  <c r="F78" i="38"/>
  <c r="G78" i="38"/>
  <c r="C78" i="38"/>
  <c r="C46" i="38"/>
  <c r="C47" i="38"/>
  <c r="C48" i="38"/>
  <c r="C49" i="38"/>
  <c r="C50" i="38"/>
  <c r="C51" i="38"/>
  <c r="C52" i="38"/>
  <c r="C53" i="38"/>
  <c r="C54" i="38"/>
  <c r="C55" i="38"/>
  <c r="C56" i="38"/>
  <c r="C57" i="38"/>
  <c r="C58" i="38"/>
  <c r="C59" i="38"/>
  <c r="C60" i="38"/>
  <c r="C61" i="38"/>
  <c r="C62" i="38"/>
  <c r="C63" i="38"/>
  <c r="C64" i="38"/>
  <c r="C65" i="38"/>
  <c r="C66" i="38"/>
  <c r="C67" i="38"/>
  <c r="C68" i="38"/>
  <c r="C69" i="38"/>
  <c r="C70" i="38"/>
  <c r="C71" i="38"/>
  <c r="C72" i="38"/>
  <c r="C73" i="38"/>
  <c r="C74" i="38"/>
  <c r="C75" i="38"/>
  <c r="C76" i="38"/>
  <c r="C77" i="38"/>
  <c r="F77" i="38" l="1"/>
  <c r="G77" i="38" s="1"/>
  <c r="F76" i="38"/>
  <c r="G76" i="38" s="1"/>
  <c r="F75" i="38"/>
  <c r="G75" i="38" s="1"/>
  <c r="F74" i="38"/>
  <c r="G74" i="38" s="1"/>
  <c r="F73" i="38"/>
  <c r="G73" i="38" s="1"/>
  <c r="G72" i="38"/>
  <c r="F72" i="38"/>
  <c r="F71" i="38"/>
  <c r="G71" i="38" s="1"/>
  <c r="F70" i="38"/>
  <c r="G70" i="38" s="1"/>
  <c r="F69" i="38"/>
  <c r="G69" i="38" s="1"/>
  <c r="F68" i="38"/>
  <c r="G68" i="38" s="1"/>
  <c r="F67" i="38"/>
  <c r="G67" i="38" s="1"/>
  <c r="F66" i="38"/>
  <c r="G66" i="38" s="1"/>
  <c r="G65" i="38"/>
  <c r="F65" i="38"/>
  <c r="G64" i="38"/>
  <c r="F64" i="38"/>
  <c r="G63" i="38"/>
  <c r="F63" i="38"/>
  <c r="F62" i="38"/>
  <c r="G62" i="38" s="1"/>
  <c r="F61" i="38"/>
  <c r="G61" i="38" s="1"/>
  <c r="F60" i="38"/>
  <c r="G60" i="38" s="1"/>
  <c r="F59" i="38"/>
  <c r="G59" i="38" s="1"/>
  <c r="C57" i="20" l="1"/>
  <c r="C56" i="20"/>
  <c r="F56" i="20" s="1"/>
  <c r="C55" i="20"/>
  <c r="F55" i="20" s="1"/>
  <c r="C54" i="20"/>
  <c r="F54" i="20" s="1"/>
  <c r="C53" i="20"/>
  <c r="F53" i="20" s="1"/>
  <c r="C52" i="20"/>
  <c r="F52" i="20" s="1"/>
  <c r="C51" i="20"/>
  <c r="F51" i="20" s="1"/>
  <c r="C50" i="20"/>
  <c r="F50" i="20" s="1"/>
  <c r="F49" i="20"/>
  <c r="C49" i="20"/>
  <c r="C48" i="20"/>
  <c r="F48" i="20" s="1"/>
  <c r="C47" i="20"/>
  <c r="F47" i="20" s="1"/>
  <c r="C46" i="20"/>
  <c r="F46" i="20" s="1"/>
  <c r="C45" i="20"/>
  <c r="F45" i="20" s="1"/>
  <c r="C44" i="20"/>
  <c r="F44" i="20" s="1"/>
  <c r="C43" i="20"/>
  <c r="F43" i="20" s="1"/>
  <c r="C42" i="20"/>
  <c r="F42" i="20" s="1"/>
  <c r="F41" i="20"/>
  <c r="C41" i="20"/>
  <c r="C40" i="20"/>
  <c r="F40" i="20" s="1"/>
  <c r="E24" i="35" l="1"/>
  <c r="T16" i="36"/>
  <c r="T13" i="36"/>
  <c r="T14" i="36"/>
  <c r="Z52" i="6" l="1"/>
  <c r="AH52" i="6" s="1"/>
  <c r="H13" i="12" l="1"/>
  <c r="H14" i="12"/>
  <c r="E23" i="35" l="1"/>
  <c r="E22" i="35" l="1"/>
  <c r="M7" i="20" l="1"/>
  <c r="E21" i="35" l="1"/>
  <c r="J23" i="39"/>
  <c r="E20" i="35" l="1"/>
  <c r="D5" i="20" l="1"/>
  <c r="P10" i="38" l="1"/>
  <c r="E19" i="35" l="1"/>
  <c r="J15" i="38" l="1"/>
  <c r="J16" i="38"/>
  <c r="J17" i="38"/>
  <c r="N17" i="38"/>
  <c r="E18" i="35" l="1"/>
  <c r="I19" i="35"/>
  <c r="K22" i="39" l="1"/>
  <c r="J22" i="39"/>
  <c r="K21" i="39"/>
  <c r="J21" i="39"/>
  <c r="J20" i="39"/>
  <c r="AC10" i="12" l="1"/>
  <c r="AC11" i="12"/>
  <c r="AC12" i="12"/>
  <c r="AC13" i="12"/>
  <c r="AC9" i="12"/>
  <c r="T13" i="12"/>
  <c r="V13" i="12" s="1"/>
  <c r="H10" i="12"/>
  <c r="H11" i="12"/>
  <c r="H12" i="12"/>
  <c r="Q13" i="12"/>
  <c r="M13" i="12"/>
  <c r="D41" i="38" l="1"/>
  <c r="F41" i="38"/>
  <c r="G40" i="38"/>
  <c r="E41" i="38"/>
  <c r="P6" i="38"/>
  <c r="E17" i="35" l="1"/>
  <c r="I20" i="35" l="1"/>
  <c r="K19" i="39" l="1"/>
  <c r="O13" i="20" l="1"/>
  <c r="P4" i="38" l="1"/>
  <c r="E16" i="35" l="1"/>
  <c r="P12" i="31"/>
  <c r="O14" i="31"/>
  <c r="E15" i="35" l="1"/>
  <c r="I29" i="35" l="1"/>
  <c r="AA3" i="1" l="1"/>
  <c r="E14" i="35"/>
  <c r="E13" i="35" l="1"/>
  <c r="H32" i="39" l="1"/>
  <c r="E12" i="35" l="1"/>
  <c r="L11" i="20" l="1"/>
  <c r="E11" i="35" l="1"/>
  <c r="X89" i="1" l="1"/>
  <c r="AF89" i="1" s="1"/>
  <c r="W89" i="1"/>
  <c r="V91" i="1"/>
  <c r="U91" i="1"/>
  <c r="T91" i="1"/>
  <c r="V90" i="1"/>
  <c r="U90" i="1"/>
  <c r="T90" i="1"/>
  <c r="V89" i="1"/>
  <c r="U89" i="1"/>
  <c r="T89" i="1"/>
  <c r="S91" i="1"/>
  <c r="S90" i="1"/>
  <c r="S89" i="1"/>
  <c r="I89" i="1"/>
  <c r="G89" i="1"/>
  <c r="W88" i="1"/>
  <c r="W87" i="1"/>
  <c r="AC87" i="1"/>
  <c r="X87" i="1"/>
  <c r="L5" i="25"/>
  <c r="H5" i="25"/>
  <c r="I5" i="25" s="1"/>
  <c r="G5" i="25"/>
  <c r="F5" i="20"/>
  <c r="E5" i="20"/>
  <c r="AC89" i="1" l="1"/>
  <c r="AD89" i="1"/>
  <c r="AE89" i="1"/>
  <c r="AH87" i="1"/>
  <c r="AD87" i="1"/>
  <c r="AE87" i="1"/>
  <c r="AF87" i="1"/>
  <c r="AG87" i="1"/>
  <c r="E10" i="35" l="1"/>
  <c r="H103" i="31" l="1"/>
  <c r="G103" i="31"/>
  <c r="F103" i="31"/>
  <c r="I103" i="31"/>
  <c r="E9" i="35" l="1"/>
  <c r="AC5" i="37" l="1"/>
  <c r="E4" i="28"/>
  <c r="E6" i="29"/>
  <c r="C4" i="21" s="1"/>
  <c r="E5" i="37"/>
  <c r="D5" i="37"/>
  <c r="J19" i="39" l="1"/>
  <c r="J18" i="39"/>
  <c r="G5" i="20"/>
  <c r="G4" i="20"/>
  <c r="C105" i="31"/>
  <c r="N13" i="31" s="1"/>
  <c r="R18" i="1" s="1"/>
  <c r="C106" i="31"/>
  <c r="N14" i="31" s="1"/>
  <c r="R19" i="1" s="1"/>
  <c r="C104" i="31"/>
  <c r="N12" i="31" s="1"/>
  <c r="R17" i="1" s="1"/>
  <c r="E8" i="35"/>
  <c r="O13" i="31"/>
  <c r="E7" i="35"/>
  <c r="J16" i="39" l="1"/>
  <c r="I39" i="38" s="1"/>
  <c r="J15" i="39"/>
  <c r="I38" i="38" s="1"/>
  <c r="U18" i="1"/>
  <c r="U19" i="1"/>
  <c r="U17" i="1"/>
  <c r="O18" i="1"/>
  <c r="O19" i="1"/>
  <c r="O20" i="1"/>
  <c r="O17" i="1"/>
  <c r="D24" i="39"/>
  <c r="D23" i="39"/>
  <c r="D22" i="39"/>
  <c r="D21" i="39"/>
  <c r="H5" i="37" s="1"/>
  <c r="D20" i="39"/>
  <c r="I5" i="37" s="1"/>
  <c r="C5" i="39"/>
  <c r="C4" i="39"/>
  <c r="K15" i="39" l="1"/>
  <c r="K16" i="39"/>
  <c r="W19" i="1"/>
  <c r="W18" i="1"/>
  <c r="T19" i="1"/>
  <c r="T18" i="1"/>
  <c r="P14" i="31" l="1"/>
  <c r="V19" i="1" s="1"/>
  <c r="X19" i="1" s="1"/>
  <c r="P13" i="31"/>
  <c r="V18" i="1" s="1"/>
  <c r="X18" i="1" s="1"/>
  <c r="V17" i="1"/>
  <c r="C93" i="31"/>
  <c r="C94" i="31"/>
  <c r="C95" i="31"/>
  <c r="N11" i="31" s="1"/>
  <c r="C96" i="31"/>
  <c r="C92" i="31"/>
  <c r="I19" i="1"/>
  <c r="I18" i="1"/>
  <c r="I17" i="1"/>
  <c r="C102" i="31"/>
  <c r="F14" i="31" s="1"/>
  <c r="F19" i="1" s="1"/>
  <c r="C101" i="31"/>
  <c r="F13" i="31" s="1"/>
  <c r="F18" i="1" s="1"/>
  <c r="C100" i="31"/>
  <c r="F12" i="31" s="1"/>
  <c r="F17" i="1" s="1"/>
  <c r="C86" i="31"/>
  <c r="F11" i="31" s="1"/>
  <c r="C49" i="31"/>
  <c r="F10" i="31" s="1"/>
  <c r="C48" i="31"/>
  <c r="F9" i="31" s="1"/>
  <c r="I20" i="1"/>
  <c r="H20" i="1"/>
  <c r="G20" i="1"/>
  <c r="E20" i="1"/>
  <c r="D106" i="31"/>
  <c r="M14" i="31" s="1"/>
  <c r="Q19" i="1" s="1"/>
  <c r="S19" i="1" s="1"/>
  <c r="D105" i="31"/>
  <c r="M13" i="31" s="1"/>
  <c r="Q18" i="1" s="1"/>
  <c r="S18" i="1" s="1"/>
  <c r="D104" i="31"/>
  <c r="M12" i="31" s="1"/>
  <c r="Q17" i="1" s="1"/>
  <c r="K41" i="31"/>
  <c r="O22" i="1" s="1"/>
  <c r="H19" i="1"/>
  <c r="D101" i="31"/>
  <c r="E13" i="31" s="1"/>
  <c r="E18" i="1" s="1"/>
  <c r="D102" i="31"/>
  <c r="E14" i="31" s="1"/>
  <c r="E19" i="1" s="1"/>
  <c r="D100" i="31"/>
  <c r="E12" i="31" s="1"/>
  <c r="E17" i="1" s="1"/>
  <c r="C17" i="1"/>
  <c r="C18" i="1"/>
  <c r="C19" i="1"/>
  <c r="C20" i="1"/>
  <c r="A17" i="1"/>
  <c r="A18" i="1"/>
  <c r="A19" i="1"/>
  <c r="A20" i="1"/>
  <c r="A21" i="1"/>
  <c r="D11" i="31"/>
  <c r="G18" i="1" l="1"/>
  <c r="G17" i="1"/>
  <c r="C88" i="31"/>
  <c r="L12" i="31"/>
  <c r="P17" i="1" s="1"/>
  <c r="L13" i="31"/>
  <c r="P18" i="1" s="1"/>
  <c r="L14" i="31"/>
  <c r="P19" i="1" s="1"/>
  <c r="G19" i="1"/>
  <c r="H18" i="1"/>
  <c r="Z19" i="1"/>
  <c r="Y19" i="1"/>
  <c r="Z18" i="1"/>
  <c r="Y18" i="1"/>
  <c r="H17" i="1"/>
  <c r="G58" i="38"/>
  <c r="J9" i="20"/>
  <c r="F97" i="31"/>
  <c r="G97" i="31"/>
  <c r="I97" i="31"/>
  <c r="M18" i="11"/>
  <c r="M19" i="11"/>
  <c r="M20" i="11"/>
  <c r="M21" i="11"/>
  <c r="M22" i="11"/>
  <c r="M23" i="11"/>
  <c r="M24" i="11"/>
  <c r="M25" i="11"/>
  <c r="M26" i="11"/>
  <c r="M27" i="11"/>
  <c r="M28" i="11"/>
  <c r="N5" i="11"/>
  <c r="N6" i="11"/>
  <c r="C4" i="11"/>
  <c r="C22" i="21"/>
  <c r="C4" i="2"/>
  <c r="G6" i="25"/>
  <c r="F57" i="38"/>
  <c r="G57" i="38" s="1"/>
  <c r="F56" i="38"/>
  <c r="G56" i="38" s="1"/>
  <c r="F55" i="38"/>
  <c r="G55" i="38" s="1"/>
  <c r="F54" i="38"/>
  <c r="G54" i="38" s="1"/>
  <c r="F53" i="38"/>
  <c r="G53" i="38" s="1"/>
  <c r="F52" i="38"/>
  <c r="G52" i="38" s="1"/>
  <c r="F51" i="38"/>
  <c r="G51" i="38" s="1"/>
  <c r="F50" i="38"/>
  <c r="G50" i="38" s="1"/>
  <c r="F49" i="38"/>
  <c r="G49" i="38" s="1"/>
  <c r="F48" i="38"/>
  <c r="G48" i="38" s="1"/>
  <c r="F47" i="38"/>
  <c r="G47" i="38" s="1"/>
  <c r="F46" i="38"/>
  <c r="G46" i="38" s="1"/>
  <c r="C45" i="38"/>
  <c r="F45" i="38" s="1"/>
  <c r="G45" i="38" s="1"/>
  <c r="P8" i="31" l="1"/>
  <c r="P9" i="31"/>
  <c r="P10" i="31"/>
  <c r="P11" i="31"/>
  <c r="V16" i="1" s="1"/>
  <c r="P15" i="31"/>
  <c r="V20" i="1" s="1"/>
  <c r="P7" i="31"/>
  <c r="O8" i="31"/>
  <c r="O9" i="31"/>
  <c r="U14" i="1" s="1"/>
  <c r="O10" i="31"/>
  <c r="U15" i="1" s="1"/>
  <c r="O11" i="31"/>
  <c r="U16" i="1" s="1"/>
  <c r="O15" i="31"/>
  <c r="U20" i="1" s="1"/>
  <c r="O7" i="31"/>
  <c r="N8" i="31"/>
  <c r="N9" i="31"/>
  <c r="R14" i="1" s="1"/>
  <c r="N10" i="31"/>
  <c r="R15" i="1" s="1"/>
  <c r="R16" i="1"/>
  <c r="N15" i="31"/>
  <c r="R20" i="1" s="1"/>
  <c r="T20" i="1" s="1"/>
  <c r="C91" i="31"/>
  <c r="N7" i="31" s="1"/>
  <c r="D96" i="31"/>
  <c r="Q20" i="1" s="1"/>
  <c r="S20" i="1" s="1"/>
  <c r="D95" i="31"/>
  <c r="M11" i="31" s="1"/>
  <c r="Q16" i="1" s="1"/>
  <c r="D94" i="31"/>
  <c r="M10" i="31" s="1"/>
  <c r="Q15" i="1" s="1"/>
  <c r="D93" i="31"/>
  <c r="M9" i="31" s="1"/>
  <c r="Q14" i="1" s="1"/>
  <c r="D92" i="31"/>
  <c r="M8" i="31" s="1"/>
  <c r="Q13" i="1" s="1"/>
  <c r="D91" i="31"/>
  <c r="M7" i="31" s="1"/>
  <c r="H97" i="31"/>
  <c r="I11" i="31"/>
  <c r="I16" i="1" s="1"/>
  <c r="I10" i="31"/>
  <c r="I15" i="1" s="1"/>
  <c r="I9" i="31"/>
  <c r="F15" i="1"/>
  <c r="G9" i="31"/>
  <c r="H14" i="1" s="1"/>
  <c r="D86" i="31"/>
  <c r="E11" i="31" s="1"/>
  <c r="D48" i="31"/>
  <c r="E9" i="31" s="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9" i="31"/>
  <c r="D80" i="31"/>
  <c r="D81" i="31"/>
  <c r="D82" i="31"/>
  <c r="D83" i="31"/>
  <c r="D84" i="31"/>
  <c r="D85" i="31"/>
  <c r="V87" i="1"/>
  <c r="U87" i="1"/>
  <c r="T87" i="1"/>
  <c r="S87" i="1"/>
  <c r="N87" i="1"/>
  <c r="M87" i="1"/>
  <c r="L87" i="1"/>
  <c r="L82" i="1"/>
  <c r="L83" i="1"/>
  <c r="L84" i="1"/>
  <c r="L85" i="1"/>
  <c r="L86" i="1"/>
  <c r="L88" i="1"/>
  <c r="M82" i="1"/>
  <c r="M83" i="1"/>
  <c r="M84" i="1"/>
  <c r="M85" i="1"/>
  <c r="M86" i="1"/>
  <c r="M88" i="1"/>
  <c r="B37" i="6"/>
  <c r="C37" i="6" s="1"/>
  <c r="D37" i="6" s="1"/>
  <c r="E37" i="6" s="1"/>
  <c r="F37" i="6" s="1"/>
  <c r="G37" i="6" s="1"/>
  <c r="B35" i="6"/>
  <c r="C35" i="6"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B14" i="6"/>
  <c r="C14" i="6" s="1"/>
  <c r="D14" i="6" s="1"/>
  <c r="E14" i="6" s="1"/>
  <c r="F14" i="6" s="1"/>
  <c r="G14" i="6" s="1"/>
  <c r="H14" i="6" s="1"/>
  <c r="I14" i="6" s="1"/>
  <c r="J14" i="6" s="1"/>
  <c r="K14" i="6" s="1"/>
  <c r="B12" i="6"/>
  <c r="C12" i="6" s="1"/>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B6" i="6"/>
  <c r="C6" i="6" s="1"/>
  <c r="D6" i="6" s="1"/>
  <c r="E6" i="6" s="1"/>
  <c r="F6" i="6" s="1"/>
  <c r="G6" i="6" s="1"/>
  <c r="H6" i="6" s="1"/>
  <c r="I6" i="6" s="1"/>
  <c r="J6" i="6" s="1"/>
  <c r="K6" i="6" s="1"/>
  <c r="B4" i="6"/>
  <c r="C4" i="6"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U12" i="36"/>
  <c r="X85" i="1"/>
  <c r="X86" i="1"/>
  <c r="X88" i="1"/>
  <c r="H6" i="25"/>
  <c r="I6" i="25" s="1"/>
  <c r="G7" i="25"/>
  <c r="AG89" i="1" s="1"/>
  <c r="H7" i="25"/>
  <c r="AG90" i="1"/>
  <c r="H8" i="25"/>
  <c r="AG91" i="1"/>
  <c r="H9" i="25"/>
  <c r="AG92" i="1"/>
  <c r="H10" i="25"/>
  <c r="G11" i="25"/>
  <c r="H11" i="25"/>
  <c r="I11" i="25" s="1"/>
  <c r="H12" i="25"/>
  <c r="I12" i="25" s="1"/>
  <c r="G12" i="25"/>
  <c r="G13" i="25"/>
  <c r="H13" i="25"/>
  <c r="I13" i="25" s="1"/>
  <c r="G14" i="25"/>
  <c r="H14" i="25"/>
  <c r="G15" i="25"/>
  <c r="H15" i="25"/>
  <c r="G16" i="25"/>
  <c r="H16" i="25"/>
  <c r="G17" i="25"/>
  <c r="H17" i="25"/>
  <c r="G18" i="25"/>
  <c r="H18" i="25"/>
  <c r="G19" i="25"/>
  <c r="H19" i="25"/>
  <c r="G20" i="25"/>
  <c r="H20" i="25"/>
  <c r="H4" i="25"/>
  <c r="I4" i="25" s="1"/>
  <c r="G4" i="25"/>
  <c r="H3" i="25"/>
  <c r="I3" i="25" s="1"/>
  <c r="G3" i="25"/>
  <c r="H2" i="25"/>
  <c r="I2" i="25" s="1"/>
  <c r="G2" i="25"/>
  <c r="AD62" i="1"/>
  <c r="AD63" i="1"/>
  <c r="AD64" i="1"/>
  <c r="AD65" i="1"/>
  <c r="AD66" i="1"/>
  <c r="AD67" i="1"/>
  <c r="AD68" i="1"/>
  <c r="AD69" i="1"/>
  <c r="AD70" i="1"/>
  <c r="AD71" i="1"/>
  <c r="AC62" i="1"/>
  <c r="AC63" i="1"/>
  <c r="AC64" i="1"/>
  <c r="AC65" i="1"/>
  <c r="AC66" i="1"/>
  <c r="AC67" i="1"/>
  <c r="AC68" i="1"/>
  <c r="AC69" i="1"/>
  <c r="AC70" i="1"/>
  <c r="AC71" i="1"/>
  <c r="AB61" i="1"/>
  <c r="AB62" i="1"/>
  <c r="AB63" i="1"/>
  <c r="AB64" i="1"/>
  <c r="AB65" i="1"/>
  <c r="AB66" i="1"/>
  <c r="AB67" i="1"/>
  <c r="AB68" i="1"/>
  <c r="AB69" i="1"/>
  <c r="AB70" i="1"/>
  <c r="AB71" i="1"/>
  <c r="F36" i="20"/>
  <c r="F35" i="20"/>
  <c r="F25" i="20"/>
  <c r="F27" i="20"/>
  <c r="F29" i="20"/>
  <c r="F30" i="20"/>
  <c r="F33" i="20"/>
  <c r="C37" i="20"/>
  <c r="F37" i="20" s="1"/>
  <c r="C38" i="20"/>
  <c r="F38" i="20" s="1"/>
  <c r="C39" i="20"/>
  <c r="F39" i="20" s="1"/>
  <c r="G39" i="20" s="1"/>
  <c r="C33" i="20"/>
  <c r="C34" i="20"/>
  <c r="F34" i="20" s="1"/>
  <c r="C35" i="20"/>
  <c r="C36" i="20"/>
  <c r="C27" i="20"/>
  <c r="C28" i="20"/>
  <c r="F28" i="20" s="1"/>
  <c r="C29" i="20"/>
  <c r="C30" i="20"/>
  <c r="C31" i="20"/>
  <c r="F31" i="20" s="1"/>
  <c r="C32" i="20"/>
  <c r="F32" i="20" s="1"/>
  <c r="C26" i="20"/>
  <c r="F26" i="20" s="1"/>
  <c r="C25" i="20"/>
  <c r="C24" i="20"/>
  <c r="F24" i="20" s="1"/>
  <c r="K59" i="1"/>
  <c r="K60" i="1"/>
  <c r="K55" i="1"/>
  <c r="K56" i="1"/>
  <c r="K57" i="1"/>
  <c r="J55" i="1"/>
  <c r="J56" i="1"/>
  <c r="J57" i="1"/>
  <c r="J59" i="1"/>
  <c r="J60" i="1"/>
  <c r="I55" i="1"/>
  <c r="I56" i="1"/>
  <c r="I57" i="1"/>
  <c r="I59" i="1"/>
  <c r="I60" i="1"/>
  <c r="G58" i="1"/>
  <c r="H58" i="1"/>
  <c r="K58" i="1"/>
  <c r="F59" i="1"/>
  <c r="G59" i="1"/>
  <c r="F60" i="1"/>
  <c r="G60" i="1"/>
  <c r="G56" i="1"/>
  <c r="G57" i="1"/>
  <c r="D56" i="1"/>
  <c r="D57" i="1"/>
  <c r="D58" i="1"/>
  <c r="D59" i="1"/>
  <c r="D60" i="1"/>
  <c r="E56" i="1"/>
  <c r="E57" i="1"/>
  <c r="E58" i="1"/>
  <c r="E59" i="1"/>
  <c r="E60" i="1"/>
  <c r="F55" i="1"/>
  <c r="F56" i="1"/>
  <c r="F57" i="1"/>
  <c r="F58" i="1"/>
  <c r="E19" i="38"/>
  <c r="F19" i="38"/>
  <c r="G19" i="38"/>
  <c r="H19" i="38"/>
  <c r="I19" i="38"/>
  <c r="J19" i="38"/>
  <c r="K19" i="38"/>
  <c r="L19" i="38"/>
  <c r="D19" i="38"/>
  <c r="C59" i="1"/>
  <c r="H59" i="1"/>
  <c r="P56" i="1"/>
  <c r="Q56" i="1"/>
  <c r="R56" i="1"/>
  <c r="S56" i="1"/>
  <c r="T56" i="1"/>
  <c r="U56" i="1"/>
  <c r="V56" i="1"/>
  <c r="O56" i="1"/>
  <c r="N57" i="1"/>
  <c r="N58" i="1"/>
  <c r="N60" i="1"/>
  <c r="N56" i="1"/>
  <c r="F4" i="35"/>
  <c r="V13" i="1"/>
  <c r="V14" i="1"/>
  <c r="V15" i="1"/>
  <c r="O13" i="1"/>
  <c r="O14" i="1"/>
  <c r="O15" i="1"/>
  <c r="O16" i="1"/>
  <c r="I13" i="1"/>
  <c r="H13" i="1"/>
  <c r="G13" i="1"/>
  <c r="E13" i="1"/>
  <c r="C13" i="1"/>
  <c r="C14" i="1"/>
  <c r="C15" i="1"/>
  <c r="C16" i="1"/>
  <c r="A13" i="1"/>
  <c r="A14" i="1"/>
  <c r="A15" i="1"/>
  <c r="A16" i="1"/>
  <c r="A12" i="1"/>
  <c r="F13" i="1"/>
  <c r="I7" i="31"/>
  <c r="H7" i="31"/>
  <c r="G7" i="31"/>
  <c r="F7" i="31"/>
  <c r="E7" i="31"/>
  <c r="C7" i="31"/>
  <c r="C41" i="31" s="1"/>
  <c r="G16" i="1" l="1"/>
  <c r="G15" i="1"/>
  <c r="I10" i="25"/>
  <c r="AH92" i="1"/>
  <c r="I8" i="25"/>
  <c r="AH90" i="1"/>
  <c r="I9" i="25"/>
  <c r="AH91" i="1"/>
  <c r="I7" i="25"/>
  <c r="AH89" i="1"/>
  <c r="I41" i="31"/>
  <c r="I17" i="2" s="1"/>
  <c r="U13" i="1"/>
  <c r="O41" i="31"/>
  <c r="U22" i="1" s="1"/>
  <c r="M41" i="31"/>
  <c r="Q22" i="1" s="1"/>
  <c r="F14" i="1"/>
  <c r="F41" i="31"/>
  <c r="F22" i="1" s="1"/>
  <c r="G41" i="31"/>
  <c r="G22" i="1" s="1"/>
  <c r="P41" i="31"/>
  <c r="I17" i="11" s="1"/>
  <c r="R13" i="1"/>
  <c r="N41" i="31"/>
  <c r="R22" i="1" s="1"/>
  <c r="B47" i="31"/>
  <c r="B46" i="31"/>
  <c r="B48" i="31"/>
  <c r="C97" i="31"/>
  <c r="D97" i="31"/>
  <c r="F16" i="1"/>
  <c r="E16" i="1"/>
  <c r="I14" i="1"/>
  <c r="G14" i="1"/>
  <c r="U88" i="1"/>
  <c r="U81" i="1"/>
  <c r="N88" i="1"/>
  <c r="N86" i="1"/>
  <c r="N85" i="1"/>
  <c r="N84" i="1"/>
  <c r="N83" i="1"/>
  <c r="N82" i="1"/>
  <c r="N81" i="1"/>
  <c r="L17" i="11" l="1"/>
  <c r="M17" i="11" s="1"/>
  <c r="H17" i="11"/>
  <c r="J17" i="11"/>
  <c r="J17" i="2"/>
  <c r="H17" i="2"/>
  <c r="O17" i="2"/>
  <c r="N18" i="2" s="1"/>
  <c r="J16" i="2"/>
  <c r="H16" i="2"/>
  <c r="J14" i="11"/>
  <c r="H14" i="11"/>
  <c r="J14" i="2"/>
  <c r="H14" i="2"/>
  <c r="J13" i="2"/>
  <c r="H13" i="2"/>
  <c r="J13" i="11"/>
  <c r="H13" i="11"/>
  <c r="E14" i="1"/>
  <c r="H12" i="11"/>
  <c r="J12" i="11"/>
  <c r="J11" i="11"/>
  <c r="H11" i="11"/>
  <c r="J10" i="11"/>
  <c r="H10" i="11"/>
  <c r="H9" i="11"/>
  <c r="N9" i="11" s="1"/>
  <c r="I22" i="1"/>
  <c r="H8" i="11"/>
  <c r="N8" i="11" s="1"/>
  <c r="H41" i="31"/>
  <c r="H22" i="1" s="1"/>
  <c r="H15" i="1"/>
  <c r="P42" i="31"/>
  <c r="V22" i="1"/>
  <c r="H16" i="1"/>
  <c r="D50" i="31"/>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115" i="25"/>
  <c r="I116" i="25"/>
  <c r="I117" i="25"/>
  <c r="I118" i="25"/>
  <c r="I119" i="25"/>
  <c r="I120" i="25"/>
  <c r="I121" i="25"/>
  <c r="I122" i="25"/>
  <c r="I123" i="25"/>
  <c r="I124" i="25"/>
  <c r="I125" i="25"/>
  <c r="I126" i="25"/>
  <c r="I127" i="25"/>
  <c r="I128" i="25"/>
  <c r="I129" i="25"/>
  <c r="I130" i="25"/>
  <c r="I131" i="25"/>
  <c r="I132" i="25"/>
  <c r="I133" i="25"/>
  <c r="I134" i="25"/>
  <c r="I135" i="25"/>
  <c r="I136" i="25"/>
  <c r="I137" i="25"/>
  <c r="I138" i="25"/>
  <c r="I139" i="25"/>
  <c r="I140" i="25"/>
  <c r="I141" i="25"/>
  <c r="I142" i="25"/>
  <c r="I143" i="25"/>
  <c r="I144" i="25"/>
  <c r="I145" i="25"/>
  <c r="I146" i="25"/>
  <c r="I147" i="25"/>
  <c r="I148" i="25"/>
  <c r="I149" i="25"/>
  <c r="I150" i="25"/>
  <c r="I151" i="25"/>
  <c r="I152" i="25"/>
  <c r="I153" i="25"/>
  <c r="I154" i="25"/>
  <c r="I155" i="25"/>
  <c r="I156" i="25"/>
  <c r="H16" i="11" l="1"/>
  <c r="J16" i="11"/>
  <c r="D77" i="31"/>
  <c r="I33" i="25"/>
  <c r="G39" i="38" l="1"/>
  <c r="G38" i="38"/>
  <c r="P40" i="11" l="1"/>
  <c r="J10" i="12"/>
  <c r="Q40" i="11" l="1"/>
  <c r="R40" i="11" s="1"/>
  <c r="S40" i="11" s="1"/>
  <c r="T40" i="11" s="1"/>
  <c r="U40" i="11" s="1"/>
  <c r="V40" i="11" s="1"/>
  <c r="W40" i="11" s="1"/>
  <c r="X40" i="11" s="1"/>
  <c r="Y40" i="11" s="1"/>
  <c r="Z40" i="11" s="1"/>
  <c r="AA40" i="11" s="1"/>
  <c r="AB40" i="11" s="1"/>
  <c r="AC40" i="11" s="1"/>
  <c r="AD40" i="11" s="1"/>
  <c r="AE40" i="11" s="1"/>
  <c r="AF40" i="11" s="1"/>
  <c r="AG40" i="11" s="1"/>
  <c r="AH40" i="11" s="1"/>
  <c r="AI40" i="11" s="1"/>
  <c r="I67" i="1" l="1"/>
  <c r="E49" i="38" l="1"/>
  <c r="AJ40" i="11" l="1"/>
  <c r="AK40" i="11" l="1"/>
  <c r="AL40" i="11" s="1"/>
  <c r="AM40" i="11" s="1"/>
  <c r="AN40" i="11" s="1"/>
  <c r="A75" i="1" l="1"/>
  <c r="A76" i="1"/>
  <c r="A77" i="1"/>
  <c r="A78" i="1"/>
  <c r="A74" i="1"/>
  <c r="A66" i="1"/>
  <c r="A67" i="1"/>
  <c r="A68" i="1"/>
  <c r="A69" i="1"/>
  <c r="A65" i="1"/>
  <c r="A56" i="1"/>
  <c r="A57" i="1"/>
  <c r="A58" i="1"/>
  <c r="A59" i="1"/>
  <c r="A55" i="1"/>
  <c r="H9" i="12"/>
  <c r="J9" i="12" s="1"/>
  <c r="Z9" i="12" s="1"/>
  <c r="J11" i="12"/>
  <c r="Y11" i="12" s="1"/>
  <c r="AB11" i="12" s="1"/>
  <c r="H16" i="12"/>
  <c r="H17" i="12"/>
  <c r="H18" i="12"/>
  <c r="H19" i="12"/>
  <c r="H20" i="12"/>
  <c r="H22" i="12"/>
  <c r="H23" i="12"/>
  <c r="AA9" i="12"/>
  <c r="AB9" i="12"/>
  <c r="Z10" i="12"/>
  <c r="AA10" i="12"/>
  <c r="AB10" i="12"/>
  <c r="AA11" i="12"/>
  <c r="AA12" i="12"/>
  <c r="Z14" i="12"/>
  <c r="AB14" i="12"/>
  <c r="Z15" i="12"/>
  <c r="AB15" i="12"/>
  <c r="W9" i="12"/>
  <c r="W10" i="12"/>
  <c r="W11" i="12"/>
  <c r="W12" i="12"/>
  <c r="W13" i="12"/>
  <c r="W14" i="12"/>
  <c r="W15" i="12"/>
  <c r="W16" i="12"/>
  <c r="W17" i="12"/>
  <c r="W18" i="12"/>
  <c r="W19" i="12"/>
  <c r="Z11" i="12" l="1"/>
  <c r="G36" i="38"/>
  <c r="G37" i="38"/>
  <c r="J12" i="12"/>
  <c r="Y12" i="12" s="1"/>
  <c r="J13"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P13" i="12"/>
  <c r="P14" i="12"/>
  <c r="P16" i="12"/>
  <c r="P17" i="12"/>
  <c r="C2" i="35"/>
  <c r="G41" i="38" l="1"/>
  <c r="F79" i="1" s="1"/>
  <c r="AB12" i="12"/>
  <c r="Z12" i="12"/>
  <c r="H11" i="24"/>
  <c r="O57" i="1"/>
  <c r="P57" i="1"/>
  <c r="Q57" i="1"/>
  <c r="R57" i="1"/>
  <c r="S57" i="1"/>
  <c r="T57" i="1"/>
  <c r="U57" i="1"/>
  <c r="V57" i="1"/>
  <c r="O58" i="1"/>
  <c r="P58" i="1"/>
  <c r="Q58" i="1"/>
  <c r="R58" i="1"/>
  <c r="S58" i="1"/>
  <c r="T58" i="1"/>
  <c r="U58" i="1"/>
  <c r="V58" i="1"/>
  <c r="O60" i="1"/>
  <c r="P60" i="1"/>
  <c r="Q60" i="1"/>
  <c r="R60" i="1"/>
  <c r="S60" i="1"/>
  <c r="T60" i="1"/>
  <c r="U60" i="1"/>
  <c r="V60" i="1"/>
  <c r="D74" i="1"/>
  <c r="E74" i="1"/>
  <c r="F74" i="1"/>
  <c r="G74" i="1"/>
  <c r="H74" i="1"/>
  <c r="D75" i="1"/>
  <c r="E75" i="1"/>
  <c r="F75" i="1"/>
  <c r="G75" i="1"/>
  <c r="H75" i="1"/>
  <c r="D76" i="1"/>
  <c r="E76" i="1"/>
  <c r="F76" i="1"/>
  <c r="G76" i="1"/>
  <c r="H76" i="1"/>
  <c r="D77" i="1"/>
  <c r="E77" i="1"/>
  <c r="F77" i="1"/>
  <c r="G77" i="1"/>
  <c r="H77" i="1"/>
  <c r="D78" i="1"/>
  <c r="E78" i="1"/>
  <c r="F78" i="1"/>
  <c r="G78" i="1"/>
  <c r="H78" i="1"/>
  <c r="C75" i="1"/>
  <c r="C76" i="1"/>
  <c r="C77" i="1"/>
  <c r="C78" i="1"/>
  <c r="C74" i="1"/>
  <c r="D65" i="1"/>
  <c r="E65" i="1"/>
  <c r="F65" i="1"/>
  <c r="G65" i="1"/>
  <c r="H65" i="1"/>
  <c r="I65" i="1"/>
  <c r="J65" i="1"/>
  <c r="K65" i="1"/>
  <c r="D66" i="1"/>
  <c r="E66" i="1"/>
  <c r="F66" i="1"/>
  <c r="G66" i="1"/>
  <c r="H66" i="1"/>
  <c r="I66" i="1"/>
  <c r="J66" i="1"/>
  <c r="K66" i="1"/>
  <c r="D67" i="1"/>
  <c r="E67" i="1"/>
  <c r="F67" i="1"/>
  <c r="G67" i="1"/>
  <c r="H67" i="1"/>
  <c r="J67" i="1"/>
  <c r="K67" i="1"/>
  <c r="D68" i="1"/>
  <c r="E68" i="1"/>
  <c r="F68" i="1"/>
  <c r="G68" i="1"/>
  <c r="H68" i="1"/>
  <c r="I68" i="1"/>
  <c r="J68" i="1"/>
  <c r="K68" i="1"/>
  <c r="D69" i="1"/>
  <c r="E69" i="1"/>
  <c r="F69" i="1"/>
  <c r="G69" i="1"/>
  <c r="H69" i="1"/>
  <c r="I69" i="1"/>
  <c r="J69" i="1"/>
  <c r="K69" i="1"/>
  <c r="C66" i="1"/>
  <c r="C67" i="1"/>
  <c r="C68" i="1"/>
  <c r="C69" i="1"/>
  <c r="C65" i="1"/>
  <c r="D55" i="1"/>
  <c r="E55" i="1"/>
  <c r="G55" i="1"/>
  <c r="H55" i="1"/>
  <c r="H56" i="1"/>
  <c r="H57" i="1"/>
  <c r="H60" i="1"/>
  <c r="C56" i="1"/>
  <c r="C57" i="1"/>
  <c r="C58" i="1"/>
  <c r="C60" i="1"/>
  <c r="C55" i="1"/>
  <c r="M44" i="38"/>
  <c r="M43" i="38"/>
  <c r="I41" i="38"/>
  <c r="H79" i="1" s="1"/>
  <c r="G79" i="1"/>
  <c r="E79" i="1"/>
  <c r="D79" i="1"/>
  <c r="C79" i="1"/>
  <c r="K30" i="38"/>
  <c r="H30" i="38"/>
  <c r="G30" i="38"/>
  <c r="F30" i="38"/>
  <c r="E30" i="38"/>
  <c r="D30" i="38"/>
  <c r="I30" i="38"/>
  <c r="L30" i="38"/>
  <c r="J30" i="3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24"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J14" i="12"/>
  <c r="J16" i="12"/>
  <c r="J17" i="12"/>
  <c r="J18" i="12"/>
  <c r="J19" i="12"/>
  <c r="J20" i="12"/>
  <c r="Q5" i="12" l="1"/>
  <c r="J15" i="12"/>
  <c r="X6" i="29"/>
  <c r="P4" i="28" l="1"/>
  <c r="Y4" i="28"/>
  <c r="R6" i="28"/>
  <c r="E6" i="28"/>
  <c r="E2" i="28"/>
  <c r="E8" i="29"/>
  <c r="AF88" i="1" l="1"/>
  <c r="AD86" i="1"/>
  <c r="AF85" i="1"/>
  <c r="O5" i="11"/>
  <c r="O6" i="11" s="1"/>
  <c r="T1" i="31"/>
  <c r="D3" i="19"/>
  <c r="I3" i="19"/>
  <c r="AD85" i="1" l="1"/>
  <c r="AD88" i="1"/>
  <c r="AF86" i="1"/>
  <c r="AE88" i="1" l="1"/>
  <c r="AE86" i="1"/>
  <c r="AE85" i="1"/>
  <c r="L10" i="25" l="1"/>
  <c r="L12" i="25"/>
  <c r="L18" i="25"/>
  <c r="L13" i="25"/>
  <c r="L6" i="25"/>
  <c r="L11" i="25"/>
  <c r="L4" i="25"/>
  <c r="L9" i="25"/>
  <c r="L7" i="25"/>
  <c r="L8" i="25"/>
  <c r="L14" i="25"/>
  <c r="L15" i="25"/>
  <c r="L16" i="25"/>
  <c r="L17" i="25"/>
  <c r="L2" i="25"/>
  <c r="L19" i="25"/>
  <c r="L3" i="25"/>
  <c r="L20" i="25"/>
  <c r="AC85" i="1"/>
  <c r="AC88" i="1"/>
  <c r="AC86" i="1"/>
  <c r="AG85" i="1"/>
  <c r="AG86" i="1"/>
  <c r="H7" i="11"/>
  <c r="N7" i="11" s="1"/>
  <c r="O7" i="11" s="1"/>
  <c r="B1" i="2"/>
  <c r="D4" i="2" l="1"/>
  <c r="AH88" i="1"/>
  <c r="AG88" i="1"/>
  <c r="AH85" i="1" l="1"/>
  <c r="AH86" i="1"/>
  <c r="AG30" i="1" l="1"/>
  <c r="AG31" i="1"/>
  <c r="AG32" i="1"/>
  <c r="AG33" i="1"/>
  <c r="AG34" i="1"/>
  <c r="AG29" i="1"/>
  <c r="AF34" i="1"/>
  <c r="AE34" i="1"/>
  <c r="AF33" i="1"/>
  <c r="AE33" i="1"/>
  <c r="AF32" i="1"/>
  <c r="AE32" i="1"/>
  <c r="AF31" i="1"/>
  <c r="AE31" i="1"/>
  <c r="AF30" i="1"/>
  <c r="AE30" i="1"/>
  <c r="AF29" i="1"/>
  <c r="AE29" i="1"/>
  <c r="AF28" i="1"/>
  <c r="AE28" i="1"/>
  <c r="AF27" i="1"/>
  <c r="AE27" i="1"/>
  <c r="AF26" i="1"/>
  <c r="AE26" i="1"/>
  <c r="AF25" i="1"/>
  <c r="AE25" i="1"/>
  <c r="AD30" i="1"/>
  <c r="AD31" i="1"/>
  <c r="AD32" i="1"/>
  <c r="AD33" i="1"/>
  <c r="AD34" i="1"/>
  <c r="AD29" i="1"/>
  <c r="AD27" i="1"/>
  <c r="AD28" i="1"/>
  <c r="AA32" i="1"/>
  <c r="AA33" i="1"/>
  <c r="AA34" i="1"/>
  <c r="AB32" i="1"/>
  <c r="AB33" i="1"/>
  <c r="AB34" i="1"/>
  <c r="AA28" i="1"/>
  <c r="AA29" i="1"/>
  <c r="AA30" i="1"/>
  <c r="AA31" i="1"/>
  <c r="AB27" i="1"/>
  <c r="AB28" i="1"/>
  <c r="AB29" i="1"/>
  <c r="AB30" i="1"/>
  <c r="AB31" i="1"/>
  <c r="AB26" i="1"/>
  <c r="AB25" i="1"/>
  <c r="V12" i="1"/>
  <c r="U12" i="1"/>
  <c r="R12" i="1"/>
  <c r="O12" i="1"/>
  <c r="C15" i="21" l="1"/>
  <c r="G15" i="19"/>
  <c r="AH34" i="1" s="1"/>
  <c r="K3" i="36"/>
  <c r="E5" i="36"/>
  <c r="E4" i="36"/>
  <c r="F12" i="1"/>
  <c r="G12" i="1"/>
  <c r="H12" i="1"/>
  <c r="I12" i="1"/>
  <c r="X15" i="1"/>
  <c r="W15" i="1"/>
  <c r="T15" i="1"/>
  <c r="S15" i="1"/>
  <c r="G4" i="19"/>
  <c r="G5" i="19"/>
  <c r="AH26" i="1" s="1"/>
  <c r="G6" i="19"/>
  <c r="AH27" i="1" s="1"/>
  <c r="G7" i="19"/>
  <c r="AH28" i="1" s="1"/>
  <c r="D4" i="35"/>
  <c r="D16" i="31"/>
  <c r="L15" i="31" l="1"/>
  <c r="L11" i="31"/>
  <c r="L10" i="31"/>
  <c r="L9" i="31"/>
  <c r="L8" i="31"/>
  <c r="L7" i="31"/>
  <c r="K15" i="1"/>
  <c r="K13" i="1"/>
  <c r="K14" i="1"/>
  <c r="D18" i="31"/>
  <c r="D19" i="31"/>
  <c r="D17" i="31"/>
  <c r="M42" i="31"/>
  <c r="O42" i="31"/>
  <c r="N42" i="31"/>
  <c r="L15" i="1"/>
  <c r="J15" i="1"/>
  <c r="D23" i="31"/>
  <c r="E3" i="12"/>
  <c r="O3" i="1" s="1"/>
  <c r="F42" i="31"/>
  <c r="H42" i="31"/>
  <c r="I42" i="31"/>
  <c r="E6" i="39" s="1"/>
  <c r="Z5" i="37" s="1"/>
  <c r="G42" i="31"/>
  <c r="L14" i="1"/>
  <c r="Y15" i="1"/>
  <c r="D40" i="31"/>
  <c r="D34" i="31"/>
  <c r="D33" i="31"/>
  <c r="L16" i="1"/>
  <c r="D32" i="31"/>
  <c r="S16" i="1"/>
  <c r="X16" i="1"/>
  <c r="W16" i="1"/>
  <c r="Z15" i="1"/>
  <c r="X14" i="1"/>
  <c r="S14" i="1"/>
  <c r="W14" i="1"/>
  <c r="J18" i="1"/>
  <c r="L17" i="1"/>
  <c r="I4" i="39" s="1"/>
  <c r="T16" i="1"/>
  <c r="T14" i="1"/>
  <c r="L18" i="1"/>
  <c r="I5" i="39" s="1"/>
  <c r="J14" i="1"/>
  <c r="J17" i="1"/>
  <c r="J16" i="1"/>
  <c r="K16" i="1"/>
  <c r="T17" i="1"/>
  <c r="W17" i="1"/>
  <c r="K17" i="1"/>
  <c r="K18" i="1"/>
  <c r="S17" i="1"/>
  <c r="X17" i="1"/>
  <c r="D31" i="31"/>
  <c r="D30" i="31"/>
  <c r="D29" i="31"/>
  <c r="D28" i="31"/>
  <c r="D22" i="31"/>
  <c r="D21" i="31"/>
  <c r="D20" i="31"/>
  <c r="D36" i="31"/>
  <c r="D24" i="31"/>
  <c r="D9" i="31"/>
  <c r="D39" i="31"/>
  <c r="D27" i="31"/>
  <c r="D15" i="31"/>
  <c r="D38" i="31"/>
  <c r="D26" i="31"/>
  <c r="D37" i="31"/>
  <c r="D25" i="31"/>
  <c r="D10" i="31"/>
  <c r="D35" i="31"/>
  <c r="L41" i="31" l="1"/>
  <c r="P22" i="1" s="1"/>
  <c r="K5" i="39"/>
  <c r="J5" i="39"/>
  <c r="K4" i="39"/>
  <c r="J4" i="39"/>
  <c r="D78" i="31"/>
  <c r="C6" i="39"/>
  <c r="Z17" i="1"/>
  <c r="E4" i="12"/>
  <c r="O4" i="1" s="1"/>
  <c r="N14" i="1"/>
  <c r="N15" i="1"/>
  <c r="M15" i="1"/>
  <c r="N16" i="1"/>
  <c r="M14" i="1"/>
  <c r="Y16" i="1"/>
  <c r="Z16" i="1"/>
  <c r="Z14" i="1"/>
  <c r="M18" i="1"/>
  <c r="M16" i="1"/>
  <c r="M17" i="1"/>
  <c r="N17" i="1"/>
  <c r="N18" i="1"/>
  <c r="Y14" i="1"/>
  <c r="Y17" i="1"/>
  <c r="T11" i="36"/>
  <c r="AE11" i="36"/>
  <c r="T12" i="36"/>
  <c r="E5" i="12" l="1"/>
  <c r="L94" i="1"/>
  <c r="F94" i="1"/>
  <c r="A94" i="1"/>
  <c r="S6" i="1" l="1"/>
  <c r="L20" i="1"/>
  <c r="L21" i="1"/>
  <c r="D21" i="1" l="1"/>
  <c r="E1" i="2" l="1"/>
  <c r="AF97" i="1" l="1"/>
  <c r="AG97" i="1"/>
  <c r="AH97" i="1"/>
  <c r="AF98" i="1"/>
  <c r="AG98" i="1"/>
  <c r="AH98" i="1"/>
  <c r="AF99" i="1"/>
  <c r="AG99" i="1"/>
  <c r="AH99" i="1"/>
  <c r="AF100" i="1"/>
  <c r="AG100" i="1"/>
  <c r="AH100" i="1"/>
  <c r="X97" i="1"/>
  <c r="X98" i="1"/>
  <c r="X99" i="1"/>
  <c r="X100" i="1"/>
  <c r="W97" i="1"/>
  <c r="W98" i="1"/>
  <c r="W99" i="1"/>
  <c r="W100" i="1"/>
  <c r="S97" i="1"/>
  <c r="S98" i="1"/>
  <c r="S99" i="1"/>
  <c r="S100" i="1"/>
  <c r="R97" i="1"/>
  <c r="R98" i="1"/>
  <c r="R99" i="1"/>
  <c r="R100" i="1"/>
  <c r="Q97" i="1"/>
  <c r="Q98" i="1"/>
  <c r="Q99" i="1"/>
  <c r="Q100" i="1"/>
  <c r="AG96" i="1"/>
  <c r="AF96" i="1"/>
  <c r="X96" i="1"/>
  <c r="S96" i="1"/>
  <c r="R96" i="1"/>
  <c r="Q96" i="1"/>
  <c r="M6" i="12"/>
  <c r="R74" i="1" l="1"/>
  <c r="F70" i="1"/>
  <c r="C70" i="1"/>
  <c r="D70" i="1"/>
  <c r="G70" i="1"/>
  <c r="J70" i="1"/>
  <c r="E70" i="1"/>
  <c r="AH3" i="12"/>
  <c r="I59" i="12"/>
  <c r="F59" i="12"/>
  <c r="AD26" i="1"/>
  <c r="U66" i="1" l="1"/>
  <c r="U65" i="1"/>
  <c r="U64" i="1"/>
  <c r="U63" i="1"/>
  <c r="U62" i="1"/>
  <c r="O66" i="1"/>
  <c r="O65" i="1"/>
  <c r="O64" i="1"/>
  <c r="O63" i="1"/>
  <c r="O62"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55" i="1" l="1"/>
  <c r="DO4" i="33" s="1"/>
  <c r="AC55" i="1"/>
  <c r="EE4" i="33" s="1"/>
  <c r="AD55" i="1"/>
  <c r="EU4" i="33" s="1"/>
  <c r="AB56" i="1"/>
  <c r="DP4" i="33" s="1"/>
  <c r="AC56" i="1"/>
  <c r="EF4" i="33" s="1"/>
  <c r="AD56" i="1"/>
  <c r="EV4" i="33" s="1"/>
  <c r="AB57" i="1"/>
  <c r="DQ4" i="33" s="1"/>
  <c r="AC57" i="1"/>
  <c r="EG4" i="33" s="1"/>
  <c r="AD57" i="1"/>
  <c r="EW4" i="33" s="1"/>
  <c r="AB58" i="1"/>
  <c r="DR4" i="33" s="1"/>
  <c r="AC58" i="1"/>
  <c r="EH4" i="33" s="1"/>
  <c r="AD58" i="1"/>
  <c r="EX4" i="33" s="1"/>
  <c r="AB60" i="1"/>
  <c r="DS4" i="33" s="1"/>
  <c r="AC60" i="1"/>
  <c r="EI4" i="33" s="1"/>
  <c r="AD60" i="1"/>
  <c r="EY4" i="33" s="1"/>
  <c r="DT4" i="33"/>
  <c r="AC61" i="1"/>
  <c r="EJ4" i="33" s="1"/>
  <c r="AD61" i="1"/>
  <c r="EZ4" i="33" s="1"/>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Z55" i="1"/>
  <c r="CY4" i="33" s="1"/>
  <c r="CZ4" i="33"/>
  <c r="Z57" i="1"/>
  <c r="DA4" i="33" s="1"/>
  <c r="Z58" i="1"/>
  <c r="DB4" i="33" s="1"/>
  <c r="Z60" i="1"/>
  <c r="DC4" i="33" s="1"/>
  <c r="Z61" i="1"/>
  <c r="DD4" i="33" s="1"/>
  <c r="Z62" i="1"/>
  <c r="DE4" i="33" s="1"/>
  <c r="Z63" i="1"/>
  <c r="DF4" i="33" s="1"/>
  <c r="Z64" i="1"/>
  <c r="DG4" i="33" s="1"/>
  <c r="Z65" i="1"/>
  <c r="DH4" i="33" s="1"/>
  <c r="Z66" i="1"/>
  <c r="DI4" i="33" s="1"/>
  <c r="DJ4" i="33"/>
  <c r="Z68" i="1"/>
  <c r="DK4" i="33" s="1"/>
  <c r="Z69" i="1"/>
  <c r="DL4" i="33" s="1"/>
  <c r="Z70" i="1"/>
  <c r="DM4" i="33" s="1"/>
  <c r="Z71" i="1"/>
  <c r="DN4" i="33" s="1"/>
  <c r="X55" i="1"/>
  <c r="X56" i="1"/>
  <c r="X57" i="1"/>
  <c r="X58" i="1"/>
  <c r="X60" i="1"/>
  <c r="X61" i="1"/>
  <c r="X62" i="1"/>
  <c r="X63" i="1"/>
  <c r="X64" i="1"/>
  <c r="X65" i="1"/>
  <c r="X66" i="1"/>
  <c r="X67" i="1"/>
  <c r="X68" i="1"/>
  <c r="X69" i="1"/>
  <c r="X70" i="1"/>
  <c r="X71"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55" i="1"/>
  <c r="FD3" i="33"/>
  <c r="EN3" i="33"/>
  <c r="DX3" i="33"/>
  <c r="DH3" i="33"/>
  <c r="FI3" i="33"/>
  <c r="ES3" i="33"/>
  <c r="EC3" i="33"/>
  <c r="DM3" i="33"/>
  <c r="FA3" i="33"/>
  <c r="EK3" i="33"/>
  <c r="DU3" i="33"/>
  <c r="DE3" i="33"/>
  <c r="AH56" i="1"/>
  <c r="GA4" i="33"/>
  <c r="FZ4" i="33"/>
  <c r="FY4" i="33"/>
  <c r="FX4" i="33"/>
  <c r="FW4" i="33"/>
  <c r="FV4" i="33"/>
  <c r="FU4" i="33"/>
  <c r="FT4" i="33"/>
  <c r="FS4" i="33"/>
  <c r="AC14" i="12" l="1"/>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AE6" i="12" l="1"/>
  <c r="I4" i="33" l="1"/>
  <c r="X1" i="14"/>
  <c r="Q1" i="27"/>
  <c r="P1" i="27"/>
  <c r="S1" i="31"/>
  <c r="Q12" i="1"/>
  <c r="X21" i="1"/>
  <c r="W21" i="1"/>
  <c r="X20" i="1"/>
  <c r="W20" i="1"/>
  <c r="T21" i="1"/>
  <c r="S21" i="1"/>
  <c r="K20" i="1"/>
  <c r="K21" i="1"/>
  <c r="J21" i="1"/>
  <c r="J20" i="1"/>
  <c r="E12" i="1"/>
  <c r="C12" i="1"/>
  <c r="C22" i="1" s="1"/>
  <c r="Z20" i="1" l="1"/>
  <c r="J13" i="1"/>
  <c r="U69" i="1"/>
  <c r="L12" i="1"/>
  <c r="W13" i="1"/>
  <c r="T12" i="1"/>
  <c r="X12" i="1"/>
  <c r="L19" i="1"/>
  <c r="I6" i="39" s="1"/>
  <c r="L13" i="1"/>
  <c r="S12" i="1"/>
  <c r="W12" i="1"/>
  <c r="K12" i="1"/>
  <c r="A80" i="1"/>
  <c r="FK2" i="33" s="1"/>
  <c r="A81" i="1"/>
  <c r="A82" i="1"/>
  <c r="F82" i="1"/>
  <c r="A83" i="1"/>
  <c r="FK3" i="33" s="1"/>
  <c r="B83" i="1"/>
  <c r="FL3" i="33" s="1"/>
  <c r="C83" i="1"/>
  <c r="FM3" i="33" s="1"/>
  <c r="D83" i="1"/>
  <c r="FN3" i="33" s="1"/>
  <c r="E83" i="1"/>
  <c r="F83" i="1"/>
  <c r="G83" i="1"/>
  <c r="H83" i="1"/>
  <c r="I83" i="1"/>
  <c r="J83" i="1"/>
  <c r="K83" i="1"/>
  <c r="A84" i="1"/>
  <c r="FK4" i="33" s="1"/>
  <c r="B84" i="1"/>
  <c r="FL4" i="33" s="1"/>
  <c r="C84" i="1"/>
  <c r="FM4" i="33" s="1"/>
  <c r="D84" i="1"/>
  <c r="FN4" i="33" s="1"/>
  <c r="H84" i="1"/>
  <c r="A85" i="1"/>
  <c r="D85" i="1"/>
  <c r="H85" i="1"/>
  <c r="D86" i="1"/>
  <c r="F86" i="1"/>
  <c r="A88" i="1"/>
  <c r="B88" i="1"/>
  <c r="C88" i="1"/>
  <c r="D88" i="1"/>
  <c r="E88" i="1"/>
  <c r="F88" i="1"/>
  <c r="G88" i="1"/>
  <c r="H88" i="1"/>
  <c r="I88" i="1"/>
  <c r="J88" i="1"/>
  <c r="K88" i="1"/>
  <c r="A89" i="1"/>
  <c r="FO4" i="33" s="1"/>
  <c r="B89" i="1"/>
  <c r="FP4" i="33" s="1"/>
  <c r="D89" i="1"/>
  <c r="E89" i="1"/>
  <c r="F89" i="1"/>
  <c r="H89" i="1"/>
  <c r="FQ4" i="33" s="1"/>
  <c r="FR4" i="33"/>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K6" i="39" l="1"/>
  <c r="J6" i="39"/>
  <c r="D8" i="31"/>
  <c r="K19" i="1"/>
  <c r="J19" i="1"/>
  <c r="AN31" i="29"/>
  <c r="J12" i="1"/>
  <c r="X13" i="1"/>
  <c r="T13" i="1"/>
  <c r="S13" i="1"/>
  <c r="AW27" i="29"/>
  <c r="AR33" i="29" s="1"/>
  <c r="AY21" i="29"/>
  <c r="AY20" i="29"/>
  <c r="AF17" i="29"/>
  <c r="Q49" i="29" s="1"/>
  <c r="AC10" i="29" s="1"/>
  <c r="J44" i="38" s="1"/>
  <c r="AY22" i="29"/>
  <c r="AY23" i="29"/>
  <c r="D7" i="31"/>
  <c r="D41" i="31" s="1"/>
  <c r="AW24" i="29"/>
  <c r="AW23" i="29"/>
  <c r="AW22" i="29"/>
  <c r="AW20" i="29"/>
  <c r="AV25" i="29"/>
  <c r="AX24" i="29" s="1"/>
  <c r="E51" i="38" l="1"/>
  <c r="E48" i="38"/>
  <c r="Z3" i="1"/>
  <c r="AY25" i="29"/>
  <c r="AW25" i="29"/>
  <c r="AR31" i="29" s="1"/>
  <c r="AW31" i="29" s="1"/>
  <c r="AX21" i="29"/>
  <c r="AX22" i="29"/>
  <c r="AX20" i="29"/>
  <c r="AX23" i="29"/>
  <c r="J43" i="38" l="1"/>
  <c r="AX25" i="29"/>
  <c r="W29" i="28"/>
  <c r="L29" i="28"/>
  <c r="D29" i="28"/>
  <c r="X27" i="28"/>
  <c r="AE6" i="28"/>
  <c r="AA6" i="28" l="1"/>
  <c r="J23" i="20"/>
  <c r="J9" i="27"/>
  <c r="J89" i="1" s="1"/>
  <c r="C9" i="27"/>
  <c r="C89" i="1" s="1"/>
  <c r="E5" i="27"/>
  <c r="E84" i="1" s="1"/>
  <c r="G84" i="1" l="1"/>
  <c r="F84" i="1"/>
  <c r="L81" i="1"/>
  <c r="V88" i="1"/>
  <c r="V86" i="1"/>
  <c r="V85" i="1"/>
  <c r="V84" i="1"/>
  <c r="V83" i="1"/>
  <c r="V82" i="1"/>
  <c r="V81" i="1"/>
  <c r="U83" i="1"/>
  <c r="U86" i="1"/>
  <c r="U85" i="1"/>
  <c r="U84" i="1"/>
  <c r="U82" i="1"/>
  <c r="T88" i="1"/>
  <c r="T86" i="1"/>
  <c r="T85" i="1"/>
  <c r="T84" i="1"/>
  <c r="T83" i="1"/>
  <c r="T82" i="1"/>
  <c r="T81" i="1"/>
  <c r="S88" i="1"/>
  <c r="S86" i="1"/>
  <c r="S85" i="1"/>
  <c r="S84" i="1"/>
  <c r="S83" i="1"/>
  <c r="S82" i="1"/>
  <c r="S81" i="1"/>
  <c r="V92" i="1" l="1"/>
  <c r="T92" i="1"/>
  <c r="CW4" i="33" s="1"/>
  <c r="F45" i="9"/>
  <c r="U92" i="1"/>
  <c r="J5" i="27"/>
  <c r="J84" i="1" s="1"/>
  <c r="I84" i="1"/>
  <c r="AD25" i="1"/>
  <c r="AG25" i="1"/>
  <c r="AG26" i="1"/>
  <c r="AG27" i="1"/>
  <c r="AG28" i="1"/>
  <c r="AA26" i="1"/>
  <c r="AA27" i="1"/>
  <c r="AA25" i="1"/>
  <c r="F47" i="9" l="1"/>
  <c r="CX4" i="33"/>
  <c r="D15" i="1" l="1"/>
  <c r="D14" i="1"/>
  <c r="D16" i="1"/>
  <c r="D17" i="1"/>
  <c r="D18" i="1"/>
  <c r="K22" i="1"/>
  <c r="J22" i="1"/>
  <c r="AC4" i="33" s="1"/>
  <c r="AG1" i="1" l="1"/>
  <c r="A4" i="33" l="1"/>
  <c r="C1" i="34"/>
  <c r="B3" i="1" l="1"/>
  <c r="B4" i="33" s="1"/>
  <c r="B6" i="1"/>
  <c r="E4" i="33" s="1"/>
  <c r="B5" i="1"/>
  <c r="D4" i="33" s="1"/>
  <c r="B4" i="1"/>
  <c r="C1" i="40" s="1"/>
  <c r="C4" i="33" l="1"/>
  <c r="C1" i="14"/>
  <c r="W86" i="1"/>
  <c r="W85" i="1"/>
  <c r="X84" i="1"/>
  <c r="AH80" i="1"/>
  <c r="AG80" i="1"/>
  <c r="AF80" i="1"/>
  <c r="AE80" i="1"/>
  <c r="AD80" i="1"/>
  <c r="X80" i="1"/>
  <c r="W80" i="1"/>
  <c r="Y80" i="1"/>
  <c r="AD84" i="1" l="1"/>
  <c r="AE84" i="1"/>
  <c r="AC84" i="1"/>
  <c r="AF84" i="1"/>
  <c r="AG84" i="1"/>
  <c r="AH84" i="1"/>
  <c r="W84" i="1"/>
  <c r="BX4" i="33" l="1"/>
  <c r="CB4" i="33"/>
  <c r="CC4" i="33"/>
  <c r="M81" i="1"/>
  <c r="C3" i="19"/>
  <c r="N92" i="1" l="1"/>
  <c r="Q78" i="1" s="1"/>
  <c r="CV4" i="33" s="1"/>
  <c r="M92" i="1"/>
  <c r="J11" i="24"/>
  <c r="AH96" i="1" s="1"/>
  <c r="M3" i="24"/>
  <c r="J18" i="24" l="1"/>
  <c r="F46" i="9"/>
  <c r="P78" i="1"/>
  <c r="CU4" i="33" s="1"/>
  <c r="K4" i="20"/>
  <c r="L5" i="20"/>
  <c r="L4" i="20"/>
  <c r="CA4" i="33" l="1"/>
  <c r="BZ4" i="33"/>
  <c r="BY4" i="33"/>
  <c r="BW4" i="33"/>
  <c r="BV4" i="33"/>
  <c r="BU4" i="33"/>
  <c r="BT4" i="33"/>
  <c r="BE4" i="33"/>
  <c r="BG4" i="33"/>
  <c r="BI4" i="33"/>
  <c r="BK4" i="33"/>
  <c r="BM4" i="33"/>
  <c r="BO4" i="33"/>
  <c r="BQ4" i="33"/>
  <c r="BS4" i="33"/>
  <c r="BP4" i="33"/>
  <c r="BL4" i="33"/>
  <c r="BH4" i="33"/>
  <c r="BD4" i="33"/>
  <c r="AD78" i="1"/>
  <c r="AH78" i="1"/>
  <c r="AG78" i="1"/>
  <c r="AF78" i="1"/>
  <c r="AE78" i="1"/>
  <c r="Y78" i="1"/>
  <c r="X78" i="1"/>
  <c r="W78" i="1"/>
  <c r="AG76" i="1"/>
  <c r="AF76" i="1"/>
  <c r="AE76" i="1"/>
  <c r="AD76" i="1"/>
  <c r="Y76" i="1"/>
  <c r="X76" i="1"/>
  <c r="W76" i="1"/>
  <c r="AH76" i="1" l="1"/>
  <c r="M5" i="12"/>
  <c r="S3" i="1"/>
  <c r="Y4" i="33" s="1"/>
  <c r="O5" i="1"/>
  <c r="W4" i="33" s="1"/>
  <c r="U4" i="33"/>
  <c r="V6" i="1" l="1"/>
  <c r="U68" i="1"/>
  <c r="V4" i="33"/>
  <c r="N74" i="1"/>
  <c r="CJ4" i="33" s="1"/>
  <c r="N73" i="1"/>
  <c r="CI4" i="33" s="1"/>
  <c r="N72" i="1"/>
  <c r="CH4" i="33" s="1"/>
  <c r="AB3" i="12"/>
  <c r="Y6" i="12"/>
  <c r="R70" i="1" s="1"/>
  <c r="Y5" i="12"/>
  <c r="R69" i="1" s="1"/>
  <c r="Y4" i="12"/>
  <c r="Y3" i="12"/>
  <c r="R68" i="1" s="1"/>
  <c r="CK4" i="33" s="1"/>
  <c r="U6" i="12"/>
  <c r="N70" i="1" s="1"/>
  <c r="U5" i="12"/>
  <c r="N69" i="1" s="1"/>
  <c r="U4" i="12"/>
  <c r="Q4" i="12"/>
  <c r="Q3" i="12"/>
  <c r="U3" i="12"/>
  <c r="E6" i="12"/>
  <c r="F5" i="12"/>
  <c r="J4" i="12"/>
  <c r="D6" i="12"/>
  <c r="AM18" i="6"/>
  <c r="E6" i="1"/>
  <c r="H4" i="33" s="1"/>
  <c r="E5" i="1"/>
  <c r="G4" i="33" s="1"/>
  <c r="E4" i="1"/>
  <c r="F4" i="33" s="1"/>
  <c r="H24" i="6" l="1"/>
  <c r="M78" i="1"/>
  <c r="CS4" i="33" s="1"/>
  <c r="N71" i="1"/>
  <c r="CG4" i="33" s="1"/>
  <c r="F48" i="9"/>
  <c r="CM4" i="33"/>
  <c r="CF4" i="33"/>
  <c r="N68" i="1"/>
  <c r="CD4" i="33" s="1"/>
  <c r="R72" i="1"/>
  <c r="CO4" i="33" s="1"/>
  <c r="I5" i="12"/>
  <c r="S4" i="1" s="1"/>
  <c r="U73" i="1"/>
  <c r="R73" i="1"/>
  <c r="CP4" i="33" s="1"/>
  <c r="CE4" i="33"/>
  <c r="R71" i="1"/>
  <c r="CN4" i="33" s="1"/>
  <c r="U71" i="1"/>
  <c r="AB5" i="12"/>
  <c r="AQ18" i="6"/>
  <c r="F43" i="6" l="1"/>
  <c r="H43" i="6"/>
  <c r="F20" i="6"/>
  <c r="N78" i="1" s="1"/>
  <c r="Z4" i="33"/>
  <c r="X6" i="1"/>
  <c r="U72" i="1"/>
  <c r="CL4" i="33"/>
  <c r="S78" i="1"/>
  <c r="U78" i="1"/>
  <c r="D24" i="6"/>
  <c r="A5" i="11"/>
  <c r="A6" i="11" s="1"/>
  <c r="A7" i="11" s="1"/>
  <c r="A5" i="2"/>
  <c r="A6" i="2" s="1"/>
  <c r="A7" i="2" s="1"/>
  <c r="A8" i="2" s="1"/>
  <c r="A9" i="2" s="1"/>
  <c r="A8" i="11" l="1"/>
  <c r="C14" i="21"/>
  <c r="C13" i="21"/>
  <c r="C12" i="21"/>
  <c r="A9" i="11" l="1"/>
  <c r="D38" i="21"/>
  <c r="D26" i="21"/>
  <c r="D30" i="21"/>
  <c r="L5" i="1"/>
  <c r="L4" i="1"/>
  <c r="S4" i="33" s="1"/>
  <c r="H3" i="1"/>
  <c r="J4" i="33" s="1"/>
  <c r="L3" i="1"/>
  <c r="R4" i="33" s="1"/>
  <c r="C18" i="21"/>
  <c r="H5" i="1"/>
  <c r="L4" i="33" s="1"/>
  <c r="C17" i="21"/>
  <c r="H4" i="1"/>
  <c r="K4" i="33" s="1"/>
  <c r="C16" i="21"/>
  <c r="C19" i="21"/>
  <c r="H6" i="1"/>
  <c r="M4" i="33" s="1"/>
  <c r="C23" i="21"/>
  <c r="T4" i="33" l="1"/>
  <c r="L6" i="1"/>
  <c r="A10" i="11"/>
  <c r="J4" i="1"/>
  <c r="O4" i="33" s="1"/>
  <c r="J6" i="1"/>
  <c r="Q4" i="33" s="1"/>
  <c r="J3" i="1"/>
  <c r="N4" i="33" s="1"/>
  <c r="J5" i="1"/>
  <c r="P4" i="33" s="1"/>
  <c r="BC4" i="33"/>
  <c r="AT4" i="33"/>
  <c r="G61" i="1"/>
  <c r="F61" i="1"/>
  <c r="E61" i="1"/>
  <c r="D61" i="1"/>
  <c r="C61" i="1"/>
  <c r="AP4" i="33" s="1"/>
  <c r="A11" i="11" l="1"/>
  <c r="A12" i="11" l="1"/>
  <c r="I70" i="1"/>
  <c r="BA4" i="33"/>
  <c r="AZ4" i="33"/>
  <c r="AY4" i="33"/>
  <c r="AX4" i="33"/>
  <c r="F50" i="9"/>
  <c r="J22" i="20"/>
  <c r="F49" i="9" s="1"/>
  <c r="A13" i="11" l="1"/>
  <c r="I61" i="1"/>
  <c r="AQ4" i="33" s="1"/>
  <c r="Z5" i="1"/>
  <c r="A14" i="11" l="1"/>
  <c r="Z6" i="1"/>
  <c r="AI4" i="33"/>
  <c r="AW4" i="33"/>
  <c r="BB4" i="33"/>
  <c r="AH4" i="33"/>
  <c r="AH25" i="1"/>
  <c r="A15" i="11" l="1"/>
  <c r="K70" i="1"/>
  <c r="AV4" i="33" s="1"/>
  <c r="K61" i="1"/>
  <c r="AS4" i="33" s="1"/>
  <c r="H70" i="1"/>
  <c r="J61" i="1"/>
  <c r="AR4" i="33" s="1"/>
  <c r="Z4" i="1"/>
  <c r="AU4" i="33"/>
  <c r="A16" i="11" l="1"/>
  <c r="H61" i="1"/>
  <c r="A17" i="11" l="1"/>
  <c r="O6" i="1"/>
  <c r="X4" i="33" s="1"/>
  <c r="A18" i="11" l="1"/>
  <c r="G12" i="19"/>
  <c r="AH31" i="1" s="1"/>
  <c r="G13" i="19"/>
  <c r="AH32" i="1" s="1"/>
  <c r="G14" i="19"/>
  <c r="AH33" i="1" s="1"/>
  <c r="G10" i="19"/>
  <c r="AH29" i="1" s="1"/>
  <c r="G9" i="19"/>
  <c r="G11" i="19"/>
  <c r="AH30" i="1" s="1"/>
  <c r="G8" i="19"/>
  <c r="A19" i="11" l="1"/>
  <c r="E3" i="19"/>
  <c r="A20" i="11" l="1"/>
  <c r="L3" i="19"/>
  <c r="B3" i="19" s="1"/>
  <c r="G3" i="19"/>
  <c r="A21" i="11" l="1"/>
  <c r="BF4" i="33"/>
  <c r="BJ4" i="33"/>
  <c r="BN4" i="33"/>
  <c r="BR4" i="33"/>
  <c r="A22" i="11" l="1"/>
  <c r="R64329" i="14"/>
  <c r="A23" i="11" l="1"/>
  <c r="P21" i="1"/>
  <c r="K45" i="9"/>
  <c r="A24" i="11" l="1"/>
  <c r="A25" i="11" l="1"/>
  <c r="A26" i="11" l="1"/>
  <c r="A27" i="11" l="1"/>
  <c r="A28" i="11" l="1"/>
  <c r="A29" i="11" l="1"/>
  <c r="A30" i="11" l="1"/>
  <c r="A31" i="11" s="1"/>
  <c r="A32" i="11" s="1"/>
  <c r="A33" i="11" s="1"/>
  <c r="A34" i="11" s="1"/>
  <c r="A35" i="11" s="1"/>
  <c r="P5" i="1" l="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AA24" i="12"/>
  <c r="Z24" i="12"/>
  <c r="W24" i="12"/>
  <c r="P24" i="12"/>
  <c r="AB23" i="12"/>
  <c r="AA23" i="12"/>
  <c r="Z23" i="12"/>
  <c r="W23" i="12"/>
  <c r="P23" i="12"/>
  <c r="AB22" i="12"/>
  <c r="AA22" i="12"/>
  <c r="Z22" i="12"/>
  <c r="W22" i="12"/>
  <c r="P22" i="12"/>
  <c r="AB21" i="12"/>
  <c r="AA21" i="12"/>
  <c r="Z21" i="12"/>
  <c r="W21" i="12"/>
  <c r="P21" i="12"/>
  <c r="AB20" i="12"/>
  <c r="AA20" i="12"/>
  <c r="Z20" i="12"/>
  <c r="W20" i="12"/>
  <c r="P20" i="12"/>
  <c r="P19" i="12"/>
  <c r="P18" i="12"/>
  <c r="AE3" i="12" l="1"/>
  <c r="Q6" i="12"/>
  <c r="I6" i="12" s="1"/>
  <c r="H59" i="12"/>
  <c r="AE4" i="12"/>
  <c r="AE5" i="12"/>
  <c r="CQ4" i="33"/>
  <c r="J59" i="12"/>
  <c r="AB4" i="33" l="1"/>
  <c r="AB59" i="12"/>
  <c r="S5" i="1" l="1"/>
  <c r="AA4" i="33" s="1"/>
  <c r="Z13" i="1"/>
  <c r="Y21" i="1"/>
  <c r="Z12" i="1"/>
  <c r="Y13" i="1"/>
  <c r="Z21" i="1"/>
  <c r="Y20" i="1"/>
  <c r="Y12" i="1"/>
  <c r="C5" i="11" l="1"/>
  <c r="C6" i="11" s="1"/>
  <c r="C7" i="11" s="1"/>
  <c r="C8" i="11" s="1"/>
  <c r="C9" i="11" s="1"/>
  <c r="C10" i="11" s="1"/>
  <c r="C11" i="11" s="1"/>
  <c r="E1" i="11"/>
  <c r="B1" i="11"/>
  <c r="J9" i="11" l="1"/>
  <c r="J8" i="11"/>
  <c r="J7" i="11"/>
  <c r="D4" i="11"/>
  <c r="C12" i="11"/>
  <c r="D11" i="11"/>
  <c r="J5" i="11"/>
  <c r="J6" i="11"/>
  <c r="D5" i="11"/>
  <c r="C13" i="11" l="1"/>
  <c r="D12" i="11"/>
  <c r="D6" i="11"/>
  <c r="C14" i="11" l="1"/>
  <c r="D13" i="11"/>
  <c r="D7" i="11"/>
  <c r="C15" i="11" l="1"/>
  <c r="D14" i="11"/>
  <c r="D8" i="11"/>
  <c r="C16" i="11" l="1"/>
  <c r="D15" i="11"/>
  <c r="D9" i="11"/>
  <c r="C17" i="11" l="1"/>
  <c r="D16" i="11"/>
  <c r="D10" i="11"/>
  <c r="C18" i="11" l="1"/>
  <c r="D17" i="11"/>
  <c r="C19" i="11" l="1"/>
  <c r="D18" i="11"/>
  <c r="C20" i="11" l="1"/>
  <c r="D19" i="11"/>
  <c r="C21" i="11" l="1"/>
  <c r="D20" i="11"/>
  <c r="C22" i="11" l="1"/>
  <c r="D21" i="11"/>
  <c r="C23" i="11" l="1"/>
  <c r="D22" i="11"/>
  <c r="C24" i="11" l="1"/>
  <c r="D23" i="11"/>
  <c r="C25" i="11" l="1"/>
  <c r="D24" i="11"/>
  <c r="C26" i="11" l="1"/>
  <c r="D25" i="11"/>
  <c r="C27" i="11" l="1"/>
  <c r="D26" i="11"/>
  <c r="C28" i="11" l="1"/>
  <c r="D27" i="11" s="1"/>
  <c r="D28" i="11" l="1"/>
  <c r="U70" i="1" l="1"/>
  <c r="D20" i="1"/>
  <c r="L22" i="1" l="1"/>
  <c r="N20" i="1"/>
  <c r="M20" i="1"/>
  <c r="A10" i="2"/>
  <c r="A11" i="2" s="1"/>
  <c r="A12" i="2" l="1"/>
  <c r="F24" i="6"/>
  <c r="R78" i="1" s="1"/>
  <c r="L78" i="1"/>
  <c r="M21" i="1"/>
  <c r="N21" i="1"/>
  <c r="A13" i="2" l="1"/>
  <c r="CT4" i="33"/>
  <c r="D20" i="6"/>
  <c r="A14" i="2" l="1"/>
  <c r="T78" i="1"/>
  <c r="V78" i="1" s="1"/>
  <c r="CR4" i="33"/>
  <c r="A15" i="2" l="1"/>
  <c r="AK4" i="33"/>
  <c r="AM4" i="33" s="1"/>
  <c r="M12" i="1"/>
  <c r="M19" i="1"/>
  <c r="N13" i="1"/>
  <c r="N12" i="1"/>
  <c r="N19" i="1"/>
  <c r="M13" i="1"/>
  <c r="A16" i="2" l="1"/>
  <c r="C5" i="2"/>
  <c r="A17" i="2" l="1"/>
  <c r="C6" i="2"/>
  <c r="D5" i="2"/>
  <c r="A18" i="2" l="1"/>
  <c r="C7" i="2"/>
  <c r="D6" i="2"/>
  <c r="A19" i="2" l="1"/>
  <c r="C8" i="2"/>
  <c r="D7" i="2"/>
  <c r="A20" i="2" l="1"/>
  <c r="C9" i="2"/>
  <c r="D8" i="2"/>
  <c r="A21" i="2" l="1"/>
  <c r="C10" i="2"/>
  <c r="D9" i="2"/>
  <c r="A22" i="2" l="1"/>
  <c r="C11" i="2"/>
  <c r="D10" i="2"/>
  <c r="A23" i="2" l="1"/>
  <c r="C12" i="2"/>
  <c r="D11" i="2"/>
  <c r="A24" i="2" l="1"/>
  <c r="C13" i="2"/>
  <c r="D12" i="2"/>
  <c r="A25" i="2" l="1"/>
  <c r="C14" i="2"/>
  <c r="D13" i="2"/>
  <c r="A26" i="2" l="1"/>
  <c r="C15" i="2"/>
  <c r="D14" i="2"/>
  <c r="A27" i="2" l="1"/>
  <c r="C16" i="2"/>
  <c r="D15" i="2"/>
  <c r="A28" i="2" l="1"/>
  <c r="A29" i="2" s="1"/>
  <c r="C17" i="2"/>
  <c r="D16" i="2"/>
  <c r="A30" i="2" l="1"/>
  <c r="A31" i="2" s="1"/>
  <c r="A32" i="2" s="1"/>
  <c r="A33" i="2" s="1"/>
  <c r="A34" i="2" s="1"/>
  <c r="A35" i="2" s="1"/>
  <c r="C18" i="2"/>
  <c r="D17" i="2"/>
  <c r="C19" i="2" l="1"/>
  <c r="D18" i="2"/>
  <c r="C20" i="2" l="1"/>
  <c r="D19" i="2"/>
  <c r="P20" i="1" l="1"/>
  <c r="C21" i="2"/>
  <c r="D20" i="2"/>
  <c r="P13" i="1"/>
  <c r="P14" i="1"/>
  <c r="P15" i="1"/>
  <c r="P16" i="1"/>
  <c r="W22" i="1"/>
  <c r="X3" i="1" s="1"/>
  <c r="AF4" i="33" s="1"/>
  <c r="T22" i="1"/>
  <c r="AO4" i="33" s="1"/>
  <c r="X22" i="1"/>
  <c r="X4" i="1" s="1"/>
  <c r="AG4" i="33" s="1"/>
  <c r="D19" i="1"/>
  <c r="V3" i="1"/>
  <c r="AD4" i="33" s="1"/>
  <c r="P12" i="1"/>
  <c r="D12" i="1"/>
  <c r="D13" i="1"/>
  <c r="D22" i="1" l="1"/>
  <c r="C22" i="2"/>
  <c r="D21" i="2"/>
  <c r="N22" i="1"/>
  <c r="F44" i="9" s="1"/>
  <c r="V4" i="1"/>
  <c r="AE4" i="33" s="1"/>
  <c r="M22" i="1"/>
  <c r="S22" i="1"/>
  <c r="AN4" i="33" s="1"/>
  <c r="Y22" i="1"/>
  <c r="X5" i="1" s="1"/>
  <c r="Z22" i="1"/>
  <c r="C23" i="2" l="1"/>
  <c r="D22" i="2"/>
  <c r="V5" i="1"/>
  <c r="F43" i="9"/>
  <c r="C24" i="2" l="1"/>
  <c r="D23" i="2"/>
  <c r="C25" i="2" l="1"/>
  <c r="D24" i="2"/>
  <c r="C26" i="2" l="1"/>
  <c r="D25" i="2"/>
  <c r="C27" i="2" l="1"/>
  <c r="D26" i="2"/>
  <c r="D27" i="2" l="1"/>
  <c r="C28" i="2"/>
  <c r="D28" i="2" l="1"/>
  <c r="E5" i="39"/>
  <c r="I50" i="11"/>
  <c r="L5" i="37" l="1"/>
  <c r="E12" i="39"/>
  <c r="E13" i="39"/>
  <c r="E11" i="39"/>
  <c r="E10" i="39"/>
  <c r="E15" i="39"/>
  <c r="E14" i="39"/>
  <c r="J42" i="2"/>
  <c r="I88" i="31" l="1"/>
  <c r="D49" i="31"/>
  <c r="E10" i="31" s="1"/>
  <c r="D88" i="31" l="1"/>
  <c r="E15" i="1"/>
  <c r="E41" i="31"/>
  <c r="E42" i="31" l="1"/>
  <c r="E22" i="1"/>
  <c r="AJ4" i="33" s="1"/>
  <c r="AL4" i="33" s="1"/>
  <c r="P17" i="2" l="1"/>
  <c r="P18" i="2" l="1"/>
  <c r="P19" i="2" l="1"/>
  <c r="P20" i="2" l="1"/>
  <c r="P21" i="2" l="1"/>
  <c r="P22" i="2" l="1"/>
  <c r="P23" i="2" l="1"/>
  <c r="P24" i="2" l="1"/>
  <c r="P25" i="2" l="1"/>
  <c r="P26" i="2" l="1"/>
  <c r="P27" i="2" l="1"/>
  <c r="P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3" authorId="0" shapeId="0" xr:uid="{3981DCEB-12BF-40C2-8B54-9218E3FC089F}">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sharedStrings.xml><?xml version="1.0" encoding="utf-8"?>
<sst xmlns="http://schemas.openxmlformats.org/spreadsheetml/2006/main" count="3201" uniqueCount="1465">
  <si>
    <t>Week</t>
  </si>
  <si>
    <t>Item</t>
  </si>
  <si>
    <t>Plan</t>
  </si>
  <si>
    <t>Cum</t>
  </si>
  <si>
    <t>Pending</t>
  </si>
  <si>
    <t>Total</t>
  </si>
  <si>
    <t>Month</t>
  </si>
  <si>
    <t>Monthly</t>
  </si>
  <si>
    <t>C um</t>
  </si>
  <si>
    <t>%</t>
  </si>
  <si>
    <t>EAC</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</si>
  <si>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</si>
  <si>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</si>
  <si>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</si>
  <si>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</si>
  <si>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</si>
  <si>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</si>
  <si>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</si>
  <si>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</si>
  <si>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</si>
  <si>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</si>
  <si>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</si>
  <si>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</si>
  <si>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</si>
  <si>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</si>
  <si>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</si>
  <si>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</si>
  <si>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</si>
  <si>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</si>
  <si>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</si>
  <si>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</si>
  <si>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</si>
  <si>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</si>
  <si>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</si>
  <si>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</si>
  <si>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</si>
  <si>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</si>
  <si>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</si>
  <si>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</si>
  <si>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</si>
  <si>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</si>
  <si>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</si>
  <si>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</si>
  <si>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</si>
  <si>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</si>
  <si>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</si>
  <si>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</si>
  <si>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</si>
  <si>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</si>
  <si>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</si>
  <si>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</si>
  <si>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</si>
  <si>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</si>
  <si>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</si>
  <si>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</si>
  <si>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</si>
  <si>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</si>
  <si>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</si>
  <si>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</si>
  <si>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</si>
  <si>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</si>
  <si>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</si>
  <si>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</si>
  <si>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</si>
  <si>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</si>
  <si>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</si>
  <si>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</si>
  <si>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</si>
  <si>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</si>
  <si>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</si>
  <si>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</si>
  <si>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</si>
  <si>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</si>
  <si>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</si>
  <si>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</si>
  <si>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</si>
  <si>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</si>
  <si>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</si>
  <si>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</si>
  <si>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</si>
  <si>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</si>
  <si>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</si>
  <si>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</si>
  <si>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</si>
  <si>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</si>
  <si>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</si>
  <si>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</si>
  <si>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</si>
  <si>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</si>
  <si>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</si>
  <si>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</si>
  <si>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</si>
  <si>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</si>
  <si>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</si>
  <si>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</si>
  <si>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</si>
  <si>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</si>
  <si>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</si>
  <si>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</si>
  <si>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</si>
  <si>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</si>
  <si>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</si>
  <si>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</si>
  <si>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</si>
  <si>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</si>
  <si>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</si>
  <si>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</si>
  <si>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</si>
  <si>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</si>
  <si>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</si>
  <si>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</si>
  <si>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</si>
  <si>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</si>
  <si>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</si>
  <si>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</si>
  <si>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</si>
  <si>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</si>
  <si>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</si>
  <si>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</si>
  <si>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</si>
  <si>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</si>
  <si>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</si>
  <si>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</si>
  <si>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</si>
  <si>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</si>
  <si>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</si>
  <si>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</si>
  <si>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</si>
  <si>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</si>
  <si>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</si>
  <si>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</si>
  <si>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</si>
  <si>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</si>
  <si>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</si>
  <si>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</si>
  <si>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</si>
  <si>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</si>
  <si>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</si>
  <si>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</si>
  <si>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</si>
  <si>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</si>
  <si>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</si>
  <si>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</si>
  <si>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</si>
  <si>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</si>
  <si>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</si>
  <si>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</si>
  <si>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</si>
  <si>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</si>
  <si>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</si>
  <si>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</si>
  <si>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</si>
  <si>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</si>
  <si>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</si>
  <si>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</si>
  <si>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</si>
  <si>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</si>
  <si>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Procurement Log- Long Lead Items</t>
  </si>
  <si>
    <t xml:space="preserve"> </t>
  </si>
  <si>
    <t xml:space="preserve">Pending </t>
  </si>
  <si>
    <t>0-10
Days</t>
  </si>
  <si>
    <t>11-20
Days</t>
  </si>
  <si>
    <t>21-30
Days</t>
  </si>
  <si>
    <t>31-60
Days</t>
  </si>
  <si>
    <t>&gt; 60
Days</t>
  </si>
  <si>
    <t>Avg. Closing
(Days)</t>
  </si>
  <si>
    <t>Item
 No.</t>
  </si>
  <si>
    <t>Days
Change</t>
  </si>
  <si>
    <t>Award Date</t>
  </si>
  <si>
    <t>A</t>
  </si>
  <si>
    <t>F</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</si>
  <si>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</si>
  <si>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</si>
  <si>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</si>
  <si>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</si>
  <si>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</si>
  <si>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</si>
  <si>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</si>
  <si>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</si>
  <si>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Complete delivery of all equipment and materials</t>
  </si>
  <si>
    <t xml:space="preserve"> Milestones for Ready Built Facroties in XYZ</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</si>
  <si>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</si>
  <si>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</si>
  <si>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</si>
  <si>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</si>
  <si>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</si>
  <si>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</si>
  <si>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</si>
  <si>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</si>
  <si>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</si>
  <si>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</si>
  <si>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</si>
  <si>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</si>
  <si>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</si>
  <si>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</si>
  <si>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</si>
  <si>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</si>
  <si>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</si>
  <si>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</si>
  <si>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</si>
  <si>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</si>
  <si>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</si>
  <si>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</si>
  <si>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</si>
  <si>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</si>
  <si>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</si>
  <si>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</si>
  <si>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</si>
  <si>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</si>
  <si>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</si>
  <si>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</si>
  <si>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</si>
  <si>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</si>
  <si>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</si>
  <si>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</si>
  <si>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</si>
  <si>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</si>
  <si>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</si>
  <si>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</si>
  <si>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</si>
  <si>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</si>
  <si>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</si>
  <si>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</si>
  <si>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</si>
  <si>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</si>
  <si>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</si>
  <si>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</si>
  <si>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</si>
  <si>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</si>
  <si>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</si>
  <si>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</si>
  <si>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</si>
  <si>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</si>
  <si>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</si>
  <si>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</si>
  <si>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</si>
  <si>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</si>
  <si>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</si>
  <si>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</si>
  <si>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</si>
  <si>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</si>
  <si>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</si>
  <si>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</si>
  <si>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</si>
  <si>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</si>
  <si>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</si>
  <si>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</si>
  <si>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</si>
  <si>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</si>
  <si>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</si>
  <si>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</si>
  <si>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</si>
  <si>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</si>
  <si>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</si>
  <si>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</si>
  <si>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</si>
  <si>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</si>
  <si>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</si>
  <si>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</si>
  <si>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</si>
  <si>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</si>
  <si>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</si>
  <si>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</si>
  <si>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</si>
  <si>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</si>
  <si>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</si>
  <si>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</si>
  <si>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</si>
  <si>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</si>
  <si>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</si>
  <si>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</si>
  <si>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</si>
  <si>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</si>
  <si>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</si>
  <si>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</si>
  <si>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</si>
  <si>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</si>
  <si>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</si>
  <si>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</si>
  <si>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</si>
  <si>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</si>
  <si>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</si>
  <si>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</si>
  <si>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</si>
  <si>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</si>
  <si>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</si>
  <si>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</si>
  <si>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</si>
  <si>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</si>
  <si>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</si>
  <si>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</si>
  <si>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</si>
  <si>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</si>
  <si>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</si>
  <si>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</si>
  <si>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</si>
  <si>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</si>
  <si>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</si>
  <si>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</si>
  <si>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</si>
  <si>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</si>
  <si>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</si>
  <si>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</si>
  <si>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</si>
  <si>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</si>
  <si>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</si>
  <si>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</si>
  <si>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</si>
  <si>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</si>
  <si>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</si>
  <si>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</si>
  <si>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</si>
  <si>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</si>
  <si>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</si>
  <si>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</si>
  <si>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</si>
  <si>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</si>
  <si>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</si>
  <si>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</si>
  <si>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</si>
  <si>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</si>
  <si>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</si>
  <si>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</si>
  <si>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</si>
  <si>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</si>
  <si>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</si>
  <si>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</si>
  <si>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</si>
  <si>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</si>
  <si>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</si>
  <si>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</si>
  <si>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</si>
  <si>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</si>
  <si>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</si>
  <si>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</si>
  <si>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</si>
  <si>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</si>
  <si>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</si>
  <si>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</si>
  <si>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</si>
  <si>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</si>
  <si>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</si>
  <si>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</si>
  <si>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</si>
  <si>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</si>
  <si>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</si>
  <si>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</si>
  <si>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</si>
  <si>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</si>
  <si>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</si>
  <si>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</si>
  <si>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</si>
  <si>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</si>
  <si>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</si>
  <si>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</si>
  <si>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</si>
  <si>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</si>
  <si>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</si>
  <si>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</si>
  <si>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</si>
  <si>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</si>
  <si>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</si>
  <si>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</si>
  <si>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</si>
  <si>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</si>
  <si>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</si>
  <si>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</si>
  <si>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</si>
  <si>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</si>
  <si>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</si>
  <si>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</si>
  <si>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</si>
  <si>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</si>
  <si>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</si>
  <si>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</si>
  <si>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</si>
  <si>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</si>
  <si>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</si>
  <si>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</si>
  <si>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</si>
  <si>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</si>
  <si>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</si>
  <si>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</si>
  <si>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</si>
  <si>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</si>
  <si>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</si>
  <si>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</si>
  <si>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</si>
  <si>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</si>
  <si>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</si>
  <si>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</si>
  <si>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</si>
  <si>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</si>
  <si>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</si>
  <si>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</si>
  <si>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</si>
  <si>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</si>
  <si>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</si>
  <si>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</si>
  <si>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</si>
  <si>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</si>
  <si>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</si>
  <si>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</si>
  <si>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</si>
  <si>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Steel Fixer</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</si>
  <si>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</si>
  <si>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</si>
  <si>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</si>
  <si>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</si>
  <si>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</si>
  <si>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</si>
  <si>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</si>
  <si>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</si>
  <si>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</si>
  <si>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</si>
  <si>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</si>
  <si>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</si>
  <si>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</si>
  <si>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</si>
  <si>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</si>
  <si>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</si>
  <si>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</si>
  <si>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</si>
  <si>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</si>
  <si>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</si>
  <si>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</si>
  <si>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</si>
  <si>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</si>
  <si>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</si>
  <si>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</si>
  <si>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</si>
  <si>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</si>
  <si>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</si>
  <si>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</si>
  <si>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</si>
  <si>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</si>
  <si>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</si>
  <si>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</si>
  <si>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</si>
  <si>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</si>
  <si>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</si>
  <si>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</si>
  <si>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</si>
  <si>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</si>
  <si>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</si>
  <si>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</si>
  <si>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</si>
  <si>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</si>
  <si>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</si>
  <si>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</si>
  <si>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</si>
  <si>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</si>
  <si>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</si>
  <si>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</si>
  <si>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</si>
  <si>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</si>
  <si>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</si>
  <si>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</si>
  <si>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</si>
  <si>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</si>
  <si>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</si>
  <si>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</si>
  <si>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</si>
  <si>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</si>
  <si>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</si>
  <si>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</si>
  <si>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</si>
  <si>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</si>
  <si>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</si>
  <si>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</si>
  <si>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</si>
  <si>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</si>
  <si>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</si>
  <si>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</si>
  <si>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</si>
  <si>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</si>
  <si>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</si>
  <si>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</si>
  <si>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</si>
  <si>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</si>
  <si>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</si>
  <si>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</si>
  <si>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</si>
  <si>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</si>
  <si>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</si>
  <si>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</si>
  <si>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</si>
  <si>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</si>
  <si>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</si>
  <si>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</si>
  <si>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</si>
  <si>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</si>
  <si>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</si>
  <si>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</si>
  <si>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</si>
  <si>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</si>
  <si>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</si>
  <si>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</si>
  <si>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</si>
  <si>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</si>
  <si>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</si>
  <si>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</si>
  <si>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</si>
  <si>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</si>
  <si>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</si>
  <si>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</si>
  <si>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</si>
  <si>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</si>
  <si>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</si>
  <si>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</si>
  <si>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</si>
  <si>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</si>
  <si>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</si>
  <si>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</si>
  <si>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</si>
  <si>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Arial"/>
        <family val="2"/>
        <scheme val="minor"/>
      </rPr>
      <t>(Same level, above and blow)</t>
    </r>
    <r>
      <rPr>
        <sz val="8"/>
        <rFont val="Arial"/>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</si>
  <si>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</si>
  <si>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</si>
  <si>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</si>
  <si>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</si>
  <si>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</si>
  <si>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</si>
  <si>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</si>
  <si>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</si>
  <si>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</si>
  <si>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</si>
  <si>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</si>
  <si>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</si>
  <si>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</si>
  <si>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</si>
  <si>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</si>
  <si>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</si>
  <si>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</si>
  <si>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</si>
  <si>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</si>
  <si>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</si>
  <si>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</si>
  <si>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</si>
  <si>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</si>
  <si>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</si>
  <si>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</si>
  <si>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</si>
  <si>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</si>
  <si>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</si>
  <si>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</si>
  <si>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</si>
  <si>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</si>
  <si>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</si>
  <si>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</si>
  <si>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</si>
  <si>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</si>
  <si>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</si>
  <si>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</si>
  <si>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</si>
  <si>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</si>
  <si>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</si>
  <si>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</si>
  <si>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</si>
  <si>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</si>
  <si>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</si>
  <si>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</si>
  <si>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</si>
  <si>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</si>
  <si>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</si>
  <si>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</si>
  <si>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</si>
  <si>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</si>
  <si>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</si>
  <si>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</si>
  <si>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</si>
  <si>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</si>
  <si>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</si>
  <si>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</si>
  <si>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</si>
  <si>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</si>
  <si>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</si>
  <si>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</si>
  <si>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</si>
  <si>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</si>
  <si>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</si>
  <si>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</si>
  <si>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</si>
  <si>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</si>
  <si>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</si>
  <si>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</si>
  <si>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</si>
  <si>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</si>
  <si>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</si>
  <si>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</si>
  <si>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</si>
  <si>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</si>
  <si>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</si>
  <si>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</si>
  <si>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</si>
  <si>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</si>
  <si>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</si>
  <si>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</si>
  <si>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</si>
  <si>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</si>
  <si>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</si>
  <si>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</si>
  <si>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</si>
  <si>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</si>
  <si>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</si>
  <si>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</si>
  <si>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</si>
  <si>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</si>
  <si>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</si>
  <si>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</si>
  <si>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</si>
  <si>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</si>
  <si>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</si>
  <si>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</si>
  <si>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</si>
  <si>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</si>
  <si>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</si>
  <si>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</si>
  <si>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</si>
  <si>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</si>
  <si>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</si>
  <si>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</si>
  <si>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</si>
  <si>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</si>
  <si>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</si>
  <si>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</si>
  <si>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</si>
  <si>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</si>
  <si>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</si>
  <si>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</si>
  <si>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</si>
  <si>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</si>
  <si>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</si>
  <si>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</si>
  <si>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</si>
  <si>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</si>
  <si>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</si>
  <si>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</si>
  <si>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</si>
  <si>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</si>
  <si>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</si>
  <si>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</si>
  <si>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</si>
  <si>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</si>
  <si>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</si>
  <si>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</si>
  <si>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</si>
  <si>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</si>
  <si>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</si>
  <si>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</si>
  <si>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</si>
  <si>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</si>
  <si>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</si>
  <si>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</si>
  <si>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</si>
  <si>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</si>
  <si>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</si>
  <si>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</si>
  <si>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</si>
  <si>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</si>
  <si>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</si>
  <si>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</si>
  <si>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</si>
  <si>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</si>
  <si>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</si>
  <si>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</si>
  <si>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</si>
  <si>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</si>
  <si>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</si>
  <si>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</si>
  <si>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</si>
  <si>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</si>
  <si>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</si>
  <si>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</si>
  <si>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</si>
  <si>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</si>
  <si>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</si>
  <si>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</si>
  <si>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</si>
  <si>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</si>
  <si>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</si>
  <si>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</si>
  <si>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</si>
  <si>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</si>
  <si>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</si>
  <si>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</si>
  <si>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</si>
  <si>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</si>
  <si>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</si>
  <si>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</si>
  <si>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</si>
  <si>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</si>
  <si>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</si>
  <si>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</si>
  <si>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</si>
  <si>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</si>
  <si>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</si>
  <si>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</si>
  <si>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</si>
  <si>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</si>
  <si>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</si>
  <si>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</si>
  <si>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</si>
  <si>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</si>
  <si>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</si>
  <si>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</si>
  <si>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</si>
  <si>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</si>
  <si>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</si>
  <si>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</si>
  <si>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</si>
  <si>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</si>
  <si>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</si>
  <si>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</si>
  <si>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</si>
  <si>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</si>
  <si>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</si>
  <si>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</si>
  <si>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</si>
  <si>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</si>
  <si>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</si>
  <si>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</si>
  <si>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</si>
  <si>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</si>
  <si>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</si>
  <si>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</si>
  <si>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</si>
  <si>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</si>
  <si>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</si>
  <si>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</si>
  <si>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</si>
  <si>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</si>
  <si>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</si>
  <si>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</si>
  <si>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</si>
  <si>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</si>
  <si>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</si>
  <si>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</si>
  <si>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</si>
  <si>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</si>
  <si>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</si>
  <si>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</si>
  <si>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</si>
  <si>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</si>
  <si>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</si>
  <si>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</si>
  <si>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</si>
  <si>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</si>
  <si>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</si>
  <si>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</si>
  <si>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</si>
  <si>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</si>
  <si>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</si>
  <si>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Weekly Prgoress Photos</t>
  </si>
  <si>
    <t>To</t>
  </si>
  <si>
    <t>Date Pariod</t>
  </si>
  <si>
    <t>Project Budget</t>
  </si>
  <si>
    <t>Total FIR Amount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</si>
  <si>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</si>
  <si>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</si>
  <si>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</si>
  <si>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</si>
  <si>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</si>
  <si>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</si>
  <si>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</si>
  <si>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</si>
  <si>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</si>
  <si>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</si>
  <si>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</si>
  <si>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</si>
  <si>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</si>
  <si>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</si>
  <si>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</si>
  <si>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</si>
  <si>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</si>
  <si>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</si>
  <si>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</si>
  <si>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</si>
  <si>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</si>
  <si>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</si>
  <si>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</si>
  <si>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</si>
  <si>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</si>
  <si>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</si>
  <si>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Treat</t>
  </si>
  <si>
    <t>Ease</t>
  </si>
  <si>
    <t>Central</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</si>
  <si>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</si>
  <si>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</si>
  <si>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</si>
  <si>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</si>
  <si>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</si>
  <si>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</si>
  <si>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</si>
  <si>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</si>
  <si>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</si>
  <si>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</si>
  <si>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</si>
  <si>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</si>
  <si>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</si>
  <si>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</si>
  <si>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</si>
  <si>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</si>
  <si>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</si>
  <si>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</si>
  <si>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</si>
  <si>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</si>
  <si>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</si>
  <si>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</si>
  <si>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</si>
  <si>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</si>
  <si>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</si>
  <si>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</si>
  <si>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</si>
  <si>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</si>
  <si>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</si>
  <si>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</si>
  <si>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</si>
  <si>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</si>
  <si>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</si>
  <si>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</si>
  <si>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</si>
  <si>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</si>
  <si>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</si>
  <si>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</si>
  <si>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 xml:space="preserve">  Mobilization</t>
  </si>
  <si>
    <t xml:space="preserve">  TSE Network</t>
  </si>
  <si>
    <t xml:space="preserve">  Sewerage Network</t>
  </si>
  <si>
    <t xml:space="preserve">  Close Out</t>
  </si>
  <si>
    <t xml:space="preserve">  POND A</t>
  </si>
  <si>
    <t xml:space="preserve">    Engineering</t>
  </si>
  <si>
    <t xml:space="preserve">    Procurement</t>
  </si>
  <si>
    <t xml:space="preserve">    Construction</t>
  </si>
  <si>
    <t xml:space="preserve">    Testing &amp; Commissioning</t>
  </si>
  <si>
    <r>
      <rPr>
        <b/>
        <sz val="14"/>
        <rFont val="Janna LT"/>
      </rPr>
      <t xml:space="preserve">Treatment Status: </t>
    </r>
    <r>
      <rPr>
        <sz val="14"/>
        <rFont val="Janna LT"/>
      </rPr>
      <t>1</t>
    </r>
    <r>
      <rPr>
        <b/>
        <sz val="14"/>
        <rFont val="Janna LT"/>
      </rPr>
      <t>.</t>
    </r>
    <r>
      <rPr>
        <sz val="14"/>
        <rFont val="Janna LT"/>
      </rPr>
      <t>Unapproved, 2.Active, or 3.Closed</t>
    </r>
  </si>
  <si>
    <t>Issue</t>
  </si>
  <si>
    <t>Overdue</t>
  </si>
  <si>
    <t>`</t>
  </si>
  <si>
    <t>Project Handover</t>
  </si>
  <si>
    <t>Activity ID</t>
  </si>
  <si>
    <t>Activity Name</t>
  </si>
  <si>
    <t>Original Duration</t>
  </si>
  <si>
    <t>Finish</t>
  </si>
  <si>
    <t>Budgeted Total Cost</t>
  </si>
  <si>
    <t>Budgeted Labor Units</t>
  </si>
  <si>
    <t>Planned Value Cost</t>
  </si>
  <si>
    <t>Earned Value Cost</t>
  </si>
  <si>
    <t>Earned Value Labor Units</t>
  </si>
  <si>
    <t>Activity Count</t>
  </si>
  <si>
    <t>BL Project Start</t>
  </si>
  <si>
    <t>BL Project Finish</t>
  </si>
  <si>
    <t>Schedule % Complete</t>
  </si>
  <si>
    <t>Performance % Complete</t>
  </si>
  <si>
    <t>Activity % Complete</t>
  </si>
  <si>
    <t>Units % Complete</t>
  </si>
  <si>
    <t>Labor Units % Complete</t>
  </si>
  <si>
    <t>Physical % Complete</t>
  </si>
  <si>
    <t>Duration % Complete</t>
  </si>
  <si>
    <t>Actual Labor Units</t>
  </si>
  <si>
    <t>Resource Name</t>
  </si>
  <si>
    <t>Price / Unit</t>
  </si>
  <si>
    <t>Budgeted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</si>
  <si>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</si>
  <si>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</si>
  <si>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</si>
  <si>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</si>
  <si>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</si>
  <si>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</si>
  <si>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</si>
  <si>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</si>
  <si>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</si>
  <si>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</si>
  <si>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</si>
  <si>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</si>
  <si>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</si>
  <si>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</si>
  <si>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</si>
  <si>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</si>
  <si>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</si>
  <si>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</si>
  <si>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</si>
  <si>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</si>
  <si>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</si>
  <si>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</si>
  <si>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</si>
  <si>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</si>
  <si>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</si>
  <si>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</si>
  <si>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</si>
  <si>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</si>
  <si>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HDPE 160mm 0.0 to 1.5m</t>
  </si>
  <si>
    <t xml:space="preserve">  Pot HDPE 160mm 1.5 to 3.0m</t>
  </si>
  <si>
    <t xml:space="preserve">  Riprap</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</si>
  <si>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</si>
  <si>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</si>
  <si>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</si>
  <si>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</si>
  <si>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</si>
  <si>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</si>
  <si>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</si>
  <si>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</si>
  <si>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</si>
  <si>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</si>
  <si>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</si>
  <si>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</si>
  <si>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</si>
  <si>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</si>
  <si>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</si>
  <si>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</si>
  <si>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</si>
  <si>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</si>
  <si>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</si>
  <si>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</si>
  <si>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</si>
  <si>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</si>
  <si>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</si>
  <si>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</si>
  <si>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</si>
  <si>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HDPE 160mm 0.0 to 1.5m</t>
  </si>
  <si>
    <t xml:space="preserve">  TSE HDPE 160mm 1.5 to 3.0m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</si>
  <si>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</si>
  <si>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</si>
  <si>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</si>
  <si>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</si>
  <si>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</si>
  <si>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</si>
  <si>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</si>
  <si>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POND Excavation</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</si>
  <si>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</si>
  <si>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</si>
  <si>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</si>
  <si>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</si>
  <si>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</si>
  <si>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</si>
  <si>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</si>
  <si>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</si>
  <si>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</si>
  <si>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</si>
  <si>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</si>
  <si>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</si>
  <si>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</si>
  <si>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</si>
  <si>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</si>
  <si>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</si>
  <si>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</si>
  <si>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</si>
  <si>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</si>
  <si>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</si>
  <si>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</si>
  <si>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</si>
  <si>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</si>
  <si>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</si>
  <si>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</si>
  <si>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</si>
  <si>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</si>
  <si>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</si>
  <si>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</si>
  <si>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</si>
  <si>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</si>
  <si>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</si>
  <si>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</si>
  <si>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</si>
  <si>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</si>
  <si>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</si>
  <si>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</si>
  <si>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</si>
  <si>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</si>
  <si>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</si>
  <si>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</si>
  <si>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</si>
  <si>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</si>
  <si>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</si>
  <si>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</si>
  <si>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</si>
  <si>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</si>
  <si>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</si>
  <si>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</si>
  <si>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</si>
  <si>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</si>
  <si>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</si>
  <si>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</si>
  <si>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TSE Air V Dia (50) mm on pipes with dia(160) mm.</t>
  </si>
  <si>
    <t xml:space="preserve">  TSE Gate valves dia (160) mm</t>
  </si>
  <si>
    <t xml:space="preserve">  TSE Gate valves dia (200) mm</t>
  </si>
  <si>
    <t xml:space="preserve">  TSE Gate valves dia (90) mm</t>
  </si>
  <si>
    <t xml:space="preserve">  TSE HDPE 90mm 0.0 to 1.5m</t>
  </si>
  <si>
    <t xml:space="preserve">  TSE Washout Dia (100) mm on pipes with dia (160) mm</t>
  </si>
  <si>
    <t>Variance %</t>
  </si>
  <si>
    <t>Notices</t>
  </si>
  <si>
    <t>Excavation in Central Area</t>
  </si>
  <si>
    <t>LV Cables Material - Shipping &amp; Delivery</t>
  </si>
  <si>
    <t>28-Feb-24 A</t>
  </si>
  <si>
    <t>Mobilization Finish</t>
  </si>
  <si>
    <t>Wet Networks Finish</t>
  </si>
  <si>
    <t>Zone 02  Finish</t>
  </si>
  <si>
    <t>Desnagging</t>
  </si>
  <si>
    <t>Restoration Of Ground Surfaces</t>
  </si>
  <si>
    <t>Project Handing Over</t>
  </si>
  <si>
    <t xml:space="preserve">  B6.31 22 00.93</t>
  </si>
  <si>
    <t xml:space="preserve">  0.1.4</t>
  </si>
  <si>
    <t xml:space="preserve">  0.1.10</t>
  </si>
  <si>
    <t xml:space="preserve">  0.1.9</t>
  </si>
  <si>
    <t xml:space="preserve">  Clsout.13.2.1.4</t>
  </si>
  <si>
    <t xml:space="preserve">  Clsout.13.2.1.10</t>
  </si>
  <si>
    <t xml:space="preserve">  Clsout.13.2.1.11</t>
  </si>
  <si>
    <t xml:space="preserve">  Proc.26 11 161.16</t>
  </si>
  <si>
    <t xml:space="preserve">  Storm Network</t>
  </si>
  <si>
    <t xml:space="preserve">  Potable Network</t>
  </si>
  <si>
    <t xml:space="preserve">  Electrical Works - Road Lighting</t>
  </si>
  <si>
    <t>Planned Value Labor Units</t>
  </si>
  <si>
    <t>Spreadsheet Field</t>
  </si>
  <si>
    <t>07-Jan-24 A</t>
  </si>
  <si>
    <t>Estimate At Completion Cost</t>
  </si>
  <si>
    <t>Cum Estimate At Completion Cost</t>
  </si>
  <si>
    <t>Estimate At Completion - Labor Units</t>
  </si>
  <si>
    <t>Cum Estimate At Completion - Labor Units</t>
  </si>
  <si>
    <t>Actual Units</t>
  </si>
  <si>
    <t>Actual Total Cost</t>
  </si>
  <si>
    <t>Budgeted Nonlabor Units</t>
  </si>
  <si>
    <t>Performance % Complete - Labor Units</t>
  </si>
  <si>
    <t>Internal</t>
  </si>
  <si>
    <t>Construction / Obstacle</t>
  </si>
  <si>
    <t>MODON - Weekly Progress Report - Construction Projects</t>
  </si>
  <si>
    <t>Amount (net) + VAT 15%</t>
  </si>
  <si>
    <t>Perf. %</t>
  </si>
  <si>
    <t>TAREQ NAQADI</t>
  </si>
  <si>
    <t xml:space="preserve">  Proc.26 11 161.19</t>
  </si>
  <si>
    <t>Units Substations - Manufacturing, Shipment &amp; Delivery</t>
  </si>
  <si>
    <t>Supplier
Phone</t>
  </si>
  <si>
    <t>The Impact (BOQ Cost)</t>
  </si>
  <si>
    <t>Completion Rate</t>
  </si>
  <si>
    <t>ADDITIONAL DEVELOPMENT IN TABOUK INDUSTRIAL CITY</t>
  </si>
  <si>
    <t>ASAS for Developing &amp; Operating Industrial Cities</t>
  </si>
  <si>
    <t>EGIS</t>
  </si>
  <si>
    <t>INFRASTRUCTURE &amp; UTILITIES</t>
  </si>
  <si>
    <t>ENG/ YAZEED ALRAGABAH</t>
  </si>
  <si>
    <t>Complete Preliminary Submittals</t>
  </si>
  <si>
    <t>Complete ZONE 1</t>
  </si>
  <si>
    <t>Complete ZONE 2</t>
  </si>
  <si>
    <t>Complete ZONE 3</t>
  </si>
  <si>
    <t>MILESTONS</t>
  </si>
  <si>
    <t>MOBILIZATION</t>
  </si>
  <si>
    <t>ENGINEERING</t>
  </si>
  <si>
    <t>PROCUREMENT</t>
  </si>
  <si>
    <t>CONSTRUCTION WORKS</t>
  </si>
  <si>
    <t>CLOSE OUT</t>
  </si>
  <si>
    <t>31 22 00 05</t>
  </si>
  <si>
    <t>31 22 00 01</t>
  </si>
  <si>
    <t>31 22 00 02</t>
  </si>
  <si>
    <t xml:space="preserve">ASAS for Developing &amp; Operating Industrial CITIES
            EGIS            </t>
  </si>
  <si>
    <t>ROAD</t>
  </si>
  <si>
    <t>ROAD Excavation</t>
  </si>
  <si>
    <t>ROAD BACKFILL</t>
  </si>
  <si>
    <t>TABOUK Industrial City</t>
  </si>
  <si>
    <t>CEN-TAB1-02-RI-001</t>
  </si>
  <si>
    <t>TABOUK</t>
  </si>
  <si>
    <t>TAB1-02-005</t>
  </si>
  <si>
    <t xml:space="preserve">ACCIDENTAL DAMAGE OR CUTTING OF THE ELECTRICAL CABLE DURING EXCAVATION </t>
  </si>
  <si>
    <t xml:space="preserve">POWER OUTAGE IN THE SURROUNDING AREA - WORKS INJURY OR SERIOUS ELECTRICAL INCIDENT - DELAY IN THE PROJECT SCHEDULE   </t>
  </si>
  <si>
    <t>Control</t>
  </si>
  <si>
    <t>ELECTRICITY COMPANY</t>
  </si>
  <si>
    <t>DIVERT THE CABLE TO BE AWAY FROM THE POND</t>
  </si>
  <si>
    <t>E</t>
  </si>
  <si>
    <t>Driver</t>
  </si>
  <si>
    <t>Dump truck</t>
  </si>
  <si>
    <t>Water tanker</t>
  </si>
  <si>
    <t>Roller</t>
  </si>
  <si>
    <t xml:space="preserve">Milling </t>
  </si>
  <si>
    <t>PLANNED</t>
  </si>
  <si>
    <t>EARNED</t>
  </si>
  <si>
    <t>TO DATE</t>
  </si>
  <si>
    <t>THIS WEEK</t>
  </si>
  <si>
    <t>LAST WEEK</t>
  </si>
  <si>
    <t>m</t>
  </si>
  <si>
    <t>33 31 00</t>
  </si>
  <si>
    <t>ELECTRICAL CABLE IN POND</t>
  </si>
  <si>
    <t>ZONE 1</t>
  </si>
  <si>
    <t>ZONE 2</t>
  </si>
  <si>
    <t>ZONE 3</t>
  </si>
  <si>
    <t>Desil tanker</t>
  </si>
  <si>
    <t>NO OF REVESION</t>
  </si>
  <si>
    <t>TAPQDVST0002</t>
  </si>
  <si>
    <t>TAPQDVSW0001</t>
  </si>
  <si>
    <t>ZONE 01</t>
  </si>
  <si>
    <t>ZONE 02</t>
  </si>
  <si>
    <t>ZONE 03</t>
  </si>
  <si>
    <t>SCREEN</t>
  </si>
  <si>
    <t>INVOICE 01</t>
  </si>
  <si>
    <t>INVOICE 02</t>
  </si>
  <si>
    <t>MONTHLY Wt.</t>
  </si>
  <si>
    <t>ELECTRICAL NETWORKS</t>
  </si>
  <si>
    <t>ROAD WORKS</t>
  </si>
  <si>
    <t>TELECOMMUNICATIONS NETWORKS</t>
  </si>
  <si>
    <t>CCTV NETWORKS</t>
  </si>
  <si>
    <t>POTABLE WATER NETWORKS</t>
  </si>
  <si>
    <t>TSE NETWORKS</t>
  </si>
  <si>
    <t>SEWERAGE NETWORKS</t>
  </si>
  <si>
    <t>STORM NETWORKS</t>
  </si>
  <si>
    <t>FIR Value (THIS WEEK)</t>
  </si>
  <si>
    <t>SL.</t>
  </si>
  <si>
    <t>date of FIR</t>
  </si>
  <si>
    <t>TOTAL AMOUNT</t>
  </si>
  <si>
    <t>Total Amount %
(as per FIR)</t>
  </si>
  <si>
    <t>ACT#inP6</t>
  </si>
  <si>
    <t>Discipline</t>
  </si>
  <si>
    <t>(Long \Short) Lead Items</t>
  </si>
  <si>
    <t xml:space="preserve">        SHORT-LEAD </t>
  </si>
  <si>
    <t>ROADS</t>
  </si>
  <si>
    <t>Short</t>
  </si>
  <si>
    <t>ABC</t>
  </si>
  <si>
    <t>m2</t>
  </si>
  <si>
    <t>Local</t>
  </si>
  <si>
    <t xml:space="preserve">Accepted  As Material </t>
  </si>
  <si>
    <t xml:space="preserve">BBC Base Course </t>
  </si>
  <si>
    <t xml:space="preserve">BWC Asphalt Wearing Course </t>
  </si>
  <si>
    <t xml:space="preserve">Precast Concrete Curbstone </t>
  </si>
  <si>
    <t xml:space="preserve">Precast Concrete Interlocking </t>
  </si>
  <si>
    <t xml:space="preserve">Marking for Road </t>
  </si>
  <si>
    <t xml:space="preserve">Trafic Sinage </t>
  </si>
  <si>
    <t xml:space="preserve">        ELECTRICAL</t>
  </si>
  <si>
    <t xml:space="preserve">Pipes ,Fittings </t>
  </si>
  <si>
    <t>TELECOMMUNICATION</t>
  </si>
  <si>
    <t xml:space="preserve">Telecommunication Material (Pipes,,ets) </t>
  </si>
  <si>
    <t>CCTV NETWORK</t>
  </si>
  <si>
    <t>POTABLE WATER</t>
  </si>
  <si>
    <t xml:space="preserve">PE Pipes  </t>
  </si>
  <si>
    <t xml:space="preserve">Valves </t>
  </si>
  <si>
    <t>Fire Hydrent</t>
  </si>
  <si>
    <t>TSE NETWORK</t>
  </si>
  <si>
    <t>PE Pipes</t>
  </si>
  <si>
    <t xml:space="preserve">Valves  </t>
  </si>
  <si>
    <t>SEWERAGE NETWORK</t>
  </si>
  <si>
    <t xml:space="preserve">GRP Pipes </t>
  </si>
  <si>
    <t>PO-01437</t>
  </si>
  <si>
    <t xml:space="preserve">Fiberglass Manholes,ets) </t>
  </si>
  <si>
    <t>STORM NETWORK</t>
  </si>
  <si>
    <t xml:space="preserve">UPVC Pipes  with Fittings </t>
  </si>
  <si>
    <t xml:space="preserve">Box Culvert </t>
  </si>
  <si>
    <t xml:space="preserve">Manholes,ets </t>
  </si>
  <si>
    <t>Riprab for Dike</t>
  </si>
  <si>
    <t>TAPQDVRD0001</t>
  </si>
  <si>
    <t>TAPQDVRD0002</t>
  </si>
  <si>
    <t>TAPQDVRD0003</t>
  </si>
  <si>
    <t>TAPQDVRD0004</t>
  </si>
  <si>
    <t>TAPQDVRD0005</t>
  </si>
  <si>
    <t>TAPQDVRD0008</t>
  </si>
  <si>
    <t>TAPQDVRD0009</t>
  </si>
  <si>
    <t>TAPQDVEL0001</t>
  </si>
  <si>
    <t>TAPQDVEL0002</t>
  </si>
  <si>
    <t>TAPQDVEL0003</t>
  </si>
  <si>
    <t>TAPQDVEL0004</t>
  </si>
  <si>
    <t>TAPQDVTC0001</t>
  </si>
  <si>
    <t>TAPQDVCC0001</t>
  </si>
  <si>
    <t>TAPQDVPT0001</t>
  </si>
  <si>
    <t>TAPQDVPT0002</t>
  </si>
  <si>
    <t>TAPQDVPT0003</t>
  </si>
  <si>
    <t>TAPQDVTS0001</t>
  </si>
  <si>
    <t>TAPQDVTS0002</t>
  </si>
  <si>
    <t>TAPQDVSW0002</t>
  </si>
  <si>
    <t>TAPQDVST0001</t>
  </si>
  <si>
    <t>TAPQDVST0005</t>
  </si>
  <si>
    <t>TAPQDVST0006</t>
  </si>
  <si>
    <t>TAPQDVST0007</t>
  </si>
  <si>
    <t>TAPQDVST0010</t>
  </si>
  <si>
    <t xml:space="preserve"> ELECTRICAL</t>
  </si>
  <si>
    <t>LONG</t>
  </si>
  <si>
    <t xml:space="preserve">        CCTV NETWORK</t>
  </si>
  <si>
    <t xml:space="preserve">        TSE NETWORK</t>
  </si>
  <si>
    <t xml:space="preserve">        SEWERAGE NETWORK</t>
  </si>
  <si>
    <t>m3</t>
  </si>
  <si>
    <t xml:space="preserve"> Street Lighting panels
1- 63A MCCB Circuit Breaker
2- 6X32 MCB Circuit Breakers
3- 1X63A contactors
4- Photocell &amp; Timer 
5- ON/OFF Push Button
6- Indication Lamps
7- Copper Bus Bars
8- Panel Body from Galavanized Steel anti-corrosion (IP65)
And includes everything necessary to operate the panels according to the technical specifications or instructions of the supervising engineer.</t>
  </si>
  <si>
    <t>Feeder pillars 
1- 100A MCCB Circuit Breaker
2- 5X63A MCCB Circuit Breakers
3- Indication Lamps
4- Copper Bus Bars
5- Panel Body from Galavanized Steel anti-corrosion (IP65)
And includes everything necessary for operation according to the technical specifications or instructions of the supervising engineer.</t>
  </si>
  <si>
    <t>RMU ,ets..</t>
  </si>
  <si>
    <t xml:space="preserve">Substations ,ets.. </t>
  </si>
  <si>
    <t>cables (LV )</t>
  </si>
  <si>
    <t>CCTV Swiches Lighting panels</t>
  </si>
  <si>
    <t>Nr</t>
  </si>
  <si>
    <t>RIprab for Ponds</t>
  </si>
  <si>
    <t>معلومات المشروع</t>
  </si>
  <si>
    <t>نطاق المشروع</t>
  </si>
  <si>
    <t>المقاول</t>
  </si>
  <si>
    <t xml:space="preserve">شركة أساس لتطوير و تشغيل المدن الصناعية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</si>
  <si>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</si>
  <si>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</si>
  <si>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</si>
  <si>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</si>
  <si>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</si>
  <si>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</si>
  <si>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</si>
  <si>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</si>
  <si>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</si>
  <si>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</si>
  <si>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</si>
  <si>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</si>
  <si>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</si>
  <si>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</si>
  <si>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</si>
  <si>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</si>
  <si>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</si>
  <si>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 xml:space="preserve">الكمية المورده </t>
  </si>
  <si>
    <t>نسبة التوريد</t>
  </si>
  <si>
    <t>معالم البرنامج الزمني</t>
  </si>
  <si>
    <t>التاريخ حسب الجدول الزمني</t>
  </si>
  <si>
    <t xml:space="preserve"> ملاحظة</t>
  </si>
  <si>
    <t>تم البدء</t>
  </si>
  <si>
    <t>جاري التنفيذ</t>
  </si>
  <si>
    <t>التحديات والعوائق</t>
  </si>
  <si>
    <t>24 شهرًا ميلاديًا</t>
  </si>
  <si>
    <t>تطوير اضافي في المدينة الصناعية بتبوك</t>
  </si>
  <si>
    <r>
      <t xml:space="preserve">قيمة العقد 
</t>
    </r>
    <r>
      <rPr>
        <b/>
        <sz val="9"/>
        <color rgb="FFFFFFFF"/>
        <rFont val="Arial"/>
        <family val="2"/>
      </rPr>
      <t>(غير شامل ضريبة القيمة المضافة )</t>
    </r>
  </si>
  <si>
    <t>ELECTRICAL</t>
  </si>
  <si>
    <t>POTABLE WATER NETWORK</t>
  </si>
  <si>
    <t>STORM WATER NETWORK</t>
  </si>
  <si>
    <t>END PROJECT</t>
  </si>
  <si>
    <t>START PROJECT</t>
  </si>
  <si>
    <t xml:space="preserve">FINISH ZONE1 </t>
  </si>
  <si>
    <t>FINISH ZONE2</t>
  </si>
  <si>
    <t>FINISH ZONE3</t>
  </si>
  <si>
    <t>GRP PIPES FOR SEWERAGE</t>
  </si>
  <si>
    <t>GRP PIPES FOR STORM</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</si>
  <si>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</si>
  <si>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</si>
  <si>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</si>
  <si>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</si>
  <si>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</si>
  <si>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</si>
  <si>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 xml:space="preserve">لا يوجد </t>
  </si>
  <si>
    <t>po not issued</t>
  </si>
  <si>
    <t>DELIVERY ONGOING</t>
  </si>
  <si>
    <t>TAB1-01-009</t>
  </si>
  <si>
    <t>PO-01520</t>
  </si>
  <si>
    <t>PO-01580</t>
  </si>
  <si>
    <t>الخام الوطني للصناعات</t>
  </si>
  <si>
    <t>SPC</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</si>
  <si>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</si>
  <si>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</si>
  <si>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</si>
  <si>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</si>
  <si>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</si>
  <si>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</si>
  <si>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</si>
  <si>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</si>
  <si>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</si>
  <si>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</si>
  <si>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</si>
  <si>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</si>
  <si>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</si>
  <si>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</si>
  <si>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</si>
  <si>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</si>
  <si>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</si>
  <si>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</si>
  <si>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</si>
  <si>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</si>
  <si>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 xml:space="preserve">م.يزيد </t>
  </si>
  <si>
    <t>UNION PIPES</t>
  </si>
  <si>
    <t>PO-01613</t>
  </si>
  <si>
    <t>STORM network</t>
  </si>
  <si>
    <t>SEWAGE network</t>
  </si>
  <si>
    <t>M</t>
  </si>
  <si>
    <t>M3</t>
  </si>
  <si>
    <t>32 22 00 03</t>
  </si>
  <si>
    <t>ROAD SUPGRADE</t>
  </si>
  <si>
    <t>BACKFILLING DIKE</t>
  </si>
  <si>
    <t>31 22 00 07</t>
  </si>
  <si>
    <t>PO-1662</t>
  </si>
  <si>
    <t>PO-1520</t>
  </si>
  <si>
    <t>TRAILLER</t>
  </si>
  <si>
    <t>UPVC FOR STORM</t>
  </si>
  <si>
    <t>INVOICE 03</t>
  </si>
  <si>
    <t>PO -01700</t>
  </si>
  <si>
    <t>JOSOR ELMOSTAKBEL</t>
  </si>
  <si>
    <t>PO-01183</t>
  </si>
  <si>
    <t>INVOICE 04</t>
  </si>
  <si>
    <t>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t>
  </si>
  <si>
    <t xml:space="preserve">PE Pipes </t>
  </si>
  <si>
    <t>Roads</t>
  </si>
  <si>
    <t>MASON</t>
  </si>
  <si>
    <t>INVOICE 05</t>
  </si>
  <si>
    <t>2/29/2026</t>
  </si>
  <si>
    <t>VALVES</t>
  </si>
  <si>
    <t>Fiberglass Manholes,ets</t>
  </si>
  <si>
    <t>TSE network</t>
  </si>
  <si>
    <t>POTABLE WATER network</t>
  </si>
  <si>
    <t>BOX CULVERT</t>
  </si>
  <si>
    <t>ENG/MOHAMED FAIZAN</t>
  </si>
  <si>
    <t>SL103026</t>
  </si>
  <si>
    <t>شركة خبير المستقبل للاسفلت</t>
  </si>
  <si>
    <t>SL103027</t>
  </si>
  <si>
    <t>po  issued</t>
  </si>
  <si>
    <t xml:space="preserve">  Electrical Network - Road Lighting</t>
  </si>
  <si>
    <t xml:space="preserve">  Potable Water Network</t>
  </si>
  <si>
    <t xml:space="preserve">  Storm Water Network</t>
  </si>
  <si>
    <t>Asas for Developing and Operating</t>
  </si>
  <si>
    <t>INVOICE 06</t>
  </si>
  <si>
    <t>CEN-TAB1-02-RI-002</t>
  </si>
  <si>
    <t>CEN-TAB1-02-RI-003</t>
  </si>
  <si>
    <t>Moderate</t>
  </si>
  <si>
    <t>Med Term</t>
  </si>
  <si>
    <t>Very High</t>
  </si>
  <si>
    <t>TELECOMMUNICATIONS NETWORK  INTEGRATION &amp; UNDERSIZED SERVER ROOM IN THE ADMINISTRATION BUILDING</t>
  </si>
  <si>
    <t>INDUSTRIAL FACILITIES ENCROACHING ON ROAD LOCAL1- 2-3-4-5-COLLECTOR 3-UPGRADE 39-21</t>
  </si>
  <si>
    <t>IMPLEMENTATION UNDER THE CURRENT CONDITIONS WILL NOT MEET TRAFIC SAFETY STANDARDS</t>
  </si>
  <si>
    <t>FAILURE TO COMPLETE THE INTERSECTION WORKS</t>
  </si>
  <si>
    <t>CEN-TAB1-02-RI-004</t>
  </si>
  <si>
    <t>TAB1-02-006</t>
  </si>
  <si>
    <t>DELAY IN PROCUREMENT DELIVERY OF MATERIALS INCLUDING CATCHBASIN -WARNING TAPE - SLEEVES PIPES</t>
  </si>
  <si>
    <t xml:space="preserve">IMPACTS THE COMPLETION OF UTILITIES BACKFILLING WORKS &amp; CONSEQUENTLY DELAYS THE START OF UPVC INSTALLATION WORKS  </t>
  </si>
  <si>
    <t>FAILURE TO FINALIZE THE CCTV SHOP DRAWINGS</t>
  </si>
  <si>
    <t>CONTRACTOR</t>
  </si>
  <si>
    <t>Close</t>
  </si>
  <si>
    <t>SL1942026</t>
  </si>
  <si>
    <t xml:space="preserve">شركة أضواء طي الشمال </t>
  </si>
  <si>
    <t>CATCH BASIN</t>
  </si>
  <si>
    <t>SALALEM ELYAMAMAH</t>
  </si>
  <si>
    <t>SL1942027</t>
  </si>
  <si>
    <t>PO-01886</t>
  </si>
  <si>
    <t xml:space="preserve">GRP Pipes  with Fittings  </t>
  </si>
  <si>
    <t>PO-014255</t>
  </si>
  <si>
    <t>شركة ايتيا</t>
  </si>
  <si>
    <t>SCOPE MV</t>
  </si>
  <si>
    <t>SL2242026</t>
  </si>
  <si>
    <t>الشركة العربية لصناعة البلاستك</t>
  </si>
  <si>
    <t>CONSULTANT</t>
  </si>
  <si>
    <t>THE RFI HAS BEEN RAISED REGRARDING NETWORK DAMAGE DUE TO INTERFERENCE WITH THE FACTORIES</t>
  </si>
  <si>
    <t xml:space="preserve">Poles &amp; Luminares </t>
  </si>
  <si>
    <t>DONE</t>
  </si>
  <si>
    <t>INVOICE 07</t>
  </si>
  <si>
    <t>UPVC -GRP PIPES -MANHOLES - BOX CUILVERT-VALVES FOR TSE-FIRE HYDRENT-HDPE-RIPRAP FOR DIKE-ABC - CERBSTONE-INTERLOOK</t>
  </si>
  <si>
    <t>DELAY IN PROCUREMENT DELIVERY OF MATERIALS INCLUDING CATCHBASIN - SLEEVES PIPES FOR UPVC &amp; GRP</t>
  </si>
  <si>
    <t>اعمال شبكة الاتصالات COLLECTOR 2-3</t>
  </si>
  <si>
    <t>اعمال شبكات الصرف COLLECTOR 1-2-UPGRADE21-20-32-33 -LOCAL 4-5-3-10/ 
اعمال شبكات المطر
 COLLECTOR 1-2-3-UPGRADE 21-39-20-32-33-LOCAL 2-3-4-5-10
اعمال شبكة المياه COLLECTOR 1-2-3-LOCAL10-UP21-28
اعمال شبكة الري COLLECTOR 2- 3-</t>
  </si>
  <si>
    <t>DELAY IN PROCUREMENT FOR MV</t>
  </si>
  <si>
    <t>UNDER PROGRESS</t>
  </si>
  <si>
    <t>CEN-TAB1-02-RI-005</t>
  </si>
  <si>
    <t>TAB1-02-007</t>
  </si>
  <si>
    <t>NEW JERSEY BARRIES DETAILS (LENGTH &amp; DIMENSIONS)</t>
  </si>
  <si>
    <t>RFI HAS BEEN SIBMITTED</t>
  </si>
  <si>
    <t xml:space="preserve">Pole Foundation </t>
  </si>
  <si>
    <t>THE REPLY HAS BEEN RECEIVED AND THE DRAWINGS ARE BEING SUBMITTED FOR UPGRADING TO CODE A</t>
  </si>
  <si>
    <t>PROCUREMENT ACTIVITIES WILL BE INITIATED</t>
  </si>
  <si>
    <t>THE DRAWING ARE BEING SUBMITTED FOR APPROVAL</t>
  </si>
  <si>
    <t>ELECTRICAN</t>
  </si>
  <si>
    <t>JCP</t>
  </si>
  <si>
    <t>BOBCAT</t>
  </si>
  <si>
    <t>UPGRADING SHOP DRAWING TO CODE A</t>
  </si>
  <si>
    <t>DRAWING ARE BEING SUBMITTED</t>
  </si>
  <si>
    <t>MATERIAL DELIVERY HAS STARTED</t>
  </si>
  <si>
    <t>INVOICE 08</t>
  </si>
  <si>
    <t>شركة جلنتي</t>
  </si>
  <si>
    <t>PO-012069</t>
  </si>
  <si>
    <t>PAVER ASPHALT</t>
  </si>
  <si>
    <t>PAVER BASE COURSE</t>
  </si>
  <si>
    <t>ترقية المخططات لكود A</t>
  </si>
  <si>
    <t>CEN-TAB1-02-RI-006</t>
  </si>
  <si>
    <t>CEN-TAB1-02-RI-007</t>
  </si>
  <si>
    <t>START OF THE MV NETWORK CONNECTION FOR THE STATION</t>
  </si>
  <si>
    <t>the substation is currently under testing and commissioning. All testing activities are expected to be completed by August 2026.</t>
  </si>
  <si>
    <t>MODON</t>
  </si>
  <si>
    <t>CEN-TAB1-02-RI-008</t>
  </si>
  <si>
    <t>Total Float</t>
  </si>
  <si>
    <t>3066  ADDITIONAL DEVELOPMENT IN TABOUK INDUSTRIAL CITY</t>
  </si>
  <si>
    <t>04-Sep-25 A</t>
  </si>
  <si>
    <t>Planned Total Cost</t>
  </si>
  <si>
    <t>Cum Earned Value Cost</t>
  </si>
  <si>
    <t>Cum Remaining Total Cost</t>
  </si>
  <si>
    <t>At Completion Total Cost</t>
  </si>
  <si>
    <t>Cum At Completion Total Cost</t>
  </si>
  <si>
    <t>BL Project Labor Units</t>
  </si>
  <si>
    <t>Cum BL Project Labor Units</t>
  </si>
  <si>
    <t>At Completion Labor Units</t>
  </si>
  <si>
    <t>Cum At Completion Labor Units</t>
  </si>
  <si>
    <t xml:space="preserve">        TACOFTFT0001</t>
  </si>
  <si>
    <t>Road Works</t>
  </si>
  <si>
    <t xml:space="preserve">        TACOFTFT0002</t>
  </si>
  <si>
    <t>Electrical  NetWorks</t>
  </si>
  <si>
    <t xml:space="preserve">        TACOFTFT0003</t>
  </si>
  <si>
    <t>Telecommunications Networks</t>
  </si>
  <si>
    <t xml:space="preserve">        TACOFTFT0004</t>
  </si>
  <si>
    <t>CCTV Networks</t>
  </si>
  <si>
    <t xml:space="preserve">        TACOFTFT0005</t>
  </si>
  <si>
    <t>Potable Water Networks</t>
  </si>
  <si>
    <t xml:space="preserve">        TACOFTFT0006</t>
  </si>
  <si>
    <t>TSE Networks</t>
  </si>
  <si>
    <t xml:space="preserve">        TACOFTFT0007</t>
  </si>
  <si>
    <t>Sewerage Networks</t>
  </si>
  <si>
    <t xml:space="preserve">        TACOFTFT0008</t>
  </si>
  <si>
    <t>Storm Water Drainage Networks</t>
  </si>
  <si>
    <t xml:space="preserve">      3066.22.3.1  Final Test &amp; commisionning Zone 1</t>
  </si>
  <si>
    <t xml:space="preserve">      3066.22.3.2  Final Test &amp; commisionning Zone 2</t>
  </si>
  <si>
    <t xml:space="preserve">        TACOFTFT0009</t>
  </si>
  <si>
    <t xml:space="preserve">        TACOFTFT0010</t>
  </si>
  <si>
    <t xml:space="preserve">        TACOFTFT0011</t>
  </si>
  <si>
    <t xml:space="preserve">        TACOFTFT0012</t>
  </si>
  <si>
    <t xml:space="preserve">        TACOFTFT0013</t>
  </si>
  <si>
    <t xml:space="preserve">        TACOFTFT0014</t>
  </si>
  <si>
    <t xml:space="preserve">        TACOFTFT0015</t>
  </si>
  <si>
    <t xml:space="preserve">        TACOFTFT0016</t>
  </si>
  <si>
    <t xml:space="preserve">      3066.22.3.3  Final Test &amp; commisionning Zone 3</t>
  </si>
  <si>
    <t xml:space="preserve">        TACOFTFT0017</t>
  </si>
  <si>
    <t xml:space="preserve">        TACOFTFT0018</t>
  </si>
  <si>
    <t xml:space="preserve">        TACOFTFT0019</t>
  </si>
  <si>
    <t xml:space="preserve">        TACOFTFT0020</t>
  </si>
  <si>
    <t xml:space="preserve">        TACOFTFT0021</t>
  </si>
  <si>
    <t xml:space="preserve">        TACOFTFT0022</t>
  </si>
  <si>
    <t xml:space="preserve">        TACOFTFT0023</t>
  </si>
  <si>
    <t xml:space="preserve">        TACOFTFT0024</t>
  </si>
  <si>
    <t>ربط شبكة الكهرباء مع المحطة</t>
  </si>
  <si>
    <t>اعمال حفر LOCAL 4-6-8 /
 اعمال ردم COLLECTOR 1-2 - LOCAL 3-4-6-8 /
 SUBGRADE COLLECTOR 1 -LOCAL1- 3-4-5-6-8-10+POND 
 اعمال-UP21-28-29 ABC&amp;BBC COLLECTOR1-2- 3-LOCAL2-3-4-5-9
اعمال طريق المحلي 2 abc
اعمال الطريق المحلي subgrade 5</t>
  </si>
  <si>
    <t>CEN-TAB1-02-RI-009</t>
  </si>
  <si>
    <t>UPDATED DRAWINGS ARE AWAITING APPROVAL</t>
  </si>
  <si>
    <t>UNDERREVIEW</t>
  </si>
  <si>
    <t>THERE ARE CHANGES TO THE VAVE CHAMBER DRAWINGS AND THE UPDATED DRAWINGS ARE AWAITING APPROVAL (RFI 29)</t>
  </si>
  <si>
    <t>BL Project Completed Activities</t>
  </si>
  <si>
    <t>BL Project In-Progress Activities</t>
  </si>
  <si>
    <t>PO-02156</t>
  </si>
  <si>
    <t>بحرة</t>
  </si>
  <si>
    <t>PO-02162</t>
  </si>
  <si>
    <t>THERE IS SHINKO FENCE IS OBSTRUCTING THE ELECTRICAL WORKS AND PREVENTING PROGRESS</t>
  </si>
  <si>
    <t>THE RESPONSE FROM STATION WILL BE RECEIVED TOMORROW</t>
  </si>
  <si>
    <t>INVOICE 09</t>
  </si>
  <si>
    <t>معوقات اعمال الكهرباء</t>
  </si>
  <si>
    <t>جسور المستقبل</t>
  </si>
  <si>
    <t>approval &amp; potable water and tse have been submitted for approval</t>
  </si>
  <si>
    <t>email has been sent to the consultant for review and further action</t>
  </si>
  <si>
    <t>MC DRIVER</t>
  </si>
  <si>
    <t>PO-02240</t>
  </si>
  <si>
    <t>PO-2185</t>
  </si>
  <si>
    <t>22-5-2026</t>
  </si>
  <si>
    <t>شركة الاتحاد</t>
  </si>
  <si>
    <t>ELECTRICAL MV</t>
  </si>
  <si>
    <t>BBC</t>
  </si>
  <si>
    <t>INVOICE 10</t>
  </si>
  <si>
    <t>شركة فضاء الاعمال</t>
  </si>
  <si>
    <t>INVOICE 11</t>
  </si>
  <si>
    <t>تم توريد UPVS - MANHOLES متبقي الملحقات
جاري توريد  - GRP - HDPE - -BOX CULVERT - FIPERGLASS-BBC-VALVES-CERBSTONE-FIRE HYDRENT-CATCHBASIN-UPVC ELECTRIC-ABC-HDPE ELECTRICAL-CABLE MV--RMU</t>
  </si>
  <si>
    <t>تم الانتهاء من حفر وردم وتمديد التقاطع  شبكة الكهرباء COLLECTOR 3
تم الانتهاء من حفر طريق 2 -5-4و الردم والتغليف وجاري اعمال حفر وتمديد الطريق -20 12-26-14-8 mv</t>
  </si>
  <si>
    <t>ENG / AHMED SAMIR</t>
  </si>
  <si>
    <t>TAB1-02-003</t>
  </si>
  <si>
    <t>CEN-TAB1-02-RI-010</t>
  </si>
  <si>
    <t>CEN-TAB1-02-RI-011</t>
  </si>
  <si>
    <t>CEN-TAB1-02-RI-012</t>
  </si>
  <si>
    <t>DELAY IN PROCUREMENT DELIVERY OF MATERIALS INCLUDING LV-STREET LIGHTING -HDPE TELE &amp; DELAY PO FOR STREET LIGHTING</t>
  </si>
  <si>
    <t>SUBMITTAL GELENTY HAS BEEN RESUBMITTED - AL BABTAIN APPROVAL IS CURRENTLY IN PROGRESS</t>
  </si>
  <si>
    <t>FIR has been sent to the consultant for review and further action</t>
  </si>
  <si>
    <t>INVOICE 12</t>
  </si>
  <si>
    <t>شركة البابطين</t>
  </si>
  <si>
    <t>PROPOSED MODIFICATION TO THE STORMWATER NETWORK LOCAL 1</t>
  </si>
  <si>
    <t>MILLING MACHINE</t>
  </si>
  <si>
    <t>PO-1040726</t>
  </si>
  <si>
    <t>DELAY IN PROCUREMENT DELIVERY OF MATERIALS INCLUDING LV-STREET</t>
  </si>
  <si>
    <t>IT WILL BE DELIVERED TODAY</t>
  </si>
  <si>
    <t>OPERATOR</t>
  </si>
  <si>
    <t>CCTV NETWORK (camera - devices)</t>
  </si>
  <si>
    <t>CCTV NETWORK (cable fiber)</t>
  </si>
  <si>
    <t>INVOICE 13</t>
  </si>
  <si>
    <t>CEN-TAB1-02-RI-013</t>
  </si>
  <si>
    <t>CEN-TAB1-02-RI-014</t>
  </si>
  <si>
    <t>TAB1-02-008</t>
  </si>
  <si>
    <t>INCREASE IN THE NUMBER OF MANHOLES FOR THE TELECOMMUNICATIONS NETWORK</t>
  </si>
  <si>
    <t>تم الانتهاء من حفر COLLECTOR1- 2 و4-2-1- LOCAL 3-5-9-10-6-7  
وجاري اعمال حفر LOCAL 8 
 تم الانتهاء من ردم COLLECTOR 3-1 - LOCAL2- 5-9-10-1-7-3-4 
وجاري ردم  LOCAL 8-6
جاري حفر POND 
-تم الانتهاء من اعمال 1-3-4-5 -SUBGRADE collector 03- LOCAL 9-2-7
 - جاري اعمالSUPGRADE COLLECTOR 1-2-LOCAL -6-8
AMANAH ROAD asphalt +m c1تم الانتهاء و اعمال البردورة و عمل العلامات الارضية
تم الانتهاء من ردم الجسر
تم الانتهاء من اعمال رش وطبقة الاساس الاسفلتية للطريق المجمع 3والمحلي 2-5
تم اعمال تركيب الربراب للبركة وااسد  -
تم طريق المحلي -3-2-4- BBC-5
تم الانتهاءاعمالABC طريق-1-3 وجاري 2
 BBC مدخل المدينة الصناعية
تم الانتهاء من البردورة طريق مجمع 3وجاري طريق -4-5-2
ABC COLLECTOR 2</t>
  </si>
  <si>
    <t xml:space="preserve"> LOCAL 1-COLLECTOR 1  شبكة الصرف الصحي حفر
تم الانتهاء من اعمال ردم شبكة الصرف الصحي LOCAL3 -4-6-10-5
جاري ردم شبكة الصرف الصحي  LOCAL1-8  
جاري اعمال حفر شبكات المطر COLLECTOR 1-LOCAL 3-1-8-9-UPGRADE 39-21
وجاري اعمال تمديد مواسيرCOLLECTOR 1- 2-LOCAL-7-8 -UPGRADE 21-39
جاري تركيب مناهيل COLLECTOR 2-1-LOCAL -7-8-9-10-1UPGRADE 21-39 صرف صحي ومطر
جاري اعمال BOX CULVERT COLLECTOR 1-LOCAL1
جاري اعمال ردم شبكة المطر collector 2-1 - local-3-7--1-8
جاري اعمال شبكة الري3--COLLECTOR 2 -LOCAL1-7-9
جاري اعمال شبكة المياه 3--COLLECTOR 2-1-LOCAL -7-9-1
تم الانتهاء من تركيب طفايا الحريق والمحابس وردم شبكة المياه  و المطر ل-LOCAL 2-5-4 -COLLECTOR 3 ,
تم الانتهاء من اعمال المطر ومصائد الامطار وشبكة الري والمياه للطريق المجمع-2-4-5 3
جارري اعمال الاختبارات لشبكة الصرف والمطر الطريق المجمع 2 والمحلي 5
تم الانتهاء من اعمال شبكة الصرف الطريق المحلي 5- 3-4
تم الانتهاء من شبكة الري والمياه الطريق المحلي -4-5-2والطريق المجمع 3
تم الانتهاء يالمحابس والغرف لطريق المحلي 5-2-4
تم البدء باعمال شبكة المياه والري الطريق المحلي 1-3
اعمال مصائد الامطار طريق مجمع 2
اعمال حفر شبكة المياه - الري طريق 29
تم الانتهاء  مصائد الامطار للطريق المحلي5 -2-4-1
تم البدء باعمال حفر الصرف الصحي+المياه IPGRADE 21
اعمال طريق 33 صرف صحي
تركيب مصائد الامطار طريق مجمع 2</t>
  </si>
  <si>
    <t>KERBSTONE</t>
  </si>
  <si>
    <t xml:space="preserve">ABC </t>
  </si>
  <si>
    <t>excavation</t>
  </si>
  <si>
    <t>bbc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</si>
</sst>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quot;#,##0.00_);[Red]\(&quot;$&quot;#,##0.00\)"/>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
    <numFmt numFmtId="187" formatCode="[$-409]d/mmm/yyyy;@"/>
    <numFmt numFmtId="188" formatCode="_-* #,##0.00_-;_-* #,##0.00\-;_-* &quot;-&quot;??_-;_-@_-"/>
    <numFmt numFmtId="189" formatCode="_-* #,##0.00\ _ج_._م_._‏_-;\-* #,##0.00\ _ج_._م_._‏_-;_-* &quot;-&quot;??\ _ج_._م_._‏_-;_-@_-"/>
    <numFmt numFmtId="190" formatCode="#,##0.00;[Red]#,##0.00"/>
    <numFmt numFmtId="191" formatCode="yyyy\-mm\-dd;@"/>
    <numFmt numFmtId="192" formatCode="_(* #,##0.000000_);_(* \(#,##0.000000\);_(* &quot;-&quot;??_);_(@_)"/>
    <numFmt numFmtId="193" formatCode="_(* #,##0.0000000_);_(* \(#,##0.0000000\);_(* &quot;-&quot;??_);_(@_)"/>
    <numFmt numFmtId="194" formatCode="[$-409]d\-mmm\-yyyy;@"/>
    <numFmt numFmtId="195" formatCode="_(* #,##0.0_);_(* \(#,##0.0\);_(* &quot;-&quot;??_);_(@_)"/>
    <numFmt numFmtId="196" formatCode="[$-1009]d\-mmm\-yy;@"/>
    <numFmt numFmtId="197" formatCode="#,##0.0_);\(#,##0.0\)"/>
  </numFmts>
  <fonts count="221">
    <font>
      <sz val="11"/>
      <color theme="1"/>
      <name val="Arial"/>
      <family val="2"/>
      <scheme val="minor"/>
    </font>
    <font>
      <sz val="11"/>
      <color theme="1"/>
      <name val="Arial"/>
      <family val="2"/>
      <scheme val="minor"/>
    </font>
    <font>
      <b/>
      <sz val="11"/>
      <color theme="1"/>
      <name val="Arial"/>
      <family val="2"/>
      <scheme val="minor"/>
    </font>
    <font>
      <b/>
      <sz val="14"/>
      <color theme="1"/>
      <name val="Arial"/>
      <family val="2"/>
      <scheme val="minor"/>
    </font>
    <font>
      <b/>
      <sz val="11"/>
      <color rgb="FFFF0000"/>
      <name val="Arial"/>
      <family val="2"/>
      <scheme val="minor"/>
    </font>
    <font>
      <b/>
      <i/>
      <sz val="11"/>
      <color theme="1"/>
      <name val="Arial"/>
      <family val="2"/>
      <scheme val="minor"/>
    </font>
    <font>
      <b/>
      <sz val="10"/>
      <color theme="1"/>
      <name val="Arial"/>
      <family val="2"/>
      <scheme val="minor"/>
    </font>
    <font>
      <sz val="10"/>
      <color theme="1"/>
      <name val="Arial"/>
      <family val="2"/>
      <scheme val="minor"/>
    </font>
    <font>
      <b/>
      <sz val="10"/>
      <color theme="0"/>
      <name val="Arial"/>
      <family val="2"/>
      <scheme val="minor"/>
    </font>
    <font>
      <sz val="10"/>
      <color rgb="FFFF0000"/>
      <name val="Arial"/>
      <family val="2"/>
      <scheme val="minor"/>
    </font>
    <font>
      <b/>
      <sz val="8"/>
      <color theme="1"/>
      <name val="Arial"/>
      <family val="2"/>
      <scheme val="minor"/>
    </font>
    <font>
      <sz val="16"/>
      <name val="Arial"/>
      <family val="2"/>
      <scheme val="minor"/>
    </font>
    <font>
      <b/>
      <sz val="10"/>
      <color rgb="FFFF0000"/>
      <name val="Arial"/>
      <family val="2"/>
      <scheme val="minor"/>
    </font>
    <font>
      <b/>
      <sz val="20"/>
      <color theme="1"/>
      <name val="Arial"/>
      <family val="2"/>
      <scheme val="minor"/>
    </font>
    <font>
      <sz val="10"/>
      <name val="Arial"/>
      <family val="2"/>
    </font>
    <font>
      <b/>
      <sz val="9"/>
      <name val="Arial"/>
      <family val="2"/>
      <scheme val="minor"/>
    </font>
    <font>
      <b/>
      <sz val="9"/>
      <color indexed="81"/>
      <name val="Tahoma"/>
      <family val="2"/>
    </font>
    <font>
      <sz val="5"/>
      <name val="Verdana"/>
      <family val="2"/>
    </font>
    <font>
      <b/>
      <sz val="20"/>
      <color indexed="8"/>
      <name val="Verdana"/>
      <family val="2"/>
    </font>
    <font>
      <sz val="9"/>
      <name val="Verdana"/>
      <family val="2"/>
    </font>
    <font>
      <b/>
      <sz val="7.5"/>
      <name val="Verdana"/>
      <family val="2"/>
    </font>
    <font>
      <b/>
      <sz val="9"/>
      <color theme="0"/>
      <name val="Arial"/>
      <family val="2"/>
      <scheme val="minor"/>
    </font>
    <font>
      <sz val="6"/>
      <name val="Verdana"/>
      <family val="2"/>
    </font>
    <font>
      <b/>
      <sz val="9"/>
      <name val="Verdana"/>
      <family val="2"/>
    </font>
    <font>
      <b/>
      <sz val="20"/>
      <color indexed="8"/>
      <name val="Arial"/>
      <family val="2"/>
      <scheme val="minor"/>
    </font>
    <font>
      <sz val="10"/>
      <name val="Arial"/>
      <family val="2"/>
    </font>
    <font>
      <sz val="12"/>
      <color theme="0"/>
      <name val="TheSansArabic Bold"/>
      <family val="2"/>
    </font>
    <font>
      <sz val="10"/>
      <color theme="0"/>
      <name val="TheSansArabic Bold"/>
      <family val="2"/>
    </font>
    <font>
      <sz val="8"/>
      <color theme="0"/>
      <name val="TheSansArabic Bold"/>
      <family val="2"/>
    </font>
    <font>
      <b/>
      <sz val="12"/>
      <color theme="0"/>
      <name val="TheSansArabic Bold"/>
      <family val="2"/>
    </font>
    <font>
      <b/>
      <sz val="11"/>
      <color indexed="8"/>
      <name val="TheSansArabic Bold"/>
      <family val="2"/>
    </font>
    <font>
      <b/>
      <sz val="10"/>
      <color indexed="8"/>
      <name val="TheSansArabic Bold"/>
      <family val="2"/>
    </font>
    <font>
      <sz val="10"/>
      <color indexed="8"/>
      <name val="TheSansArabic Bold"/>
      <family val="2"/>
    </font>
    <font>
      <b/>
      <sz val="10"/>
      <color theme="0"/>
      <name val="TheSansArabic Bold"/>
      <family val="2"/>
    </font>
    <font>
      <sz val="12"/>
      <color theme="1"/>
      <name val="TheSansArabic Bold"/>
      <family val="2"/>
    </font>
    <font>
      <b/>
      <sz val="14"/>
      <color theme="0"/>
      <name val="TheSansArabic Bold"/>
      <family val="2"/>
    </font>
    <font>
      <b/>
      <sz val="9"/>
      <color theme="0"/>
      <name val="TheSansArabic Bold"/>
      <family val="2"/>
    </font>
    <font>
      <b/>
      <sz val="12"/>
      <color theme="1"/>
      <name val="TheSansArabic Bold"/>
      <family val="2"/>
    </font>
    <font>
      <b/>
      <sz val="12"/>
      <name val="TheSansArabic Bold"/>
      <family val="2"/>
    </font>
    <font>
      <sz val="12"/>
      <name val="TheSansArabic Bold"/>
      <family val="2"/>
    </font>
    <font>
      <b/>
      <sz val="11"/>
      <color theme="0"/>
      <name val="Arial"/>
      <family val="2"/>
      <scheme val="minor"/>
    </font>
    <font>
      <sz val="11"/>
      <color theme="0"/>
      <name val="TheSansArabic Bold"/>
      <family val="2"/>
    </font>
    <font>
      <b/>
      <sz val="8"/>
      <color theme="0"/>
      <name val="TheSansArabic Bold"/>
      <family val="2"/>
    </font>
    <font>
      <b/>
      <sz val="11"/>
      <name val="TheSansArabic Bold"/>
      <family val="2"/>
    </font>
    <font>
      <sz val="11"/>
      <name val="TheSansArabic Bold"/>
      <family val="2"/>
    </font>
    <font>
      <sz val="9"/>
      <color theme="0"/>
      <name val="TheSansArabic Bold"/>
      <family val="2"/>
    </font>
    <font>
      <b/>
      <sz val="11"/>
      <color theme="0"/>
      <name val="TheSansArabic Bold"/>
      <family val="2"/>
    </font>
    <font>
      <b/>
      <sz val="12"/>
      <color theme="1"/>
      <name val="Arial"/>
      <family val="2"/>
      <scheme val="minor"/>
    </font>
    <font>
      <sz val="11"/>
      <color theme="1"/>
      <name val="TheSansArabic Bold"/>
      <family val="2"/>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Arial"/>
      <family val="2"/>
      <scheme val="minor"/>
    </font>
    <font>
      <b/>
      <sz val="12"/>
      <color rgb="FFFF0000"/>
      <name val="TheSansArabic Bold"/>
      <family val="2"/>
    </font>
    <font>
      <b/>
      <sz val="10"/>
      <color theme="1"/>
      <name val="TheSansArabic Bold"/>
      <family val="2"/>
    </font>
    <font>
      <sz val="10"/>
      <color theme="1"/>
      <name val="TheSansArabic Bold"/>
      <family val="2"/>
    </font>
    <font>
      <b/>
      <sz val="10"/>
      <color rgb="FFFFFFFF"/>
      <name val="TheSansArabic Bold"/>
      <family val="2"/>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amily val="2"/>
    </font>
    <font>
      <sz val="11"/>
      <color indexed="8"/>
      <name val="TheSansArabic Bold"/>
      <family val="2"/>
    </font>
    <font>
      <b/>
      <sz val="12"/>
      <color rgb="FF2C6682"/>
      <name val="Arial"/>
      <family val="2"/>
      <scheme val="minor"/>
    </font>
    <font>
      <b/>
      <sz val="11"/>
      <color rgb="FF2C6682"/>
      <name val="Arial"/>
      <family val="2"/>
      <scheme val="minor"/>
    </font>
    <font>
      <b/>
      <sz val="14"/>
      <color rgb="FFFFFF00"/>
      <name val="Arial"/>
      <family val="2"/>
      <scheme val="minor"/>
    </font>
    <font>
      <b/>
      <sz val="10"/>
      <name val="Arial"/>
      <family val="2"/>
      <scheme val="minor"/>
    </font>
    <font>
      <b/>
      <sz val="14"/>
      <color theme="0"/>
      <name val="Arial"/>
      <family val="2"/>
      <scheme val="minor"/>
    </font>
    <font>
      <sz val="12"/>
      <color theme="1"/>
      <name val="Arial"/>
      <family val="2"/>
      <scheme val="minor"/>
    </font>
    <font>
      <sz val="12"/>
      <color theme="0"/>
      <name val="Arial"/>
      <family val="2"/>
      <scheme val="minor"/>
    </font>
    <font>
      <b/>
      <sz val="12"/>
      <name val="Arial"/>
      <family val="2"/>
      <scheme val="minor"/>
    </font>
    <font>
      <b/>
      <sz val="18"/>
      <color indexed="8"/>
      <name val="Arial"/>
      <family val="2"/>
      <scheme val="minor"/>
    </font>
    <font>
      <sz val="11"/>
      <color theme="1" tint="0.34998626667073579"/>
      <name val="Arial"/>
      <family val="2"/>
      <scheme val="minor"/>
    </font>
    <font>
      <sz val="11"/>
      <name val="Arial"/>
      <family val="2"/>
      <scheme val="minor"/>
    </font>
    <font>
      <sz val="12"/>
      <color theme="5" tint="-0.249977111117893"/>
      <name val="Arial"/>
      <family val="2"/>
      <scheme val="minor"/>
    </font>
    <font>
      <b/>
      <sz val="12"/>
      <color theme="0"/>
      <name val="Arial"/>
      <family val="2"/>
      <scheme val="minor"/>
    </font>
    <font>
      <sz val="10"/>
      <color rgb="FF2C6682"/>
      <name val="Arial"/>
      <family val="2"/>
      <scheme val="minor"/>
    </font>
    <font>
      <sz val="12"/>
      <color rgb="FF2C6682"/>
      <name val="Arial"/>
      <family val="2"/>
      <scheme val="minor"/>
    </font>
    <font>
      <b/>
      <sz val="16"/>
      <color theme="0"/>
      <name val="Arial"/>
      <family val="2"/>
      <scheme val="minor"/>
    </font>
    <font>
      <sz val="16"/>
      <color theme="1"/>
      <name val="Arial"/>
      <family val="2"/>
      <scheme val="minor"/>
    </font>
    <font>
      <sz val="14"/>
      <color theme="1"/>
      <name val="Arial"/>
      <family val="2"/>
      <scheme val="minor"/>
    </font>
    <font>
      <sz val="11"/>
      <color indexed="8"/>
      <name val="Wingdings 2"/>
      <family val="1"/>
      <charset val="2"/>
    </font>
    <font>
      <b/>
      <sz val="12"/>
      <color theme="4" tint="-0.499984740745262"/>
      <name val="Arial"/>
      <family val="2"/>
      <scheme val="minor"/>
    </font>
    <font>
      <b/>
      <sz val="14"/>
      <color rgb="FF2C6682"/>
      <name val="Arial"/>
      <family val="2"/>
      <scheme val="minor"/>
    </font>
    <font>
      <sz val="14"/>
      <color rgb="FF2C6682"/>
      <name val="Arial"/>
      <family val="2"/>
      <scheme val="minor"/>
    </font>
    <font>
      <b/>
      <sz val="20"/>
      <color rgb="FFFFC000"/>
      <name val="Arial"/>
      <family val="2"/>
      <scheme val="minor"/>
    </font>
    <font>
      <b/>
      <sz val="16"/>
      <color theme="1"/>
      <name val="Arial"/>
      <family val="2"/>
      <scheme val="minor"/>
    </font>
    <font>
      <b/>
      <sz val="20"/>
      <color theme="0"/>
      <name val="Arial"/>
      <family val="2"/>
      <scheme val="minor"/>
    </font>
    <font>
      <sz val="20"/>
      <color theme="1"/>
      <name val="Arial"/>
      <family val="2"/>
      <scheme val="minor"/>
    </font>
    <font>
      <b/>
      <sz val="18"/>
      <color theme="0"/>
      <name val="Arial"/>
      <family val="2"/>
      <scheme val="minor"/>
    </font>
    <font>
      <b/>
      <sz val="8"/>
      <color rgb="FF2C6682"/>
      <name val="Arial"/>
      <family val="2"/>
      <scheme val="minor"/>
    </font>
    <font>
      <b/>
      <sz val="10"/>
      <color rgb="FF2C6682"/>
      <name val="Arial"/>
      <family val="2"/>
      <scheme val="minor"/>
    </font>
    <font>
      <b/>
      <sz val="16"/>
      <color rgb="FF2C6682"/>
      <name val="Arial"/>
      <family val="2"/>
      <scheme val="minor"/>
    </font>
    <font>
      <sz val="16"/>
      <color theme="0"/>
      <name val="Arial"/>
      <family val="2"/>
      <scheme val="minor"/>
    </font>
    <font>
      <b/>
      <sz val="16"/>
      <color rgb="FFFFFF00"/>
      <name val="Arial"/>
      <family val="2"/>
      <scheme val="minor"/>
    </font>
    <font>
      <b/>
      <sz val="12"/>
      <color theme="1" tint="0.34998626667073579"/>
      <name val="Arial"/>
      <family val="2"/>
      <scheme val="minor"/>
    </font>
    <font>
      <sz val="10"/>
      <name val="Arial"/>
      <family val="2"/>
      <scheme val="minor"/>
    </font>
    <font>
      <b/>
      <sz val="16"/>
      <color theme="0"/>
      <name val="Janna LT"/>
    </font>
    <font>
      <sz val="9"/>
      <name val="Arial"/>
      <family val="2"/>
      <scheme val="minor"/>
    </font>
    <font>
      <sz val="16"/>
      <color rgb="FF005953"/>
      <name val="Janna LT"/>
    </font>
    <font>
      <sz val="8"/>
      <name val="Arial"/>
      <family val="2"/>
      <scheme val="minor"/>
    </font>
    <font>
      <b/>
      <sz val="8"/>
      <name val="Arial"/>
      <family val="2"/>
      <scheme val="minor"/>
    </font>
    <font>
      <sz val="6"/>
      <name val="Arial"/>
      <family val="2"/>
      <scheme val="minor"/>
    </font>
    <font>
      <sz val="10"/>
      <color theme="0"/>
      <name val="Arial"/>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1"/>
      <color theme="1" tint="0.34998626667073579"/>
      <name val="Arial"/>
      <family val="2"/>
      <scheme val="minor"/>
    </font>
    <font>
      <b/>
      <sz val="9"/>
      <color rgb="FF2C6682"/>
      <name val="Arial"/>
      <family val="2"/>
      <scheme val="minor"/>
    </font>
    <font>
      <sz val="16"/>
      <color rgb="FF2C6682"/>
      <name val="Arial"/>
      <family val="2"/>
      <scheme val="minor"/>
    </font>
    <font>
      <sz val="8"/>
      <color theme="1"/>
      <name val="Arial"/>
      <family val="2"/>
      <scheme val="minor"/>
    </font>
    <font>
      <b/>
      <sz val="13"/>
      <color theme="0"/>
      <name val="Arial"/>
      <family val="2"/>
      <scheme val="minor"/>
    </font>
    <font>
      <sz val="11"/>
      <color theme="1"/>
      <name val="Arial"/>
      <family val="2"/>
      <charset val="178"/>
      <scheme val="minor"/>
    </font>
    <font>
      <sz val="14"/>
      <name val="Arial"/>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2"/>
      <name val="Arial Nova"/>
      <family val="2"/>
    </font>
    <font>
      <b/>
      <sz val="12"/>
      <name val="Arial Nova"/>
      <family val="2"/>
    </font>
    <font>
      <sz val="16"/>
      <color theme="0"/>
      <name val="TheSansArabic Bold"/>
      <family val="2"/>
    </font>
    <font>
      <b/>
      <sz val="14"/>
      <color rgb="FFFF0000"/>
      <name val="Janna LT"/>
    </font>
    <font>
      <sz val="11"/>
      <name val="Calibri"/>
      <family val="2"/>
    </font>
    <font>
      <b/>
      <sz val="9"/>
      <color theme="1"/>
      <name val="Arial"/>
      <family val="2"/>
      <scheme val="minor"/>
    </font>
    <font>
      <sz val="12"/>
      <name val="Janna LT"/>
    </font>
    <font>
      <sz val="10"/>
      <name val="Verdana"/>
      <family val="2"/>
    </font>
    <font>
      <sz val="10"/>
      <color theme="0"/>
      <name val="Janna LT"/>
    </font>
    <font>
      <b/>
      <sz val="14"/>
      <name val="Arial"/>
      <family val="2"/>
      <scheme val="minor"/>
    </font>
    <font>
      <sz val="14"/>
      <color theme="1"/>
      <name val="TheSansArabic Bold"/>
      <family val="2"/>
    </font>
    <font>
      <b/>
      <sz val="9"/>
      <color theme="1"/>
      <name val="Gotham"/>
    </font>
    <font>
      <b/>
      <sz val="11"/>
      <color theme="1"/>
      <name val="ADLaM Display"/>
    </font>
    <font>
      <sz val="12"/>
      <color theme="1"/>
      <name val="ADLaM Display"/>
    </font>
    <font>
      <b/>
      <sz val="12"/>
      <color theme="1"/>
      <name val="ADLaM Display"/>
    </font>
    <font>
      <sz val="11"/>
      <name val="Arial"/>
      <family val="2"/>
    </font>
    <font>
      <sz val="11"/>
      <color theme="1"/>
      <name val="Arial"/>
      <family val="2"/>
    </font>
    <font>
      <b/>
      <u/>
      <sz val="11"/>
      <name val="Arial"/>
      <family val="2"/>
    </font>
    <font>
      <b/>
      <sz val="11"/>
      <name val="Arial"/>
      <family val="2"/>
    </font>
    <font>
      <b/>
      <sz val="24"/>
      <color rgb="FFFF0000"/>
      <name val="Arial"/>
      <family val="2"/>
      <scheme val="minor"/>
    </font>
    <font>
      <b/>
      <sz val="11"/>
      <color rgb="FFFFFFFF"/>
      <name val="Arial"/>
      <family val="2"/>
    </font>
    <font>
      <b/>
      <sz val="10"/>
      <color rgb="FFFFFFFF"/>
      <name val="Arial"/>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b/>
      <sz val="16"/>
      <color rgb="FFFF0000"/>
      <name val="ADLaM Display"/>
    </font>
    <font>
      <sz val="12"/>
      <color theme="0"/>
      <name val="ADLaM Display"/>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name val="ADLaM Display"/>
    </font>
    <font>
      <b/>
      <sz val="20"/>
      <color rgb="FFFF0000"/>
      <name val="ADLaM Display"/>
    </font>
    <font>
      <sz val="20"/>
      <name val="Sakkal Majalla"/>
    </font>
    <font>
      <sz val="10"/>
      <name val="Arial"/>
      <family val="2"/>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s>
  <fills count="7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rgb="FFFF0000"/>
        <bgColor indexed="64"/>
      </patternFill>
    </fill>
    <fill>
      <patternFill patternType="solid">
        <fgColor theme="8"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s>
  <borders count="796">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style="hair">
        <color theme="0" tint="-0.499984740745262"/>
      </left>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top style="medium">
        <color indexed="64"/>
      </top>
      <bottom style="hair">
        <color indexed="64"/>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medium">
        <color auto="1"/>
      </left>
      <right/>
      <top style="hair">
        <color indexed="64"/>
      </top>
      <bottom style="hair">
        <color indexed="64"/>
      </bottom>
      <diagonal/>
    </border>
    <border>
      <left style="medium">
        <color rgb="FF53B3DD"/>
      </left>
      <right/>
      <top style="hair">
        <color theme="0" tint="-0.499984740745262"/>
      </top>
      <bottom style="medium">
        <color auto="1"/>
      </bottom>
      <diagonal/>
    </border>
    <border>
      <left style="medium">
        <color rgb="FF53B3DD"/>
      </left>
      <right style="medium">
        <color auto="1"/>
      </right>
      <top style="hair">
        <color indexed="64"/>
      </top>
      <bottom style="hair">
        <color indexed="64"/>
      </bottom>
      <diagonal/>
    </border>
    <border>
      <left style="hair">
        <color indexed="64"/>
      </left>
      <right style="hair">
        <color indexed="64"/>
      </right>
      <top/>
      <bottom/>
      <diagonal/>
    </border>
    <border>
      <left style="hair">
        <color indexed="64"/>
      </left>
      <right style="medium">
        <color indexed="64"/>
      </right>
      <top style="hair">
        <color indexed="64"/>
      </top>
      <bottom style="double">
        <color indexed="64"/>
      </bottom>
      <diagonal/>
    </border>
    <border>
      <left style="thin">
        <color rgb="FF53B3DD"/>
      </left>
      <right style="hair">
        <color rgb="FF53B3DD"/>
      </right>
      <top style="hair">
        <color rgb="FF53B3DD"/>
      </top>
      <bottom/>
      <diagonal/>
    </border>
    <border>
      <left style="hair">
        <color rgb="FF53B3DD"/>
      </left>
      <right/>
      <top style="thin">
        <color rgb="FF53B3DD"/>
      </top>
      <bottom style="thin">
        <color rgb="FF53B3DD"/>
      </bottom>
      <diagonal/>
    </border>
    <border>
      <left/>
      <right style="hair">
        <color rgb="FF53B3DD"/>
      </right>
      <top style="thin">
        <color rgb="FF53B3DD"/>
      </top>
      <bottom style="thin">
        <color rgb="FF53B3DD"/>
      </bottom>
      <diagonal/>
    </border>
    <border>
      <left style="thin">
        <color auto="1"/>
      </left>
      <right/>
      <top style="medium">
        <color auto="1"/>
      </top>
      <bottom/>
      <diagonal/>
    </border>
    <border>
      <left style="hair">
        <color rgb="FF53B3DD"/>
      </left>
      <right/>
      <top style="hair">
        <color rgb="FF53B3DD"/>
      </top>
      <bottom/>
      <diagonal/>
    </border>
    <border>
      <left/>
      <right style="thin">
        <color rgb="FF53B3DD"/>
      </right>
      <top style="hair">
        <color rgb="FF53B3DD"/>
      </top>
      <bottom/>
      <diagonal/>
    </border>
    <border>
      <left style="hair">
        <color rgb="FF53B3DD"/>
      </left>
      <right/>
      <top/>
      <bottom/>
      <diagonal/>
    </border>
    <border>
      <left style="hair">
        <color rgb="FF53B3DD"/>
      </left>
      <right/>
      <top/>
      <bottom style="thin">
        <color rgb="FF53B3DD"/>
      </bottom>
      <diagonal/>
    </border>
    <border>
      <left style="hair">
        <color rgb="FF53B3DD"/>
      </left>
      <right style="hair">
        <color rgb="FF53B3DD"/>
      </right>
      <top/>
      <bottom/>
      <diagonal/>
    </border>
    <border>
      <left style="hair">
        <color rgb="FF53B3DD"/>
      </left>
      <right style="hair">
        <color rgb="FF53B3DD"/>
      </right>
      <top/>
      <bottom style="thin">
        <color rgb="FF53B3DD"/>
      </bottom>
      <diagonal/>
    </border>
    <border>
      <left style="thin">
        <color rgb="FF53B3DD"/>
      </left>
      <right style="hair">
        <color rgb="FF53B3DD"/>
      </right>
      <top/>
      <bottom/>
      <diagonal/>
    </border>
    <border>
      <left style="thin">
        <color rgb="FF53B3DD"/>
      </left>
      <right style="hair">
        <color rgb="FF53B3DD"/>
      </right>
      <top/>
      <bottom style="thin">
        <color rgb="FF53B3DD"/>
      </bottom>
      <diagonal/>
    </border>
    <border>
      <left style="hair">
        <color rgb="FF53B3DD"/>
      </left>
      <right style="thin">
        <color rgb="FF53B3DD"/>
      </right>
      <top/>
      <bottom/>
      <diagonal/>
    </border>
    <border>
      <left style="hair">
        <color rgb="FF53B3DD"/>
      </left>
      <right style="thin">
        <color rgb="FF53B3DD"/>
      </right>
      <top/>
      <bottom style="thin">
        <color rgb="FF53B3DD"/>
      </bottom>
      <diagonal/>
    </border>
    <border>
      <left style="medium">
        <color rgb="FF2C6682"/>
      </left>
      <right style="hair">
        <color rgb="FF53B3DD"/>
      </right>
      <top/>
      <bottom/>
      <diagonal/>
    </border>
    <border>
      <left style="medium">
        <color rgb="FF2C6682"/>
      </left>
      <right style="hair">
        <color rgb="FF53B3DD"/>
      </right>
      <top/>
      <bottom style="thin">
        <color rgb="FF53B3DD"/>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right/>
      <top/>
      <bottom style="medium">
        <color indexed="30"/>
      </bottom>
      <diagonal/>
    </border>
    <border>
      <left style="hair">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dashed">
        <color auto="1"/>
      </left>
      <right style="dashed">
        <color auto="1"/>
      </right>
      <top style="thin">
        <color auto="1"/>
      </top>
      <bottom style="dashed">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hair">
        <color theme="0" tint="-0.499984740745262"/>
      </left>
      <right style="medium">
        <color rgb="FF53B3DD"/>
      </right>
      <top style="hair">
        <color indexed="64"/>
      </top>
      <bottom style="hair">
        <color theme="0" tint="-0.499984740745262"/>
      </bottom>
      <diagonal/>
    </border>
    <border>
      <left style="hair">
        <color theme="0" tint="-0.499984740745262"/>
      </left>
      <right style="medium">
        <color rgb="FF53B3DD"/>
      </right>
      <top style="hair">
        <color theme="0" tint="-0.499984740745262"/>
      </top>
      <bottom style="hair">
        <color theme="0" tint="-0.499984740745262"/>
      </bottom>
      <diagonal/>
    </border>
    <border>
      <left style="hair">
        <color theme="0" tint="-0.499984740745262"/>
      </left>
      <right style="medium">
        <color rgb="FF53B3DD"/>
      </right>
      <top style="hair">
        <color theme="0" tint="-0.499984740745262"/>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s>
  <cellStyleXfs count="27003">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25" fillId="0" borderId="0"/>
    <xf numFmtId="0" fontId="1" fillId="0" borderId="0"/>
    <xf numFmtId="0" fontId="14" fillId="0" borderId="0"/>
    <xf numFmtId="0" fontId="62" fillId="0" borderId="0"/>
    <xf numFmtId="0" fontId="1" fillId="21" borderId="151" applyNumberFormat="0" applyFont="0" applyAlignment="0" applyProtection="0"/>
    <xf numFmtId="0" fontId="14" fillId="0" borderId="0"/>
    <xf numFmtId="188" fontId="146" fillId="0" borderId="0" applyFont="0" applyFill="0" applyBorder="0" applyAlignment="0" applyProtection="0"/>
    <xf numFmtId="43" fontId="14" fillId="0" borderId="0" applyFont="0" applyFill="0" applyBorder="0" applyAlignment="0" applyProtection="0"/>
    <xf numFmtId="189"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89" fontId="1" fillId="0" borderId="0" applyFont="0" applyFill="0" applyBorder="0" applyAlignment="0" applyProtection="0"/>
    <xf numFmtId="0" fontId="168"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protection locked="0"/>
    </xf>
    <xf numFmtId="0" fontId="1" fillId="0" borderId="0"/>
    <xf numFmtId="43" fontId="14" fillId="0" borderId="0" applyFont="0" applyFill="0" applyBorder="0" applyAlignment="0" applyProtection="0"/>
    <xf numFmtId="0" fontId="146" fillId="0" borderId="0"/>
    <xf numFmtId="43" fontId="14" fillId="0" borderId="0" applyFont="0" applyFill="0" applyBorder="0" applyAlignment="0" applyProtection="0"/>
    <xf numFmtId="0" fontId="146" fillId="0" borderId="0"/>
    <xf numFmtId="0" fontId="1" fillId="0" borderId="0"/>
    <xf numFmtId="0" fontId="1" fillId="0" borderId="0"/>
    <xf numFmtId="0" fontId="14" fillId="0" borderId="0"/>
    <xf numFmtId="0" fontId="1" fillId="0" borderId="0"/>
    <xf numFmtId="0" fontId="1" fillId="0" borderId="0"/>
    <xf numFmtId="0" fontId="1" fillId="0" borderId="0"/>
    <xf numFmtId="43" fontId="1" fillId="0" borderId="0" applyFont="0" applyFill="0" applyBorder="0" applyAlignment="0" applyProtection="0"/>
    <xf numFmtId="0" fontId="14" fillId="0" borderId="0"/>
    <xf numFmtId="0" fontId="191" fillId="0" borderId="0"/>
    <xf numFmtId="0" fontId="146" fillId="0" borderId="0"/>
    <xf numFmtId="0" fontId="1" fillId="0" borderId="0"/>
    <xf numFmtId="9" fontId="146"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xf numFmtId="0" fontId="203" fillId="0" borderId="0"/>
    <xf numFmtId="188" fontId="14" fillId="0" borderId="0" applyFont="0" applyFill="0" applyBorder="0" applyAlignment="0" applyProtection="0"/>
    <xf numFmtId="0" fontId="204" fillId="0" borderId="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14" fillId="74" borderId="587" applyNumberFormat="0" applyFont="0" applyAlignment="0" applyProtection="0"/>
    <xf numFmtId="0" fontId="205" fillId="53" borderId="0" applyNumberFormat="0" applyBorder="0" applyAlignment="0" applyProtection="0"/>
    <xf numFmtId="0" fontId="205" fillId="54" borderId="0" applyNumberFormat="0" applyBorder="0" applyAlignment="0" applyProtection="0"/>
    <xf numFmtId="0" fontId="205" fillId="55" borderId="0" applyNumberFormat="0" applyBorder="0" applyAlignment="0" applyProtection="0"/>
    <xf numFmtId="0" fontId="205" fillId="56" borderId="0" applyNumberFormat="0" applyBorder="0" applyAlignment="0" applyProtection="0"/>
    <xf numFmtId="0" fontId="205" fillId="57" borderId="0" applyNumberFormat="0" applyBorder="0" applyAlignment="0" applyProtection="0"/>
    <xf numFmtId="0" fontId="205" fillId="58" borderId="0" applyNumberFormat="0" applyBorder="0" applyAlignment="0" applyProtection="0"/>
    <xf numFmtId="0" fontId="205" fillId="59" borderId="0" applyNumberFormat="0" applyBorder="0" applyAlignment="0" applyProtection="0"/>
    <xf numFmtId="0" fontId="205" fillId="60" borderId="0" applyNumberFormat="0" applyBorder="0" applyAlignment="0" applyProtection="0"/>
    <xf numFmtId="0" fontId="205" fillId="61" borderId="0" applyNumberFormat="0" applyBorder="0" applyAlignment="0" applyProtection="0"/>
    <xf numFmtId="0" fontId="205" fillId="56" borderId="0" applyNumberFormat="0" applyBorder="0" applyAlignment="0" applyProtection="0"/>
    <xf numFmtId="0" fontId="205" fillId="59" borderId="0" applyNumberFormat="0" applyBorder="0" applyAlignment="0" applyProtection="0"/>
    <xf numFmtId="0" fontId="205" fillId="62" borderId="0" applyNumberFormat="0" applyBorder="0" applyAlignment="0" applyProtection="0"/>
    <xf numFmtId="0" fontId="206" fillId="63" borderId="0" applyNumberFormat="0" applyBorder="0" applyAlignment="0" applyProtection="0"/>
    <xf numFmtId="0" fontId="206" fillId="60" borderId="0" applyNumberFormat="0" applyBorder="0" applyAlignment="0" applyProtection="0"/>
    <xf numFmtId="0" fontId="206" fillId="61" borderId="0" applyNumberFormat="0" applyBorder="0" applyAlignment="0" applyProtection="0"/>
    <xf numFmtId="0" fontId="206" fillId="64" borderId="0" applyNumberFormat="0" applyBorder="0" applyAlignment="0" applyProtection="0"/>
    <xf numFmtId="0" fontId="206" fillId="65" borderId="0" applyNumberFormat="0" applyBorder="0" applyAlignment="0" applyProtection="0"/>
    <xf numFmtId="0" fontId="206" fillId="66" borderId="0" applyNumberFormat="0" applyBorder="0" applyAlignment="0" applyProtection="0"/>
    <xf numFmtId="0" fontId="207" fillId="67" borderId="579" applyNumberFormat="0" applyAlignment="0" applyProtection="0"/>
    <xf numFmtId="0" fontId="208" fillId="58" borderId="580" applyNumberFormat="0" applyAlignment="0" applyProtection="0"/>
    <xf numFmtId="0" fontId="209" fillId="0" borderId="581" applyNumberFormat="0" applyFill="0" applyAlignment="0" applyProtection="0"/>
    <xf numFmtId="0" fontId="206" fillId="68" borderId="0" applyNumberFormat="0" applyBorder="0" applyAlignment="0" applyProtection="0"/>
    <xf numFmtId="0" fontId="206" fillId="69" borderId="0" applyNumberFormat="0" applyBorder="0" applyAlignment="0" applyProtection="0"/>
    <xf numFmtId="0" fontId="206" fillId="70" borderId="0" applyNumberFormat="0" applyBorder="0" applyAlignment="0" applyProtection="0"/>
    <xf numFmtId="0" fontId="206" fillId="64" borderId="0" applyNumberFormat="0" applyBorder="0" applyAlignment="0" applyProtection="0"/>
    <xf numFmtId="0" fontId="206" fillId="65" borderId="0" applyNumberFormat="0" applyBorder="0" applyAlignment="0" applyProtection="0"/>
    <xf numFmtId="0" fontId="206" fillId="71" borderId="0" applyNumberFormat="0" applyBorder="0" applyAlignment="0" applyProtection="0"/>
    <xf numFmtId="0" fontId="210" fillId="55" borderId="0" applyNumberFormat="0" applyBorder="0" applyAlignment="0" applyProtection="0"/>
    <xf numFmtId="0" fontId="211" fillId="67" borderId="580" applyNumberFormat="0" applyAlignment="0" applyProtection="0"/>
    <xf numFmtId="0" fontId="61" fillId="72" borderId="582" applyNumberFormat="0" applyAlignment="0" applyProtection="0"/>
    <xf numFmtId="0" fontId="212" fillId="0" borderId="583" applyNumberFormat="0" applyFill="0" applyAlignment="0" applyProtection="0"/>
    <xf numFmtId="0" fontId="213" fillId="54" borderId="0" applyNumberFormat="0" applyBorder="0" applyAlignment="0" applyProtection="0"/>
    <xf numFmtId="0" fontId="214" fillId="0" borderId="0" applyNumberFormat="0" applyFill="0" applyBorder="0" applyAlignment="0" applyProtection="0"/>
    <xf numFmtId="0" fontId="215" fillId="0" borderId="584" applyNumberFormat="0" applyFill="0" applyAlignment="0" applyProtection="0"/>
    <xf numFmtId="0" fontId="216" fillId="0" borderId="585" applyNumberFormat="0" applyFill="0" applyAlignment="0" applyProtection="0"/>
    <xf numFmtId="0" fontId="217" fillId="0" borderId="586" applyNumberFormat="0" applyFill="0" applyAlignment="0" applyProtection="0"/>
    <xf numFmtId="0" fontId="217" fillId="0" borderId="0" applyNumberFormat="0" applyFill="0" applyBorder="0" applyAlignment="0" applyProtection="0"/>
    <xf numFmtId="0" fontId="218" fillId="73" borderId="0" applyNumberFormat="0" applyBorder="0" applyAlignment="0" applyProtection="0"/>
    <xf numFmtId="0" fontId="14" fillId="74" borderId="587" applyNumberFormat="0" applyFont="0" applyAlignment="0" applyProtection="0"/>
    <xf numFmtId="0" fontId="219" fillId="0" borderId="0" applyNumberFormat="0" applyFill="0" applyBorder="0" applyAlignment="0" applyProtection="0"/>
    <xf numFmtId="0" fontId="220" fillId="0" borderId="0" applyNumberFormat="0" applyFill="0" applyBorder="0" applyAlignment="0" applyProtection="0"/>
    <xf numFmtId="0" fontId="1"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46" fillId="0" borderId="0"/>
    <xf numFmtId="188" fontId="146"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46" fillId="0" borderId="0"/>
    <xf numFmtId="0" fontId="14" fillId="0" borderId="0"/>
    <xf numFmtId="0" fontId="14" fillId="0" borderId="0"/>
    <xf numFmtId="0" fontId="14" fillId="0" borderId="0"/>
    <xf numFmtId="0" fontId="203" fillId="0" borderId="0"/>
    <xf numFmtId="0" fontId="203" fillId="0" borderId="0"/>
    <xf numFmtId="0" fontId="203" fillId="0" borderId="0"/>
    <xf numFmtId="0" fontId="203" fillId="0" borderId="0"/>
    <xf numFmtId="0" fontId="203" fillId="0" borderId="0"/>
    <xf numFmtId="0" fontId="203" fillId="0" borderId="0"/>
    <xf numFmtId="0" fontId="14" fillId="0" borderId="0"/>
    <xf numFmtId="0" fontId="217" fillId="0" borderId="589" applyNumberFormat="0" applyFill="0" applyAlignment="0" applyProtection="0"/>
    <xf numFmtId="0" fontId="217" fillId="0" borderId="588" applyNumberFormat="0" applyFill="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14" fillId="74" borderId="597" applyNumberFormat="0" applyFont="0" applyAlignment="0" applyProtection="0"/>
    <xf numFmtId="0" fontId="207" fillId="67" borderId="594" applyNumberFormat="0" applyAlignment="0" applyProtection="0"/>
    <xf numFmtId="0" fontId="208" fillId="58" borderId="595" applyNumberFormat="0" applyAlignment="0" applyProtection="0"/>
    <xf numFmtId="0" fontId="209" fillId="0" borderId="596" applyNumberFormat="0" applyFill="0" applyAlignment="0" applyProtection="0"/>
    <xf numFmtId="0" fontId="211" fillId="67" borderId="595" applyNumberFormat="0" applyAlignment="0" applyProtection="0"/>
    <xf numFmtId="0" fontId="14" fillId="74" borderId="597" applyNumberFormat="0" applyFont="0" applyAlignment="0" applyProtection="0"/>
    <xf numFmtId="0" fontId="217" fillId="0" borderId="589" applyNumberFormat="0" applyFill="0" applyAlignment="0" applyProtection="0"/>
    <xf numFmtId="0" fontId="14" fillId="74" borderId="606" applyNumberFormat="0" applyFont="0" applyAlignment="0" applyProtection="0"/>
    <xf numFmtId="0" fontId="207" fillId="67" borderId="603" applyNumberFormat="0" applyAlignment="0" applyProtection="0"/>
    <xf numFmtId="0" fontId="14" fillId="74" borderId="606" applyNumberFormat="0" applyFont="0" applyAlignment="0" applyProtection="0"/>
    <xf numFmtId="0" fontId="14" fillId="74" borderId="606" applyNumberFormat="0" applyFont="0" applyAlignment="0" applyProtection="0"/>
    <xf numFmtId="0" fontId="14" fillId="74" borderId="606" applyNumberFormat="0" applyFont="0" applyAlignment="0" applyProtection="0"/>
    <xf numFmtId="0" fontId="208" fillId="58" borderId="604" applyNumberFormat="0" applyAlignment="0" applyProtection="0"/>
    <xf numFmtId="0" fontId="14" fillId="74" borderId="606" applyNumberFormat="0" applyFont="0" applyAlignment="0" applyProtection="0"/>
    <xf numFmtId="0" fontId="211" fillId="67" borderId="604" applyNumberFormat="0" applyAlignment="0" applyProtection="0"/>
    <xf numFmtId="0" fontId="14" fillId="74" borderId="606" applyNumberFormat="0" applyFont="0" applyAlignment="0" applyProtection="0"/>
    <xf numFmtId="0" fontId="14" fillId="74" borderId="606" applyNumberFormat="0" applyFont="0" applyAlignment="0" applyProtection="0"/>
    <xf numFmtId="0" fontId="209" fillId="0" borderId="605" applyNumberFormat="0" applyFill="0" applyAlignment="0" applyProtection="0"/>
    <xf numFmtId="0" fontId="14" fillId="74" borderId="606"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14" fillId="74" borderId="602" applyNumberFormat="0" applyFont="0" applyAlignment="0" applyProtection="0"/>
    <xf numFmtId="0" fontId="207" fillId="67" borderId="599" applyNumberFormat="0" applyAlignment="0" applyProtection="0"/>
    <xf numFmtId="0" fontId="208" fillId="58" borderId="600" applyNumberFormat="0" applyAlignment="0" applyProtection="0"/>
    <xf numFmtId="0" fontId="209" fillId="0" borderId="601" applyNumberFormat="0" applyFill="0" applyAlignment="0" applyProtection="0"/>
    <xf numFmtId="0" fontId="211" fillId="67" borderId="600" applyNumberFormat="0" applyAlignment="0" applyProtection="0"/>
    <xf numFmtId="0" fontId="14" fillId="74" borderId="602"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14" fillId="74" borderId="610" applyNumberFormat="0" applyFont="0" applyAlignment="0" applyProtection="0"/>
    <xf numFmtId="0" fontId="207" fillId="67" borderId="607" applyNumberFormat="0" applyAlignment="0" applyProtection="0"/>
    <xf numFmtId="0" fontId="208" fillId="58" borderId="608" applyNumberFormat="0" applyAlignment="0" applyProtection="0"/>
    <xf numFmtId="0" fontId="209" fillId="0" borderId="609" applyNumberFormat="0" applyFill="0" applyAlignment="0" applyProtection="0"/>
    <xf numFmtId="0" fontId="211" fillId="67" borderId="608" applyNumberFormat="0" applyAlignment="0" applyProtection="0"/>
    <xf numFmtId="0" fontId="14" fillId="74" borderId="610" applyNumberFormat="0" applyFont="0" applyAlignment="0" applyProtection="0"/>
    <xf numFmtId="0" fontId="14" fillId="74" borderId="623" applyNumberFormat="0" applyFont="0" applyAlignment="0" applyProtection="0"/>
    <xf numFmtId="0" fontId="14" fillId="74" borderId="627" applyNumberFormat="0" applyFont="0" applyAlignment="0" applyProtection="0"/>
    <xf numFmtId="0" fontId="14" fillId="74" borderId="619" applyNumberFormat="0" applyFont="0" applyAlignment="0" applyProtection="0"/>
    <xf numFmtId="0" fontId="207" fillId="67" borderId="620" applyNumberFormat="0" applyAlignment="0" applyProtection="0"/>
    <xf numFmtId="0" fontId="14" fillId="74" borderId="627" applyNumberFormat="0" applyFont="0" applyAlignment="0" applyProtection="0"/>
    <xf numFmtId="0" fontId="207" fillId="67" borderId="616" applyNumberFormat="0" applyAlignment="0" applyProtection="0"/>
    <xf numFmtId="0" fontId="14" fillId="74" borderId="623" applyNumberFormat="0" applyFont="0" applyAlignment="0" applyProtection="0"/>
    <xf numFmtId="0" fontId="14" fillId="74" borderId="623" applyNumberFormat="0" applyFont="0" applyAlignment="0" applyProtection="0"/>
    <xf numFmtId="0" fontId="14" fillId="74" borderId="619" applyNumberFormat="0" applyFont="0" applyAlignment="0" applyProtection="0"/>
    <xf numFmtId="0" fontId="208" fillId="58" borderId="621" applyNumberFormat="0" applyAlignment="0" applyProtection="0"/>
    <xf numFmtId="0" fontId="14" fillId="74" borderId="627" applyNumberFormat="0" applyFont="0" applyAlignment="0" applyProtection="0"/>
    <xf numFmtId="0" fontId="211" fillId="67" borderId="621" applyNumberFormat="0" applyAlignment="0" applyProtection="0"/>
    <xf numFmtId="0" fontId="14" fillId="74" borderId="619" applyNumberFormat="0" applyFont="0" applyAlignment="0" applyProtection="0"/>
    <xf numFmtId="0" fontId="14" fillId="74" borderId="627" applyNumberFormat="0" applyFont="0" applyAlignment="0" applyProtection="0"/>
    <xf numFmtId="0" fontId="208" fillId="58" borderId="625" applyNumberFormat="0" applyAlignment="0" applyProtection="0"/>
    <xf numFmtId="0" fontId="14" fillId="74" borderId="623" applyNumberFormat="0" applyFont="0" applyAlignment="0" applyProtection="0"/>
    <xf numFmtId="0" fontId="207" fillId="67" borderId="624" applyNumberFormat="0" applyAlignment="0" applyProtection="0"/>
    <xf numFmtId="0" fontId="209" fillId="0" borderId="626" applyNumberFormat="0" applyFill="0" applyAlignment="0" applyProtection="0"/>
    <xf numFmtId="0" fontId="14" fillId="74" borderId="619" applyNumberFormat="0" applyFont="0" applyAlignment="0" applyProtection="0"/>
    <xf numFmtId="0" fontId="211" fillId="67" borderId="625" applyNumberFormat="0" applyAlignment="0" applyProtection="0"/>
    <xf numFmtId="0" fontId="209" fillId="0" borderId="622" applyNumberFormat="0" applyFill="0" applyAlignment="0" applyProtection="0"/>
    <xf numFmtId="0" fontId="208" fillId="58" borderId="617" applyNumberFormat="0" applyAlignment="0" applyProtection="0"/>
    <xf numFmtId="0" fontId="14" fillId="74" borderId="627" applyNumberFormat="0" applyFont="0" applyAlignment="0" applyProtection="0"/>
    <xf numFmtId="0" fontId="14" fillId="74" borderId="619" applyNumberFormat="0" applyFont="0" applyAlignment="0" applyProtection="0"/>
    <xf numFmtId="0" fontId="14" fillId="74" borderId="627" applyNumberFormat="0" applyFont="0" applyAlignment="0" applyProtection="0"/>
    <xf numFmtId="0" fontId="14" fillId="74" borderId="623" applyNumberFormat="0" applyFont="0" applyAlignment="0" applyProtection="0"/>
    <xf numFmtId="0" fontId="211" fillId="67" borderId="617" applyNumberFormat="0" applyAlignment="0" applyProtection="0"/>
    <xf numFmtId="0" fontId="14" fillId="74" borderId="623" applyNumberFormat="0" applyFont="0" applyAlignment="0" applyProtection="0"/>
    <xf numFmtId="0" fontId="14" fillId="74" borderId="619" applyNumberFormat="0" applyFont="0" applyAlignment="0" applyProtection="0"/>
    <xf numFmtId="0" fontId="14" fillId="74" borderId="619" applyNumberFormat="0" applyFont="0" applyAlignment="0" applyProtection="0"/>
    <xf numFmtId="0" fontId="209" fillId="0" borderId="618" applyNumberFormat="0" applyFill="0" applyAlignment="0" applyProtection="0"/>
    <xf numFmtId="0" fontId="14" fillId="74" borderId="623" applyNumberFormat="0" applyFont="0" applyAlignment="0" applyProtection="0"/>
    <xf numFmtId="0" fontId="14" fillId="74" borderId="619" applyNumberFormat="0" applyFont="0" applyAlignment="0" applyProtection="0"/>
    <xf numFmtId="0" fontId="14" fillId="74" borderId="627" applyNumberFormat="0" applyFont="0" applyAlignment="0" applyProtection="0"/>
    <xf numFmtId="0" fontId="14" fillId="74" borderId="623"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14" fillId="74" borderId="615" applyNumberFormat="0" applyFont="0" applyAlignment="0" applyProtection="0"/>
    <xf numFmtId="0" fontId="207" fillId="67" borderId="612" applyNumberFormat="0" applyAlignment="0" applyProtection="0"/>
    <xf numFmtId="0" fontId="208" fillId="58" borderId="613" applyNumberFormat="0" applyAlignment="0" applyProtection="0"/>
    <xf numFmtId="0" fontId="209" fillId="0" borderId="614" applyNumberFormat="0" applyFill="0" applyAlignment="0" applyProtection="0"/>
    <xf numFmtId="0" fontId="211" fillId="67" borderId="613" applyNumberFormat="0" applyAlignment="0" applyProtection="0"/>
    <xf numFmtId="0" fontId="14" fillId="74" borderId="615" applyNumberFormat="0" applyFont="0" applyAlignment="0" applyProtection="0"/>
    <xf numFmtId="0" fontId="14" fillId="74" borderId="627" applyNumberFormat="0" applyFont="0" applyAlignment="0" applyProtection="0"/>
    <xf numFmtId="0" fontId="14" fillId="74" borderId="642" applyNumberFormat="0" applyFont="0" applyAlignment="0" applyProtection="0"/>
    <xf numFmtId="0" fontId="14" fillId="74" borderId="646" applyNumberFormat="0" applyFont="0" applyAlignment="0" applyProtection="0"/>
    <xf numFmtId="0" fontId="14" fillId="74" borderId="638" applyNumberFormat="0" applyFont="0" applyAlignment="0" applyProtection="0"/>
    <xf numFmtId="0" fontId="207" fillId="67" borderId="639" applyNumberFormat="0" applyAlignment="0" applyProtection="0"/>
    <xf numFmtId="0" fontId="14" fillId="74" borderId="646" applyNumberFormat="0" applyFont="0" applyAlignment="0" applyProtection="0"/>
    <xf numFmtId="0" fontId="207" fillId="67" borderId="635" applyNumberFormat="0" applyAlignment="0" applyProtection="0"/>
    <xf numFmtId="0" fontId="14" fillId="74" borderId="642" applyNumberFormat="0" applyFont="0" applyAlignment="0" applyProtection="0"/>
    <xf numFmtId="0" fontId="14" fillId="74" borderId="642" applyNumberFormat="0" applyFont="0" applyAlignment="0" applyProtection="0"/>
    <xf numFmtId="0" fontId="14" fillId="74" borderId="638" applyNumberFormat="0" applyFont="0" applyAlignment="0" applyProtection="0"/>
    <xf numFmtId="0" fontId="208" fillId="58" borderId="640" applyNumberFormat="0" applyAlignment="0" applyProtection="0"/>
    <xf numFmtId="0" fontId="14" fillId="74" borderId="646" applyNumberFormat="0" applyFont="0" applyAlignment="0" applyProtection="0"/>
    <xf numFmtId="0" fontId="211" fillId="67" borderId="640" applyNumberFormat="0" applyAlignment="0" applyProtection="0"/>
    <xf numFmtId="0" fontId="14" fillId="74" borderId="638" applyNumberFormat="0" applyFont="0" applyAlignment="0" applyProtection="0"/>
    <xf numFmtId="0" fontId="14" fillId="74" borderId="646" applyNumberFormat="0" applyFont="0" applyAlignment="0" applyProtection="0"/>
    <xf numFmtId="0" fontId="208" fillId="58" borderId="644" applyNumberFormat="0" applyAlignment="0" applyProtection="0"/>
    <xf numFmtId="0" fontId="14" fillId="74" borderId="642" applyNumberFormat="0" applyFont="0" applyAlignment="0" applyProtection="0"/>
    <xf numFmtId="0" fontId="207" fillId="67" borderId="643" applyNumberFormat="0" applyAlignment="0" applyProtection="0"/>
    <xf numFmtId="0" fontId="209" fillId="0" borderId="645" applyNumberFormat="0" applyFill="0" applyAlignment="0" applyProtection="0"/>
    <xf numFmtId="0" fontId="14" fillId="74" borderId="638" applyNumberFormat="0" applyFont="0" applyAlignment="0" applyProtection="0"/>
    <xf numFmtId="0" fontId="211" fillId="67" borderId="644" applyNumberFormat="0" applyAlignment="0" applyProtection="0"/>
    <xf numFmtId="0" fontId="209" fillId="0" borderId="641" applyNumberFormat="0" applyFill="0" applyAlignment="0" applyProtection="0"/>
    <xf numFmtId="0" fontId="208" fillId="58" borderId="636" applyNumberFormat="0" applyAlignment="0" applyProtection="0"/>
    <xf numFmtId="0" fontId="14" fillId="74" borderId="646" applyNumberFormat="0" applyFont="0" applyAlignment="0" applyProtection="0"/>
    <xf numFmtId="0" fontId="14" fillId="74" borderId="638" applyNumberFormat="0" applyFont="0" applyAlignment="0" applyProtection="0"/>
    <xf numFmtId="0" fontId="14" fillId="74" borderId="646" applyNumberFormat="0" applyFont="0" applyAlignment="0" applyProtection="0"/>
    <xf numFmtId="0" fontId="14" fillId="74" borderId="642" applyNumberFormat="0" applyFont="0" applyAlignment="0" applyProtection="0"/>
    <xf numFmtId="0" fontId="211" fillId="67" borderId="636" applyNumberFormat="0" applyAlignment="0" applyProtection="0"/>
    <xf numFmtId="0" fontId="14" fillId="74" borderId="642" applyNumberFormat="0" applyFont="0" applyAlignment="0" applyProtection="0"/>
    <xf numFmtId="0" fontId="14" fillId="74" borderId="638" applyNumberFormat="0" applyFont="0" applyAlignment="0" applyProtection="0"/>
    <xf numFmtId="0" fontId="14" fillId="74" borderId="638" applyNumberFormat="0" applyFont="0" applyAlignment="0" applyProtection="0"/>
    <xf numFmtId="0" fontId="209" fillId="0" borderId="637" applyNumberFormat="0" applyFill="0" applyAlignment="0" applyProtection="0"/>
    <xf numFmtId="0" fontId="14" fillId="74" borderId="642" applyNumberFormat="0" applyFont="0" applyAlignment="0" applyProtection="0"/>
    <xf numFmtId="0" fontId="14" fillId="74" borderId="638" applyNumberFormat="0" applyFont="0" applyAlignment="0" applyProtection="0"/>
    <xf numFmtId="0" fontId="14" fillId="74" borderId="646" applyNumberFormat="0" applyFont="0" applyAlignment="0" applyProtection="0"/>
    <xf numFmtId="0" fontId="14" fillId="74" borderId="642"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14" fillId="74" borderId="634" applyNumberFormat="0" applyFont="0" applyAlignment="0" applyProtection="0"/>
    <xf numFmtId="0" fontId="207" fillId="67" borderId="631" applyNumberFormat="0" applyAlignment="0" applyProtection="0"/>
    <xf numFmtId="0" fontId="208" fillId="58" borderId="632" applyNumberFormat="0" applyAlignment="0" applyProtection="0"/>
    <xf numFmtId="0" fontId="209" fillId="0" borderId="633" applyNumberFormat="0" applyFill="0" applyAlignment="0" applyProtection="0"/>
    <xf numFmtId="0" fontId="211" fillId="67" borderId="632" applyNumberFormat="0" applyAlignment="0" applyProtection="0"/>
    <xf numFmtId="0" fontId="14" fillId="74" borderId="634" applyNumberFormat="0" applyFont="0" applyAlignment="0" applyProtection="0"/>
    <xf numFmtId="0" fontId="14" fillId="74" borderId="646"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14" fillId="74" borderId="650" applyNumberFormat="0" applyFont="0" applyAlignment="0" applyProtection="0"/>
    <xf numFmtId="0" fontId="207" fillId="67" borderId="647" applyNumberFormat="0" applyAlignment="0" applyProtection="0"/>
    <xf numFmtId="0" fontId="208" fillId="58" borderId="648" applyNumberFormat="0" applyAlignment="0" applyProtection="0"/>
    <xf numFmtId="0" fontId="209" fillId="0" borderId="649" applyNumberFormat="0" applyFill="0" applyAlignment="0" applyProtection="0"/>
    <xf numFmtId="0" fontId="211" fillId="67" borderId="648" applyNumberFormat="0" applyAlignment="0" applyProtection="0"/>
    <xf numFmtId="0" fontId="14" fillId="74" borderId="650" applyNumberFormat="0" applyFont="0" applyAlignment="0" applyProtection="0"/>
    <xf numFmtId="0" fontId="208" fillId="58" borderId="660"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211" fillId="67" borderId="660"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209" fillId="0" borderId="661" applyNumberFormat="0" applyFill="0" applyAlignment="0" applyProtection="0"/>
    <xf numFmtId="0" fontId="14" fillId="74" borderId="662" applyNumberFormat="0" applyFont="0" applyAlignment="0" applyProtection="0"/>
    <xf numFmtId="0" fontId="207" fillId="67" borderId="659" applyNumberFormat="0" applyAlignment="0" applyProtection="0"/>
    <xf numFmtId="0" fontId="14" fillId="74" borderId="662" applyNumberFormat="0" applyFont="0" applyAlignment="0" applyProtection="0"/>
    <xf numFmtId="0" fontId="14" fillId="74" borderId="662" applyNumberFormat="0" applyFont="0" applyAlignment="0" applyProtection="0"/>
    <xf numFmtId="0" fontId="14" fillId="74" borderId="662"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14" fillId="74" borderId="654" applyNumberFormat="0" applyFont="0" applyAlignment="0" applyProtection="0"/>
    <xf numFmtId="0" fontId="207" fillId="67" borderId="651" applyNumberFormat="0" applyAlignment="0" applyProtection="0"/>
    <xf numFmtId="0" fontId="208" fillId="58" borderId="652" applyNumberFormat="0" applyAlignment="0" applyProtection="0"/>
    <xf numFmtId="0" fontId="209" fillId="0" borderId="653" applyNumberFormat="0" applyFill="0" applyAlignment="0" applyProtection="0"/>
    <xf numFmtId="0" fontId="211" fillId="67" borderId="652" applyNumberFormat="0" applyAlignment="0" applyProtection="0"/>
    <xf numFmtId="0" fontId="14" fillId="74" borderId="654"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9"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07" fillId="67" borderId="655" applyNumberFormat="0" applyAlignment="0" applyProtection="0"/>
    <xf numFmtId="0" fontId="209" fillId="0" borderId="657" applyNumberFormat="0" applyFill="0" applyAlignment="0" applyProtection="0"/>
    <xf numFmtId="0" fontId="14" fillId="74" borderId="658" applyNumberFormat="0" applyFont="0" applyAlignment="0" applyProtection="0"/>
    <xf numFmtId="0" fontId="211" fillId="67" borderId="656" applyNumberFormat="0" applyAlignment="0" applyProtection="0"/>
    <xf numFmtId="0" fontId="209" fillId="0" borderId="657" applyNumberFormat="0" applyFill="0" applyAlignment="0" applyProtection="0"/>
    <xf numFmtId="0" fontId="208" fillId="58"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207" fillId="67" borderId="655"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208" fillId="58" borderId="656" applyNumberFormat="0" applyAlignment="0" applyProtection="0"/>
    <xf numFmtId="0" fontId="14" fillId="74" borderId="658" applyNumberFormat="0" applyFont="0" applyAlignment="0" applyProtection="0"/>
    <xf numFmtId="0" fontId="207" fillId="67" borderId="655" applyNumberFormat="0" applyAlignment="0" applyProtection="0"/>
    <xf numFmtId="0" fontId="209" fillId="0" borderId="657" applyNumberFormat="0" applyFill="0" applyAlignment="0" applyProtection="0"/>
    <xf numFmtId="0" fontId="14" fillId="74" borderId="658" applyNumberFormat="0" applyFont="0" applyAlignment="0" applyProtection="0"/>
    <xf numFmtId="0" fontId="211" fillId="67" borderId="656" applyNumberFormat="0" applyAlignment="0" applyProtection="0"/>
    <xf numFmtId="0" fontId="209" fillId="0" borderId="657" applyNumberFormat="0" applyFill="0" applyAlignment="0" applyProtection="0"/>
    <xf numFmtId="0" fontId="208" fillId="58"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9" fillId="0" borderId="657" applyNumberFormat="0" applyFill="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58" applyNumberFormat="0" applyFont="0" applyAlignment="0" applyProtection="0"/>
    <xf numFmtId="0" fontId="207" fillId="67" borderId="655" applyNumberFormat="0" applyAlignment="0" applyProtection="0"/>
    <xf numFmtId="0" fontId="208" fillId="58" borderId="656" applyNumberFormat="0" applyAlignment="0" applyProtection="0"/>
    <xf numFmtId="0" fontId="209" fillId="0" borderId="657" applyNumberFormat="0" applyFill="0" applyAlignment="0" applyProtection="0"/>
    <xf numFmtId="0" fontId="211" fillId="67" borderId="656" applyNumberFormat="0" applyAlignment="0" applyProtection="0"/>
    <xf numFmtId="0" fontId="14" fillId="74" borderId="658" applyNumberFormat="0" applyFont="0" applyAlignment="0" applyProtection="0"/>
    <xf numFmtId="0" fontId="14" fillId="74" borderId="658"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14" fillId="74" borderId="666" applyNumberFormat="0" applyFont="0" applyAlignment="0" applyProtection="0"/>
    <xf numFmtId="0" fontId="209" fillId="0" borderId="665" applyNumberFormat="0" applyFill="0" applyAlignment="0" applyProtection="0"/>
    <xf numFmtId="0" fontId="14" fillId="74" borderId="666" applyNumberFormat="0" applyFont="0" applyAlignment="0" applyProtection="0"/>
    <xf numFmtId="0" fontId="14" fillId="74" borderId="666" applyNumberFormat="0" applyFont="0" applyAlignment="0" applyProtection="0"/>
    <xf numFmtId="0" fontId="207" fillId="67" borderId="663" applyNumberFormat="0" applyAlignment="0" applyProtection="0"/>
    <xf numFmtId="0" fontId="14" fillId="74" borderId="666" applyNumberFormat="0" applyFont="0" applyAlignment="0" applyProtection="0"/>
    <xf numFmtId="0" fontId="211" fillId="67" borderId="664" applyNumberFormat="0" applyAlignment="0" applyProtection="0"/>
    <xf numFmtId="0" fontId="14" fillId="74" borderId="666" applyNumberFormat="0" applyFont="0" applyAlignment="0" applyProtection="0"/>
    <xf numFmtId="0" fontId="208" fillId="58" borderId="664" applyNumberFormat="0" applyAlignment="0" applyProtection="0"/>
    <xf numFmtId="0" fontId="208" fillId="58" borderId="672"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207" fillId="67" borderId="671"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209" fillId="0" borderId="673" applyNumberFormat="0" applyFill="0" applyAlignment="0" applyProtection="0"/>
    <xf numFmtId="0" fontId="14" fillId="74" borderId="674" applyNumberFormat="0" applyFont="0" applyAlignment="0" applyProtection="0"/>
    <xf numFmtId="0" fontId="14" fillId="74" borderId="674" applyNumberFormat="0" applyFont="0" applyAlignment="0" applyProtection="0"/>
    <xf numFmtId="0" fontId="211" fillId="67" borderId="672" applyNumberFormat="0" applyAlignment="0" applyProtection="0"/>
    <xf numFmtId="0" fontId="14" fillId="74" borderId="674" applyNumberFormat="0" applyFont="0" applyAlignment="0" applyProtection="0"/>
    <xf numFmtId="0" fontId="14" fillId="74" borderId="674"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14" fillId="74" borderId="670" applyNumberFormat="0" applyFont="0" applyAlignment="0" applyProtection="0"/>
    <xf numFmtId="0" fontId="207" fillId="67" borderId="667" applyNumberFormat="0" applyAlignment="0" applyProtection="0"/>
    <xf numFmtId="0" fontId="208" fillId="58" borderId="668" applyNumberFormat="0" applyAlignment="0" applyProtection="0"/>
    <xf numFmtId="0" fontId="209" fillId="0" borderId="669" applyNumberFormat="0" applyFill="0" applyAlignment="0" applyProtection="0"/>
    <xf numFmtId="0" fontId="211" fillId="67" borderId="668" applyNumberFormat="0" applyAlignment="0" applyProtection="0"/>
    <xf numFmtId="0" fontId="14" fillId="74" borderId="670"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9"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07" fillId="67" borderId="675" applyNumberFormat="0" applyAlignment="0" applyProtection="0"/>
    <xf numFmtId="0" fontId="209" fillId="0" borderId="677" applyNumberFormat="0" applyFill="0" applyAlignment="0" applyProtection="0"/>
    <xf numFmtId="0" fontId="14" fillId="74" borderId="678" applyNumberFormat="0" applyFont="0" applyAlignment="0" applyProtection="0"/>
    <xf numFmtId="0" fontId="211" fillId="67" borderId="676" applyNumberFormat="0" applyAlignment="0" applyProtection="0"/>
    <xf numFmtId="0" fontId="209" fillId="0" borderId="677" applyNumberFormat="0" applyFill="0" applyAlignment="0" applyProtection="0"/>
    <xf numFmtId="0" fontId="208" fillId="58"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207" fillId="67" borderId="675"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208" fillId="58" borderId="676" applyNumberFormat="0" applyAlignment="0" applyProtection="0"/>
    <xf numFmtId="0" fontId="14" fillId="74" borderId="678" applyNumberFormat="0" applyFont="0" applyAlignment="0" applyProtection="0"/>
    <xf numFmtId="0" fontId="207" fillId="67" borderId="675" applyNumberFormat="0" applyAlignment="0" applyProtection="0"/>
    <xf numFmtId="0" fontId="209" fillId="0" borderId="677" applyNumberFormat="0" applyFill="0" applyAlignment="0" applyProtection="0"/>
    <xf numFmtId="0" fontId="14" fillId="74" borderId="678" applyNumberFormat="0" applyFont="0" applyAlignment="0" applyProtection="0"/>
    <xf numFmtId="0" fontId="211" fillId="67" borderId="676" applyNumberFormat="0" applyAlignment="0" applyProtection="0"/>
    <xf numFmtId="0" fontId="209" fillId="0" borderId="677" applyNumberFormat="0" applyFill="0" applyAlignment="0" applyProtection="0"/>
    <xf numFmtId="0" fontId="208" fillId="58"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9" fillId="0" borderId="677" applyNumberFormat="0" applyFill="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78" applyNumberFormat="0" applyFont="0" applyAlignment="0" applyProtection="0"/>
    <xf numFmtId="0" fontId="207" fillId="67" borderId="675" applyNumberFormat="0" applyAlignment="0" applyProtection="0"/>
    <xf numFmtId="0" fontId="208" fillId="58" borderId="676" applyNumberFormat="0" applyAlignment="0" applyProtection="0"/>
    <xf numFmtId="0" fontId="209" fillId="0" borderId="677" applyNumberFormat="0" applyFill="0" applyAlignment="0" applyProtection="0"/>
    <xf numFmtId="0" fontId="211" fillId="67" borderId="676" applyNumberFormat="0" applyAlignment="0" applyProtection="0"/>
    <xf numFmtId="0" fontId="14" fillId="74" borderId="678" applyNumberFormat="0" applyFont="0" applyAlignment="0" applyProtection="0"/>
    <xf numFmtId="0" fontId="14" fillId="74" borderId="678"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14" fillId="74" borderId="682" applyNumberFormat="0" applyFont="0" applyAlignment="0" applyProtection="0"/>
    <xf numFmtId="0" fontId="209" fillId="0" borderId="681" applyNumberFormat="0" applyFill="0" applyAlignment="0" applyProtection="0"/>
    <xf numFmtId="0" fontId="14" fillId="74" borderId="682" applyNumberFormat="0" applyFont="0" applyAlignment="0" applyProtection="0"/>
    <xf numFmtId="0" fontId="14" fillId="74" borderId="682" applyNumberFormat="0" applyFont="0" applyAlignment="0" applyProtection="0"/>
    <xf numFmtId="0" fontId="207" fillId="67" borderId="679" applyNumberFormat="0" applyAlignment="0" applyProtection="0"/>
    <xf numFmtId="0" fontId="14" fillId="74" borderId="682" applyNumberFormat="0" applyFont="0" applyAlignment="0" applyProtection="0"/>
    <xf numFmtId="0" fontId="211" fillId="67" borderId="680" applyNumberFormat="0" applyAlignment="0" applyProtection="0"/>
    <xf numFmtId="0" fontId="14" fillId="74" borderId="682" applyNumberFormat="0" applyFont="0" applyAlignment="0" applyProtection="0"/>
    <xf numFmtId="0" fontId="208" fillId="58" borderId="680" applyNumberForma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14" fillId="74" borderId="686" applyNumberFormat="0" applyFont="0" applyAlignment="0" applyProtection="0"/>
    <xf numFmtId="0" fontId="207" fillId="67" borderId="683" applyNumberFormat="0" applyAlignment="0" applyProtection="0"/>
    <xf numFmtId="0" fontId="208" fillId="58" borderId="684" applyNumberFormat="0" applyAlignment="0" applyProtection="0"/>
    <xf numFmtId="0" fontId="209" fillId="0" borderId="685" applyNumberFormat="0" applyFill="0" applyAlignment="0" applyProtection="0"/>
    <xf numFmtId="0" fontId="211" fillId="67" borderId="684" applyNumberFormat="0" applyAlignment="0" applyProtection="0"/>
    <xf numFmtId="0" fontId="14" fillId="74" borderId="686"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9"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07" fillId="67" borderId="687" applyNumberFormat="0" applyAlignment="0" applyProtection="0"/>
    <xf numFmtId="0" fontId="209" fillId="0" borderId="689" applyNumberFormat="0" applyFill="0" applyAlignment="0" applyProtection="0"/>
    <xf numFmtId="0" fontId="14" fillId="74" borderId="690" applyNumberFormat="0" applyFont="0" applyAlignment="0" applyProtection="0"/>
    <xf numFmtId="0" fontId="211" fillId="67" borderId="688" applyNumberFormat="0" applyAlignment="0" applyProtection="0"/>
    <xf numFmtId="0" fontId="209" fillId="0" borderId="689" applyNumberFormat="0" applyFill="0" applyAlignment="0" applyProtection="0"/>
    <xf numFmtId="0" fontId="208" fillId="58"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207" fillId="67" borderId="687"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208" fillId="58" borderId="688" applyNumberFormat="0" applyAlignment="0" applyProtection="0"/>
    <xf numFmtId="0" fontId="14" fillId="74" borderId="690" applyNumberFormat="0" applyFont="0" applyAlignment="0" applyProtection="0"/>
    <xf numFmtId="0" fontId="207" fillId="67" borderId="687" applyNumberFormat="0" applyAlignment="0" applyProtection="0"/>
    <xf numFmtId="0" fontId="209" fillId="0" borderId="689" applyNumberFormat="0" applyFill="0" applyAlignment="0" applyProtection="0"/>
    <xf numFmtId="0" fontId="14" fillId="74" borderId="690" applyNumberFormat="0" applyFont="0" applyAlignment="0" applyProtection="0"/>
    <xf numFmtId="0" fontId="211" fillId="67" borderId="688" applyNumberFormat="0" applyAlignment="0" applyProtection="0"/>
    <xf numFmtId="0" fontId="209" fillId="0" borderId="689" applyNumberFormat="0" applyFill="0" applyAlignment="0" applyProtection="0"/>
    <xf numFmtId="0" fontId="208" fillId="58"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9" fillId="0" borderId="689" applyNumberFormat="0" applyFill="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0" applyNumberFormat="0" applyFont="0" applyAlignment="0" applyProtection="0"/>
    <xf numFmtId="0" fontId="207" fillId="67" borderId="687" applyNumberFormat="0" applyAlignment="0" applyProtection="0"/>
    <xf numFmtId="0" fontId="208" fillId="58" borderId="688" applyNumberFormat="0" applyAlignment="0" applyProtection="0"/>
    <xf numFmtId="0" fontId="209" fillId="0" borderId="689" applyNumberFormat="0" applyFill="0" applyAlignment="0" applyProtection="0"/>
    <xf numFmtId="0" fontId="211" fillId="67" borderId="688" applyNumberFormat="0" applyAlignment="0" applyProtection="0"/>
    <xf numFmtId="0" fontId="14" fillId="74" borderId="690" applyNumberFormat="0" applyFont="0" applyAlignment="0" applyProtection="0"/>
    <xf numFmtId="0" fontId="14" fillId="74" borderId="690"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14" fillId="74" borderId="694" applyNumberFormat="0" applyFont="0" applyAlignment="0" applyProtection="0"/>
    <xf numFmtId="0" fontId="207" fillId="67" borderId="691" applyNumberFormat="0" applyAlignment="0" applyProtection="0"/>
    <xf numFmtId="0" fontId="208" fillId="58" borderId="692" applyNumberFormat="0" applyAlignment="0" applyProtection="0"/>
    <xf numFmtId="0" fontId="209" fillId="0" borderId="693" applyNumberFormat="0" applyFill="0" applyAlignment="0" applyProtection="0"/>
    <xf numFmtId="0" fontId="211" fillId="67" borderId="692" applyNumberFormat="0" applyAlignment="0" applyProtection="0"/>
    <xf numFmtId="0" fontId="14" fillId="74" borderId="694"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9"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07" fillId="67" borderId="695" applyNumberFormat="0" applyAlignment="0" applyProtection="0"/>
    <xf numFmtId="0" fontId="209" fillId="0" borderId="697" applyNumberFormat="0" applyFill="0" applyAlignment="0" applyProtection="0"/>
    <xf numFmtId="0" fontId="14" fillId="74" borderId="698" applyNumberFormat="0" applyFont="0" applyAlignment="0" applyProtection="0"/>
    <xf numFmtId="0" fontId="211" fillId="67" borderId="696" applyNumberFormat="0" applyAlignment="0" applyProtection="0"/>
    <xf numFmtId="0" fontId="209" fillId="0" borderId="697" applyNumberFormat="0" applyFill="0" applyAlignment="0" applyProtection="0"/>
    <xf numFmtId="0" fontId="208" fillId="58"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207" fillId="67" borderId="695"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8" fillId="58" borderId="696" applyNumberFormat="0" applyAlignment="0" applyProtection="0"/>
    <xf numFmtId="0" fontId="14" fillId="74" borderId="698" applyNumberFormat="0" applyFont="0" applyAlignment="0" applyProtection="0"/>
    <xf numFmtId="0" fontId="207" fillId="67" borderId="695" applyNumberFormat="0" applyAlignment="0" applyProtection="0"/>
    <xf numFmtId="0" fontId="209" fillId="0" borderId="697" applyNumberFormat="0" applyFill="0" applyAlignment="0" applyProtection="0"/>
    <xf numFmtId="0" fontId="14" fillId="74" borderId="698" applyNumberFormat="0" applyFont="0" applyAlignment="0" applyProtection="0"/>
    <xf numFmtId="0" fontId="211" fillId="67" borderId="696" applyNumberFormat="0" applyAlignment="0" applyProtection="0"/>
    <xf numFmtId="0" fontId="209" fillId="0" borderId="697" applyNumberFormat="0" applyFill="0" applyAlignment="0" applyProtection="0"/>
    <xf numFmtId="0" fontId="208" fillId="58"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9" fillId="0" borderId="697" applyNumberFormat="0" applyFill="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695" applyNumberFormat="0" applyAlignment="0" applyProtection="0"/>
    <xf numFmtId="0" fontId="208" fillId="58" borderId="696" applyNumberFormat="0" applyAlignment="0" applyProtection="0"/>
    <xf numFmtId="0" fontId="209" fillId="0" borderId="697" applyNumberFormat="0" applyFill="0" applyAlignment="0" applyProtection="0"/>
    <xf numFmtId="0" fontId="211" fillId="67" borderId="696" applyNumberFormat="0" applyAlignment="0" applyProtection="0"/>
    <xf numFmtId="0" fontId="14" fillId="74" borderId="698" applyNumberFormat="0" applyFont="0" applyAlignment="0" applyProtection="0"/>
    <xf numFmtId="0" fontId="14" fillId="74" borderId="698" applyNumberFormat="0" applyFont="0" applyAlignment="0" applyProtection="0"/>
    <xf numFmtId="0" fontId="207" fillId="67" borderId="711" applyNumberFormat="0" applyAlignment="0" applyProtection="0"/>
    <xf numFmtId="0" fontId="14" fillId="74" borderId="714" applyNumberFormat="0" applyFont="0" applyAlignment="0" applyProtection="0"/>
    <xf numFmtId="0" fontId="208" fillId="58" borderId="708" applyNumberFormat="0" applyAlignment="0" applyProtection="0"/>
    <xf numFmtId="0" fontId="14" fillId="74" borderId="722" applyNumberFormat="0" applyFont="0" applyAlignment="0" applyProtection="0"/>
    <xf numFmtId="0" fontId="14" fillId="74" borderId="718" applyNumberFormat="0" applyFont="0" applyAlignment="0" applyProtection="0"/>
    <xf numFmtId="0" fontId="14" fillId="74" borderId="714" applyNumberFormat="0" applyFont="0" applyAlignment="0" applyProtection="0"/>
    <xf numFmtId="0" fontId="208" fillId="58" borderId="720" applyNumberFormat="0" applyAlignment="0" applyProtection="0"/>
    <xf numFmtId="0" fontId="211" fillId="67" borderId="720" applyNumberFormat="0" applyAlignment="0" applyProtection="0"/>
    <xf numFmtId="0" fontId="14" fillId="74" borderId="714" applyNumberFormat="0" applyFont="0" applyAlignment="0" applyProtection="0"/>
    <xf numFmtId="0" fontId="14" fillId="74" borderId="706" applyNumberFormat="0" applyFont="0" applyAlignment="0" applyProtection="0"/>
    <xf numFmtId="0" fontId="211" fillId="67" borderId="708" applyNumberFormat="0" applyAlignment="0" applyProtection="0"/>
    <xf numFmtId="0" fontId="14" fillId="74" borderId="718" applyNumberFormat="0" applyFont="0" applyAlignment="0" applyProtection="0"/>
    <xf numFmtId="0" fontId="209" fillId="0" borderId="717" applyNumberFormat="0" applyFill="0" applyAlignment="0" applyProtection="0"/>
    <xf numFmtId="0" fontId="208" fillId="58" borderId="728" applyNumberFormat="0" applyAlignment="0" applyProtection="0"/>
    <xf numFmtId="0" fontId="208" fillId="58" borderId="704" applyNumberFormat="0" applyAlignment="0" applyProtection="0"/>
    <xf numFmtId="0" fontId="14" fillId="74" borderId="718" applyNumberFormat="0" applyFont="0" applyAlignment="0" applyProtection="0"/>
    <xf numFmtId="0" fontId="14" fillId="74" borderId="706" applyNumberFormat="0" applyFont="0" applyAlignment="0" applyProtection="0"/>
    <xf numFmtId="0" fontId="14" fillId="74" borderId="722" applyNumberFormat="0" applyFont="0" applyAlignment="0" applyProtection="0"/>
    <xf numFmtId="0" fontId="207" fillId="67" borderId="707" applyNumberFormat="0" applyAlignment="0" applyProtection="0"/>
    <xf numFmtId="0" fontId="14" fillId="74" borderId="710" applyNumberFormat="0" applyFont="0" applyAlignment="0" applyProtection="0"/>
    <xf numFmtId="0" fontId="14" fillId="74" borderId="706" applyNumberFormat="0" applyFont="0" applyAlignment="0" applyProtection="0"/>
    <xf numFmtId="0" fontId="14" fillId="74" borderId="718" applyNumberFormat="0" applyFont="0" applyAlignment="0" applyProtection="0"/>
    <xf numFmtId="0" fontId="14" fillId="74" borderId="722" applyNumberFormat="0" applyFont="0" applyAlignment="0" applyProtection="0"/>
    <xf numFmtId="0" fontId="14" fillId="74" borderId="722" applyNumberFormat="0" applyFont="0" applyAlignment="0" applyProtection="0"/>
    <xf numFmtId="0" fontId="14" fillId="74" borderId="730" applyNumberFormat="0" applyFont="0" applyAlignment="0" applyProtection="0"/>
    <xf numFmtId="0" fontId="211" fillId="67" borderId="704" applyNumberFormat="0" applyAlignment="0" applyProtection="0"/>
    <xf numFmtId="0" fontId="14" fillId="74" borderId="730" applyNumberFormat="0" applyFont="0" applyAlignment="0" applyProtection="0"/>
    <xf numFmtId="0" fontId="208" fillId="58" borderId="716" applyNumberFormat="0" applyAlignment="0" applyProtection="0"/>
    <xf numFmtId="0" fontId="211" fillId="67" borderId="716" applyNumberFormat="0" applyAlignment="0" applyProtection="0"/>
    <xf numFmtId="0" fontId="208" fillId="58" borderId="712" applyNumberFormat="0" applyAlignment="0" applyProtection="0"/>
    <xf numFmtId="0" fontId="14" fillId="74" borderId="714" applyNumberFormat="0" applyFont="0" applyAlignment="0" applyProtection="0"/>
    <xf numFmtId="0" fontId="14" fillId="74" borderId="730" applyNumberFormat="0" applyFont="0" applyAlignment="0" applyProtection="0"/>
    <xf numFmtId="0" fontId="14" fillId="74" borderId="710" applyNumberFormat="0" applyFont="0" applyAlignment="0" applyProtection="0"/>
    <xf numFmtId="0" fontId="209" fillId="0" borderId="713" applyNumberFormat="0" applyFill="0" applyAlignment="0" applyProtection="0"/>
    <xf numFmtId="0" fontId="14" fillId="74" borderId="706" applyNumberFormat="0" applyFont="0" applyAlignment="0" applyProtection="0"/>
    <xf numFmtId="0" fontId="207" fillId="67" borderId="719" applyNumberFormat="0" applyAlignment="0" applyProtection="0"/>
    <xf numFmtId="0" fontId="14" fillId="74" borderId="722" applyNumberFormat="0" applyFont="0" applyAlignment="0" applyProtection="0"/>
    <xf numFmtId="0" fontId="14" fillId="74" borderId="722" applyNumberFormat="0" applyFont="0" applyAlignment="0" applyProtection="0"/>
    <xf numFmtId="0" fontId="14" fillId="74" borderId="710" applyNumberFormat="0" applyFont="0" applyAlignment="0" applyProtection="0"/>
    <xf numFmtId="0" fontId="14" fillId="74" borderId="722" applyNumberFormat="0" applyFont="0" applyAlignment="0" applyProtection="0"/>
    <xf numFmtId="0" fontId="14" fillId="74" borderId="706" applyNumberFormat="0" applyFont="0" applyAlignment="0" applyProtection="0"/>
    <xf numFmtId="0" fontId="14" fillId="74" borderId="714" applyNumberFormat="0" applyFont="0" applyAlignment="0" applyProtection="0"/>
    <xf numFmtId="0" fontId="14" fillId="74" borderId="730" applyNumberFormat="0" applyFont="0" applyAlignment="0" applyProtection="0"/>
    <xf numFmtId="0" fontId="211" fillId="67" borderId="712" applyNumberFormat="0" applyAlignment="0" applyProtection="0"/>
    <xf numFmtId="0" fontId="14" fillId="74" borderId="718" applyNumberFormat="0" applyFont="0" applyAlignment="0" applyProtection="0"/>
    <xf numFmtId="0" fontId="209" fillId="0" borderId="729" applyNumberFormat="0" applyFill="0" applyAlignment="0" applyProtection="0"/>
    <xf numFmtId="0" fontId="209" fillId="0" borderId="705" applyNumberFormat="0" applyFill="0" applyAlignment="0" applyProtection="0"/>
    <xf numFmtId="0" fontId="14" fillId="74" borderId="710" applyNumberFormat="0" applyFont="0" applyAlignment="0" applyProtection="0"/>
    <xf numFmtId="0" fontId="14" fillId="74" borderId="710" applyNumberFormat="0" applyFont="0" applyAlignment="0" applyProtection="0"/>
    <xf numFmtId="0" fontId="14" fillId="74" borderId="706" applyNumberFormat="0" applyFont="0" applyAlignment="0" applyProtection="0"/>
    <xf numFmtId="0" fontId="14" fillId="74" borderId="730" applyNumberFormat="0" applyFont="0" applyAlignment="0" applyProtection="0"/>
    <xf numFmtId="0" fontId="209" fillId="0" borderId="709" applyNumberFormat="0" applyFill="0" applyAlignment="0" applyProtection="0"/>
    <xf numFmtId="0" fontId="211" fillId="67" borderId="728" applyNumberFormat="0" applyAlignment="0" applyProtection="0"/>
    <xf numFmtId="0" fontId="207" fillId="67" borderId="703" applyNumberFormat="0" applyAlignment="0" applyProtection="0"/>
    <xf numFmtId="0" fontId="14" fillId="74" borderId="714" applyNumberFormat="0" applyFont="0" applyAlignment="0" applyProtection="0"/>
    <xf numFmtId="0" fontId="14" fillId="74" borderId="710" applyNumberFormat="0" applyFont="0" applyAlignment="0" applyProtection="0"/>
    <xf numFmtId="0" fontId="14" fillId="74" borderId="722" applyNumberFormat="0" applyFont="0" applyAlignment="0" applyProtection="0"/>
    <xf numFmtId="0" fontId="14" fillId="74" borderId="706" applyNumberFormat="0" applyFont="0" applyAlignment="0" applyProtection="0"/>
    <xf numFmtId="0" fontId="14" fillId="74" borderId="730" applyNumberFormat="0" applyFont="0" applyAlignment="0" applyProtection="0"/>
    <xf numFmtId="0" fontId="209" fillId="0" borderId="721" applyNumberFormat="0" applyFill="0" applyAlignment="0" applyProtection="0"/>
    <xf numFmtId="0" fontId="14" fillId="74" borderId="714" applyNumberFormat="0" applyFont="0" applyAlignment="0" applyProtection="0"/>
    <xf numFmtId="0" fontId="207" fillId="67" borderId="727" applyNumberFormat="0" applyAlignment="0" applyProtection="0"/>
    <xf numFmtId="0" fontId="14" fillId="74" borderId="714" applyNumberFormat="0" applyFont="0" applyAlignment="0" applyProtection="0"/>
    <xf numFmtId="0" fontId="14" fillId="74" borderId="730" applyNumberFormat="0" applyFont="0" applyAlignment="0" applyProtection="0"/>
    <xf numFmtId="0" fontId="14" fillId="74" borderId="718" applyNumberFormat="0" applyFont="0" applyAlignment="0" applyProtection="0"/>
    <xf numFmtId="0" fontId="14" fillId="74" borderId="718" applyNumberFormat="0" applyFont="0" applyAlignment="0" applyProtection="0"/>
    <xf numFmtId="0" fontId="14" fillId="74" borderId="706" applyNumberFormat="0" applyFont="0" applyAlignment="0" applyProtection="0"/>
    <xf numFmtId="0" fontId="14" fillId="74" borderId="710" applyNumberFormat="0" applyFont="0" applyAlignment="0" applyProtection="0"/>
    <xf numFmtId="0" fontId="14" fillId="74" borderId="718" applyNumberFormat="0" applyFont="0" applyAlignment="0" applyProtection="0"/>
    <xf numFmtId="0" fontId="14" fillId="74" borderId="710"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14" fillId="74" borderId="702" applyNumberFormat="0" applyFont="0" applyAlignment="0" applyProtection="0"/>
    <xf numFmtId="0" fontId="207" fillId="67" borderId="699" applyNumberFormat="0" applyAlignment="0" applyProtection="0"/>
    <xf numFmtId="0" fontId="208" fillId="58" borderId="700" applyNumberFormat="0" applyAlignment="0" applyProtection="0"/>
    <xf numFmtId="0" fontId="209" fillId="0" borderId="701" applyNumberFormat="0" applyFill="0" applyAlignment="0" applyProtection="0"/>
    <xf numFmtId="0" fontId="211" fillId="67" borderId="700" applyNumberFormat="0" applyAlignment="0" applyProtection="0"/>
    <xf numFmtId="0" fontId="14" fillId="74" borderId="702" applyNumberFormat="0" applyFont="0" applyAlignment="0" applyProtection="0"/>
    <xf numFmtId="0" fontId="207" fillId="67" borderId="715" applyNumberFormat="0" applyAlignment="0" applyProtection="0"/>
    <xf numFmtId="0" fontId="14" fillId="74" borderId="730"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9"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07" fillId="67" borderId="723" applyNumberFormat="0" applyAlignment="0" applyProtection="0"/>
    <xf numFmtId="0" fontId="209" fillId="0" borderId="725" applyNumberFormat="0" applyFill="0" applyAlignment="0" applyProtection="0"/>
    <xf numFmtId="0" fontId="14" fillId="74" borderId="726" applyNumberFormat="0" applyFont="0" applyAlignment="0" applyProtection="0"/>
    <xf numFmtId="0" fontId="211" fillId="67" borderId="724" applyNumberFormat="0" applyAlignment="0" applyProtection="0"/>
    <xf numFmtId="0" fontId="209" fillId="0" borderId="725" applyNumberFormat="0" applyFill="0" applyAlignment="0" applyProtection="0"/>
    <xf numFmtId="0" fontId="208" fillId="58"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207" fillId="67" borderId="723"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208" fillId="58" borderId="724" applyNumberFormat="0" applyAlignment="0" applyProtection="0"/>
    <xf numFmtId="0" fontId="14" fillId="74" borderId="726" applyNumberFormat="0" applyFont="0" applyAlignment="0" applyProtection="0"/>
    <xf numFmtId="0" fontId="207" fillId="67" borderId="723" applyNumberFormat="0" applyAlignment="0" applyProtection="0"/>
    <xf numFmtId="0" fontId="209" fillId="0" borderId="725" applyNumberFormat="0" applyFill="0" applyAlignment="0" applyProtection="0"/>
    <xf numFmtId="0" fontId="14" fillId="74" borderId="726" applyNumberFormat="0" applyFont="0" applyAlignment="0" applyProtection="0"/>
    <xf numFmtId="0" fontId="211" fillId="67" borderId="724" applyNumberFormat="0" applyAlignment="0" applyProtection="0"/>
    <xf numFmtId="0" fontId="209" fillId="0" borderId="725" applyNumberFormat="0" applyFill="0" applyAlignment="0" applyProtection="0"/>
    <xf numFmtId="0" fontId="208" fillId="58"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9" fillId="0" borderId="725" applyNumberFormat="0" applyFill="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26" applyNumberFormat="0" applyFont="0" applyAlignment="0" applyProtection="0"/>
    <xf numFmtId="0" fontId="207" fillId="67" borderId="723" applyNumberFormat="0" applyAlignment="0" applyProtection="0"/>
    <xf numFmtId="0" fontId="208" fillId="58" borderId="724" applyNumberFormat="0" applyAlignment="0" applyProtection="0"/>
    <xf numFmtId="0" fontId="209" fillId="0" borderId="725" applyNumberFormat="0" applyFill="0" applyAlignment="0" applyProtection="0"/>
    <xf numFmtId="0" fontId="211" fillId="67" borderId="724" applyNumberFormat="0" applyAlignment="0" applyProtection="0"/>
    <xf numFmtId="0" fontId="14" fillId="74" borderId="726" applyNumberFormat="0" applyFont="0" applyAlignment="0" applyProtection="0"/>
    <xf numFmtId="0" fontId="14" fillId="74" borderId="726"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9"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07" fillId="67" borderId="731" applyNumberFormat="0" applyAlignment="0" applyProtection="0"/>
    <xf numFmtId="0" fontId="209" fillId="0" borderId="733" applyNumberFormat="0" applyFill="0" applyAlignment="0" applyProtection="0"/>
    <xf numFmtId="0" fontId="14" fillId="74" borderId="734" applyNumberFormat="0" applyFont="0" applyAlignment="0" applyProtection="0"/>
    <xf numFmtId="0" fontId="211" fillId="67" borderId="732" applyNumberFormat="0" applyAlignment="0" applyProtection="0"/>
    <xf numFmtId="0" fontId="209" fillId="0" borderId="733" applyNumberFormat="0" applyFill="0" applyAlignment="0" applyProtection="0"/>
    <xf numFmtId="0" fontId="208" fillId="58"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207" fillId="67" borderId="731"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208" fillId="58" borderId="732" applyNumberFormat="0" applyAlignment="0" applyProtection="0"/>
    <xf numFmtId="0" fontId="14" fillId="74" borderId="734" applyNumberFormat="0" applyFont="0" applyAlignment="0" applyProtection="0"/>
    <xf numFmtId="0" fontId="207" fillId="67" borderId="731" applyNumberFormat="0" applyAlignment="0" applyProtection="0"/>
    <xf numFmtId="0" fontId="209" fillId="0" borderId="733" applyNumberFormat="0" applyFill="0" applyAlignment="0" applyProtection="0"/>
    <xf numFmtId="0" fontId="14" fillId="74" borderId="734" applyNumberFormat="0" applyFont="0" applyAlignment="0" applyProtection="0"/>
    <xf numFmtId="0" fontId="211" fillId="67" borderId="732" applyNumberFormat="0" applyAlignment="0" applyProtection="0"/>
    <xf numFmtId="0" fontId="209" fillId="0" borderId="733" applyNumberFormat="0" applyFill="0" applyAlignment="0" applyProtection="0"/>
    <xf numFmtId="0" fontId="208" fillId="58"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9" fillId="0" borderId="733" applyNumberFormat="0" applyFill="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34" applyNumberFormat="0" applyFont="0" applyAlignment="0" applyProtection="0"/>
    <xf numFmtId="0" fontId="207" fillId="67" borderId="731" applyNumberFormat="0" applyAlignment="0" applyProtection="0"/>
    <xf numFmtId="0" fontId="208" fillId="58" borderId="732" applyNumberFormat="0" applyAlignment="0" applyProtection="0"/>
    <xf numFmtId="0" fontId="209" fillId="0" borderId="733" applyNumberFormat="0" applyFill="0" applyAlignment="0" applyProtection="0"/>
    <xf numFmtId="0" fontId="211" fillId="67" borderId="732" applyNumberFormat="0" applyAlignment="0" applyProtection="0"/>
    <xf numFmtId="0" fontId="14" fillId="74" borderId="734" applyNumberFormat="0" applyFont="0" applyAlignment="0" applyProtection="0"/>
    <xf numFmtId="0" fontId="14" fillId="74" borderId="734" applyNumberFormat="0" applyFont="0" applyAlignment="0" applyProtection="0"/>
    <xf numFmtId="0" fontId="14" fillId="74" borderId="743" applyNumberFormat="0" applyFont="0" applyAlignment="0" applyProtection="0"/>
    <xf numFmtId="0" fontId="14" fillId="74" borderId="743" applyNumberFormat="0" applyFont="0" applyAlignment="0" applyProtection="0"/>
    <xf numFmtId="0" fontId="208" fillId="58" borderId="741" applyNumberFormat="0" applyAlignment="0" applyProtection="0"/>
    <xf numFmtId="0" fontId="14" fillId="74" borderId="743" applyNumberFormat="0" applyFont="0" applyAlignment="0" applyProtection="0"/>
    <xf numFmtId="0" fontId="14" fillId="74" borderId="743" applyNumberFormat="0" applyFont="0" applyAlignment="0" applyProtection="0"/>
    <xf numFmtId="0" fontId="211" fillId="67" borderId="741" applyNumberFormat="0" applyAlignment="0" applyProtection="0"/>
    <xf numFmtId="0" fontId="14" fillId="74" borderId="743" applyNumberFormat="0" applyFont="0" applyAlignment="0" applyProtection="0"/>
    <xf numFmtId="0" fontId="209" fillId="0" borderId="742" applyNumberFormat="0" applyFill="0" applyAlignment="0" applyProtection="0"/>
    <xf numFmtId="0" fontId="14" fillId="74" borderId="743" applyNumberFormat="0" applyFont="0" applyAlignment="0" applyProtection="0"/>
    <xf numFmtId="0" fontId="14" fillId="74" borderId="743" applyNumberFormat="0" applyFont="0" applyAlignment="0" applyProtection="0"/>
    <xf numFmtId="0" fontId="207" fillId="67" borderId="740" applyNumberFormat="0" applyAlignment="0" applyProtection="0"/>
    <xf numFmtId="0" fontId="14" fillId="74" borderId="743"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14" fillId="74" borderId="739" applyNumberFormat="0" applyFont="0" applyAlignment="0" applyProtection="0"/>
    <xf numFmtId="0" fontId="207" fillId="67" borderId="736" applyNumberFormat="0" applyAlignment="0" applyProtection="0"/>
    <xf numFmtId="0" fontId="208" fillId="58" borderId="737" applyNumberFormat="0" applyAlignment="0" applyProtection="0"/>
    <xf numFmtId="0" fontId="209" fillId="0" borderId="738" applyNumberFormat="0" applyFill="0" applyAlignment="0" applyProtection="0"/>
    <xf numFmtId="0" fontId="211" fillId="67" borderId="737" applyNumberFormat="0" applyAlignment="0" applyProtection="0"/>
    <xf numFmtId="0" fontId="14" fillId="74" borderId="739"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9"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07" fillId="67" borderId="744" applyNumberFormat="0" applyAlignment="0" applyProtection="0"/>
    <xf numFmtId="0" fontId="209" fillId="0" borderId="746" applyNumberFormat="0" applyFill="0" applyAlignment="0" applyProtection="0"/>
    <xf numFmtId="0" fontId="14" fillId="74" borderId="747" applyNumberFormat="0" applyFont="0" applyAlignment="0" applyProtection="0"/>
    <xf numFmtId="0" fontId="211" fillId="67" borderId="745" applyNumberFormat="0" applyAlignment="0" applyProtection="0"/>
    <xf numFmtId="0" fontId="209" fillId="0" borderId="746" applyNumberFormat="0" applyFill="0" applyAlignment="0" applyProtection="0"/>
    <xf numFmtId="0" fontId="208" fillId="58"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207" fillId="67" borderId="744"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208" fillId="58" borderId="745" applyNumberFormat="0" applyAlignment="0" applyProtection="0"/>
    <xf numFmtId="0" fontId="14" fillId="74" borderId="747" applyNumberFormat="0" applyFont="0" applyAlignment="0" applyProtection="0"/>
    <xf numFmtId="0" fontId="207" fillId="67" borderId="744" applyNumberFormat="0" applyAlignment="0" applyProtection="0"/>
    <xf numFmtId="0" fontId="209" fillId="0" borderId="746" applyNumberFormat="0" applyFill="0" applyAlignment="0" applyProtection="0"/>
    <xf numFmtId="0" fontId="14" fillId="74" borderId="747" applyNumberFormat="0" applyFont="0" applyAlignment="0" applyProtection="0"/>
    <xf numFmtId="0" fontId="211" fillId="67" borderId="745" applyNumberFormat="0" applyAlignment="0" applyProtection="0"/>
    <xf numFmtId="0" fontId="209" fillId="0" borderId="746" applyNumberFormat="0" applyFill="0" applyAlignment="0" applyProtection="0"/>
    <xf numFmtId="0" fontId="208" fillId="58"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9" fillId="0" borderId="746" applyNumberFormat="0" applyFill="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47" applyNumberFormat="0" applyFont="0" applyAlignment="0" applyProtection="0"/>
    <xf numFmtId="0" fontId="207" fillId="67" borderId="744" applyNumberFormat="0" applyAlignment="0" applyProtection="0"/>
    <xf numFmtId="0" fontId="208" fillId="58" borderId="745" applyNumberFormat="0" applyAlignment="0" applyProtection="0"/>
    <xf numFmtId="0" fontId="209" fillId="0" borderId="746" applyNumberFormat="0" applyFill="0" applyAlignment="0" applyProtection="0"/>
    <xf numFmtId="0" fontId="211" fillId="67" borderId="745" applyNumberFormat="0" applyAlignment="0" applyProtection="0"/>
    <xf numFmtId="0" fontId="14" fillId="74" borderId="747" applyNumberFormat="0" applyFont="0" applyAlignment="0" applyProtection="0"/>
    <xf numFmtId="0" fontId="14" fillId="74" borderId="747" applyNumberFormat="0" applyFont="0" applyAlignment="0" applyProtection="0"/>
    <xf numFmtId="0" fontId="14" fillId="74" borderId="755" applyNumberFormat="0" applyFont="0" applyAlignment="0" applyProtection="0"/>
    <xf numFmtId="0" fontId="14" fillId="74" borderId="755" applyNumberFormat="0" applyFont="0" applyAlignment="0" applyProtection="0"/>
    <xf numFmtId="0" fontId="209" fillId="0" borderId="754" applyNumberFormat="0" applyFill="0" applyAlignment="0" applyProtection="0"/>
    <xf numFmtId="0" fontId="14" fillId="74" borderId="763" applyNumberFormat="0" applyFont="0" applyAlignment="0" applyProtection="0"/>
    <xf numFmtId="0" fontId="14" fillId="74" borderId="755" applyNumberFormat="0" applyFont="0" applyAlignment="0" applyProtection="0"/>
    <xf numFmtId="0" fontId="14" fillId="74" borderId="763" applyNumberFormat="0" applyFont="0" applyAlignment="0" applyProtection="0"/>
    <xf numFmtId="0" fontId="208" fillId="58" borderId="753" applyNumberFormat="0" applyAlignment="0" applyProtection="0"/>
    <xf numFmtId="0" fontId="14" fillId="74" borderId="755" applyNumberFormat="0" applyFont="0" applyAlignment="0" applyProtection="0"/>
    <xf numFmtId="0" fontId="14" fillId="74" borderId="763" applyNumberFormat="0" applyFont="0" applyAlignment="0" applyProtection="0"/>
    <xf numFmtId="0" fontId="207" fillId="67" borderId="752" applyNumberFormat="0" applyAlignment="0" applyProtection="0"/>
    <xf numFmtId="0" fontId="14" fillId="74" borderId="763" applyNumberFormat="0" applyFont="0" applyAlignment="0" applyProtection="0"/>
    <xf numFmtId="0" fontId="14" fillId="74" borderId="763" applyNumberFormat="0" applyFont="0" applyAlignment="0" applyProtection="0"/>
    <xf numFmtId="0" fontId="14" fillId="74" borderId="755" applyNumberFormat="0" applyFont="0" applyAlignment="0" applyProtection="0"/>
    <xf numFmtId="0" fontId="14" fillId="74" borderId="763" applyNumberFormat="0" applyFont="0" applyAlignment="0" applyProtection="0"/>
    <xf numFmtId="0" fontId="211" fillId="67" borderId="753" applyNumberFormat="0" applyAlignment="0" applyProtection="0"/>
    <xf numFmtId="0" fontId="14" fillId="74" borderId="755" applyNumberFormat="0" applyFont="0" applyAlignment="0" applyProtection="0"/>
    <xf numFmtId="0" fontId="211" fillId="67" borderId="761" applyNumberFormat="0" applyAlignment="0" applyProtection="0"/>
    <xf numFmtId="0" fontId="14" fillId="74" borderId="763" applyNumberFormat="0" applyFont="0" applyAlignment="0" applyProtection="0"/>
    <xf numFmtId="0" fontId="14" fillId="74" borderId="763" applyNumberFormat="0" applyFont="0" applyAlignment="0" applyProtection="0"/>
    <xf numFmtId="0" fontId="208" fillId="58" borderId="761" applyNumberFormat="0" applyAlignment="0" applyProtection="0"/>
    <xf numFmtId="0" fontId="209" fillId="0" borderId="762" applyNumberFormat="0" applyFill="0" applyAlignment="0" applyProtection="0"/>
    <xf numFmtId="0" fontId="14" fillId="74" borderId="755" applyNumberFormat="0" applyFont="0" applyAlignment="0" applyProtection="0"/>
    <xf numFmtId="0" fontId="207" fillId="67" borderId="760" applyNumberFormat="0" applyAlignment="0" applyProtection="0"/>
    <xf numFmtId="0" fontId="14" fillId="74" borderId="755"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14" fillId="74" borderId="751" applyNumberFormat="0" applyFont="0" applyAlignment="0" applyProtection="0"/>
    <xf numFmtId="0" fontId="207" fillId="67" borderId="748" applyNumberFormat="0" applyAlignment="0" applyProtection="0"/>
    <xf numFmtId="0" fontId="208" fillId="58" borderId="749" applyNumberFormat="0" applyAlignment="0" applyProtection="0"/>
    <xf numFmtId="0" fontId="209" fillId="0" borderId="750" applyNumberFormat="0" applyFill="0" applyAlignment="0" applyProtection="0"/>
    <xf numFmtId="0" fontId="211" fillId="67" borderId="749" applyNumberFormat="0" applyAlignment="0" applyProtection="0"/>
    <xf numFmtId="0" fontId="14" fillId="74" borderId="751"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9"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07" fillId="67" borderId="756" applyNumberFormat="0" applyAlignment="0" applyProtection="0"/>
    <xf numFmtId="0" fontId="209" fillId="0" borderId="758" applyNumberFormat="0" applyFill="0" applyAlignment="0" applyProtection="0"/>
    <xf numFmtId="0" fontId="14" fillId="74" borderId="759" applyNumberFormat="0" applyFont="0" applyAlignment="0" applyProtection="0"/>
    <xf numFmtId="0" fontId="211" fillId="67" borderId="757" applyNumberFormat="0" applyAlignment="0" applyProtection="0"/>
    <xf numFmtId="0" fontId="209" fillId="0" borderId="758" applyNumberFormat="0" applyFill="0" applyAlignment="0" applyProtection="0"/>
    <xf numFmtId="0" fontId="208" fillId="58"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207" fillId="67" borderId="756"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208" fillId="58" borderId="757" applyNumberFormat="0" applyAlignment="0" applyProtection="0"/>
    <xf numFmtId="0" fontId="14" fillId="74" borderId="759" applyNumberFormat="0" applyFont="0" applyAlignment="0" applyProtection="0"/>
    <xf numFmtId="0" fontId="207" fillId="67" borderId="756" applyNumberFormat="0" applyAlignment="0" applyProtection="0"/>
    <xf numFmtId="0" fontId="209" fillId="0" borderId="758" applyNumberFormat="0" applyFill="0" applyAlignment="0" applyProtection="0"/>
    <xf numFmtId="0" fontId="14" fillId="74" borderId="759" applyNumberFormat="0" applyFont="0" applyAlignment="0" applyProtection="0"/>
    <xf numFmtId="0" fontId="211" fillId="67" borderId="757" applyNumberFormat="0" applyAlignment="0" applyProtection="0"/>
    <xf numFmtId="0" fontId="209" fillId="0" borderId="758" applyNumberFormat="0" applyFill="0" applyAlignment="0" applyProtection="0"/>
    <xf numFmtId="0" fontId="208" fillId="58"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9" fillId="0" borderId="758" applyNumberFormat="0" applyFill="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59" applyNumberFormat="0" applyFont="0" applyAlignment="0" applyProtection="0"/>
    <xf numFmtId="0" fontId="207" fillId="67" borderId="756" applyNumberFormat="0" applyAlignment="0" applyProtection="0"/>
    <xf numFmtId="0" fontId="208" fillId="58" borderId="757" applyNumberFormat="0" applyAlignment="0" applyProtection="0"/>
    <xf numFmtId="0" fontId="209" fillId="0" borderId="758" applyNumberFormat="0" applyFill="0" applyAlignment="0" applyProtection="0"/>
    <xf numFmtId="0" fontId="211" fillId="67" borderId="757" applyNumberFormat="0" applyAlignment="0" applyProtection="0"/>
    <xf numFmtId="0" fontId="14" fillId="74" borderId="759" applyNumberFormat="0" applyFont="0" applyAlignment="0" applyProtection="0"/>
    <xf numFmtId="0" fontId="14" fillId="74" borderId="759"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9"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07" fillId="67" borderId="764" applyNumberFormat="0" applyAlignment="0" applyProtection="0"/>
    <xf numFmtId="0" fontId="209" fillId="0" borderId="766" applyNumberFormat="0" applyFill="0" applyAlignment="0" applyProtection="0"/>
    <xf numFmtId="0" fontId="14" fillId="74" borderId="767" applyNumberFormat="0" applyFont="0" applyAlignment="0" applyProtection="0"/>
    <xf numFmtId="0" fontId="211" fillId="67" borderId="765" applyNumberFormat="0" applyAlignment="0" applyProtection="0"/>
    <xf numFmtId="0" fontId="209" fillId="0" borderId="766" applyNumberFormat="0" applyFill="0" applyAlignment="0" applyProtection="0"/>
    <xf numFmtId="0" fontId="208" fillId="58"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207" fillId="67" borderId="764"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208" fillId="58" borderId="765" applyNumberFormat="0" applyAlignment="0" applyProtection="0"/>
    <xf numFmtId="0" fontId="14" fillId="74" borderId="767" applyNumberFormat="0" applyFont="0" applyAlignment="0" applyProtection="0"/>
    <xf numFmtId="0" fontId="207" fillId="67" borderId="764" applyNumberFormat="0" applyAlignment="0" applyProtection="0"/>
    <xf numFmtId="0" fontId="209" fillId="0" borderId="766" applyNumberFormat="0" applyFill="0" applyAlignment="0" applyProtection="0"/>
    <xf numFmtId="0" fontId="14" fillId="74" borderId="767" applyNumberFormat="0" applyFont="0" applyAlignment="0" applyProtection="0"/>
    <xf numFmtId="0" fontId="211" fillId="67" borderId="765" applyNumberFormat="0" applyAlignment="0" applyProtection="0"/>
    <xf numFmtId="0" fontId="209" fillId="0" borderId="766" applyNumberFormat="0" applyFill="0" applyAlignment="0" applyProtection="0"/>
    <xf numFmtId="0" fontId="208" fillId="58"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9" fillId="0" borderId="766" applyNumberFormat="0" applyFill="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67" applyNumberFormat="0" applyFont="0" applyAlignment="0" applyProtection="0"/>
    <xf numFmtId="0" fontId="207" fillId="67" borderId="764" applyNumberFormat="0" applyAlignment="0" applyProtection="0"/>
    <xf numFmtId="0" fontId="208" fillId="58" borderId="765" applyNumberFormat="0" applyAlignment="0" applyProtection="0"/>
    <xf numFmtId="0" fontId="209" fillId="0" borderId="766" applyNumberFormat="0" applyFill="0" applyAlignment="0" applyProtection="0"/>
    <xf numFmtId="0" fontId="211" fillId="67" borderId="765" applyNumberFormat="0" applyAlignment="0" applyProtection="0"/>
    <xf numFmtId="0" fontId="14" fillId="74" borderId="767" applyNumberFormat="0" applyFont="0" applyAlignment="0" applyProtection="0"/>
    <xf numFmtId="0" fontId="14" fillId="74" borderId="767"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14" fillId="74" borderId="771" applyNumberFormat="0" applyFont="0" applyAlignment="0" applyProtection="0"/>
    <xf numFmtId="0" fontId="207" fillId="67" borderId="768" applyNumberFormat="0" applyAlignment="0" applyProtection="0"/>
    <xf numFmtId="0" fontId="208" fillId="58" borderId="769" applyNumberFormat="0" applyAlignment="0" applyProtection="0"/>
    <xf numFmtId="0" fontId="209" fillId="0" borderId="770" applyNumberFormat="0" applyFill="0" applyAlignment="0" applyProtection="0"/>
    <xf numFmtId="0" fontId="211" fillId="67" borderId="769" applyNumberFormat="0" applyAlignment="0" applyProtection="0"/>
    <xf numFmtId="0" fontId="14" fillId="74" borderId="771"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14" fillId="74" borderId="775" applyNumberFormat="0" applyFont="0" applyAlignment="0" applyProtection="0"/>
    <xf numFmtId="0" fontId="207" fillId="67" borderId="772" applyNumberFormat="0" applyAlignment="0" applyProtection="0"/>
    <xf numFmtId="0" fontId="208" fillId="58" borderId="773" applyNumberFormat="0" applyAlignment="0" applyProtection="0"/>
    <xf numFmtId="0" fontId="209" fillId="0" borderId="774" applyNumberFormat="0" applyFill="0" applyAlignment="0" applyProtection="0"/>
    <xf numFmtId="0" fontId="211" fillId="67" borderId="773" applyNumberFormat="0" applyAlignment="0" applyProtection="0"/>
    <xf numFmtId="0" fontId="14" fillId="74" borderId="775"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9" fillId="0" borderId="778" applyNumberFormat="0" applyFill="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07" fillId="67" borderId="776" applyNumberFormat="0" applyAlignment="0" applyProtection="0"/>
    <xf numFmtId="0" fontId="209" fillId="0" borderId="778" applyNumberFormat="0" applyFill="0" applyAlignment="0" applyProtection="0"/>
    <xf numFmtId="0" fontId="14" fillId="74" borderId="779" applyNumberFormat="0" applyFont="0" applyAlignment="0" applyProtection="0"/>
    <xf numFmtId="0" fontId="211" fillId="67" borderId="777" applyNumberFormat="0" applyAlignment="0" applyProtection="0"/>
    <xf numFmtId="0" fontId="209" fillId="0" borderId="778" applyNumberFormat="0" applyFill="0" applyAlignment="0" applyProtection="0"/>
    <xf numFmtId="0" fontId="208" fillId="58"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9" fillId="0" borderId="778" applyNumberFormat="0" applyFill="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207" fillId="67" borderId="776"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208" fillId="58" borderId="777" applyNumberFormat="0" applyAlignment="0" applyProtection="0"/>
    <xf numFmtId="0" fontId="14" fillId="74" borderId="779" applyNumberFormat="0" applyFont="0" applyAlignment="0" applyProtection="0"/>
    <xf numFmtId="0" fontId="207" fillId="67" borderId="776" applyNumberFormat="0" applyAlignment="0" applyProtection="0"/>
    <xf numFmtId="0" fontId="209" fillId="0" borderId="778" applyNumberFormat="0" applyFill="0" applyAlignment="0" applyProtection="0"/>
    <xf numFmtId="0" fontId="14" fillId="74" borderId="779" applyNumberFormat="0" applyFont="0" applyAlignment="0" applyProtection="0"/>
    <xf numFmtId="0" fontId="211" fillId="67" borderId="777" applyNumberFormat="0" applyAlignment="0" applyProtection="0"/>
    <xf numFmtId="0" fontId="209" fillId="0" borderId="778" applyNumberFormat="0" applyFill="0" applyAlignment="0" applyProtection="0"/>
    <xf numFmtId="0" fontId="208" fillId="58"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9" fillId="0" borderId="778" applyNumberFormat="0" applyFill="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79" applyNumberFormat="0" applyFont="0" applyAlignment="0" applyProtection="0"/>
    <xf numFmtId="0" fontId="207" fillId="67" borderId="776" applyNumberFormat="0" applyAlignment="0" applyProtection="0"/>
    <xf numFmtId="0" fontId="208" fillId="58" borderId="777" applyNumberFormat="0" applyAlignment="0" applyProtection="0"/>
    <xf numFmtId="0" fontId="209" fillId="0" borderId="778" applyNumberFormat="0" applyFill="0" applyAlignment="0" applyProtection="0"/>
    <xf numFmtId="0" fontId="211" fillId="67" borderId="777" applyNumberFormat="0" applyAlignment="0" applyProtection="0"/>
    <xf numFmtId="0" fontId="14" fillId="74" borderId="779" applyNumberFormat="0" applyFont="0" applyAlignment="0" applyProtection="0"/>
    <xf numFmtId="0" fontId="14" fillId="74" borderId="779" applyNumberFormat="0" applyFont="0" applyAlignment="0" applyProtection="0"/>
    <xf numFmtId="0" fontId="14" fillId="74" borderId="791" applyNumberFormat="0" applyFont="0" applyAlignment="0" applyProtection="0"/>
    <xf numFmtId="0" fontId="211" fillId="67" borderId="789" applyNumberFormat="0" applyAlignment="0" applyProtection="0"/>
    <xf numFmtId="0" fontId="207" fillId="67" borderId="788" applyNumberFormat="0" applyAlignment="0" applyProtection="0"/>
    <xf numFmtId="0" fontId="14" fillId="74" borderId="787" applyNumberFormat="0" applyFont="0" applyAlignment="0" applyProtection="0"/>
    <xf numFmtId="0" fontId="208" fillId="58" borderId="785" applyNumberFormat="0" applyAlignment="0" applyProtection="0"/>
    <xf numFmtId="0" fontId="14" fillId="74" borderId="787" applyNumberFormat="0" applyFont="0" applyAlignment="0" applyProtection="0"/>
    <xf numFmtId="0" fontId="209" fillId="0" borderId="790" applyNumberFormat="0" applyFill="0" applyAlignment="0" applyProtection="0"/>
    <xf numFmtId="0" fontId="14" fillId="74" borderId="791" applyNumberFormat="0" applyFont="0" applyAlignment="0" applyProtection="0"/>
    <xf numFmtId="0" fontId="14" fillId="74" borderId="791" applyNumberFormat="0" applyFont="0" applyAlignment="0" applyProtection="0"/>
    <xf numFmtId="0" fontId="14" fillId="74" borderId="787" applyNumberFormat="0" applyFont="0" applyAlignment="0" applyProtection="0"/>
    <xf numFmtId="0" fontId="211" fillId="67" borderId="785" applyNumberFormat="0" applyAlignment="0" applyProtection="0"/>
    <xf numFmtId="0" fontId="14" fillId="74" borderId="791" applyNumberFormat="0" applyFont="0" applyAlignment="0" applyProtection="0"/>
    <xf numFmtId="0" fontId="14" fillId="74" borderId="787" applyNumberFormat="0" applyFont="0" applyAlignment="0" applyProtection="0"/>
    <xf numFmtId="0" fontId="14" fillId="74" borderId="787" applyNumberFormat="0" applyFont="0" applyAlignment="0" applyProtection="0"/>
    <xf numFmtId="0" fontId="14" fillId="74" borderId="791" applyNumberFormat="0" applyFont="0" applyAlignment="0" applyProtection="0"/>
    <xf numFmtId="0" fontId="209" fillId="0" borderId="786" applyNumberFormat="0" applyFill="0" applyAlignment="0" applyProtection="0"/>
    <xf numFmtId="0" fontId="14" fillId="74" borderId="787" applyNumberFormat="0" applyFont="0" applyAlignment="0" applyProtection="0"/>
    <xf numFmtId="0" fontId="207" fillId="67" borderId="784" applyNumberFormat="0" applyAlignment="0" applyProtection="0"/>
    <xf numFmtId="0" fontId="14" fillId="74" borderId="791" applyNumberFormat="0" applyFont="0" applyAlignment="0" applyProtection="0"/>
    <xf numFmtId="0" fontId="14" fillId="74" borderId="787" applyNumberFormat="0" applyFont="0" applyAlignment="0" applyProtection="0"/>
    <xf numFmtId="0" fontId="14" fillId="74" borderId="791" applyNumberFormat="0" applyFont="0" applyAlignment="0" applyProtection="0"/>
    <xf numFmtId="0" fontId="14" fillId="74" borderId="787" applyNumberFormat="0" applyFont="0" applyAlignment="0" applyProtection="0"/>
    <xf numFmtId="0" fontId="208" fillId="58" borderId="789" applyNumberForma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14" fillId="74" borderId="783" applyNumberFormat="0" applyFont="0" applyAlignment="0" applyProtection="0"/>
    <xf numFmtId="0" fontId="207" fillId="67" borderId="780" applyNumberFormat="0" applyAlignment="0" applyProtection="0"/>
    <xf numFmtId="0" fontId="208" fillId="58" borderId="781" applyNumberFormat="0" applyAlignment="0" applyProtection="0"/>
    <xf numFmtId="0" fontId="209" fillId="0" borderId="782" applyNumberFormat="0" applyFill="0" applyAlignment="0" applyProtection="0"/>
    <xf numFmtId="0" fontId="211" fillId="67" borderId="781" applyNumberFormat="0" applyAlignment="0" applyProtection="0"/>
    <xf numFmtId="0" fontId="14" fillId="74" borderId="783" applyNumberFormat="0" applyFont="0" applyAlignment="0" applyProtection="0"/>
    <xf numFmtId="0" fontId="14" fillId="74" borderId="791"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9" fillId="0" borderId="794" applyNumberFormat="0" applyFill="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07" fillId="67" borderId="792" applyNumberFormat="0" applyAlignment="0" applyProtection="0"/>
    <xf numFmtId="0" fontId="209" fillId="0" borderId="794" applyNumberFormat="0" applyFill="0" applyAlignment="0" applyProtection="0"/>
    <xf numFmtId="0" fontId="14" fillId="74" borderId="795" applyNumberFormat="0" applyFont="0" applyAlignment="0" applyProtection="0"/>
    <xf numFmtId="0" fontId="211" fillId="67" borderId="793" applyNumberFormat="0" applyAlignment="0" applyProtection="0"/>
    <xf numFmtId="0" fontId="209" fillId="0" borderId="794" applyNumberFormat="0" applyFill="0" applyAlignment="0" applyProtection="0"/>
    <xf numFmtId="0" fontId="208" fillId="58"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9" fillId="0" borderId="794" applyNumberFormat="0" applyFill="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207" fillId="67" borderId="792"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208" fillId="58" borderId="793" applyNumberFormat="0" applyAlignment="0" applyProtection="0"/>
    <xf numFmtId="0" fontId="14" fillId="74" borderId="795" applyNumberFormat="0" applyFont="0" applyAlignment="0" applyProtection="0"/>
    <xf numFmtId="0" fontId="207" fillId="67" borderId="792" applyNumberFormat="0" applyAlignment="0" applyProtection="0"/>
    <xf numFmtId="0" fontId="209" fillId="0" borderId="794" applyNumberFormat="0" applyFill="0" applyAlignment="0" applyProtection="0"/>
    <xf numFmtId="0" fontId="14" fillId="74" borderId="795" applyNumberFormat="0" applyFont="0" applyAlignment="0" applyProtection="0"/>
    <xf numFmtId="0" fontId="211" fillId="67" borderId="793" applyNumberFormat="0" applyAlignment="0" applyProtection="0"/>
    <xf numFmtId="0" fontId="209" fillId="0" borderId="794" applyNumberFormat="0" applyFill="0" applyAlignment="0" applyProtection="0"/>
    <xf numFmtId="0" fontId="208" fillId="58"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9" fillId="0" borderId="794" applyNumberFormat="0" applyFill="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14" fillId="74" borderId="795" applyNumberFormat="0" applyFont="0" applyAlignment="0" applyProtection="0"/>
    <xf numFmtId="0" fontId="207" fillId="67" borderId="792" applyNumberFormat="0" applyAlignment="0" applyProtection="0"/>
    <xf numFmtId="0" fontId="208" fillId="58" borderId="793" applyNumberFormat="0" applyAlignment="0" applyProtection="0"/>
    <xf numFmtId="0" fontId="209" fillId="0" borderId="794" applyNumberFormat="0" applyFill="0" applyAlignment="0" applyProtection="0"/>
    <xf numFmtId="0" fontId="211" fillId="67" borderId="793" applyNumberFormat="0" applyAlignment="0" applyProtection="0"/>
    <xf numFmtId="0" fontId="14" fillId="74" borderId="795" applyNumberFormat="0" applyFont="0" applyAlignment="0" applyProtection="0"/>
    <xf numFmtId="0" fontId="14" fillId="74" borderId="795" applyNumberFormat="0" applyFont="0" applyAlignment="0" applyProtection="0"/>
  </cellStyleXfs>
  <cellXfs count="2176">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2" fillId="0" borderId="0" xfId="0" applyFont="1" applyAlignment="1">
      <alignment horizontal="left" indent="1"/>
    </xf>
    <xf numFmtId="0" fontId="0" fillId="10" borderId="25" xfId="0" applyFill="1" applyBorder="1"/>
    <xf numFmtId="0" fontId="0" fillId="10" borderId="2" xfId="0" applyFill="1" applyBorder="1"/>
    <xf numFmtId="0" fontId="0" fillId="10" borderId="24" xfId="0" applyFill="1" applyBorder="1"/>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2"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3"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2" fontId="7" fillId="0" borderId="0" xfId="0" applyNumberFormat="1" applyFont="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174" fontId="17" fillId="0" borderId="0" xfId="4" applyNumberFormat="1" applyFont="1" applyAlignment="1">
      <alignment horizontal="center" vertical="center" wrapText="1"/>
    </xf>
    <xf numFmtId="174" fontId="19" fillId="0" borderId="0" xfId="4" applyNumberFormat="1" applyFont="1" applyAlignment="1">
      <alignment horizontal="center" vertical="center" wrapText="1"/>
    </xf>
    <xf numFmtId="14" fontId="19" fillId="0" borderId="0" xfId="4" applyNumberFormat="1" applyFont="1" applyAlignment="1">
      <alignment horizontal="center" vertical="center" wrapText="1"/>
    </xf>
    <xf numFmtId="175" fontId="19" fillId="0" borderId="0" xfId="4" applyNumberFormat="1" applyFont="1" applyAlignment="1">
      <alignment horizontal="center" vertical="center" wrapText="1"/>
    </xf>
    <xf numFmtId="1" fontId="20" fillId="0" borderId="0" xfId="4" applyNumberFormat="1" applyFont="1" applyAlignment="1">
      <alignment horizontal="center" vertical="center" wrapText="1"/>
    </xf>
    <xf numFmtId="174" fontId="18" fillId="0" borderId="0" xfId="4" applyNumberFormat="1" applyFont="1" applyAlignment="1">
      <alignment vertical="center" wrapText="1"/>
    </xf>
    <xf numFmtId="174" fontId="22" fillId="0" borderId="0" xfId="4" applyNumberFormat="1" applyFont="1" applyAlignment="1">
      <alignment horizontal="left" vertical="center" wrapText="1"/>
    </xf>
    <xf numFmtId="174" fontId="23" fillId="0" borderId="0" xfId="4" applyNumberFormat="1" applyFont="1" applyAlignment="1">
      <alignment horizontal="center" vertical="center" wrapText="1"/>
    </xf>
    <xf numFmtId="14" fontId="19" fillId="0" borderId="26" xfId="4" applyNumberFormat="1" applyFont="1" applyBorder="1" applyAlignment="1">
      <alignment horizontal="center" vertical="center" wrapText="1"/>
    </xf>
    <xf numFmtId="0" fontId="27" fillId="16" borderId="79" xfId="0" applyFont="1" applyFill="1" applyBorder="1" applyAlignment="1">
      <alignment horizontal="center" vertical="center" wrapText="1"/>
    </xf>
    <xf numFmtId="0" fontId="34" fillId="0" borderId="0" xfId="0" applyFont="1" applyAlignment="1">
      <alignment vertical="center"/>
    </xf>
    <xf numFmtId="0" fontId="35" fillId="14" borderId="85" xfId="0" applyFont="1" applyFill="1" applyBorder="1" applyAlignment="1">
      <alignment horizontal="left" vertical="center"/>
    </xf>
    <xf numFmtId="0" fontId="0" fillId="0" borderId="0" xfId="0" applyAlignment="1">
      <alignment wrapText="1"/>
    </xf>
    <xf numFmtId="0" fontId="27" fillId="16" borderId="81" xfId="0" applyFont="1" applyFill="1" applyBorder="1" applyAlignment="1">
      <alignment horizontal="center" vertical="center" wrapText="1"/>
    </xf>
    <xf numFmtId="9" fontId="0" fillId="0" borderId="116" xfId="0" applyNumberFormat="1" applyBorder="1" applyAlignment="1">
      <alignment horizontal="center" vertical="center"/>
    </xf>
    <xf numFmtId="9" fontId="0" fillId="0" borderId="117" xfId="0" applyNumberFormat="1" applyBorder="1" applyAlignment="1">
      <alignment horizontal="center" vertical="center" wrapText="1"/>
    </xf>
    <xf numFmtId="0" fontId="27" fillId="14" borderId="86" xfId="0" applyFont="1" applyFill="1" applyBorder="1" applyAlignment="1">
      <alignment horizontal="center" vertical="center" wrapText="1"/>
    </xf>
    <xf numFmtId="0" fontId="27" fillId="14" borderId="87" xfId="0" applyFont="1" applyFill="1" applyBorder="1" applyAlignment="1">
      <alignment horizontal="center" vertical="center" wrapText="1"/>
    </xf>
    <xf numFmtId="0" fontId="49" fillId="0" borderId="0" xfId="0" applyFont="1"/>
    <xf numFmtId="0" fontId="49" fillId="0" borderId="0" xfId="0" applyFont="1" applyAlignment="1">
      <alignment horizontal="left" vertical="top"/>
    </xf>
    <xf numFmtId="0" fontId="50" fillId="0" borderId="0" xfId="0" applyFont="1" applyAlignment="1">
      <alignment horizontal="left" vertical="top" wrapText="1"/>
    </xf>
    <xf numFmtId="0" fontId="50" fillId="0" borderId="0" xfId="0" applyFont="1" applyAlignment="1">
      <alignment horizontal="left" vertical="top"/>
    </xf>
    <xf numFmtId="0" fontId="51" fillId="0" borderId="0" xfId="0" applyFont="1" applyAlignment="1">
      <alignment vertical="center"/>
    </xf>
    <xf numFmtId="0" fontId="52" fillId="0" borderId="0" xfId="0" applyFont="1" applyAlignment="1">
      <alignment vertical="center"/>
    </xf>
    <xf numFmtId="0" fontId="53" fillId="0" borderId="0" xfId="0" applyFont="1" applyAlignment="1">
      <alignment horizontal="center" vertical="center"/>
    </xf>
    <xf numFmtId="0" fontId="54" fillId="0" borderId="0" xfId="0" applyFont="1" applyAlignment="1">
      <alignment vertical="center"/>
    </xf>
    <xf numFmtId="0" fontId="51" fillId="0" borderId="0" xfId="0" applyFont="1" applyAlignment="1">
      <alignment horizontal="center" vertical="center"/>
    </xf>
    <xf numFmtId="0" fontId="55" fillId="20" borderId="84" xfId="0" applyFont="1" applyFill="1" applyBorder="1" applyAlignment="1">
      <alignment horizontal="center" vertical="center" wrapText="1"/>
    </xf>
    <xf numFmtId="168" fontId="55" fillId="20" borderId="84" xfId="0" applyNumberFormat="1" applyFont="1" applyFill="1" applyBorder="1" applyAlignment="1">
      <alignment horizontal="center" vertical="center" wrapText="1"/>
    </xf>
    <xf numFmtId="0" fontId="52" fillId="0" borderId="0" xfId="0" applyFont="1"/>
    <xf numFmtId="0" fontId="29" fillId="18" borderId="0" xfId="0" applyFont="1" applyFill="1" applyAlignment="1">
      <alignment horizontal="center" vertical="center"/>
    </xf>
    <xf numFmtId="15" fontId="29" fillId="18" borderId="0" xfId="0" applyNumberFormat="1" applyFont="1" applyFill="1" applyAlignment="1">
      <alignment horizontal="center" vertical="center"/>
    </xf>
    <xf numFmtId="0" fontId="33" fillId="16" borderId="36" xfId="0" applyFont="1" applyFill="1" applyBorder="1" applyAlignment="1">
      <alignment horizontal="center" vertical="center"/>
    </xf>
    <xf numFmtId="0" fontId="27" fillId="16" borderId="36" xfId="0" applyFont="1" applyFill="1" applyBorder="1" applyAlignment="1">
      <alignment horizontal="right" vertical="center"/>
    </xf>
    <xf numFmtId="0" fontId="59" fillId="0" borderId="33" xfId="0" applyFont="1" applyBorder="1" applyAlignment="1">
      <alignment horizontal="center" vertical="center"/>
    </xf>
    <xf numFmtId="0" fontId="27" fillId="16" borderId="148" xfId="0" applyFont="1" applyFill="1" applyBorder="1" applyAlignment="1">
      <alignment horizontal="right" vertical="center"/>
    </xf>
    <xf numFmtId="0" fontId="59" fillId="0" borderId="65" xfId="0" applyFont="1" applyBorder="1" applyAlignment="1">
      <alignment horizontal="center" vertical="center"/>
    </xf>
    <xf numFmtId="0" fontId="27" fillId="16" borderId="153" xfId="0" applyFont="1" applyFill="1" applyBorder="1" applyAlignment="1">
      <alignment horizontal="right" vertical="center"/>
    </xf>
    <xf numFmtId="0" fontId="59" fillId="0" borderId="154" xfId="0" applyFont="1" applyBorder="1" applyAlignment="1">
      <alignment horizontal="center" vertical="center"/>
    </xf>
    <xf numFmtId="1" fontId="48" fillId="0" borderId="156" xfId="0" applyNumberFormat="1" applyFont="1" applyBorder="1" applyAlignment="1">
      <alignment horizontal="center" vertical="center"/>
    </xf>
    <xf numFmtId="0" fontId="27" fillId="16" borderId="160" xfId="0" applyFont="1" applyFill="1" applyBorder="1" applyAlignment="1">
      <alignment horizontal="center" vertical="center" wrapText="1"/>
    </xf>
    <xf numFmtId="15" fontId="63" fillId="4" borderId="151" xfId="10" applyNumberFormat="1" applyFont="1" applyFill="1" applyAlignment="1" applyProtection="1">
      <alignment horizontal="center" vertical="center"/>
      <protection locked="0"/>
    </xf>
    <xf numFmtId="0" fontId="63" fillId="4" borderId="151" xfId="10" applyFont="1" applyFill="1" applyAlignment="1" applyProtection="1">
      <alignment vertical="center" shrinkToFit="1"/>
      <protection locked="0"/>
    </xf>
    <xf numFmtId="179" fontId="64" fillId="4" borderId="151" xfId="10" applyNumberFormat="1" applyFont="1" applyFill="1" applyAlignment="1" applyProtection="1">
      <alignment horizontal="right" vertical="center"/>
      <protection locked="0"/>
    </xf>
    <xf numFmtId="0" fontId="63" fillId="4" borderId="151" xfId="10" applyFont="1" applyFill="1" applyAlignment="1" applyProtection="1">
      <alignment horizontal="center" vertical="center"/>
      <protection locked="0"/>
    </xf>
    <xf numFmtId="15" fontId="63" fillId="4" borderId="165" xfId="10" applyNumberFormat="1" applyFont="1" applyFill="1" applyBorder="1" applyAlignment="1" applyProtection="1">
      <alignment horizontal="center" vertical="center"/>
      <protection locked="0"/>
    </xf>
    <xf numFmtId="0" fontId="63" fillId="4" borderId="165" xfId="10" applyFont="1" applyFill="1" applyBorder="1" applyAlignment="1" applyProtection="1">
      <alignment vertical="center" shrinkToFit="1"/>
      <protection locked="0"/>
    </xf>
    <xf numFmtId="180" fontId="63" fillId="4" borderId="165" xfId="10" applyNumberFormat="1" applyFont="1" applyFill="1" applyBorder="1" applyAlignment="1" applyProtection="1">
      <alignment horizontal="right" vertical="center"/>
      <protection locked="0"/>
    </xf>
    <xf numFmtId="0" fontId="63" fillId="4" borderId="165" xfId="10" applyFont="1" applyFill="1" applyBorder="1" applyAlignment="1" applyProtection="1">
      <alignment horizontal="center" vertical="center"/>
      <protection locked="0"/>
    </xf>
    <xf numFmtId="0" fontId="65" fillId="23" borderId="166" xfId="9" applyFont="1" applyFill="1" applyBorder="1" applyAlignment="1">
      <alignment horizontal="center" vertical="center"/>
    </xf>
    <xf numFmtId="0" fontId="65" fillId="23" borderId="167" xfId="9" applyFont="1" applyFill="1" applyBorder="1" applyAlignment="1">
      <alignment horizontal="center" vertical="center" wrapText="1"/>
    </xf>
    <xf numFmtId="0" fontId="65" fillId="23" borderId="167" xfId="9" applyFont="1" applyFill="1" applyBorder="1" applyAlignment="1">
      <alignment horizontal="center" vertical="center"/>
    </xf>
    <xf numFmtId="0" fontId="65" fillId="23" borderId="168" xfId="9" applyFont="1" applyFill="1" applyBorder="1" applyAlignment="1">
      <alignment horizontal="center" vertical="center" wrapText="1"/>
    </xf>
    <xf numFmtId="0" fontId="63" fillId="4" borderId="169" xfId="10" applyFont="1" applyFill="1" applyBorder="1" applyAlignment="1" applyProtection="1">
      <alignment horizontal="center" vertical="center"/>
      <protection locked="0"/>
    </xf>
    <xf numFmtId="179" fontId="64" fillId="4" borderId="170" xfId="10" applyNumberFormat="1" applyFont="1" applyFill="1" applyBorder="1" applyAlignment="1" applyProtection="1">
      <alignment horizontal="right" vertical="center"/>
      <protection locked="0"/>
    </xf>
    <xf numFmtId="0" fontId="63" fillId="4" borderId="171" xfId="10" applyFont="1" applyFill="1" applyBorder="1" applyAlignment="1" applyProtection="1">
      <alignment horizontal="center" vertical="center"/>
      <protection locked="0"/>
    </xf>
    <xf numFmtId="180" fontId="63" fillId="4" borderId="172" xfId="10" applyNumberFormat="1" applyFont="1" applyFill="1" applyBorder="1" applyAlignment="1" applyProtection="1">
      <alignment horizontal="right" vertical="center"/>
      <protection locked="0"/>
    </xf>
    <xf numFmtId="0" fontId="63" fillId="4" borderId="173" xfId="10" applyFont="1" applyFill="1" applyBorder="1" applyAlignment="1" applyProtection="1">
      <alignment horizontal="center" vertical="center"/>
      <protection locked="0"/>
    </xf>
    <xf numFmtId="0" fontId="63" fillId="4" borderId="174" xfId="10" applyFont="1" applyFill="1" applyBorder="1" applyAlignment="1" applyProtection="1">
      <alignment horizontal="center" vertical="center"/>
      <protection locked="0"/>
    </xf>
    <xf numFmtId="15" fontId="63" fillId="4" borderId="173" xfId="10" applyNumberFormat="1" applyFont="1" applyFill="1" applyBorder="1" applyAlignment="1" applyProtection="1">
      <alignment horizontal="center" vertical="center"/>
      <protection locked="0"/>
    </xf>
    <xf numFmtId="179" fontId="64" fillId="4" borderId="170" xfId="10" applyNumberFormat="1" applyFont="1" applyFill="1" applyBorder="1" applyAlignment="1" applyProtection="1">
      <alignment horizontal="center" vertical="center"/>
      <protection locked="0"/>
    </xf>
    <xf numFmtId="0" fontId="63" fillId="4" borderId="169" xfId="10" quotePrefix="1" applyFont="1" applyFill="1" applyBorder="1" applyAlignment="1" applyProtection="1">
      <alignment horizontal="center" vertical="center"/>
      <protection locked="0"/>
    </xf>
    <xf numFmtId="15" fontId="63" fillId="4" borderId="151" xfId="10" quotePrefix="1" applyNumberFormat="1" applyFont="1" applyFill="1" applyAlignment="1" applyProtection="1">
      <alignment horizontal="center" vertical="center"/>
      <protection locked="0"/>
    </xf>
    <xf numFmtId="0" fontId="63" fillId="4" borderId="151" xfId="10" quotePrefix="1" applyFont="1" applyFill="1" applyAlignment="1" applyProtection="1">
      <alignment vertical="center" shrinkToFit="1"/>
      <protection locked="0"/>
    </xf>
    <xf numFmtId="179" fontId="64" fillId="4" borderId="151" xfId="10" quotePrefix="1" applyNumberFormat="1" applyFont="1" applyFill="1" applyAlignment="1" applyProtection="1">
      <alignment horizontal="right" vertical="center"/>
      <protection locked="0"/>
    </xf>
    <xf numFmtId="0" fontId="63" fillId="4" borderId="151" xfId="10" quotePrefix="1" applyFont="1" applyFill="1" applyAlignment="1" applyProtection="1">
      <alignment horizontal="center" vertical="center"/>
      <protection locked="0"/>
    </xf>
    <xf numFmtId="0" fontId="63" fillId="4" borderId="173" xfId="10" quotePrefix="1" applyFont="1" applyFill="1" applyBorder="1" applyAlignment="1" applyProtection="1">
      <alignment horizontal="center" vertical="center"/>
      <protection locked="0"/>
    </xf>
    <xf numFmtId="179" fontId="64" fillId="4" borderId="170" xfId="10" quotePrefix="1" applyNumberFormat="1" applyFont="1" applyFill="1" applyBorder="1" applyAlignment="1" applyProtection="1">
      <alignment horizontal="right" vertical="center"/>
      <protection locked="0"/>
    </xf>
    <xf numFmtId="0" fontId="0" fillId="0" borderId="54" xfId="0" quotePrefix="1" applyBorder="1" applyAlignment="1">
      <alignment horizontal="center" vertical="center"/>
    </xf>
    <xf numFmtId="15" fontId="0" fillId="0" borderId="0" xfId="0" applyNumberFormat="1"/>
    <xf numFmtId="0" fontId="53" fillId="14" borderId="84" xfId="0" quotePrefix="1" applyFont="1" applyFill="1" applyBorder="1" applyAlignment="1">
      <alignment horizontal="center" vertical="center" wrapText="1"/>
    </xf>
    <xf numFmtId="168" fontId="55" fillId="20" borderId="16" xfId="0" applyNumberFormat="1" applyFont="1" applyFill="1" applyBorder="1" applyAlignment="1">
      <alignment horizontal="center" vertical="center" wrapText="1"/>
    </xf>
    <xf numFmtId="0" fontId="53" fillId="14" borderId="84" xfId="0" applyFont="1" applyFill="1" applyBorder="1" applyAlignment="1">
      <alignment horizontal="center" vertical="center" wrapText="1"/>
    </xf>
    <xf numFmtId="0" fontId="0" fillId="0" borderId="16" xfId="0" applyBorder="1" applyAlignment="1">
      <alignment horizontal="center" vertical="center"/>
    </xf>
    <xf numFmtId="1" fontId="66" fillId="20" borderId="16" xfId="0" applyNumberFormat="1" applyFont="1" applyFill="1" applyBorder="1" applyAlignment="1">
      <alignment horizontal="center" vertical="center" wrapText="1"/>
    </xf>
    <xf numFmtId="0" fontId="27" fillId="14" borderId="0" xfId="0" applyFont="1" applyFill="1" applyAlignment="1">
      <alignment horizontal="center" vertical="center" wrapText="1"/>
    </xf>
    <xf numFmtId="167" fontId="32" fillId="13" borderId="95" xfId="0" applyNumberFormat="1" applyFont="1" applyFill="1" applyBorder="1" applyAlignment="1">
      <alignment horizontal="center" vertical="center" wrapText="1"/>
    </xf>
    <xf numFmtId="167" fontId="68" fillId="13" borderId="95" xfId="0" applyNumberFormat="1" applyFont="1" applyFill="1" applyBorder="1" applyAlignment="1">
      <alignment horizontal="center" vertical="center" wrapText="1"/>
    </xf>
    <xf numFmtId="0" fontId="32" fillId="13" borderId="95" xfId="0" applyFont="1" applyFill="1" applyBorder="1" applyAlignment="1">
      <alignment horizontal="left" vertical="top" wrapText="1"/>
    </xf>
    <xf numFmtId="0" fontId="31" fillId="13" borderId="194" xfId="0" applyFont="1" applyFill="1" applyBorder="1" applyAlignment="1">
      <alignment horizontal="left" vertical="center" wrapText="1"/>
    </xf>
    <xf numFmtId="1" fontId="31" fillId="13" borderId="194" xfId="0" applyNumberFormat="1" applyFont="1" applyFill="1" applyBorder="1" applyAlignment="1">
      <alignment horizontal="center" vertical="center" wrapText="1"/>
    </xf>
    <xf numFmtId="0" fontId="31" fillId="13" borderId="194" xfId="0" quotePrefix="1" applyFont="1" applyFill="1" applyBorder="1" applyAlignment="1">
      <alignment horizontal="center" vertical="center" wrapText="1"/>
    </xf>
    <xf numFmtId="0" fontId="27" fillId="14" borderId="195" xfId="0" applyFont="1" applyFill="1" applyBorder="1" applyAlignment="1">
      <alignment horizontal="center" vertical="center" wrapText="1"/>
    </xf>
    <xf numFmtId="0" fontId="27" fillId="14" borderId="196" xfId="0" applyFont="1" applyFill="1" applyBorder="1" applyAlignment="1">
      <alignment horizontal="center" vertical="center" wrapText="1"/>
    </xf>
    <xf numFmtId="0" fontId="31" fillId="13" borderId="197" xfId="0" quotePrefix="1" applyFont="1" applyFill="1" applyBorder="1" applyAlignment="1">
      <alignment horizontal="center" vertical="center" wrapText="1"/>
    </xf>
    <xf numFmtId="177" fontId="31" fillId="13" borderId="198" xfId="0" applyNumberFormat="1" applyFont="1" applyFill="1" applyBorder="1" applyAlignment="1">
      <alignment horizontal="center" vertical="center" wrapText="1"/>
    </xf>
    <xf numFmtId="0" fontId="30" fillId="13" borderId="199" xfId="0" quotePrefix="1" applyFont="1" applyFill="1" applyBorder="1" applyAlignment="1">
      <alignment horizontal="center" vertical="center" wrapText="1"/>
    </xf>
    <xf numFmtId="177" fontId="30" fillId="13" borderId="189" xfId="0" applyNumberFormat="1" applyFont="1" applyFill="1" applyBorder="1" applyAlignment="1">
      <alignment horizontal="center" vertical="center" wrapText="1"/>
    </xf>
    <xf numFmtId="0" fontId="46" fillId="26" borderId="185" xfId="0" applyFont="1" applyFill="1" applyBorder="1" applyAlignment="1">
      <alignment horizontal="centerContinuous" vertical="center" wrapText="1"/>
    </xf>
    <xf numFmtId="0" fontId="46" fillId="26" borderId="186" xfId="0" applyFont="1" applyFill="1" applyBorder="1" applyAlignment="1">
      <alignment horizontal="centerContinuous" vertical="center" wrapText="1"/>
    </xf>
    <xf numFmtId="0" fontId="46" fillId="26" borderId="187" xfId="0" applyFont="1" applyFill="1" applyBorder="1" applyAlignment="1">
      <alignment horizontal="centerContinuous" vertical="center" wrapText="1"/>
    </xf>
    <xf numFmtId="0" fontId="0" fillId="0" borderId="261" xfId="0" applyBorder="1"/>
    <xf numFmtId="0" fontId="0" fillId="0" borderId="66" xfId="0" applyBorder="1"/>
    <xf numFmtId="0" fontId="0" fillId="0" borderId="67" xfId="0" applyBorder="1"/>
    <xf numFmtId="0" fontId="0" fillId="0" borderId="73" xfId="0" applyBorder="1"/>
    <xf numFmtId="0" fontId="0" fillId="0" borderId="72" xfId="0" applyBorder="1"/>
    <xf numFmtId="0" fontId="81" fillId="14" borderId="119" xfId="0" applyFont="1" applyFill="1" applyBorder="1" applyAlignment="1">
      <alignment horizontal="center" vertical="center" wrapText="1"/>
    </xf>
    <xf numFmtId="0" fontId="81" fillId="14" borderId="303" xfId="0" applyFont="1" applyFill="1" applyBorder="1" applyAlignment="1">
      <alignment horizontal="center" vertical="center" wrapText="1"/>
    </xf>
    <xf numFmtId="0" fontId="81" fillId="14" borderId="304" xfId="0" applyFont="1" applyFill="1" applyBorder="1" applyAlignment="1">
      <alignment horizontal="center" vertical="center" wrapText="1"/>
    </xf>
    <xf numFmtId="0" fontId="81" fillId="14" borderId="145" xfId="0" applyFont="1" applyFill="1" applyBorder="1" applyAlignment="1">
      <alignment horizontal="center" vertical="center" wrapText="1"/>
    </xf>
    <xf numFmtId="0" fontId="81" fillId="14" borderId="78" xfId="0" applyFont="1" applyFill="1" applyBorder="1" applyAlignment="1">
      <alignment horizontal="center" vertical="center" wrapText="1"/>
    </xf>
    <xf numFmtId="0" fontId="47" fillId="32" borderId="325" xfId="0" applyFont="1" applyFill="1" applyBorder="1" applyAlignment="1">
      <alignment horizontal="center" vertical="center"/>
    </xf>
    <xf numFmtId="165" fontId="47" fillId="32" borderId="326" xfId="0" applyNumberFormat="1" applyFont="1" applyFill="1" applyBorder="1" applyAlignment="1">
      <alignment vertical="center"/>
    </xf>
    <xf numFmtId="0" fontId="69" fillId="27" borderId="366" xfId="0" applyFont="1" applyFill="1" applyBorder="1" applyAlignment="1">
      <alignment horizontal="centerContinuous" vertical="center"/>
    </xf>
    <xf numFmtId="0" fontId="69" fillId="27" borderId="343" xfId="0" applyFont="1" applyFill="1" applyBorder="1" applyAlignment="1">
      <alignment horizontal="centerContinuous" vertical="center"/>
    </xf>
    <xf numFmtId="0" fontId="69" fillId="27" borderId="344" xfId="0" applyFont="1" applyFill="1" applyBorder="1" applyAlignment="1">
      <alignment horizontal="centerContinuous" vertical="center"/>
    </xf>
    <xf numFmtId="0" fontId="69" fillId="0" borderId="367" xfId="0" applyFont="1" applyBorder="1" applyAlignment="1" applyProtection="1">
      <alignment horizontal="center" vertical="center"/>
      <protection locked="0"/>
    </xf>
    <xf numFmtId="0" fontId="69" fillId="0" borderId="346" xfId="0" applyFont="1" applyBorder="1" applyAlignment="1" applyProtection="1">
      <alignment horizontal="center" vertical="center"/>
      <protection locked="0"/>
    </xf>
    <xf numFmtId="0" fontId="69" fillId="0" borderId="347" xfId="0" applyFont="1" applyBorder="1" applyAlignment="1" applyProtection="1">
      <alignment horizontal="center" vertical="center" wrapText="1"/>
      <protection locked="0"/>
    </xf>
    <xf numFmtId="0" fontId="69" fillId="2" borderId="347" xfId="0" applyFont="1" applyFill="1" applyBorder="1" applyAlignment="1">
      <alignment horizontal="center" vertical="center"/>
    </xf>
    <xf numFmtId="38" fontId="69" fillId="0" borderId="346" xfId="0" applyNumberFormat="1" applyFont="1" applyBorder="1" applyAlignment="1" applyProtection="1">
      <alignment horizontal="center" vertical="center"/>
      <protection locked="0"/>
    </xf>
    <xf numFmtId="10" fontId="69" fillId="2" borderId="347" xfId="2" applyNumberFormat="1" applyFont="1" applyFill="1" applyBorder="1" applyAlignment="1">
      <alignment horizontal="center" vertical="center"/>
    </xf>
    <xf numFmtId="38" fontId="69" fillId="0" borderId="367" xfId="0" applyNumberFormat="1" applyFont="1" applyBorder="1" applyAlignment="1">
      <alignment horizontal="center" vertical="center"/>
    </xf>
    <xf numFmtId="38" fontId="69" fillId="2" borderId="346" xfId="0" applyNumberFormat="1" applyFont="1" applyFill="1" applyBorder="1" applyAlignment="1">
      <alignment horizontal="center" vertical="center"/>
    </xf>
    <xf numFmtId="0" fontId="90" fillId="27" borderId="369" xfId="0" applyFont="1" applyFill="1" applyBorder="1" applyAlignment="1">
      <alignment horizontal="centerContinuous" vertical="center"/>
    </xf>
    <xf numFmtId="0" fontId="90" fillId="27" borderId="370" xfId="0" applyFont="1" applyFill="1" applyBorder="1" applyAlignment="1">
      <alignment horizontal="centerContinuous" vertical="center"/>
    </xf>
    <xf numFmtId="0" fontId="89" fillId="27" borderId="388" xfId="0" applyFont="1" applyFill="1" applyBorder="1" applyAlignment="1">
      <alignment horizontal="centerContinuous" vertical="center"/>
    </xf>
    <xf numFmtId="0" fontId="69" fillId="27" borderId="342" xfId="0" applyFont="1" applyFill="1" applyBorder="1" applyAlignment="1">
      <alignment horizontal="centerContinuous" vertical="center"/>
    </xf>
    <xf numFmtId="38" fontId="69" fillId="0" borderId="348" xfId="0" applyNumberFormat="1" applyFont="1" applyBorder="1" applyAlignment="1" applyProtection="1">
      <alignment horizontal="center" vertical="center"/>
      <protection locked="0"/>
    </xf>
    <xf numFmtId="0" fontId="69" fillId="0" borderId="348" xfId="0" applyFont="1" applyBorder="1" applyAlignment="1" applyProtection="1">
      <alignment horizontal="center" vertical="center"/>
      <protection locked="0"/>
    </xf>
    <xf numFmtId="0" fontId="84" fillId="37" borderId="237" xfId="0" applyFont="1" applyFill="1" applyBorder="1" applyAlignment="1">
      <alignment horizontal="centerContinuous" vertical="center"/>
    </xf>
    <xf numFmtId="0" fontId="84" fillId="37" borderId="225" xfId="0" applyFont="1" applyFill="1" applyBorder="1" applyAlignment="1">
      <alignment horizontal="centerContinuous" vertical="center"/>
    </xf>
    <xf numFmtId="0" fontId="84" fillId="37" borderId="211" xfId="0" applyFont="1" applyFill="1" applyBorder="1" applyAlignment="1">
      <alignment horizontal="centerContinuous" vertical="center"/>
    </xf>
    <xf numFmtId="0" fontId="102" fillId="0" borderId="0" xfId="4" applyFont="1"/>
    <xf numFmtId="0" fontId="106" fillId="0" borderId="0" xfId="4" applyFont="1"/>
    <xf numFmtId="166" fontId="102" fillId="0" borderId="0" xfId="4" applyNumberFormat="1" applyFont="1"/>
    <xf numFmtId="10" fontId="102" fillId="0" borderId="0" xfId="4" applyNumberFormat="1" applyFont="1"/>
    <xf numFmtId="166" fontId="102" fillId="0" borderId="0" xfId="5" applyNumberFormat="1" applyFont="1" applyProtection="1"/>
    <xf numFmtId="2" fontId="102" fillId="0" borderId="181" xfId="5" applyNumberFormat="1" applyFont="1" applyBorder="1" applyAlignment="1" applyProtection="1">
      <alignment horizontal="center" vertical="center"/>
    </xf>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84" fillId="26" borderId="417" xfId="0" applyFont="1" applyFill="1" applyBorder="1" applyAlignment="1">
      <alignment horizontal="centerContinuous" vertical="center"/>
    </xf>
    <xf numFmtId="0" fontId="47" fillId="32" borderId="419" xfId="0" applyFont="1" applyFill="1" applyBorder="1" applyAlignment="1">
      <alignment horizontal="center" vertical="center"/>
    </xf>
    <xf numFmtId="0" fontId="0" fillId="0" borderId="393" xfId="0" applyBorder="1"/>
    <xf numFmtId="0" fontId="0" fillId="0" borderId="394" xfId="0" applyBorder="1"/>
    <xf numFmtId="0" fontId="0" fillId="0" borderId="395" xfId="0" applyBorder="1"/>
    <xf numFmtId="0" fontId="111" fillId="0" borderId="0" xfId="0" applyFont="1"/>
    <xf numFmtId="0" fontId="112" fillId="0" borderId="0" xfId="0" applyFont="1"/>
    <xf numFmtId="9" fontId="111" fillId="0" borderId="0" xfId="2" applyFont="1" applyProtection="1"/>
    <xf numFmtId="0" fontId="111" fillId="0" borderId="0" xfId="2" applyNumberFormat="1" applyFont="1" applyProtection="1"/>
    <xf numFmtId="0" fontId="121" fillId="25" borderId="8" xfId="11" applyFont="1" applyFill="1" applyBorder="1" applyAlignment="1">
      <alignment horizontal="center" vertical="center"/>
    </xf>
    <xf numFmtId="0" fontId="121" fillId="25" borderId="440" xfId="11" applyFont="1" applyFill="1" applyBorder="1" applyAlignment="1">
      <alignment horizontal="center" vertical="center" wrapText="1"/>
    </xf>
    <xf numFmtId="0" fontId="121" fillId="25" borderId="441" xfId="11" applyFont="1" applyFill="1" applyBorder="1" applyAlignment="1">
      <alignment horizontal="center" vertical="center" wrapText="1"/>
    </xf>
    <xf numFmtId="0" fontId="115" fillId="2" borderId="0" xfId="0" applyFont="1" applyFill="1" applyAlignment="1">
      <alignment vertical="center"/>
    </xf>
    <xf numFmtId="0" fontId="122" fillId="25" borderId="8" xfId="11" applyFont="1" applyFill="1" applyBorder="1" applyAlignment="1">
      <alignment horizontal="center" vertical="center"/>
    </xf>
    <xf numFmtId="0" fontId="123" fillId="0" borderId="0" xfId="0" applyFont="1" applyAlignment="1">
      <alignment vertical="center"/>
    </xf>
    <xf numFmtId="0" fontId="124" fillId="2" borderId="450" xfId="11" applyFont="1" applyFill="1" applyBorder="1" applyAlignment="1">
      <alignment horizontal="center" vertical="center"/>
    </xf>
    <xf numFmtId="0" fontId="125" fillId="2" borderId="76" xfId="11" applyFont="1" applyFill="1" applyBorder="1" applyAlignment="1">
      <alignment horizontal="left" vertical="center" wrapText="1"/>
    </xf>
    <xf numFmtId="0" fontId="125" fillId="2" borderId="176" xfId="11" applyFont="1" applyFill="1" applyBorder="1" applyAlignment="1">
      <alignment horizontal="left" vertical="center" wrapText="1"/>
    </xf>
    <xf numFmtId="0" fontId="125" fillId="2" borderId="77" xfId="11" applyFont="1" applyFill="1" applyBorder="1" applyAlignment="1">
      <alignment horizontal="left" vertical="center" wrapText="1"/>
    </xf>
    <xf numFmtId="9" fontId="126" fillId="0" borderId="16" xfId="11" applyNumberFormat="1" applyFont="1" applyBorder="1" applyAlignment="1" applyProtection="1">
      <alignment horizontal="center" vertical="center"/>
      <protection locked="0"/>
    </xf>
    <xf numFmtId="9" fontId="126" fillId="0" borderId="76" xfId="11" applyNumberFormat="1" applyFont="1" applyBorder="1" applyAlignment="1" applyProtection="1">
      <alignment horizontal="center" vertical="center"/>
      <protection locked="0"/>
    </xf>
    <xf numFmtId="9" fontId="126" fillId="0" borderId="451" xfId="11" applyNumberFormat="1" applyFont="1" applyBorder="1" applyAlignment="1" applyProtection="1">
      <alignment horizontal="center" vertical="center"/>
      <protection locked="0"/>
    </xf>
    <xf numFmtId="0" fontId="127" fillId="2" borderId="0" xfId="0" applyFont="1" applyFill="1" applyAlignment="1">
      <alignment vertical="center"/>
    </xf>
    <xf numFmtId="0" fontId="128" fillId="2" borderId="450" xfId="11" applyFont="1" applyFill="1" applyBorder="1" applyAlignment="1">
      <alignment horizontal="center" vertical="center"/>
    </xf>
    <xf numFmtId="0" fontId="129" fillId="2" borderId="76" xfId="11" applyFont="1" applyFill="1" applyBorder="1" applyAlignment="1">
      <alignment horizontal="left" vertical="center" wrapText="1"/>
    </xf>
    <xf numFmtId="0" fontId="129" fillId="2" borderId="176" xfId="11" applyFont="1" applyFill="1" applyBorder="1" applyAlignment="1">
      <alignment horizontal="left" vertical="center" wrapText="1"/>
    </xf>
    <xf numFmtId="0" fontId="129" fillId="2" borderId="77" xfId="11" applyFont="1" applyFill="1" applyBorder="1" applyAlignment="1">
      <alignment horizontal="left" vertical="center" wrapText="1"/>
    </xf>
    <xf numFmtId="0" fontId="123" fillId="39" borderId="0" xfId="0" applyFont="1" applyFill="1" applyAlignment="1">
      <alignment horizontal="center" vertical="center" wrapText="1"/>
    </xf>
    <xf numFmtId="0" fontId="112" fillId="0" borderId="0" xfId="11" applyFont="1" applyAlignment="1">
      <alignment vertical="center" wrapText="1"/>
    </xf>
    <xf numFmtId="0" fontId="124" fillId="2" borderId="392" xfId="11" applyFont="1" applyFill="1" applyBorder="1" applyAlignment="1">
      <alignment horizontal="center" vertical="center"/>
    </xf>
    <xf numFmtId="1" fontId="111" fillId="0" borderId="0" xfId="0" applyNumberFormat="1" applyFont="1"/>
    <xf numFmtId="0" fontId="123" fillId="39" borderId="181" xfId="0" applyFont="1" applyFill="1" applyBorder="1" applyAlignment="1">
      <alignment horizontal="center" vertical="center" wrapText="1"/>
    </xf>
    <xf numFmtId="0" fontId="111" fillId="13" borderId="0" xfId="0" applyFont="1" applyFill="1"/>
    <xf numFmtId="0" fontId="111" fillId="0" borderId="0" xfId="0" applyFont="1" applyAlignment="1">
      <alignment horizontal="center" vertical="center"/>
    </xf>
    <xf numFmtId="0" fontId="112" fillId="0" borderId="0" xfId="11" applyFont="1" applyAlignment="1">
      <alignment horizontal="center" vertical="center" wrapText="1"/>
    </xf>
    <xf numFmtId="0" fontId="111" fillId="0" borderId="181" xfId="0" applyFont="1" applyBorder="1" applyAlignment="1">
      <alignment horizontal="center" vertical="center"/>
    </xf>
    <xf numFmtId="10" fontId="111" fillId="0" borderId="181" xfId="0" applyNumberFormat="1" applyFont="1" applyBorder="1" applyAlignment="1">
      <alignment horizontal="center" vertical="center"/>
    </xf>
    <xf numFmtId="0" fontId="111" fillId="0" borderId="0" xfId="0" applyFont="1" applyAlignment="1">
      <alignment vertical="center"/>
    </xf>
    <xf numFmtId="0" fontId="111" fillId="0" borderId="0" xfId="0" applyFont="1" applyAlignment="1">
      <alignment vertical="center" wrapText="1"/>
    </xf>
    <xf numFmtId="0" fontId="111" fillId="0" borderId="96" xfId="0" applyFont="1" applyBorder="1" applyAlignment="1">
      <alignment horizontal="center" vertical="center"/>
    </xf>
    <xf numFmtId="10" fontId="111" fillId="0" borderId="96" xfId="0" applyNumberFormat="1" applyFont="1" applyBorder="1" applyAlignment="1">
      <alignment horizontal="center" vertical="center"/>
    </xf>
    <xf numFmtId="0" fontId="112" fillId="0" borderId="0" xfId="11" applyFont="1" applyAlignment="1">
      <alignment vertical="top" wrapText="1"/>
    </xf>
    <xf numFmtId="0" fontId="111" fillId="0" borderId="452" xfId="0" applyFont="1" applyBorder="1" applyAlignment="1">
      <alignment horizontal="center" vertical="center"/>
    </xf>
    <xf numFmtId="9" fontId="111" fillId="0" borderId="452" xfId="2" applyFont="1" applyFill="1" applyBorder="1" applyAlignment="1" applyProtection="1">
      <alignment horizontal="center" vertical="center"/>
    </xf>
    <xf numFmtId="0" fontId="111" fillId="0" borderId="0" xfId="0" applyFont="1" applyAlignment="1">
      <alignment horizontal="right" vertical="center"/>
    </xf>
    <xf numFmtId="2" fontId="111" fillId="0" borderId="0" xfId="0" applyNumberFormat="1" applyFont="1" applyAlignment="1">
      <alignment vertical="center"/>
    </xf>
    <xf numFmtId="0" fontId="131" fillId="0" borderId="0" xfId="11" applyFont="1" applyAlignment="1">
      <alignment horizontal="center" vertical="center" wrapText="1"/>
    </xf>
    <xf numFmtId="0" fontId="132" fillId="0" borderId="0" xfId="11" applyFont="1" applyAlignment="1">
      <alignment horizontal="center" vertical="center" wrapText="1"/>
    </xf>
    <xf numFmtId="2" fontId="111" fillId="2" borderId="0" xfId="0" applyNumberFormat="1" applyFont="1" applyFill="1" applyAlignment="1">
      <alignment vertical="center"/>
    </xf>
    <xf numFmtId="184" fontId="111" fillId="0" borderId="0" xfId="0" applyNumberFormat="1" applyFont="1"/>
    <xf numFmtId="0" fontId="112" fillId="0" borderId="0" xfId="11" applyFont="1" applyAlignment="1">
      <alignment horizontal="left" vertical="center" wrapText="1"/>
    </xf>
    <xf numFmtId="0" fontId="124" fillId="2" borderId="455" xfId="11" applyFont="1" applyFill="1" applyBorder="1" applyAlignment="1">
      <alignment horizontal="center" vertical="center"/>
    </xf>
    <xf numFmtId="0" fontId="130" fillId="0" borderId="6" xfId="11" applyFont="1" applyBorder="1" applyAlignment="1" applyProtection="1">
      <alignment horizontal="center" vertical="center"/>
      <protection locked="0"/>
    </xf>
    <xf numFmtId="0" fontId="130" fillId="0" borderId="457" xfId="11" applyFont="1" applyBorder="1" applyAlignment="1" applyProtection="1">
      <alignment horizontal="center" vertical="center"/>
      <protection locked="0"/>
    </xf>
    <xf numFmtId="0" fontId="130" fillId="0" borderId="456" xfId="11" applyFont="1" applyBorder="1" applyAlignment="1" applyProtection="1">
      <alignment horizontal="center" vertical="center"/>
      <protection locked="0"/>
    </xf>
    <xf numFmtId="0" fontId="130" fillId="0" borderId="7" xfId="11" applyFont="1" applyBorder="1" applyAlignment="1" applyProtection="1">
      <alignment horizontal="center" vertical="center"/>
      <protection locked="0"/>
    </xf>
    <xf numFmtId="0" fontId="124" fillId="2" borderId="446" xfId="11" applyFont="1" applyFill="1" applyBorder="1" applyAlignment="1">
      <alignment horizontal="center" vertical="center"/>
    </xf>
    <xf numFmtId="0" fontId="133" fillId="2" borderId="0" xfId="11" applyFont="1" applyFill="1" applyAlignment="1">
      <alignment horizontal="center"/>
    </xf>
    <xf numFmtId="0" fontId="115" fillId="2" borderId="0" xfId="0" applyFont="1" applyFill="1"/>
    <xf numFmtId="0" fontId="133" fillId="0" borderId="0" xfId="11" applyFont="1" applyAlignment="1" applyProtection="1">
      <alignment horizontal="center" vertical="center"/>
      <protection locked="0"/>
    </xf>
    <xf numFmtId="0" fontId="115" fillId="2" borderId="0" xfId="0" applyFont="1" applyFill="1" applyAlignment="1">
      <alignment horizontal="center"/>
    </xf>
    <xf numFmtId="0" fontId="134" fillId="2" borderId="0" xfId="0" applyFont="1" applyFill="1" applyAlignment="1">
      <alignment vertical="center" wrapText="1"/>
    </xf>
    <xf numFmtId="0" fontId="121" fillId="2" borderId="0" xfId="0" applyFont="1" applyFill="1" applyAlignment="1">
      <alignment vertical="center" wrapText="1"/>
    </xf>
    <xf numFmtId="0" fontId="134" fillId="2" borderId="0" xfId="0" applyFont="1" applyFill="1" applyAlignment="1">
      <alignment horizontal="right" vertical="center" wrapText="1"/>
    </xf>
    <xf numFmtId="0" fontId="121" fillId="2" borderId="0" xfId="0" applyFont="1" applyFill="1" applyAlignment="1">
      <alignment horizontal="left" vertical="center" wrapText="1"/>
    </xf>
    <xf numFmtId="0" fontId="137" fillId="0" borderId="86" xfId="0" applyFont="1" applyBorder="1" applyAlignment="1">
      <alignment vertical="center" wrapText="1"/>
    </xf>
    <xf numFmtId="0" fontId="138" fillId="0" borderId="86" xfId="0" applyFont="1" applyBorder="1" applyAlignment="1">
      <alignment vertical="center" wrapText="1"/>
    </xf>
    <xf numFmtId="0" fontId="138" fillId="0" borderId="86" xfId="0" applyFont="1" applyBorder="1" applyAlignment="1">
      <alignment vertical="center"/>
    </xf>
    <xf numFmtId="0" fontId="137" fillId="0" borderId="0" xfId="0" applyFont="1" applyAlignment="1">
      <alignment vertical="center" wrapText="1"/>
    </xf>
    <xf numFmtId="0" fontId="139" fillId="0" borderId="0" xfId="0" applyFont="1" applyAlignment="1">
      <alignment vertical="top" wrapText="1"/>
    </xf>
    <xf numFmtId="0" fontId="111" fillId="0" borderId="0" xfId="0" applyFont="1" applyAlignment="1">
      <alignment vertical="top" wrapText="1"/>
    </xf>
    <xf numFmtId="0" fontId="140" fillId="0" borderId="0" xfId="0" applyFont="1" applyAlignment="1">
      <alignment vertical="center" wrapText="1"/>
    </xf>
    <xf numFmtId="0" fontId="55" fillId="20" borderId="84" xfId="0" applyFont="1" applyFill="1" applyBorder="1" applyAlignment="1">
      <alignment horizontal="left" vertical="center" wrapText="1"/>
    </xf>
    <xf numFmtId="0" fontId="0" fillId="10" borderId="88" xfId="0" applyFill="1" applyBorder="1"/>
    <xf numFmtId="0" fontId="0" fillId="10" borderId="89" xfId="0" applyFill="1" applyBorder="1"/>
    <xf numFmtId="166" fontId="141" fillId="40" borderId="310" xfId="2" applyNumberFormat="1" applyFont="1" applyFill="1" applyBorder="1" applyAlignment="1" applyProtection="1">
      <alignment horizontal="center" vertical="center"/>
    </xf>
    <xf numFmtId="165" fontId="2" fillId="40" borderId="307" xfId="1" applyNumberFormat="1" applyFont="1" applyFill="1" applyBorder="1" applyAlignment="1" applyProtection="1">
      <alignment vertical="center"/>
    </xf>
    <xf numFmtId="0" fontId="99" fillId="26" borderId="222" xfId="0" applyFont="1" applyFill="1" applyBorder="1" applyAlignment="1">
      <alignment horizontal="centerContinuous" vertical="center" wrapText="1"/>
    </xf>
    <xf numFmtId="0" fontId="84" fillId="26" borderId="222" xfId="0" applyFont="1" applyFill="1" applyBorder="1" applyAlignment="1">
      <alignment horizontal="centerContinuous" vertical="center"/>
    </xf>
    <xf numFmtId="0" fontId="84" fillId="26" borderId="0" xfId="0" applyFont="1" applyFill="1" applyAlignment="1">
      <alignment horizontal="centerContinuous" vertical="center"/>
    </xf>
    <xf numFmtId="186" fontId="19" fillId="0" borderId="0" xfId="4" applyNumberFormat="1" applyFont="1" applyAlignment="1">
      <alignment horizontal="center" vertical="center" wrapText="1"/>
    </xf>
    <xf numFmtId="0" fontId="56" fillId="0" borderId="143" xfId="0" applyFont="1" applyBorder="1" applyAlignment="1">
      <alignment horizontal="center"/>
    </xf>
    <xf numFmtId="0" fontId="56" fillId="0" borderId="149"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400" xfId="0" applyBorder="1" applyAlignment="1">
      <alignment horizontal="center"/>
    </xf>
    <xf numFmtId="0" fontId="42" fillId="14" borderId="261" xfId="0" applyFont="1" applyFill="1" applyBorder="1" applyAlignment="1">
      <alignment horizontal="center" vertical="center" wrapText="1"/>
    </xf>
    <xf numFmtId="0" fontId="42" fillId="14" borderId="472" xfId="0" applyFont="1" applyFill="1" applyBorder="1" applyAlignment="1">
      <alignment horizontal="center" vertical="center" wrapText="1"/>
    </xf>
    <xf numFmtId="0" fontId="0" fillId="0" borderId="392" xfId="0" applyBorder="1" applyAlignment="1">
      <alignment horizontal="center" vertical="center"/>
    </xf>
    <xf numFmtId="0" fontId="2" fillId="0" borderId="261" xfId="0" applyFont="1" applyBorder="1"/>
    <xf numFmtId="0" fontId="2" fillId="0" borderId="66" xfId="0" applyFont="1" applyBorder="1"/>
    <xf numFmtId="0" fontId="2" fillId="0" borderId="67" xfId="0" applyFont="1" applyBorder="1"/>
    <xf numFmtId="0" fontId="0" fillId="20" borderId="446" xfId="0" applyFill="1" applyBorder="1" applyAlignment="1">
      <alignment horizontal="center" vertical="center"/>
    </xf>
    <xf numFmtId="0" fontId="0" fillId="0" borderId="23" xfId="0" applyBorder="1" applyAlignment="1">
      <alignment horizontal="center" vertical="center"/>
    </xf>
    <xf numFmtId="0" fontId="56" fillId="16" borderId="181" xfId="0" applyFont="1" applyFill="1" applyBorder="1" applyAlignment="1">
      <alignment wrapText="1"/>
    </xf>
    <xf numFmtId="0" fontId="56" fillId="16" borderId="146" xfId="0" applyFont="1" applyFill="1" applyBorder="1" applyAlignment="1">
      <alignment wrapText="1"/>
    </xf>
    <xf numFmtId="0" fontId="56" fillId="16" borderId="392" xfId="0" applyFont="1" applyFill="1" applyBorder="1" applyAlignment="1">
      <alignment wrapText="1"/>
    </xf>
    <xf numFmtId="0" fontId="56" fillId="16" borderId="396" xfId="0" applyFont="1" applyFill="1" applyBorder="1" applyAlignment="1">
      <alignment wrapText="1"/>
    </xf>
    <xf numFmtId="0" fontId="56" fillId="16" borderId="73" xfId="0" applyFont="1" applyFill="1" applyBorder="1" applyAlignment="1">
      <alignment wrapText="1"/>
    </xf>
    <xf numFmtId="0" fontId="56" fillId="16" borderId="0" xfId="0" applyFont="1" applyFill="1" applyAlignment="1">
      <alignment wrapText="1"/>
    </xf>
    <xf numFmtId="0" fontId="56"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7" fontId="0" fillId="0" borderId="393" xfId="0" applyNumberFormat="1" applyBorder="1" applyAlignment="1">
      <alignment wrapText="1"/>
    </xf>
    <xf numFmtId="187" fontId="0" fillId="0" borderId="394" xfId="0" applyNumberFormat="1" applyBorder="1" applyAlignment="1">
      <alignment wrapText="1"/>
    </xf>
    <xf numFmtId="185" fontId="0" fillId="0" borderId="394" xfId="0" applyNumberFormat="1" applyBorder="1" applyAlignment="1">
      <alignment wrapText="1"/>
    </xf>
    <xf numFmtId="185" fontId="0" fillId="0" borderId="395" xfId="0" applyNumberFormat="1" applyBorder="1" applyAlignment="1">
      <alignment wrapText="1"/>
    </xf>
    <xf numFmtId="37" fontId="0" fillId="0" borderId="393" xfId="0" applyNumberFormat="1" applyBorder="1" applyAlignment="1">
      <alignment wrapText="1"/>
    </xf>
    <xf numFmtId="37" fontId="0" fillId="0" borderId="394" xfId="0" applyNumberFormat="1" applyBorder="1" applyAlignment="1">
      <alignment wrapText="1"/>
    </xf>
    <xf numFmtId="38" fontId="0" fillId="0" borderId="394" xfId="0" applyNumberFormat="1" applyBorder="1" applyAlignment="1">
      <alignment wrapText="1"/>
    </xf>
    <xf numFmtId="38" fontId="0" fillId="0" borderId="395" xfId="0" applyNumberFormat="1" applyBorder="1" applyAlignment="1">
      <alignment wrapText="1"/>
    </xf>
    <xf numFmtId="10" fontId="0" fillId="0" borderId="393" xfId="0" applyNumberFormat="1" applyBorder="1" applyAlignment="1">
      <alignment wrapText="1"/>
    </xf>
    <xf numFmtId="10" fontId="0" fillId="0" borderId="394" xfId="0" applyNumberFormat="1" applyBorder="1" applyAlignment="1">
      <alignment wrapText="1"/>
    </xf>
    <xf numFmtId="0" fontId="0" fillId="0" borderId="394" xfId="0" applyBorder="1" applyAlignment="1">
      <alignment wrapText="1"/>
    </xf>
    <xf numFmtId="10" fontId="0" fillId="0" borderId="395" xfId="0" applyNumberFormat="1" applyBorder="1" applyAlignment="1">
      <alignment wrapText="1"/>
    </xf>
    <xf numFmtId="0" fontId="0" fillId="0" borderId="393" xfId="0" applyBorder="1" applyAlignment="1">
      <alignment wrapText="1"/>
    </xf>
    <xf numFmtId="0" fontId="0" fillId="0" borderId="395" xfId="0" applyBorder="1" applyAlignment="1">
      <alignment wrapText="1"/>
    </xf>
    <xf numFmtId="15" fontId="0" fillId="0" borderId="393" xfId="0" applyNumberFormat="1" applyBorder="1" applyAlignment="1">
      <alignment wrapText="1"/>
    </xf>
    <xf numFmtId="15" fontId="0" fillId="0" borderId="394" xfId="0" applyNumberFormat="1" applyBorder="1" applyAlignment="1">
      <alignment wrapText="1"/>
    </xf>
    <xf numFmtId="37" fontId="79" fillId="0" borderId="394" xfId="0" applyNumberFormat="1" applyFont="1" applyBorder="1" applyAlignment="1">
      <alignment wrapText="1"/>
    </xf>
    <xf numFmtId="15" fontId="79" fillId="0" borderId="394" xfId="0" applyNumberFormat="1" applyFont="1" applyBorder="1" applyAlignment="1">
      <alignment wrapText="1"/>
    </xf>
    <xf numFmtId="37" fontId="79" fillId="0" borderId="395" xfId="0" applyNumberFormat="1" applyFont="1" applyBorder="1" applyAlignment="1">
      <alignment wrapText="1"/>
    </xf>
    <xf numFmtId="1" fontId="0" fillId="0" borderId="393" xfId="0" applyNumberFormat="1" applyBorder="1" applyAlignment="1">
      <alignment wrapText="1"/>
    </xf>
    <xf numFmtId="1" fontId="0" fillId="0" borderId="394" xfId="0" applyNumberFormat="1" applyBorder="1" applyAlignment="1">
      <alignment wrapText="1"/>
    </xf>
    <xf numFmtId="38" fontId="0" fillId="0" borderId="393" xfId="0" applyNumberFormat="1" applyBorder="1" applyAlignment="1">
      <alignment wrapText="1"/>
    </xf>
    <xf numFmtId="9" fontId="0" fillId="0" borderId="394" xfId="2" applyFont="1" applyBorder="1" applyAlignment="1">
      <alignment wrapText="1"/>
    </xf>
    <xf numFmtId="0" fontId="69" fillId="29" borderId="410" xfId="0" applyFont="1" applyFill="1" applyBorder="1" applyAlignment="1">
      <alignment horizontal="center" vertical="center" wrapText="1"/>
    </xf>
    <xf numFmtId="0" fontId="69" fillId="29" borderId="413" xfId="0" applyFont="1" applyFill="1" applyBorder="1" applyAlignment="1">
      <alignment horizontal="center" vertical="center" wrapText="1"/>
    </xf>
    <xf numFmtId="0" fontId="69" fillId="29" borderId="267" xfId="0" applyFont="1" applyFill="1" applyBorder="1" applyAlignment="1">
      <alignment horizontal="center" vertical="center" wrapText="1"/>
    </xf>
    <xf numFmtId="0" fontId="69" fillId="29" borderId="268" xfId="0" applyFont="1" applyFill="1" applyBorder="1" applyAlignment="1">
      <alignment horizontal="center" vertical="center" wrapText="1"/>
    </xf>
    <xf numFmtId="0" fontId="69" fillId="29" borderId="286" xfId="0" applyFont="1" applyFill="1" applyBorder="1" applyAlignment="1">
      <alignment horizontal="center" vertical="center" wrapText="1"/>
    </xf>
    <xf numFmtId="0" fontId="97" fillId="30" borderId="272" xfId="0" applyFont="1" applyFill="1" applyBorder="1" applyAlignment="1">
      <alignment horizontal="center" vertical="center" wrapText="1"/>
    </xf>
    <xf numFmtId="0" fontId="97" fillId="2" borderId="275" xfId="0" applyFont="1" applyFill="1" applyBorder="1" applyAlignment="1">
      <alignment horizontal="center" vertical="center" wrapText="1"/>
    </xf>
    <xf numFmtId="0" fontId="97" fillId="30" borderId="275" xfId="0" applyFont="1" applyFill="1" applyBorder="1" applyAlignment="1">
      <alignment horizontal="center" vertical="center" wrapText="1"/>
    </xf>
    <xf numFmtId="0" fontId="97" fillId="2" borderId="288" xfId="0" applyFont="1" applyFill="1" applyBorder="1" applyAlignment="1">
      <alignment horizontal="center" vertical="center" wrapText="1"/>
    </xf>
    <xf numFmtId="0" fontId="97" fillId="30" borderId="273" xfId="0" applyFont="1" applyFill="1" applyBorder="1" applyAlignment="1">
      <alignment horizontal="center" vertical="center" wrapText="1"/>
    </xf>
    <xf numFmtId="0" fontId="97" fillId="2" borderId="276" xfId="0" applyFont="1" applyFill="1" applyBorder="1" applyAlignment="1">
      <alignment horizontal="center" vertical="center" wrapText="1"/>
    </xf>
    <xf numFmtId="0" fontId="97" fillId="30" borderId="276" xfId="0" applyFont="1" applyFill="1" applyBorder="1" applyAlignment="1">
      <alignment horizontal="center" vertical="center" wrapText="1"/>
    </xf>
    <xf numFmtId="0" fontId="97" fillId="2" borderId="289" xfId="0" applyFont="1" applyFill="1" applyBorder="1" applyAlignment="1">
      <alignment horizontal="center" vertical="center" wrapText="1"/>
    </xf>
    <xf numFmtId="0" fontId="69" fillId="29" borderId="222" xfId="0" applyFont="1" applyFill="1" applyBorder="1" applyAlignment="1">
      <alignment horizontal="center" vertical="center" wrapText="1"/>
    </xf>
    <xf numFmtId="0" fontId="69" fillId="29" borderId="186" xfId="0" applyFont="1" applyFill="1" applyBorder="1" applyAlignment="1">
      <alignment horizontal="center" vertical="center" wrapText="1"/>
    </xf>
    <xf numFmtId="0" fontId="69" fillId="29" borderId="296" xfId="0" applyFont="1" applyFill="1" applyBorder="1" applyAlignment="1">
      <alignment horizontal="center" vertical="center" wrapText="1"/>
    </xf>
    <xf numFmtId="0" fontId="69" fillId="29" borderId="278" xfId="0" applyFont="1" applyFill="1" applyBorder="1" applyAlignment="1">
      <alignment horizontal="center" vertical="center" wrapText="1"/>
    </xf>
    <xf numFmtId="0" fontId="69" fillId="29" borderId="298" xfId="0" applyFont="1" applyFill="1" applyBorder="1" applyAlignment="1">
      <alignment horizontal="center" vertical="center" wrapText="1"/>
    </xf>
    <xf numFmtId="0" fontId="142" fillId="28" borderId="366" xfId="0" applyFont="1" applyFill="1" applyBorder="1" applyAlignment="1">
      <alignment horizontal="center" vertical="center" wrapText="1"/>
    </xf>
    <xf numFmtId="0" fontId="142" fillId="28" borderId="343" xfId="0" applyFont="1" applyFill="1" applyBorder="1" applyAlignment="1">
      <alignment horizontal="center" vertical="center" wrapText="1"/>
    </xf>
    <xf numFmtId="0" fontId="142" fillId="28" borderId="344" xfId="0" applyFont="1" applyFill="1" applyBorder="1" applyAlignment="1">
      <alignment horizontal="center" vertical="center" wrapText="1"/>
    </xf>
    <xf numFmtId="0" fontId="84" fillId="37" borderId="205" xfId="0" applyFont="1" applyFill="1" applyBorder="1" applyAlignment="1">
      <alignment horizontal="centerContinuous" vertical="center"/>
    </xf>
    <xf numFmtId="0" fontId="81" fillId="37" borderId="0" xfId="0" applyFont="1" applyFill="1" applyAlignment="1">
      <alignment horizontal="centerContinuous" vertical="center"/>
    </xf>
    <xf numFmtId="0" fontId="84" fillId="37" borderId="0" xfId="0" applyFont="1" applyFill="1" applyAlignment="1">
      <alignment horizontal="centerContinuous" vertical="center"/>
    </xf>
    <xf numFmtId="0" fontId="81" fillId="37" borderId="412" xfId="0" applyFont="1" applyFill="1" applyBorder="1" applyAlignment="1">
      <alignment horizontal="centerContinuous" vertical="center"/>
    </xf>
    <xf numFmtId="0" fontId="69" fillId="28" borderId="206" xfId="0" applyFont="1" applyFill="1" applyBorder="1" applyAlignment="1">
      <alignment horizontal="center" vertical="center" wrapText="1"/>
    </xf>
    <xf numFmtId="0" fontId="69" fillId="28" borderId="221" xfId="0" applyFont="1" applyFill="1" applyBorder="1" applyAlignment="1">
      <alignment horizontal="center" vertical="center" wrapText="1"/>
    </xf>
    <xf numFmtId="0" fontId="69" fillId="28" borderId="434" xfId="0" applyFont="1" applyFill="1" applyBorder="1" applyAlignment="1">
      <alignment horizontal="center" vertical="center" wrapText="1"/>
    </xf>
    <xf numFmtId="0" fontId="89" fillId="27" borderId="424" xfId="0" applyFont="1" applyFill="1" applyBorder="1" applyAlignment="1">
      <alignment horizontal="centerContinuous" vertical="center"/>
    </xf>
    <xf numFmtId="0" fontId="90" fillId="27" borderId="246" xfId="0" applyFont="1" applyFill="1" applyBorder="1" applyAlignment="1">
      <alignment horizontal="centerContinuous" vertical="center"/>
    </xf>
    <xf numFmtId="0" fontId="90" fillId="27" borderId="364" xfId="0" applyFont="1" applyFill="1" applyBorder="1" applyAlignment="1">
      <alignment horizontal="centerContinuous" vertical="center"/>
    </xf>
    <xf numFmtId="0" fontId="90" fillId="27" borderId="482" xfId="0" applyFont="1" applyFill="1" applyBorder="1" applyAlignment="1">
      <alignment horizontal="centerContinuous" vertical="center"/>
    </xf>
    <xf numFmtId="0" fontId="69" fillId="28" borderId="145" xfId="0" applyFont="1" applyFill="1" applyBorder="1" applyAlignment="1">
      <alignment horizontal="centerContinuous"/>
    </xf>
    <xf numFmtId="0" fontId="81" fillId="25" borderId="240" xfId="0" applyFont="1" applyFill="1" applyBorder="1" applyAlignment="1">
      <alignment horizontal="center" vertical="center" wrapText="1"/>
    </xf>
    <xf numFmtId="0" fontId="69" fillId="28" borderId="227" xfId="0" applyFont="1" applyFill="1" applyBorder="1" applyAlignment="1">
      <alignment horizontal="centerContinuous"/>
    </xf>
    <xf numFmtId="0" fontId="69" fillId="28" borderId="0" xfId="0" applyFont="1" applyFill="1" applyAlignment="1">
      <alignment horizontal="centerContinuous"/>
    </xf>
    <xf numFmtId="0" fontId="69" fillId="28" borderId="248" xfId="0" applyFont="1" applyFill="1" applyBorder="1" applyAlignment="1">
      <alignment horizontal="centerContinuous"/>
    </xf>
    <xf numFmtId="0" fontId="81" fillId="25" borderId="238" xfId="0" applyFont="1" applyFill="1" applyBorder="1" applyAlignment="1">
      <alignment horizontal="center" vertical="center" wrapText="1"/>
    </xf>
    <xf numFmtId="0" fontId="90" fillId="27" borderId="247" xfId="0" applyFont="1" applyFill="1" applyBorder="1" applyAlignment="1">
      <alignment horizontal="centerContinuous" vertical="center"/>
    </xf>
    <xf numFmtId="0" fontId="89" fillId="27" borderId="0" xfId="0" applyFont="1" applyFill="1" applyAlignment="1">
      <alignment horizontal="centerContinuous" vertical="center"/>
    </xf>
    <xf numFmtId="0" fontId="84" fillId="26" borderId="185" xfId="0" applyFont="1" applyFill="1" applyBorder="1" applyAlignment="1">
      <alignment horizontal="centerContinuous" vertical="center"/>
    </xf>
    <xf numFmtId="0" fontId="71" fillId="26" borderId="231" xfId="0" applyFont="1" applyFill="1" applyBorder="1" applyAlignment="1">
      <alignment horizontal="centerContinuous" vertical="center"/>
    </xf>
    <xf numFmtId="0" fontId="73" fillId="26" borderId="231" xfId="0" applyFont="1" applyFill="1" applyBorder="1" applyAlignment="1">
      <alignment horizontal="centerContinuous" vertical="center"/>
    </xf>
    <xf numFmtId="0" fontId="71" fillId="26" borderId="420" xfId="0" applyFont="1" applyFill="1" applyBorder="1" applyAlignment="1">
      <alignment horizontal="centerContinuous" vertical="center"/>
    </xf>
    <xf numFmtId="0" fontId="69" fillId="38" borderId="250" xfId="0" applyFont="1" applyFill="1" applyBorder="1" applyAlignment="1">
      <alignment horizontal="center" vertical="center" wrapText="1"/>
    </xf>
    <xf numFmtId="0" fontId="69" fillId="38" borderId="183" xfId="0" applyFont="1" applyFill="1" applyBorder="1" applyAlignment="1">
      <alignment horizontal="center" vertical="center" wrapText="1"/>
    </xf>
    <xf numFmtId="0" fontId="69" fillId="38" borderId="282" xfId="0" applyFont="1" applyFill="1" applyBorder="1" applyAlignment="1">
      <alignment horizontal="center" vertical="center" wrapText="1"/>
    </xf>
    <xf numFmtId="0" fontId="89" fillId="0" borderId="497" xfId="0" applyFont="1" applyBorder="1" applyAlignment="1">
      <alignment horizontal="center" vertical="center" wrapText="1"/>
    </xf>
    <xf numFmtId="0" fontId="81" fillId="14" borderId="0" xfId="0" applyFont="1" applyFill="1" applyAlignment="1">
      <alignment horizontal="center" vertical="center" wrapText="1"/>
    </xf>
    <xf numFmtId="0" fontId="56" fillId="16" borderId="88" xfId="0" applyFont="1" applyFill="1" applyBorder="1" applyAlignment="1">
      <alignment wrapText="1"/>
    </xf>
    <xf numFmtId="43" fontId="0" fillId="0" borderId="394" xfId="1" applyFont="1" applyBorder="1" applyAlignment="1">
      <alignment wrapText="1"/>
    </xf>
    <xf numFmtId="10" fontId="0" fillId="0" borderId="394" xfId="2" applyNumberFormat="1" applyFont="1" applyBorder="1" applyAlignment="1">
      <alignment wrapText="1"/>
    </xf>
    <xf numFmtId="0" fontId="90" fillId="0" borderId="464" xfId="0" applyFont="1" applyBorder="1" applyAlignment="1">
      <alignment horizontal="center" vertical="center"/>
    </xf>
    <xf numFmtId="185" fontId="83" fillId="0" borderId="343" xfId="0" applyNumberFormat="1" applyFont="1" applyBorder="1" applyAlignment="1">
      <alignment horizontal="center" vertical="center"/>
    </xf>
    <xf numFmtId="0" fontId="90" fillId="0" borderId="343" xfId="0" applyFont="1" applyBorder="1" applyAlignment="1">
      <alignment horizontal="center" vertical="center"/>
    </xf>
    <xf numFmtId="185" fontId="90" fillId="0" borderId="343" xfId="0" applyNumberFormat="1" applyFont="1" applyBorder="1" applyAlignment="1">
      <alignment horizontal="center" vertical="center"/>
    </xf>
    <xf numFmtId="1" fontId="90" fillId="0" borderId="436" xfId="0" applyNumberFormat="1" applyFont="1" applyBorder="1" applyAlignment="1">
      <alignment horizontal="center" vertical="center"/>
    </xf>
    <xf numFmtId="0" fontId="90" fillId="0" borderId="436" xfId="0" applyFont="1" applyBorder="1" applyAlignment="1">
      <alignment horizontal="center" vertical="center"/>
    </xf>
    <xf numFmtId="0" fontId="90" fillId="0" borderId="461" xfId="0" applyFont="1" applyBorder="1" applyAlignment="1">
      <alignment horizontal="center" vertical="center"/>
    </xf>
    <xf numFmtId="185" fontId="90" fillId="0" borderId="437" xfId="0" applyNumberFormat="1" applyFont="1" applyBorder="1" applyAlignment="1">
      <alignment horizontal="center" vertical="center"/>
    </xf>
    <xf numFmtId="0" fontId="90" fillId="0" borderId="437" xfId="0" applyFont="1" applyBorder="1" applyAlignment="1">
      <alignment horizontal="center" vertical="center"/>
    </xf>
    <xf numFmtId="0" fontId="90" fillId="0" borderId="438" xfId="0" applyFont="1" applyBorder="1" applyAlignment="1">
      <alignment horizontal="center" vertical="center"/>
    </xf>
    <xf numFmtId="0" fontId="91" fillId="16" borderId="421" xfId="0" applyFont="1" applyFill="1" applyBorder="1" applyAlignment="1">
      <alignment vertical="center"/>
    </xf>
    <xf numFmtId="0" fontId="93" fillId="16" borderId="91" xfId="0" applyFont="1" applyFill="1" applyBorder="1" applyAlignment="1">
      <alignment vertical="center"/>
    </xf>
    <xf numFmtId="0" fontId="93" fillId="16" borderId="422" xfId="0" applyFont="1" applyFill="1" applyBorder="1" applyAlignment="1">
      <alignment vertical="center"/>
    </xf>
    <xf numFmtId="0" fontId="84" fillId="26" borderId="263" xfId="0" applyFont="1" applyFill="1" applyBorder="1" applyAlignment="1">
      <alignment horizontal="centerContinuous" vertical="center"/>
    </xf>
    <xf numFmtId="0" fontId="84" fillId="26" borderId="201" xfId="0" applyFont="1" applyFill="1" applyBorder="1" applyAlignment="1">
      <alignment horizontal="centerContinuous" vertical="center"/>
    </xf>
    <xf numFmtId="0" fontId="84" fillId="26" borderId="191" xfId="0" applyFont="1" applyFill="1" applyBorder="1" applyAlignment="1">
      <alignment horizontal="centerContinuous" vertical="center"/>
    </xf>
    <xf numFmtId="0" fontId="84" fillId="26" borderId="192" xfId="0" applyFont="1" applyFill="1" applyBorder="1" applyAlignment="1">
      <alignment horizontal="centerContinuous" vertical="center"/>
    </xf>
    <xf numFmtId="0" fontId="84" fillId="26" borderId="186" xfId="0" applyFont="1" applyFill="1" applyBorder="1" applyAlignment="1">
      <alignment horizontal="centerContinuous" vertical="center"/>
    </xf>
    <xf numFmtId="0" fontId="84" fillId="26" borderId="423" xfId="0" applyFont="1" applyFill="1" applyBorder="1" applyAlignment="1">
      <alignment horizontal="centerContinuous" vertical="center"/>
    </xf>
    <xf numFmtId="0" fontId="0" fillId="0" borderId="412" xfId="0" applyBorder="1"/>
    <xf numFmtId="174" fontId="69" fillId="0" borderId="340" xfId="0" applyNumberFormat="1" applyFont="1" applyBorder="1" applyAlignment="1">
      <alignment horizontal="center"/>
    </xf>
    <xf numFmtId="174" fontId="69" fillId="0" borderId="340" xfId="0" applyNumberFormat="1" applyFont="1" applyBorder="1" applyAlignment="1">
      <alignment horizontal="center" vertical="center"/>
    </xf>
    <xf numFmtId="174" fontId="69" fillId="0" borderId="385" xfId="0" applyNumberFormat="1" applyFont="1" applyBorder="1" applyAlignment="1">
      <alignment horizontal="center" vertical="center"/>
    </xf>
    <xf numFmtId="174" fontId="0" fillId="0" borderId="412" xfId="0" applyNumberFormat="1" applyBorder="1"/>
    <xf numFmtId="174" fontId="89" fillId="11" borderId="387" xfId="1" applyNumberFormat="1" applyFont="1" applyFill="1" applyBorder="1" applyAlignment="1" applyProtection="1">
      <alignment horizontal="center" vertical="center"/>
    </xf>
    <xf numFmtId="174" fontId="69" fillId="0" borderId="343" xfId="0" applyNumberFormat="1" applyFont="1" applyBorder="1" applyAlignment="1">
      <alignment horizontal="center"/>
    </xf>
    <xf numFmtId="174" fontId="69" fillId="0" borderId="343" xfId="0" applyNumberFormat="1" applyFont="1" applyBorder="1" applyAlignment="1">
      <alignment horizontal="center" vertical="center"/>
    </xf>
    <xf numFmtId="174" fontId="69" fillId="0" borderId="386" xfId="0" applyNumberFormat="1" applyFont="1" applyBorder="1" applyAlignment="1">
      <alignment horizontal="center" vertical="center"/>
    </xf>
    <xf numFmtId="174" fontId="70" fillId="27" borderId="215" xfId="1" applyNumberFormat="1" applyFont="1" applyFill="1" applyBorder="1" applyAlignment="1" applyProtection="1">
      <alignment horizontal="center"/>
    </xf>
    <xf numFmtId="0" fontId="84" fillId="26" borderId="382" xfId="0" applyFont="1" applyFill="1" applyBorder="1" applyAlignment="1">
      <alignment horizontal="centerContinuous" vertical="center"/>
    </xf>
    <xf numFmtId="0" fontId="81" fillId="26" borderId="376" xfId="0" applyFont="1" applyFill="1" applyBorder="1" applyAlignment="1">
      <alignment horizontal="centerContinuous" vertical="center"/>
    </xf>
    <xf numFmtId="0" fontId="81" fillId="26" borderId="383" xfId="0" applyFont="1" applyFill="1" applyBorder="1" applyAlignment="1">
      <alignment horizontal="centerContinuous" vertical="center"/>
    </xf>
    <xf numFmtId="0" fontId="81" fillId="26" borderId="384" xfId="0" applyFont="1" applyFill="1" applyBorder="1" applyAlignment="1">
      <alignment horizontal="centerContinuous" vertical="center"/>
    </xf>
    <xf numFmtId="0" fontId="81" fillId="26" borderId="221" xfId="0" applyFont="1" applyFill="1" applyBorder="1" applyAlignment="1">
      <alignment horizontal="centerContinuous" vertical="center"/>
    </xf>
    <xf numFmtId="0" fontId="81" fillId="26" borderId="368"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223" xfId="0" applyNumberFormat="1" applyFont="1" applyBorder="1" applyAlignment="1">
      <alignment horizontal="center" vertical="center"/>
    </xf>
    <xf numFmtId="0" fontId="74" fillId="0" borderId="0" xfId="0" applyFont="1" applyAlignment="1">
      <alignment vertical="center"/>
    </xf>
    <xf numFmtId="0" fontId="72" fillId="0" borderId="281" xfId="0" applyFont="1" applyBorder="1" applyAlignment="1">
      <alignment vertical="center"/>
    </xf>
    <xf numFmtId="37" fontId="72" fillId="0" borderId="184" xfId="0" applyNumberFormat="1" applyFont="1" applyBorder="1" applyAlignment="1">
      <alignment vertical="center"/>
    </xf>
    <xf numFmtId="37" fontId="74" fillId="0" borderId="257" xfId="0" applyNumberFormat="1" applyFont="1" applyBorder="1" applyAlignment="1">
      <alignment vertical="center"/>
    </xf>
    <xf numFmtId="37" fontId="90" fillId="0" borderId="224" xfId="0" applyNumberFormat="1" applyFont="1" applyBorder="1" applyAlignment="1">
      <alignment horizontal="center" vertical="center"/>
    </xf>
    <xf numFmtId="165" fontId="74" fillId="0" borderId="0" xfId="0" applyNumberFormat="1" applyFont="1" applyAlignment="1">
      <alignment vertical="center"/>
    </xf>
    <xf numFmtId="37" fontId="0" fillId="0" borderId="259" xfId="0" applyNumberFormat="1" applyBorder="1" applyAlignment="1">
      <alignment vertical="center"/>
    </xf>
    <xf numFmtId="174" fontId="70" fillId="27" borderId="203" xfId="1" applyNumberFormat="1" applyFont="1" applyFill="1" applyBorder="1" applyAlignment="1" applyProtection="1">
      <alignment horizontal="center"/>
    </xf>
    <xf numFmtId="174" fontId="70" fillId="27" borderId="218" xfId="1" applyNumberFormat="1" applyFont="1" applyFill="1" applyBorder="1" applyAlignment="1" applyProtection="1">
      <alignment horizontal="center"/>
    </xf>
    <xf numFmtId="0" fontId="72" fillId="0" borderId="187" xfId="0" applyFont="1" applyBorder="1" applyAlignment="1">
      <alignment vertical="center"/>
    </xf>
    <xf numFmtId="167" fontId="90" fillId="0" borderId="224" xfId="0" applyNumberFormat="1" applyFont="1" applyBorder="1" applyAlignment="1">
      <alignment horizontal="center" vertical="center"/>
    </xf>
    <xf numFmtId="37" fontId="72" fillId="0" borderId="182" xfId="0" applyNumberFormat="1" applyFont="1" applyBorder="1" applyAlignment="1">
      <alignment vertical="center"/>
    </xf>
    <xf numFmtId="167" fontId="2" fillId="0" borderId="259" xfId="0" applyNumberFormat="1" applyFont="1" applyBorder="1" applyAlignment="1">
      <alignment vertical="center"/>
    </xf>
    <xf numFmtId="9" fontId="89" fillId="0" borderId="0" xfId="2" applyFont="1" applyFill="1" applyBorder="1" applyAlignment="1" applyProtection="1">
      <alignment horizontal="center" vertical="center"/>
    </xf>
    <xf numFmtId="37" fontId="0" fillId="0" borderId="185" xfId="0" applyNumberFormat="1" applyBorder="1" applyAlignment="1">
      <alignment vertical="center"/>
    </xf>
    <xf numFmtId="9" fontId="89" fillId="0" borderId="258" xfId="2" applyFont="1" applyFill="1" applyBorder="1" applyAlignment="1" applyProtection="1">
      <alignment horizontal="center" vertical="center"/>
    </xf>
    <xf numFmtId="38" fontId="90" fillId="0" borderId="363" xfId="0" applyNumberFormat="1" applyFont="1" applyBorder="1" applyAlignment="1">
      <alignment horizontal="center" vertical="center"/>
    </xf>
    <xf numFmtId="0" fontId="72" fillId="0" borderId="260" xfId="0" applyFont="1" applyBorder="1" applyAlignment="1">
      <alignment vertical="center"/>
    </xf>
    <xf numFmtId="0" fontId="74" fillId="0" borderId="260" xfId="0" applyFont="1" applyBorder="1" applyAlignment="1">
      <alignment vertical="center"/>
    </xf>
    <xf numFmtId="38" fontId="0" fillId="0" borderId="260" xfId="0" applyNumberFormat="1" applyBorder="1" applyAlignment="1">
      <alignment vertical="center"/>
    </xf>
    <xf numFmtId="38" fontId="0" fillId="0" borderId="377" xfId="0" applyNumberFormat="1" applyBorder="1" applyAlignment="1">
      <alignment vertical="center"/>
    </xf>
    <xf numFmtId="0" fontId="69" fillId="0" borderId="365" xfId="0" applyFont="1" applyBorder="1" applyAlignment="1">
      <alignment horizontal="centerContinuous" vertical="center" wrapText="1"/>
    </xf>
    <xf numFmtId="0" fontId="69" fillId="0" borderId="340" xfId="0" applyFont="1" applyBorder="1" applyAlignment="1">
      <alignment horizontal="centerContinuous" vertical="center" wrapText="1"/>
    </xf>
    <xf numFmtId="0" fontId="69" fillId="0" borderId="340" xfId="0" applyFont="1" applyBorder="1" applyAlignment="1">
      <alignment horizontal="centerContinuous" vertical="center"/>
    </xf>
    <xf numFmtId="0" fontId="69" fillId="0" borderId="341" xfId="0" applyFont="1" applyBorder="1" applyAlignment="1">
      <alignment horizontal="centerContinuous" vertical="center" wrapText="1"/>
    </xf>
    <xf numFmtId="0" fontId="70" fillId="27" borderId="92" xfId="0" applyFont="1" applyFill="1" applyBorder="1" applyAlignment="1">
      <alignment horizontal="center" vertical="center" wrapText="1"/>
    </xf>
    <xf numFmtId="0" fontId="70" fillId="27" borderId="90" xfId="0" applyFont="1" applyFill="1" applyBorder="1" applyAlignment="1">
      <alignment horizontal="center" vertical="center" wrapText="1"/>
    </xf>
    <xf numFmtId="0" fontId="70" fillId="27" borderId="81" xfId="0" applyFont="1" applyFill="1" applyBorder="1" applyAlignment="1">
      <alignment horizontal="center" vertical="center" wrapText="1"/>
    </xf>
    <xf numFmtId="1" fontId="69" fillId="0" borderId="367" xfId="0" applyNumberFormat="1" applyFont="1" applyBorder="1" applyAlignment="1">
      <alignment horizontal="center" vertical="center"/>
    </xf>
    <xf numFmtId="0" fontId="69" fillId="0" borderId="346" xfId="0" applyFont="1" applyBorder="1" applyAlignment="1">
      <alignment horizontal="center" vertical="center"/>
    </xf>
    <xf numFmtId="1" fontId="69" fillId="0" borderId="346" xfId="0" applyNumberFormat="1" applyFont="1" applyBorder="1" applyAlignment="1">
      <alignment horizontal="center" vertical="center"/>
    </xf>
    <xf numFmtId="0" fontId="69" fillId="0" borderId="374" xfId="0" applyFont="1" applyBorder="1" applyAlignment="1">
      <alignment horizontal="center" vertical="center"/>
    </xf>
    <xf numFmtId="1" fontId="69" fillId="0" borderId="242" xfId="0" applyNumberFormat="1" applyFont="1" applyBorder="1" applyAlignment="1">
      <alignment horizontal="center" vertical="center"/>
    </xf>
    <xf numFmtId="0" fontId="69" fillId="0" borderId="242" xfId="0" applyFont="1" applyBorder="1" applyAlignment="1">
      <alignment horizontal="center" vertical="center"/>
    </xf>
    <xf numFmtId="1" fontId="74" fillId="0" borderId="0" xfId="0" applyNumberFormat="1" applyFont="1" applyAlignment="1">
      <alignment horizontal="center"/>
    </xf>
    <xf numFmtId="0" fontId="69" fillId="27" borderId="218" xfId="0" applyFont="1" applyFill="1" applyBorder="1" applyAlignment="1">
      <alignment horizontal="centerContinuous" vertical="center"/>
    </xf>
    <xf numFmtId="0" fontId="69" fillId="27" borderId="221" xfId="0" applyFont="1" applyFill="1" applyBorder="1" applyAlignment="1">
      <alignment horizontal="centerContinuous" vertical="center"/>
    </xf>
    <xf numFmtId="0" fontId="70" fillId="28" borderId="371" xfId="0" applyFont="1" applyFill="1" applyBorder="1" applyAlignment="1">
      <alignment horizontal="left" vertical="center" wrapText="1"/>
    </xf>
    <xf numFmtId="0" fontId="69" fillId="28" borderId="372" xfId="0" applyFont="1" applyFill="1" applyBorder="1" applyAlignment="1">
      <alignment horizontal="center" vertical="center"/>
    </xf>
    <xf numFmtId="0" fontId="69" fillId="28" borderId="373" xfId="0" applyFont="1" applyFill="1" applyBorder="1" applyAlignment="1">
      <alignment horizontal="center" vertical="center"/>
    </xf>
    <xf numFmtId="0" fontId="142" fillId="29" borderId="366" xfId="0" applyFont="1" applyFill="1" applyBorder="1" applyAlignment="1">
      <alignment horizontal="left" vertical="center" wrapText="1"/>
    </xf>
    <xf numFmtId="0" fontId="69" fillId="0" borderId="343" xfId="0" applyFont="1" applyBorder="1" applyAlignment="1">
      <alignment horizontal="center" vertical="center"/>
    </xf>
    <xf numFmtId="0" fontId="69" fillId="0" borderId="344" xfId="0" applyFont="1" applyBorder="1" applyAlignment="1">
      <alignment horizontal="center" vertical="center"/>
    </xf>
    <xf numFmtId="0" fontId="69" fillId="27" borderId="428" xfId="0" applyFont="1" applyFill="1" applyBorder="1" applyAlignment="1">
      <alignment horizontal="centerContinuous" vertical="center"/>
    </xf>
    <xf numFmtId="38" fontId="69" fillId="0" borderId="430" xfId="0" applyNumberFormat="1" applyFont="1" applyBorder="1" applyAlignment="1">
      <alignment horizontal="center" vertical="center"/>
    </xf>
    <xf numFmtId="38" fontId="69" fillId="0" borderId="346" xfId="0" applyNumberFormat="1" applyFont="1" applyBorder="1" applyAlignment="1">
      <alignment horizontal="center" vertical="center"/>
    </xf>
    <xf numFmtId="10" fontId="69" fillId="2" borderId="347" xfId="2" applyNumberFormat="1" applyFont="1" applyFill="1" applyBorder="1" applyAlignment="1" applyProtection="1">
      <alignment horizontal="center" vertical="center"/>
    </xf>
    <xf numFmtId="0" fontId="142" fillId="29" borderId="367" xfId="0" applyFont="1" applyFill="1" applyBorder="1" applyAlignment="1">
      <alignment horizontal="left" vertical="center" wrapText="1"/>
    </xf>
    <xf numFmtId="0" fontId="69" fillId="0" borderId="218" xfId="0" applyFont="1" applyBorder="1" applyAlignment="1">
      <alignment horizontal="center" vertical="center"/>
    </xf>
    <xf numFmtId="0" fontId="69" fillId="0" borderId="221" xfId="0" applyFont="1" applyBorder="1" applyAlignment="1">
      <alignment horizontal="center" vertical="center"/>
    </xf>
    <xf numFmtId="0" fontId="69" fillId="0" borderId="368" xfId="0" applyFont="1" applyBorder="1" applyAlignment="1">
      <alignment horizontal="center" vertical="center"/>
    </xf>
    <xf numFmtId="0" fontId="91" fillId="16" borderId="381" xfId="0" applyFont="1" applyFill="1" applyBorder="1" applyAlignment="1">
      <alignment vertical="center"/>
    </xf>
    <xf numFmtId="0" fontId="84" fillId="16" borderId="120" xfId="0" applyFont="1" applyFill="1" applyBorder="1" applyAlignment="1">
      <alignment horizontal="centerContinuous" vertical="center"/>
    </xf>
    <xf numFmtId="0" fontId="84" fillId="16" borderId="425" xfId="0" applyFont="1" applyFill="1" applyBorder="1" applyAlignment="1">
      <alignment horizontal="centerContinuous" vertical="center"/>
    </xf>
    <xf numFmtId="0" fontId="73" fillId="26" borderId="131" xfId="0" applyFont="1" applyFill="1" applyBorder="1" applyAlignment="1">
      <alignment horizontal="centerContinuous" vertical="center"/>
    </xf>
    <xf numFmtId="0" fontId="81" fillId="26" borderId="120" xfId="0" applyFont="1" applyFill="1" applyBorder="1" applyAlignment="1">
      <alignment horizontal="centerContinuous" vertical="center"/>
    </xf>
    <xf numFmtId="0" fontId="81" fillId="26" borderId="425" xfId="0" applyFont="1" applyFill="1" applyBorder="1" applyAlignment="1">
      <alignment horizontal="centerContinuous" vertical="center"/>
    </xf>
    <xf numFmtId="0" fontId="69" fillId="27" borderId="389" xfId="0" quotePrefix="1" applyFont="1" applyFill="1" applyBorder="1" applyAlignment="1">
      <alignment horizontal="center" vertical="center" wrapText="1"/>
    </xf>
    <xf numFmtId="0" fontId="69" fillId="27" borderId="389" xfId="0" applyFont="1" applyFill="1" applyBorder="1" applyAlignment="1">
      <alignment horizontal="center" vertical="center" wrapText="1"/>
    </xf>
    <xf numFmtId="0" fontId="69" fillId="27" borderId="435" xfId="0" applyFont="1" applyFill="1" applyBorder="1" applyAlignment="1">
      <alignment horizontal="center" vertical="center" wrapText="1"/>
    </xf>
    <xf numFmtId="0" fontId="73" fillId="16" borderId="406" xfId="0" applyFont="1" applyFill="1" applyBorder="1" applyAlignment="1">
      <alignment horizontal="centerContinuous" vertical="center"/>
    </xf>
    <xf numFmtId="0" fontId="8" fillId="16" borderId="406" xfId="0" applyFont="1" applyFill="1" applyBorder="1" applyAlignment="1">
      <alignment vertical="center"/>
    </xf>
    <xf numFmtId="15" fontId="8" fillId="16" borderId="406" xfId="0" applyNumberFormat="1" applyFont="1" applyFill="1" applyBorder="1" applyAlignment="1">
      <alignment vertical="center"/>
    </xf>
    <xf numFmtId="0" fontId="74" fillId="16" borderId="406" xfId="0" applyFont="1" applyFill="1" applyBorder="1" applyAlignment="1">
      <alignment vertical="center"/>
    </xf>
    <xf numFmtId="0" fontId="95" fillId="16" borderId="406" xfId="0" applyFont="1" applyFill="1" applyBorder="1" applyAlignment="1">
      <alignment vertical="center"/>
    </xf>
    <xf numFmtId="15" fontId="95" fillId="16" borderId="241" xfId="0" applyNumberFormat="1" applyFont="1" applyFill="1" applyBorder="1" applyAlignment="1">
      <alignment vertical="center"/>
    </xf>
    <xf numFmtId="15" fontId="95" fillId="0" borderId="407" xfId="0" applyNumberFormat="1" applyFont="1" applyBorder="1" applyAlignment="1">
      <alignment vertical="center"/>
    </xf>
    <xf numFmtId="0" fontId="84" fillId="26" borderId="408" xfId="0" applyFont="1" applyFill="1" applyBorder="1" applyAlignment="1">
      <alignment horizontal="centerContinuous" vertical="center"/>
    </xf>
    <xf numFmtId="0" fontId="99" fillId="26" borderId="228" xfId="0" applyFont="1" applyFill="1" applyBorder="1" applyAlignment="1">
      <alignment horizontal="centerContinuous" vertical="top" wrapText="1"/>
    </xf>
    <xf numFmtId="0" fontId="99" fillId="26" borderId="229" xfId="0" applyFont="1" applyFill="1" applyBorder="1" applyAlignment="1">
      <alignment horizontal="centerContinuous" vertical="top" wrapText="1"/>
    </xf>
    <xf numFmtId="0" fontId="84" fillId="26" borderId="244" xfId="0" applyFont="1" applyFill="1" applyBorder="1" applyAlignment="1">
      <alignment horizontal="centerContinuous" vertical="center"/>
    </xf>
    <xf numFmtId="0" fontId="99" fillId="26" borderId="207" xfId="0" applyFont="1" applyFill="1" applyBorder="1" applyAlignment="1">
      <alignment horizontal="centerContinuous" vertical="center" wrapText="1"/>
    </xf>
    <xf numFmtId="0" fontId="99" fillId="26" borderId="252" xfId="0" applyFont="1" applyFill="1" applyBorder="1" applyAlignment="1">
      <alignment horizontal="centerContinuous" vertical="center" wrapText="1"/>
    </xf>
    <xf numFmtId="0" fontId="84" fillId="26" borderId="230" xfId="0" applyFont="1" applyFill="1" applyBorder="1" applyAlignment="1">
      <alignment horizontal="centerContinuous" vertical="center"/>
    </xf>
    <xf numFmtId="0" fontId="99" fillId="26" borderId="228" xfId="0" applyFont="1" applyFill="1" applyBorder="1" applyAlignment="1">
      <alignment horizontal="centerContinuous" vertical="center" wrapText="1"/>
    </xf>
    <xf numFmtId="0" fontId="100" fillId="26" borderId="232" xfId="0" applyFont="1" applyFill="1" applyBorder="1" applyAlignment="1">
      <alignment horizontal="centerContinuous" vertical="center"/>
    </xf>
    <xf numFmtId="0" fontId="84" fillId="26" borderId="232" xfId="0" applyFont="1" applyFill="1" applyBorder="1" applyAlignment="1">
      <alignment horizontal="centerContinuous" vertical="center"/>
    </xf>
    <xf numFmtId="0" fontId="100" fillId="0" borderId="409" xfId="0" applyFont="1" applyBorder="1" applyAlignment="1">
      <alignment horizontal="centerContinuous" vertical="center"/>
    </xf>
    <xf numFmtId="0" fontId="85" fillId="0" borderId="0" xfId="0" applyFont="1" applyAlignment="1">
      <alignment vertical="center"/>
    </xf>
    <xf numFmtId="0" fontId="89" fillId="2" borderId="263" xfId="0" applyFont="1" applyFill="1" applyBorder="1" applyAlignment="1">
      <alignment horizontal="centerContinuous" vertical="center" wrapText="1"/>
    </xf>
    <xf numFmtId="0" fontId="69" fillId="2" borderId="201" xfId="0" applyFont="1" applyFill="1" applyBorder="1" applyAlignment="1">
      <alignment horizontal="centerContinuous" vertical="center"/>
    </xf>
    <xf numFmtId="0" fontId="47" fillId="2" borderId="201" xfId="0" applyFont="1" applyFill="1" applyBorder="1" applyAlignment="1">
      <alignment horizontal="centerContinuous" vertical="center"/>
    </xf>
    <xf numFmtId="0" fontId="47" fillId="2" borderId="264" xfId="0" applyFont="1" applyFill="1" applyBorder="1" applyAlignment="1">
      <alignment horizontal="centerContinuous" vertical="center"/>
    </xf>
    <xf numFmtId="167" fontId="70" fillId="31" borderId="273" xfId="0" applyNumberFormat="1" applyFont="1" applyFill="1" applyBorder="1" applyAlignment="1">
      <alignment horizontal="center" vertical="center"/>
    </xf>
    <xf numFmtId="173" fontId="70" fillId="31" borderId="273" xfId="0" applyNumberFormat="1" applyFont="1" applyFill="1" applyBorder="1" applyAlignment="1">
      <alignment horizontal="center" vertical="center"/>
    </xf>
    <xf numFmtId="167" fontId="70" fillId="31" borderId="274" xfId="0" applyNumberFormat="1" applyFont="1" applyFill="1" applyBorder="1" applyAlignment="1">
      <alignment horizontal="center" vertical="center"/>
    </xf>
    <xf numFmtId="10" fontId="69" fillId="2" borderId="279" xfId="0" applyNumberFormat="1" applyFont="1" applyFill="1" applyBorder="1" applyAlignment="1">
      <alignment horizontal="center" vertical="center"/>
    </xf>
    <xf numFmtId="178" fontId="77" fillId="2" borderId="282" xfId="0" applyNumberFormat="1" applyFont="1" applyFill="1" applyBorder="1" applyAlignment="1">
      <alignment horizontal="center" vertical="center"/>
    </xf>
    <xf numFmtId="0" fontId="69" fillId="2" borderId="265" xfId="0" applyFont="1" applyFill="1" applyBorder="1" applyAlignment="1">
      <alignment horizontal="centerContinuous" vertical="center" wrapText="1"/>
    </xf>
    <xf numFmtId="0" fontId="69" fillId="2" borderId="19" xfId="0" applyFont="1" applyFill="1" applyBorder="1" applyAlignment="1">
      <alignment horizontal="centerContinuous" vertical="center"/>
    </xf>
    <xf numFmtId="0" fontId="98" fillId="2" borderId="19" xfId="0" applyFont="1" applyFill="1" applyBorder="1" applyAlignment="1">
      <alignment horizontal="centerContinuous" vertical="center" wrapText="1"/>
    </xf>
    <xf numFmtId="0" fontId="98" fillId="2" borderId="266" xfId="0" applyFont="1" applyFill="1" applyBorder="1" applyAlignment="1">
      <alignment horizontal="centerContinuous" vertical="center"/>
    </xf>
    <xf numFmtId="167" fontId="70" fillId="2" borderId="276" xfId="0" applyNumberFormat="1" applyFont="1" applyFill="1" applyBorder="1" applyAlignment="1">
      <alignment horizontal="center" vertical="center"/>
    </xf>
    <xf numFmtId="173" fontId="70" fillId="2" borderId="276" xfId="0" applyNumberFormat="1" applyFont="1" applyFill="1" applyBorder="1" applyAlignment="1">
      <alignment horizontal="center" vertical="center"/>
    </xf>
    <xf numFmtId="167" fontId="70" fillId="2" borderId="277" xfId="0" applyNumberFormat="1" applyFont="1" applyFill="1" applyBorder="1" applyAlignment="1">
      <alignment horizontal="center" vertical="center"/>
    </xf>
    <xf numFmtId="10" fontId="69" fillId="2" borderId="280" xfId="0" applyNumberFormat="1" applyFont="1" applyFill="1" applyBorder="1" applyAlignment="1">
      <alignment horizontal="center" vertical="center"/>
    </xf>
    <xf numFmtId="0" fontId="87" fillId="24" borderId="283" xfId="0" applyFont="1" applyFill="1" applyBorder="1" applyAlignment="1">
      <alignment horizontal="center" vertical="center" wrapText="1"/>
    </xf>
    <xf numFmtId="167" fontId="70" fillId="31" borderId="276" xfId="0" applyNumberFormat="1" applyFont="1" applyFill="1" applyBorder="1" applyAlignment="1">
      <alignment horizontal="center" vertical="center"/>
    </xf>
    <xf numFmtId="173" fontId="70" fillId="31" borderId="276" xfId="0" applyNumberFormat="1" applyFont="1" applyFill="1" applyBorder="1" applyAlignment="1">
      <alignment horizontal="center" vertical="center"/>
    </xf>
    <xf numFmtId="167" fontId="70" fillId="31" borderId="277" xfId="0" applyNumberFormat="1" applyFont="1" applyFill="1" applyBorder="1" applyAlignment="1">
      <alignment horizontal="center" vertical="center"/>
    </xf>
    <xf numFmtId="178" fontId="70" fillId="2" borderId="280" xfId="0" applyNumberFormat="1" applyFont="1" applyFill="1" applyBorder="1" applyAlignment="1">
      <alignment horizontal="center" vertical="center"/>
    </xf>
    <xf numFmtId="0" fontId="69" fillId="2" borderId="284" xfId="0" applyFont="1" applyFill="1" applyBorder="1" applyAlignment="1">
      <alignment horizontal="centerContinuous" vertical="center" wrapText="1"/>
    </xf>
    <xf numFmtId="0" fontId="69" fillId="2" borderId="285" xfId="0" applyFont="1" applyFill="1" applyBorder="1" applyAlignment="1">
      <alignment horizontal="centerContinuous" vertical="center"/>
    </xf>
    <xf numFmtId="0" fontId="69" fillId="2" borderId="285" xfId="0" applyFont="1" applyFill="1" applyBorder="1" applyAlignment="1">
      <alignment horizontal="centerContinuous" vertical="center" wrapText="1"/>
    </xf>
    <xf numFmtId="0" fontId="69" fillId="2" borderId="287" xfId="0" applyFont="1" applyFill="1" applyBorder="1" applyAlignment="1">
      <alignment horizontal="centerContinuous" vertical="center"/>
    </xf>
    <xf numFmtId="167" fontId="70" fillId="2" borderId="289" xfId="0" applyNumberFormat="1" applyFont="1" applyFill="1" applyBorder="1" applyAlignment="1">
      <alignment horizontal="center" vertical="center"/>
    </xf>
    <xf numFmtId="173" fontId="70" fillId="2" borderId="289" xfId="0" applyNumberFormat="1" applyFont="1" applyFill="1" applyBorder="1" applyAlignment="1">
      <alignment horizontal="center" vertical="center"/>
    </xf>
    <xf numFmtId="169" fontId="70" fillId="2" borderId="290" xfId="0" applyNumberFormat="1" applyFont="1" applyFill="1" applyBorder="1" applyAlignment="1">
      <alignment horizontal="center" vertical="center"/>
    </xf>
    <xf numFmtId="0" fontId="87" fillId="24" borderId="300" xfId="0" applyFont="1" applyFill="1" applyBorder="1" applyAlignment="1">
      <alignment horizontal="center" vertical="center" wrapText="1"/>
    </xf>
    <xf numFmtId="0" fontId="0" fillId="0" borderId="415" xfId="0" applyBorder="1"/>
    <xf numFmtId="0" fontId="91" fillId="16" borderId="416" xfId="0" applyFont="1" applyFill="1" applyBorder="1" applyAlignment="1">
      <alignment horizontal="left" vertical="center"/>
    </xf>
    <xf numFmtId="0" fontId="93" fillId="16" borderId="241" xfId="0" applyFont="1" applyFill="1" applyBorder="1" applyAlignment="1">
      <alignment horizontal="left" vertical="center"/>
    </xf>
    <xf numFmtId="0" fontId="93" fillId="16" borderId="407"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99" fillId="26" borderId="186" xfId="0" applyFont="1" applyFill="1" applyBorder="1" applyAlignment="1">
      <alignment horizontal="centerContinuous" vertical="center" wrapText="1"/>
    </xf>
    <xf numFmtId="0" fontId="84" fillId="26" borderId="264"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45" xfId="0" applyFont="1" applyBorder="1" applyAlignment="1">
      <alignment horizontal="centerContinuous" vertical="center" wrapText="1"/>
    </xf>
    <xf numFmtId="0" fontId="89" fillId="0" borderId="246" xfId="0" applyFont="1" applyBorder="1" applyAlignment="1">
      <alignment horizontal="centerContinuous" vertical="center" wrapText="1"/>
    </xf>
    <xf numFmtId="0" fontId="89" fillId="0" borderId="247" xfId="0" applyFont="1" applyBorder="1" applyAlignment="1">
      <alignment horizontal="centerContinuous" vertical="center" wrapText="1"/>
    </xf>
    <xf numFmtId="0" fontId="74" fillId="0" borderId="412" xfId="0" applyFont="1" applyBorder="1" applyAlignment="1">
      <alignment vertical="center"/>
    </xf>
    <xf numFmtId="0" fontId="74" fillId="0" borderId="0" xfId="0" applyFont="1"/>
    <xf numFmtId="0" fontId="40" fillId="14" borderId="500" xfId="0" applyFont="1" applyFill="1" applyBorder="1" applyAlignment="1">
      <alignment horizontal="center" vertical="center" wrapText="1"/>
    </xf>
    <xf numFmtId="0" fontId="40" fillId="14" borderId="501" xfId="0" applyFont="1" applyFill="1" applyBorder="1" applyAlignment="1">
      <alignment horizontal="center" vertical="center" wrapText="1"/>
    </xf>
    <xf numFmtId="0" fontId="40" fillId="14" borderId="304" xfId="0" applyFont="1" applyFill="1" applyBorder="1" applyAlignment="1">
      <alignment horizontal="center" vertical="center" wrapText="1"/>
    </xf>
    <xf numFmtId="0" fontId="40" fillId="14" borderId="145" xfId="0" applyFont="1" applyFill="1" applyBorder="1" applyAlignment="1">
      <alignment horizontal="center" vertical="center" wrapText="1"/>
    </xf>
    <xf numFmtId="166" fontId="40" fillId="14" borderId="145" xfId="0" applyNumberFormat="1" applyFont="1" applyFill="1" applyBorder="1" applyAlignment="1">
      <alignment horizontal="center" vertical="center" wrapText="1"/>
    </xf>
    <xf numFmtId="0" fontId="40" fillId="14" borderId="214" xfId="0" applyFont="1" applyFill="1" applyBorder="1" applyAlignment="1">
      <alignment horizontal="center" vertical="center" wrapText="1"/>
    </xf>
    <xf numFmtId="0" fontId="81" fillId="14" borderId="83" xfId="0" applyFont="1" applyFill="1" applyBorder="1" applyAlignment="1">
      <alignment horizontal="center" vertical="center" wrapText="1"/>
    </xf>
    <xf numFmtId="166" fontId="78" fillId="2" borderId="504" xfId="2" applyNumberFormat="1" applyFont="1" applyFill="1" applyBorder="1" applyAlignment="1" applyProtection="1">
      <alignment horizontal="center" vertical="center"/>
    </xf>
    <xf numFmtId="165" fontId="79" fillId="0" borderId="507" xfId="1" applyNumberFormat="1" applyFont="1" applyFill="1" applyBorder="1" applyAlignment="1" applyProtection="1">
      <alignment horizontal="center" vertical="center"/>
    </xf>
    <xf numFmtId="166" fontId="79" fillId="2" borderId="312" xfId="2" applyNumberFormat="1" applyFont="1" applyFill="1" applyBorder="1" applyAlignment="1" applyProtection="1">
      <alignment horizontal="center" vertical="center"/>
    </xf>
    <xf numFmtId="166" fontId="79" fillId="2" borderId="313" xfId="2" applyNumberFormat="1" applyFont="1" applyFill="1" applyBorder="1" applyAlignment="1" applyProtection="1">
      <alignment horizontal="center" vertical="center"/>
    </xf>
    <xf numFmtId="166" fontId="78" fillId="2" borderId="28" xfId="2" applyNumberFormat="1" applyFont="1" applyFill="1" applyBorder="1" applyAlignment="1" applyProtection="1">
      <alignment horizontal="center" vertical="center"/>
    </xf>
    <xf numFmtId="2" fontId="79" fillId="2" borderId="317" xfId="2" applyNumberFormat="1" applyFont="1" applyFill="1" applyBorder="1" applyAlignment="1" applyProtection="1">
      <alignment horizontal="center" vertical="center"/>
    </xf>
    <xf numFmtId="166" fontId="78" fillId="2" borderId="306" xfId="2" applyNumberFormat="1" applyFont="1" applyFill="1" applyBorder="1" applyAlignment="1" applyProtection="1">
      <alignment horizontal="center" vertical="center"/>
    </xf>
    <xf numFmtId="165" fontId="79" fillId="0" borderId="471" xfId="1" applyNumberFormat="1" applyFont="1" applyFill="1" applyBorder="1" applyAlignment="1" applyProtection="1">
      <alignment horizontal="center" vertical="center"/>
    </xf>
    <xf numFmtId="166" fontId="79" fillId="2" borderId="305" xfId="2" applyNumberFormat="1" applyFont="1" applyFill="1" applyBorder="1" applyAlignment="1" applyProtection="1">
      <alignment horizontal="center" vertical="center"/>
    </xf>
    <xf numFmtId="166" fontId="79" fillId="2" borderId="306" xfId="2" applyNumberFormat="1" applyFont="1" applyFill="1" applyBorder="1" applyAlignment="1" applyProtection="1">
      <alignment horizontal="center" vertical="center"/>
    </xf>
    <xf numFmtId="0" fontId="0" fillId="0" borderId="412" xfId="0" applyBorder="1" applyAlignment="1">
      <alignment vertical="center"/>
    </xf>
    <xf numFmtId="166" fontId="78" fillId="2" borderId="311" xfId="2" applyNumberFormat="1" applyFont="1" applyFill="1" applyBorder="1" applyAlignment="1" applyProtection="1">
      <alignment horizontal="center" vertical="center"/>
    </xf>
    <xf numFmtId="166" fontId="79" fillId="2" borderId="314" xfId="2" applyNumberFormat="1" applyFont="1" applyFill="1" applyBorder="1" applyAlignment="1" applyProtection="1">
      <alignment horizontal="center" vertical="center"/>
    </xf>
    <xf numFmtId="166" fontId="79" fillId="2" borderId="315" xfId="2" applyNumberFormat="1" applyFont="1" applyFill="1" applyBorder="1" applyAlignment="1" applyProtection="1">
      <alignment horizontal="center" vertical="center"/>
    </xf>
    <xf numFmtId="166" fontId="78" fillId="2" borderId="33" xfId="2" applyNumberFormat="1" applyFont="1" applyFill="1" applyBorder="1" applyAlignment="1" applyProtection="1">
      <alignment horizontal="center" vertical="center"/>
    </xf>
    <xf numFmtId="2" fontId="79" fillId="2" borderId="202" xfId="2" applyNumberFormat="1" applyFont="1" applyFill="1" applyBorder="1" applyAlignment="1" applyProtection="1">
      <alignment horizontal="center" vertical="center"/>
    </xf>
    <xf numFmtId="166" fontId="79" fillId="2" borderId="308" xfId="2" applyNumberFormat="1" applyFont="1" applyFill="1" applyBorder="1" applyAlignment="1" applyProtection="1">
      <alignment horizontal="center" vertical="center"/>
    </xf>
    <xf numFmtId="166" fontId="79" fillId="2" borderId="309" xfId="2" applyNumberFormat="1" applyFont="1" applyFill="1" applyBorder="1" applyAlignment="1" applyProtection="1">
      <alignment horizontal="center" vertical="center"/>
    </xf>
    <xf numFmtId="3" fontId="40" fillId="0" borderId="0" xfId="0" applyNumberFormat="1" applyFont="1" applyAlignment="1">
      <alignment vertical="center"/>
    </xf>
    <xf numFmtId="3" fontId="40" fillId="0" borderId="0" xfId="0" applyNumberFormat="1" applyFont="1" applyAlignment="1">
      <alignment horizontal="center" vertical="center"/>
    </xf>
    <xf numFmtId="43" fontId="0" fillId="0" borderId="0" xfId="1" applyFont="1" applyProtection="1"/>
    <xf numFmtId="43" fontId="0" fillId="0" borderId="0" xfId="0" applyNumberFormat="1"/>
    <xf numFmtId="165" fontId="79" fillId="0" borderId="307" xfId="1" applyNumberFormat="1" applyFont="1" applyFill="1" applyBorder="1" applyAlignment="1" applyProtection="1">
      <alignment horizontal="center" vertical="center"/>
    </xf>
    <xf numFmtId="165" fontId="79" fillId="0" borderId="309" xfId="1" applyNumberFormat="1" applyFont="1" applyFill="1" applyBorder="1" applyAlignment="1" applyProtection="1">
      <alignment horizontal="center" vertical="center"/>
    </xf>
    <xf numFmtId="166" fontId="78" fillId="2" borderId="19" xfId="2" applyNumberFormat="1" applyFont="1" applyFill="1" applyBorder="1" applyAlignment="1" applyProtection="1">
      <alignment horizontal="center" vertical="center"/>
    </xf>
    <xf numFmtId="165" fontId="79" fillId="0" borderId="308"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78" fillId="2" borderId="164" xfId="0" applyNumberFormat="1" applyFont="1" applyFill="1" applyBorder="1" applyAlignment="1">
      <alignment vertical="center"/>
    </xf>
    <xf numFmtId="165" fontId="79" fillId="0" borderId="64" xfId="1" applyNumberFormat="1" applyFont="1" applyFill="1" applyBorder="1" applyAlignment="1" applyProtection="1">
      <alignment horizontal="center" vertical="center"/>
    </xf>
    <xf numFmtId="165" fontId="79" fillId="0" borderId="65" xfId="1" applyNumberFormat="1" applyFont="1" applyFill="1" applyBorder="1" applyAlignment="1" applyProtection="1">
      <alignment horizontal="center" vertical="center"/>
    </xf>
    <xf numFmtId="166" fontId="79" fillId="2" borderId="322" xfId="2" applyNumberFormat="1" applyFont="1" applyFill="1" applyBorder="1" applyAlignment="1" applyProtection="1">
      <alignment horizontal="center" vertical="center"/>
    </xf>
    <xf numFmtId="166" fontId="79" fillId="2" borderId="323" xfId="2" applyNumberFormat="1" applyFont="1" applyFill="1" applyBorder="1" applyAlignment="1" applyProtection="1">
      <alignment horizontal="center" vertical="center"/>
    </xf>
    <xf numFmtId="166" fontId="78" fillId="2" borderId="65" xfId="0" applyNumberFormat="1" applyFont="1" applyFill="1" applyBorder="1" applyAlignment="1">
      <alignment vertical="center"/>
    </xf>
    <xf numFmtId="2" fontId="79" fillId="2" borderId="324" xfId="2" applyNumberFormat="1" applyFont="1" applyFill="1" applyBorder="1" applyAlignment="1" applyProtection="1">
      <alignment horizontal="center" vertical="center"/>
    </xf>
    <xf numFmtId="165" fontId="0" fillId="0" borderId="164" xfId="0" applyNumberFormat="1" applyBorder="1" applyAlignment="1">
      <alignment vertical="center"/>
    </xf>
    <xf numFmtId="166" fontId="78" fillId="2" borderId="318" xfId="0" applyNumberFormat="1" applyFont="1" applyFill="1" applyBorder="1" applyAlignment="1">
      <alignment vertical="center"/>
    </xf>
    <xf numFmtId="166" fontId="79" fillId="2" borderId="319" xfId="2" applyNumberFormat="1" applyFont="1" applyFill="1" applyBorder="1" applyAlignment="1" applyProtection="1">
      <alignment horizontal="center" vertical="center"/>
    </xf>
    <xf numFmtId="166" fontId="79" fillId="2" borderId="320" xfId="0" applyNumberFormat="1" applyFont="1" applyFill="1" applyBorder="1" applyAlignment="1">
      <alignment vertical="center"/>
    </xf>
    <xf numFmtId="166" fontId="101" fillId="32" borderId="325" xfId="0" applyNumberFormat="1" applyFont="1" applyFill="1" applyBorder="1" applyAlignment="1">
      <alignment horizontal="center" vertical="center"/>
    </xf>
    <xf numFmtId="165" fontId="76" fillId="32" borderId="328" xfId="0" applyNumberFormat="1" applyFont="1" applyFill="1" applyBorder="1" applyAlignment="1">
      <alignment vertical="center"/>
    </xf>
    <xf numFmtId="10" fontId="76" fillId="32" borderId="331" xfId="2" applyNumberFormat="1" applyFont="1" applyFill="1" applyBorder="1" applyAlignment="1" applyProtection="1">
      <alignment horizontal="center" vertical="center"/>
    </xf>
    <xf numFmtId="10" fontId="76" fillId="32" borderId="332" xfId="2" applyNumberFormat="1" applyFont="1" applyFill="1" applyBorder="1" applyAlignment="1" applyProtection="1">
      <alignment horizontal="center" vertical="center"/>
    </xf>
    <xf numFmtId="10" fontId="101" fillId="32" borderId="333" xfId="0" applyNumberFormat="1" applyFont="1" applyFill="1" applyBorder="1" applyAlignment="1">
      <alignment horizontal="center" vertical="center"/>
    </xf>
    <xf numFmtId="2" fontId="76" fillId="32" borderId="334" xfId="2" applyNumberFormat="1" applyFont="1" applyFill="1" applyBorder="1" applyAlignment="1" applyProtection="1">
      <alignment horizontal="center" vertical="center"/>
    </xf>
    <xf numFmtId="165" fontId="47" fillId="32" borderId="325" xfId="0" applyNumberFormat="1" applyFont="1" applyFill="1" applyBorder="1" applyAlignment="1">
      <alignment vertical="center"/>
    </xf>
    <xf numFmtId="166" fontId="101" fillId="32" borderId="327" xfId="0" applyNumberFormat="1" applyFont="1" applyFill="1" applyBorder="1" applyAlignment="1">
      <alignment horizontal="center" vertical="center"/>
    </xf>
    <xf numFmtId="165" fontId="76" fillId="32" borderId="325" xfId="0" applyNumberFormat="1" applyFont="1" applyFill="1" applyBorder="1" applyAlignment="1">
      <alignment vertical="center"/>
    </xf>
    <xf numFmtId="10" fontId="76" fillId="32" borderId="329" xfId="2" applyNumberFormat="1" applyFont="1" applyFill="1" applyBorder="1" applyAlignment="1" applyProtection="1">
      <alignment horizontal="center" vertical="center"/>
    </xf>
    <xf numFmtId="10" fontId="76" fillId="32" borderId="330" xfId="0" applyNumberFormat="1" applyFont="1" applyFill="1" applyBorder="1" applyAlignment="1">
      <alignment horizontal="center" vertical="center"/>
    </xf>
    <xf numFmtId="165" fontId="76" fillId="32" borderId="335" xfId="1" applyNumberFormat="1" applyFont="1" applyFill="1" applyBorder="1" applyAlignment="1" applyProtection="1">
      <alignment vertical="center"/>
    </xf>
    <xf numFmtId="165" fontId="76" fillId="32" borderId="336" xfId="1" applyNumberFormat="1" applyFont="1" applyFill="1" applyBorder="1" applyAlignment="1" applyProtection="1">
      <alignment vertical="center"/>
    </xf>
    <xf numFmtId="0" fontId="47" fillId="0" borderId="0" xfId="0" applyFont="1"/>
    <xf numFmtId="0" fontId="47" fillId="0" borderId="412" xfId="0" applyFont="1" applyBorder="1"/>
    <xf numFmtId="0" fontId="47" fillId="0" borderId="0" xfId="0" applyFont="1" applyAlignment="1">
      <alignment vertical="center"/>
    </xf>
    <xf numFmtId="0" fontId="74" fillId="0" borderId="415" xfId="0" applyFont="1" applyBorder="1" applyAlignment="1">
      <alignment vertical="center"/>
    </xf>
    <xf numFmtId="0" fontId="74" fillId="0" borderId="502" xfId="0" applyFont="1" applyBorder="1" applyAlignment="1">
      <alignment vertical="center"/>
    </xf>
    <xf numFmtId="0" fontId="74" fillId="0" borderId="258" xfId="0" applyFont="1" applyBorder="1" applyAlignment="1">
      <alignment vertical="center"/>
    </xf>
    <xf numFmtId="0" fontId="74" fillId="0" borderId="503" xfId="0" applyFont="1" applyBorder="1" applyAlignment="1">
      <alignment vertical="center"/>
    </xf>
    <xf numFmtId="0" fontId="75" fillId="15" borderId="0" xfId="0" applyFont="1" applyFill="1" applyAlignment="1">
      <alignment horizontal="center" vertical="center"/>
    </xf>
    <xf numFmtId="0" fontId="0" fillId="2" borderId="0" xfId="0" applyFill="1"/>
    <xf numFmtId="0" fontId="0" fillId="2" borderId="412" xfId="0" applyFill="1" applyBorder="1"/>
    <xf numFmtId="0" fontId="80" fillId="0" borderId="415" xfId="0" applyFont="1" applyBorder="1" applyAlignment="1">
      <alignment vertical="center"/>
    </xf>
    <xf numFmtId="0" fontId="80" fillId="0" borderId="0" xfId="0" applyFont="1" applyAlignment="1">
      <alignment vertical="center"/>
    </xf>
    <xf numFmtId="0" fontId="0" fillId="2" borderId="243"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43" xfId="0" applyFont="1" applyBorder="1" applyAlignment="1">
      <alignment vertical="center"/>
    </xf>
    <xf numFmtId="165" fontId="47" fillId="0" borderId="0" xfId="1" applyNumberFormat="1" applyFont="1" applyBorder="1" applyAlignment="1" applyProtection="1">
      <alignment vertical="center"/>
    </xf>
    <xf numFmtId="0" fontId="74" fillId="0" borderId="338"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8" borderId="343" xfId="0" applyFont="1" applyFill="1" applyBorder="1" applyAlignment="1">
      <alignment horizontal="center" vertical="center" wrapText="1"/>
    </xf>
    <xf numFmtId="0" fontId="69" fillId="0" borderId="462" xfId="0" applyFont="1" applyBorder="1" applyAlignment="1">
      <alignment horizontal="center" vertical="center"/>
    </xf>
    <xf numFmtId="0" fontId="69" fillId="0" borderId="512" xfId="0" applyFont="1" applyBorder="1" applyAlignment="1">
      <alignment horizontal="center" vertical="center"/>
    </xf>
    <xf numFmtId="0" fontId="83" fillId="0" borderId="365" xfId="0" applyFont="1" applyBorder="1" applyAlignment="1">
      <alignment horizontal="center" vertical="center"/>
    </xf>
    <xf numFmtId="2" fontId="83" fillId="0" borderId="340" xfId="0" applyNumberFormat="1" applyFont="1" applyBorder="1" applyAlignment="1">
      <alignment horizontal="center" vertical="center"/>
    </xf>
    <xf numFmtId="0" fontId="83" fillId="0" borderId="366" xfId="0" applyFont="1" applyBorder="1" applyAlignment="1">
      <alignment horizontal="center" vertical="center"/>
    </xf>
    <xf numFmtId="2" fontId="83" fillId="0" borderId="343" xfId="0" applyNumberFormat="1" applyFont="1" applyBorder="1" applyAlignment="1">
      <alignment horizontal="center" vertical="center"/>
    </xf>
    <xf numFmtId="0" fontId="0" fillId="0" borderId="516" xfId="0" applyBorder="1"/>
    <xf numFmtId="0" fontId="0" fillId="0" borderId="517" xfId="0" applyBorder="1"/>
    <xf numFmtId="0" fontId="0" fillId="0" borderId="518" xfId="0" applyBorder="1"/>
    <xf numFmtId="0" fontId="0" fillId="0" borderId="519" xfId="0" applyBorder="1"/>
    <xf numFmtId="0" fontId="0" fillId="0" borderId="520" xfId="0" applyBorder="1"/>
    <xf numFmtId="43" fontId="74" fillId="9" borderId="0" xfId="1" applyFont="1" applyFill="1" applyBorder="1" applyAlignment="1">
      <alignment horizontal="center" vertical="center" wrapText="1"/>
    </xf>
    <xf numFmtId="43" fontId="74" fillId="9" borderId="0" xfId="1" applyFont="1" applyFill="1" applyAlignment="1">
      <alignment horizontal="center" vertical="center" wrapText="1"/>
    </xf>
    <xf numFmtId="0" fontId="144" fillId="0" borderId="0" xfId="0" applyFont="1" applyAlignment="1">
      <alignment horizontal="center" vertical="center" wrapText="1"/>
    </xf>
    <xf numFmtId="0" fontId="7" fillId="0" borderId="0" xfId="0" applyFont="1" applyAlignment="1">
      <alignment horizontal="center" vertical="center" wrapText="1"/>
    </xf>
    <xf numFmtId="43" fontId="74" fillId="0" borderId="181" xfId="1" applyFont="1" applyFill="1" applyBorder="1" applyAlignment="1">
      <alignment horizontal="center" vertical="center" wrapText="1"/>
    </xf>
    <xf numFmtId="43" fontId="74" fillId="0" borderId="88" xfId="1" applyFont="1" applyFill="1" applyBorder="1" applyAlignment="1">
      <alignment horizontal="center" vertical="center" wrapText="1"/>
    </xf>
    <xf numFmtId="0" fontId="3" fillId="20" borderId="181" xfId="0" applyFont="1" applyFill="1" applyBorder="1" applyAlignment="1">
      <alignment horizontal="center" vertical="center" wrapText="1"/>
    </xf>
    <xf numFmtId="9" fontId="83" fillId="2" borderId="297" xfId="2" applyFont="1" applyFill="1" applyBorder="1" applyAlignment="1">
      <alignment horizontal="center" vertical="center"/>
    </xf>
    <xf numFmtId="0" fontId="148" fillId="0" borderId="0" xfId="0" applyFont="1"/>
    <xf numFmtId="0" fontId="148" fillId="0" borderId="0" xfId="0" applyFont="1" applyAlignment="1">
      <alignment vertical="top"/>
    </xf>
    <xf numFmtId="0" fontId="148" fillId="0" borderId="0" xfId="0" applyFont="1" applyAlignment="1">
      <alignment horizontal="left"/>
    </xf>
    <xf numFmtId="0" fontId="149" fillId="0" borderId="0" xfId="0" applyFont="1"/>
    <xf numFmtId="0" fontId="150" fillId="0" borderId="0" xfId="0" applyFont="1"/>
    <xf numFmtId="0" fontId="148" fillId="0" borderId="0" xfId="0" applyFont="1" applyAlignment="1">
      <alignment vertical="center"/>
    </xf>
    <xf numFmtId="0" fontId="149" fillId="0" borderId="0" xfId="0" applyFont="1" applyAlignment="1">
      <alignment vertical="center"/>
    </xf>
    <xf numFmtId="0" fontId="150" fillId="0" borderId="0" xfId="0" applyFont="1" applyAlignment="1">
      <alignment vertical="center"/>
    </xf>
    <xf numFmtId="0" fontId="150" fillId="0" borderId="0" xfId="0" applyFont="1" applyAlignment="1">
      <alignment horizontal="left" vertical="top"/>
    </xf>
    <xf numFmtId="0" fontId="151" fillId="0" borderId="0" xfId="0" applyFont="1" applyAlignment="1">
      <alignment horizontal="left" vertical="top"/>
    </xf>
    <xf numFmtId="0" fontId="152" fillId="0" borderId="0" xfId="0" applyFont="1" applyAlignment="1">
      <alignment vertical="top"/>
    </xf>
    <xf numFmtId="0" fontId="153" fillId="0" borderId="0" xfId="0" applyFont="1" applyAlignment="1">
      <alignment vertical="top"/>
    </xf>
    <xf numFmtId="0" fontId="150" fillId="0" borderId="0" xfId="0" applyFont="1" applyAlignment="1">
      <alignment vertical="top"/>
    </xf>
    <xf numFmtId="0" fontId="154" fillId="0" borderId="0" xfId="0" applyFont="1" applyAlignment="1">
      <alignment horizontal="left" vertical="top" readingOrder="1"/>
    </xf>
    <xf numFmtId="0" fontId="154" fillId="0" borderId="524" xfId="0" applyFont="1" applyBorder="1" applyAlignment="1">
      <alignment horizontal="left" vertical="top" readingOrder="1"/>
    </xf>
    <xf numFmtId="0" fontId="154" fillId="0" borderId="525" xfId="0" applyFont="1" applyBorder="1" applyAlignment="1">
      <alignment horizontal="left" vertical="top" readingOrder="1"/>
    </xf>
    <xf numFmtId="0" fontId="154" fillId="0" borderId="526" xfId="0" applyFont="1" applyBorder="1" applyAlignment="1">
      <alignment horizontal="left" vertical="top" readingOrder="1"/>
    </xf>
    <xf numFmtId="0" fontId="86" fillId="0" borderId="527" xfId="0" applyFont="1" applyBorder="1" applyAlignment="1">
      <alignment horizontal="center" vertical="center"/>
    </xf>
    <xf numFmtId="0" fontId="155" fillId="0" borderId="181" xfId="0" applyFont="1" applyBorder="1" applyAlignment="1">
      <alignment horizontal="center" vertical="center" wrapText="1"/>
    </xf>
    <xf numFmtId="0" fontId="156" fillId="0" borderId="181" xfId="0" applyFont="1" applyBorder="1" applyAlignment="1">
      <alignment vertical="top" wrapText="1"/>
    </xf>
    <xf numFmtId="0" fontId="156" fillId="0" borderId="181" xfId="0" applyFont="1" applyBorder="1" applyAlignment="1">
      <alignment horizontal="left" vertical="top" wrapText="1"/>
    </xf>
    <xf numFmtId="0" fontId="156" fillId="0" borderId="181" xfId="0" applyFont="1" applyBorder="1" applyAlignment="1">
      <alignment horizontal="center" vertical="top" wrapText="1"/>
    </xf>
    <xf numFmtId="49" fontId="157" fillId="0" borderId="138" xfId="7" applyNumberFormat="1" applyFont="1" applyBorder="1" applyAlignment="1">
      <alignment horizontal="center" vertical="center"/>
    </xf>
    <xf numFmtId="168" fontId="156" fillId="0" borderId="181" xfId="0" applyNumberFormat="1" applyFont="1" applyBorder="1" applyAlignment="1">
      <alignment vertical="top" wrapText="1"/>
    </xf>
    <xf numFmtId="0" fontId="86" fillId="0" borderId="136" xfId="0" applyFont="1" applyBorder="1" applyAlignment="1">
      <alignment horizontal="center" vertical="center"/>
    </xf>
    <xf numFmtId="49" fontId="157" fillId="0" borderId="528" xfId="7" applyNumberFormat="1" applyFont="1" applyBorder="1" applyAlignment="1">
      <alignment horizontal="center" vertical="center"/>
    </xf>
    <xf numFmtId="0" fontId="156" fillId="0" borderId="181" xfId="0" applyFont="1" applyBorder="1" applyAlignment="1">
      <alignment horizontal="center" vertical="center" wrapText="1"/>
    </xf>
    <xf numFmtId="0" fontId="86" fillId="0" borderId="181" xfId="0" applyFont="1" applyBorder="1" applyAlignment="1">
      <alignment horizontal="center" vertical="center"/>
    </xf>
    <xf numFmtId="0" fontId="147" fillId="0" borderId="527" xfId="0" applyFont="1" applyBorder="1" applyAlignment="1">
      <alignment horizontal="center" vertical="center"/>
    </xf>
    <xf numFmtId="49" fontId="158" fillId="0" borderId="138" xfId="7" applyNumberFormat="1" applyFont="1" applyBorder="1" applyAlignment="1">
      <alignment horizontal="center" vertical="center"/>
    </xf>
    <xf numFmtId="0" fontId="147" fillId="0" borderId="181" xfId="0" applyFont="1" applyBorder="1" applyAlignment="1">
      <alignment horizontal="center" vertical="center"/>
    </xf>
    <xf numFmtId="0" fontId="159" fillId="0" borderId="0" xfId="0" applyFont="1" applyAlignment="1">
      <alignment vertical="center"/>
    </xf>
    <xf numFmtId="0" fontId="159" fillId="0" borderId="0" xfId="0" applyFont="1" applyAlignment="1">
      <alignment vertical="center" wrapText="1"/>
    </xf>
    <xf numFmtId="0" fontId="156" fillId="0" borderId="181" xfId="0" applyFont="1" applyBorder="1" applyAlignment="1" applyProtection="1">
      <alignment vertical="top" wrapText="1"/>
      <protection locked="0"/>
    </xf>
    <xf numFmtId="0" fontId="160" fillId="14" borderId="7" xfId="0" quotePrefix="1" applyFont="1" applyFill="1" applyBorder="1" applyAlignment="1">
      <alignment horizontal="center" vertical="center" wrapText="1"/>
    </xf>
    <xf numFmtId="0" fontId="160" fillId="14" borderId="6" xfId="0" quotePrefix="1" applyFont="1" applyFill="1" applyBorder="1" applyAlignment="1">
      <alignment horizontal="center" vertical="center" wrapText="1"/>
    </xf>
    <xf numFmtId="0" fontId="160" fillId="14" borderId="446" xfId="0" quotePrefix="1" applyFont="1" applyFill="1" applyBorder="1" applyAlignment="1">
      <alignment horizontal="center" vertical="center" wrapText="1"/>
    </xf>
    <xf numFmtId="0" fontId="160" fillId="14" borderId="529" xfId="0" quotePrefix="1" applyFont="1" applyFill="1" applyBorder="1" applyAlignment="1">
      <alignment horizontal="center" vertical="center" wrapText="1"/>
    </xf>
    <xf numFmtId="0" fontId="160" fillId="14" borderId="530" xfId="0" quotePrefix="1" applyFont="1" applyFill="1" applyBorder="1" applyAlignment="1">
      <alignment horizontal="center" vertical="center" wrapText="1"/>
    </xf>
    <xf numFmtId="0" fontId="160" fillId="14" borderId="531" xfId="0" quotePrefix="1" applyFont="1" applyFill="1" applyBorder="1" applyAlignment="1">
      <alignment horizontal="center" vertical="center" wrapText="1"/>
    </xf>
    <xf numFmtId="0" fontId="160" fillId="14" borderId="532" xfId="0" quotePrefix="1" applyFont="1" applyFill="1" applyBorder="1" applyAlignment="1">
      <alignment horizontal="center" vertical="center" wrapText="1"/>
    </xf>
    <xf numFmtId="0" fontId="160" fillId="14" borderId="533" xfId="0" quotePrefix="1" applyFont="1" applyFill="1" applyBorder="1" applyAlignment="1">
      <alignment horizontal="center" vertical="center" wrapText="1"/>
    </xf>
    <xf numFmtId="0" fontId="160" fillId="14" borderId="534" xfId="0" quotePrefix="1" applyFont="1" applyFill="1" applyBorder="1" applyAlignment="1">
      <alignment horizontal="center" vertical="center" wrapText="1"/>
    </xf>
    <xf numFmtId="0" fontId="160" fillId="14" borderId="535" xfId="0" quotePrefix="1" applyFont="1" applyFill="1" applyBorder="1" applyAlignment="1">
      <alignment horizontal="center" vertical="center" wrapText="1"/>
    </xf>
    <xf numFmtId="0" fontId="160" fillId="14" borderId="149" xfId="0" quotePrefix="1" applyFont="1" applyFill="1" applyBorder="1" applyAlignment="1">
      <alignment horizontal="center" vertical="center" wrapText="1"/>
    </xf>
    <xf numFmtId="0" fontId="160" fillId="14" borderId="536" xfId="0" quotePrefix="1" applyFont="1" applyFill="1" applyBorder="1" applyAlignment="1">
      <alignment horizontal="center" vertical="center" wrapText="1"/>
    </xf>
    <xf numFmtId="0" fontId="161" fillId="0" borderId="0" xfId="0" applyFont="1" applyAlignment="1">
      <alignment vertical="center"/>
    </xf>
    <xf numFmtId="0" fontId="162" fillId="0" borderId="176" xfId="0" quotePrefix="1" applyFont="1" applyBorder="1" applyAlignment="1">
      <alignment vertical="center"/>
    </xf>
    <xf numFmtId="0" fontId="162" fillId="0" borderId="0" xfId="0" applyFont="1" applyAlignment="1">
      <alignment horizontal="center" vertical="center"/>
    </xf>
    <xf numFmtId="0" fontId="162" fillId="0" borderId="176" xfId="0" applyFont="1" applyBorder="1" applyAlignment="1">
      <alignment horizontal="center" vertical="center"/>
    </xf>
    <xf numFmtId="0" fontId="149" fillId="0" borderId="0" xfId="0" applyFont="1" applyAlignment="1">
      <alignment horizontal="left" vertical="top"/>
    </xf>
    <xf numFmtId="0" fontId="149" fillId="0" borderId="0" xfId="0" applyFont="1" applyAlignment="1">
      <alignment vertical="top"/>
    </xf>
    <xf numFmtId="0" fontId="149" fillId="0" borderId="88" xfId="0" applyFont="1" applyBorder="1" applyAlignment="1">
      <alignment vertical="top"/>
    </xf>
    <xf numFmtId="0" fontId="149" fillId="0" borderId="176" xfId="0" applyFont="1" applyBorder="1" applyAlignment="1">
      <alignment horizontal="left" vertical="top"/>
    </xf>
    <xf numFmtId="0" fontId="163" fillId="0" borderId="88" xfId="0" applyFont="1" applyBorder="1" applyAlignment="1">
      <alignment horizontal="left" vertical="top"/>
    </xf>
    <xf numFmtId="0" fontId="149" fillId="0" borderId="88" xfId="0" applyFont="1" applyBorder="1" applyAlignment="1">
      <alignment horizontal="left" vertical="top"/>
    </xf>
    <xf numFmtId="0" fontId="163" fillId="0" borderId="0" xfId="0" applyFont="1" applyAlignment="1">
      <alignment horizontal="left" vertical="top"/>
    </xf>
    <xf numFmtId="0" fontId="163" fillId="0" borderId="0" xfId="0" applyFont="1" applyAlignment="1">
      <alignment horizontal="left" vertical="top" wrapText="1"/>
    </xf>
    <xf numFmtId="0" fontId="149" fillId="0" borderId="86" xfId="0" applyFont="1" applyBorder="1" applyAlignment="1">
      <alignment horizontal="left" vertical="top"/>
    </xf>
    <xf numFmtId="0" fontId="163" fillId="0" borderId="176" xfId="0" applyFont="1" applyBorder="1" applyAlignment="1">
      <alignment horizontal="left" vertical="top"/>
    </xf>
    <xf numFmtId="38" fontId="37" fillId="2" borderId="477" xfId="0" applyNumberFormat="1" applyFont="1" applyFill="1" applyBorder="1" applyAlignment="1">
      <alignment horizontal="center" vertical="center"/>
    </xf>
    <xf numFmtId="0" fontId="54" fillId="0" borderId="0" xfId="0" applyFont="1" applyAlignment="1">
      <alignment horizontal="center" vertical="center"/>
    </xf>
    <xf numFmtId="0" fontId="164" fillId="20" borderId="84" xfId="0" applyFont="1" applyFill="1" applyBorder="1" applyAlignment="1">
      <alignment horizontal="center" vertical="center" wrapText="1"/>
    </xf>
    <xf numFmtId="168" fontId="164" fillId="20" borderId="84" xfId="0" applyNumberFormat="1" applyFont="1" applyFill="1" applyBorder="1" applyAlignment="1">
      <alignment horizontal="center" vertical="center" wrapText="1"/>
    </xf>
    <xf numFmtId="0" fontId="164" fillId="20" borderId="84" xfId="0" applyFont="1" applyFill="1" applyBorder="1" applyAlignment="1">
      <alignment horizontal="left" vertical="center" wrapText="1"/>
    </xf>
    <xf numFmtId="0" fontId="74" fillId="0" borderId="16" xfId="0" applyFont="1" applyBorder="1" applyAlignment="1">
      <alignment horizontal="center" vertical="center"/>
    </xf>
    <xf numFmtId="168" fontId="164" fillId="20" borderId="16" xfId="0" applyNumberFormat="1" applyFont="1" applyFill="1" applyBorder="1" applyAlignment="1">
      <alignment horizontal="center" vertical="center" wrapText="1"/>
    </xf>
    <xf numFmtId="1" fontId="165" fillId="20" borderId="16" xfId="0" applyNumberFormat="1" applyFont="1" applyFill="1" applyBorder="1" applyAlignment="1">
      <alignment horizontal="center" vertical="center" wrapText="1"/>
    </xf>
    <xf numFmtId="0" fontId="166" fillId="16" borderId="160" xfId="0" applyFont="1" applyFill="1" applyBorder="1" applyAlignment="1">
      <alignment horizontal="center" vertical="center" wrapText="1"/>
    </xf>
    <xf numFmtId="4" fontId="0" fillId="0" borderId="0" xfId="0" applyNumberFormat="1"/>
    <xf numFmtId="165" fontId="0" fillId="36" borderId="307" xfId="1" applyNumberFormat="1" applyFont="1" applyFill="1" applyBorder="1" applyAlignment="1" applyProtection="1">
      <alignment vertical="center"/>
    </xf>
    <xf numFmtId="166" fontId="78" fillId="36" borderId="310" xfId="2" applyNumberFormat="1" applyFont="1" applyFill="1" applyBorder="1" applyAlignment="1" applyProtection="1">
      <alignment horizontal="center" vertical="center"/>
    </xf>
    <xf numFmtId="0" fontId="0" fillId="36" borderId="0" xfId="0" applyFill="1"/>
    <xf numFmtId="0" fontId="2" fillId="40" borderId="0" xfId="0" applyFont="1" applyFill="1"/>
    <xf numFmtId="10" fontId="2" fillId="40" borderId="307" xfId="2" applyNumberFormat="1" applyFont="1" applyFill="1" applyBorder="1" applyAlignment="1" applyProtection="1">
      <alignment horizontal="center" vertical="center"/>
    </xf>
    <xf numFmtId="10" fontId="0" fillId="36" borderId="307" xfId="2" applyNumberFormat="1" applyFont="1" applyFill="1" applyBorder="1" applyAlignment="1" applyProtection="1">
      <alignment horizontal="center" vertical="center"/>
    </xf>
    <xf numFmtId="9" fontId="47" fillId="32" borderId="326" xfId="2" applyFont="1" applyFill="1" applyBorder="1" applyAlignment="1">
      <alignment horizontal="center" vertical="center"/>
    </xf>
    <xf numFmtId="0" fontId="35" fillId="18" borderId="0" xfId="0" applyFont="1" applyFill="1" applyAlignment="1">
      <alignment horizontal="center" vertical="center"/>
    </xf>
    <xf numFmtId="0" fontId="102" fillId="0" borderId="146" xfId="4" applyFont="1" applyBorder="1" applyAlignment="1">
      <alignment horizontal="center" vertical="center"/>
    </xf>
    <xf numFmtId="10" fontId="0" fillId="0" borderId="0" xfId="2" applyNumberFormat="1" applyFont="1"/>
    <xf numFmtId="43" fontId="79" fillId="0" borderId="31" xfId="1" applyFont="1" applyFill="1" applyBorder="1" applyAlignment="1" applyProtection="1">
      <alignment horizontal="center" vertical="center"/>
    </xf>
    <xf numFmtId="43" fontId="79" fillId="0" borderId="64" xfId="1" applyFont="1" applyFill="1" applyBorder="1" applyAlignment="1" applyProtection="1">
      <alignment horizontal="center" vertical="center"/>
    </xf>
    <xf numFmtId="43" fontId="79" fillId="0" borderId="65" xfId="1" applyFont="1" applyFill="1" applyBorder="1" applyAlignment="1" applyProtection="1">
      <alignment horizontal="center" vertical="center"/>
    </xf>
    <xf numFmtId="15" fontId="149" fillId="0" borderId="0" xfId="0" applyNumberFormat="1" applyFont="1" applyAlignment="1">
      <alignment horizontal="left" vertical="top"/>
    </xf>
    <xf numFmtId="0" fontId="150" fillId="0" borderId="181" xfId="0" applyFont="1" applyBorder="1" applyAlignment="1">
      <alignment horizontal="center" vertical="center" wrapText="1"/>
    </xf>
    <xf numFmtId="168" fontId="150" fillId="0" borderId="181" xfId="0" applyNumberFormat="1" applyFont="1" applyBorder="1" applyAlignment="1">
      <alignment horizontal="center" vertical="center" wrapText="1"/>
    </xf>
    <xf numFmtId="0" fontId="167" fillId="0" borderId="0" xfId="0" applyFont="1" applyAlignment="1">
      <alignment horizontal="center" vertical="center" wrapText="1"/>
    </xf>
    <xf numFmtId="0" fontId="167" fillId="0" borderId="0" xfId="0" applyFont="1" applyAlignment="1">
      <alignment horizontal="center" vertical="center"/>
    </xf>
    <xf numFmtId="0" fontId="97" fillId="36" borderId="365" xfId="0" applyFont="1" applyFill="1" applyBorder="1" applyAlignment="1">
      <alignment horizontal="center" vertical="center" wrapText="1"/>
    </xf>
    <xf numFmtId="167" fontId="82" fillId="36" borderId="340" xfId="0" applyNumberFormat="1" applyFont="1" applyFill="1" applyBorder="1" applyAlignment="1">
      <alignment horizontal="center" vertical="center" wrapText="1"/>
    </xf>
    <xf numFmtId="177" fontId="96" fillId="36" borderId="510" xfId="0" applyNumberFormat="1" applyFont="1" applyFill="1" applyBorder="1" applyAlignment="1">
      <alignment horizontal="center" vertical="center" wrapText="1"/>
    </xf>
    <xf numFmtId="0" fontId="97" fillId="36" borderId="366" xfId="0" applyFont="1" applyFill="1" applyBorder="1" applyAlignment="1">
      <alignment horizontal="center" vertical="center" wrapText="1"/>
    </xf>
    <xf numFmtId="167" fontId="82" fillId="36" borderId="343" xfId="0" applyNumberFormat="1" applyFont="1" applyFill="1" applyBorder="1" applyAlignment="1">
      <alignment horizontal="center" vertical="center" wrapText="1"/>
    </xf>
    <xf numFmtId="177" fontId="96" fillId="36" borderId="436" xfId="0" applyNumberFormat="1" applyFont="1" applyFill="1" applyBorder="1" applyAlignment="1">
      <alignment horizontal="center" vertical="center" wrapText="1"/>
    </xf>
    <xf numFmtId="0" fontId="0" fillId="2" borderId="219" xfId="0" applyFill="1" applyBorder="1" applyAlignment="1">
      <alignment vertical="center"/>
    </xf>
    <xf numFmtId="0" fontId="0" fillId="2" borderId="0" xfId="0" applyFill="1" applyAlignment="1">
      <alignment vertical="center"/>
    </xf>
    <xf numFmtId="0" fontId="0" fillId="2" borderId="412" xfId="0" applyFill="1" applyBorder="1" applyAlignment="1">
      <alignment vertical="center"/>
    </xf>
    <xf numFmtId="170" fontId="6" fillId="9" borderId="0" xfId="0" applyNumberFormat="1" applyFont="1" applyFill="1"/>
    <xf numFmtId="43" fontId="0" fillId="0" borderId="0" xfId="1" applyFont="1"/>
    <xf numFmtId="190" fontId="0" fillId="0" borderId="0" xfId="0" applyNumberFormat="1"/>
    <xf numFmtId="164" fontId="0" fillId="0" borderId="0" xfId="0" applyNumberFormat="1"/>
    <xf numFmtId="9" fontId="0" fillId="0" borderId="0" xfId="0" applyNumberFormat="1"/>
    <xf numFmtId="0" fontId="0" fillId="0" borderId="181" xfId="0" quotePrefix="1" applyBorder="1" applyAlignment="1">
      <alignment horizontal="center" vertical="center"/>
    </xf>
    <xf numFmtId="43" fontId="0" fillId="0" borderId="181" xfId="1" quotePrefix="1" applyFont="1" applyBorder="1" applyAlignment="1">
      <alignment horizontal="center" vertical="center"/>
    </xf>
    <xf numFmtId="0" fontId="46" fillId="16" borderId="181" xfId="0" applyFont="1" applyFill="1" applyBorder="1" applyAlignment="1">
      <alignment horizontal="center" vertical="center" wrapText="1"/>
    </xf>
    <xf numFmtId="0" fontId="104" fillId="0" borderId="181" xfId="11" applyFont="1" applyBorder="1" applyAlignment="1">
      <alignment horizontal="center" vertical="center" wrapText="1"/>
    </xf>
    <xf numFmtId="0" fontId="107" fillId="2" borderId="398" xfId="4" applyFont="1" applyFill="1" applyBorder="1" applyAlignment="1">
      <alignment horizontal="center" vertical="top"/>
    </xf>
    <xf numFmtId="0" fontId="102" fillId="13" borderId="394" xfId="4" applyFont="1" applyFill="1" applyBorder="1"/>
    <xf numFmtId="0" fontId="102" fillId="13" borderId="72" xfId="4" applyFont="1" applyFill="1" applyBorder="1"/>
    <xf numFmtId="9" fontId="107" fillId="0" borderId="181" xfId="5" applyFont="1" applyFill="1" applyBorder="1" applyAlignment="1" applyProtection="1">
      <alignment horizontal="center" wrapText="1"/>
    </xf>
    <xf numFmtId="9" fontId="107" fillId="0" borderId="181" xfId="5" applyFont="1" applyBorder="1" applyAlignment="1" applyProtection="1">
      <alignment horizontal="center" vertical="center" wrapText="1"/>
    </xf>
    <xf numFmtId="0" fontId="106" fillId="0" borderId="181" xfId="4" applyFont="1" applyBorder="1" applyAlignment="1">
      <alignment horizontal="center" vertical="center"/>
    </xf>
    <xf numFmtId="0" fontId="102" fillId="0" borderId="181" xfId="4" applyFont="1" applyBorder="1" applyAlignment="1">
      <alignment horizontal="center" vertical="center"/>
    </xf>
    <xf numFmtId="0" fontId="104" fillId="0" borderId="0" xfId="4" applyFont="1"/>
    <xf numFmtId="0" fontId="102" fillId="0" borderId="392" xfId="11" applyFont="1" applyBorder="1" applyAlignment="1">
      <alignment horizontal="center" vertical="center" wrapText="1"/>
    </xf>
    <xf numFmtId="0" fontId="72" fillId="13" borderId="73" xfId="11" applyFont="1" applyFill="1" applyBorder="1" applyAlignment="1">
      <alignment horizontal="center" vertical="center"/>
    </xf>
    <xf numFmtId="0" fontId="105" fillId="11" borderId="440" xfId="4" applyFont="1" applyFill="1" applyBorder="1" applyAlignment="1">
      <alignment vertical="center" wrapText="1"/>
    </xf>
    <xf numFmtId="0" fontId="102" fillId="11" borderId="446" xfId="4" applyFont="1" applyFill="1" applyBorder="1" applyAlignment="1">
      <alignment vertical="center"/>
    </xf>
    <xf numFmtId="0" fontId="102" fillId="0" borderId="6" xfId="4" applyFont="1" applyBorder="1"/>
    <xf numFmtId="0" fontId="102" fillId="0" borderId="445" xfId="4" applyFont="1" applyBorder="1" applyAlignment="1" applyProtection="1">
      <alignment vertical="center" wrapText="1"/>
      <protection locked="0"/>
    </xf>
    <xf numFmtId="0" fontId="107" fillId="0" borderId="0" xfId="4" applyFont="1"/>
    <xf numFmtId="0" fontId="109" fillId="0" borderId="0" xfId="4" applyFont="1"/>
    <xf numFmtId="0" fontId="104" fillId="13" borderId="0" xfId="4" applyFont="1" applyFill="1"/>
    <xf numFmtId="15" fontId="0" fillId="0" borderId="442" xfId="0" applyNumberFormat="1" applyBorder="1" applyAlignment="1">
      <alignment horizontal="center"/>
    </xf>
    <xf numFmtId="15" fontId="0" fillId="0" borderId="472" xfId="0" applyNumberFormat="1" applyBorder="1" applyAlignment="1">
      <alignment horizontal="center"/>
    </xf>
    <xf numFmtId="0" fontId="0" fillId="0" borderId="442" xfId="0" applyBorder="1" applyAlignment="1">
      <alignment horizontal="center"/>
    </xf>
    <xf numFmtId="17" fontId="58" fillId="0" borderId="33" xfId="0" applyNumberFormat="1" applyFont="1" applyBorder="1" applyAlignment="1">
      <alignment horizontal="center" vertical="center" textRotation="90"/>
    </xf>
    <xf numFmtId="0" fontId="48"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0" fontId="0" fillId="0" borderId="181" xfId="0" quotePrefix="1" applyBorder="1" applyAlignment="1">
      <alignment vertical="center"/>
    </xf>
    <xf numFmtId="43" fontId="0" fillId="0" borderId="181" xfId="1" quotePrefix="1" applyFont="1" applyBorder="1" applyAlignment="1">
      <alignment vertical="center"/>
    </xf>
    <xf numFmtId="0" fontId="0" fillId="0" borderId="181" xfId="0" applyBorder="1" applyAlignment="1">
      <alignment vertical="center"/>
    </xf>
    <xf numFmtId="43" fontId="0" fillId="0" borderId="181" xfId="1" applyFont="1" applyBorder="1" applyAlignment="1">
      <alignment vertical="center"/>
    </xf>
    <xf numFmtId="0" fontId="0" fillId="0" borderId="181" xfId="0" applyBorder="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4" fillId="0" borderId="0" xfId="0" applyFont="1" applyAlignment="1">
      <alignment horizontal="center"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2" fontId="7" fillId="0" borderId="0" xfId="1" applyNumberFormat="1" applyFont="1" applyAlignment="1">
      <alignment horizontal="center" vertical="center" wrapText="1"/>
    </xf>
    <xf numFmtId="193" fontId="7" fillId="0" borderId="0" xfId="1" applyNumberFormat="1" applyFont="1" applyAlignment="1">
      <alignment horizontal="center" vertical="center" wrapText="1"/>
    </xf>
    <xf numFmtId="191" fontId="0" fillId="0" borderId="0" xfId="1" applyNumberFormat="1" applyFont="1"/>
    <xf numFmtId="166" fontId="0" fillId="0" borderId="181" xfId="2" quotePrefix="1" applyNumberFormat="1" applyFont="1" applyBorder="1" applyAlignment="1">
      <alignment horizontal="center" vertical="center"/>
    </xf>
    <xf numFmtId="0" fontId="170" fillId="0" borderId="181" xfId="0" applyFont="1" applyBorder="1" applyAlignment="1">
      <alignment horizontal="center" vertical="center" wrapText="1"/>
    </xf>
    <xf numFmtId="191" fontId="172" fillId="0" borderId="0" xfId="0" applyNumberFormat="1" applyFont="1"/>
    <xf numFmtId="0" fontId="33" fillId="17" borderId="96" xfId="0" applyFont="1" applyFill="1" applyBorder="1" applyAlignment="1">
      <alignment horizontal="center" vertical="center"/>
    </xf>
    <xf numFmtId="0" fontId="33" fillId="17" borderId="143" xfId="0" applyFont="1" applyFill="1" applyBorder="1" applyAlignment="1">
      <alignment horizontal="center" vertical="center"/>
    </xf>
    <xf numFmtId="0" fontId="33" fillId="16" borderId="84" xfId="0" applyFont="1" applyFill="1" applyBorder="1" applyAlignment="1">
      <alignment horizontal="center" vertical="center"/>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7" fillId="2" borderId="27" xfId="0" applyFont="1" applyFill="1" applyBorder="1" applyAlignment="1">
      <alignment horizontal="center" vertical="center"/>
    </xf>
    <xf numFmtId="170" fontId="7" fillId="0" borderId="27"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67" fontId="7" fillId="0" borderId="30" xfId="0" applyNumberFormat="1" applyFont="1" applyBorder="1" applyAlignment="1" applyProtection="1">
      <alignment horizontal="center" vertical="center"/>
      <protection locked="0"/>
    </xf>
    <xf numFmtId="167" fontId="7" fillId="0" borderId="29"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0" fontId="7" fillId="2" borderId="32" xfId="0" applyFont="1" applyFill="1" applyBorder="1" applyAlignment="1">
      <alignment horizontal="center" vertical="center"/>
    </xf>
    <xf numFmtId="0" fontId="7" fillId="4" borderId="33" xfId="0" applyFont="1" applyFill="1" applyBorder="1" applyAlignment="1" applyProtection="1">
      <alignment horizontal="center" vertical="center"/>
      <protection locked="0"/>
    </xf>
    <xf numFmtId="0" fontId="7" fillId="4" borderId="34" xfId="0" applyFont="1" applyFill="1" applyBorder="1" applyAlignment="1" applyProtection="1">
      <alignment horizontal="center" vertical="center"/>
      <protection locked="0"/>
    </xf>
    <xf numFmtId="170" fontId="7" fillId="0" borderId="33" xfId="0" applyNumberFormat="1" applyFont="1" applyBorder="1" applyAlignment="1" applyProtection="1">
      <alignment vertical="center"/>
      <protection locked="0"/>
    </xf>
    <xf numFmtId="170" fontId="7" fillId="2" borderId="35" xfId="0" applyNumberFormat="1" applyFont="1" applyFill="1" applyBorder="1" applyAlignment="1">
      <alignment vertical="center"/>
    </xf>
    <xf numFmtId="167" fontId="7" fillId="0" borderId="36" xfId="0" applyNumberFormat="1"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0" fontId="7" fillId="2" borderId="38" xfId="0" applyFont="1" applyFill="1" applyBorder="1" applyAlignment="1">
      <alignment horizontal="center" vertical="center"/>
    </xf>
    <xf numFmtId="166" fontId="7" fillId="2" borderId="33" xfId="2" applyNumberFormat="1" applyFont="1" applyFill="1" applyBorder="1" applyAlignment="1">
      <alignment horizontal="center" vertical="center"/>
    </xf>
    <xf numFmtId="1" fontId="7" fillId="2" borderId="33" xfId="0" applyNumberFormat="1" applyFont="1" applyFill="1" applyBorder="1" applyAlignment="1">
      <alignment horizontal="center" vertical="center"/>
    </xf>
    <xf numFmtId="0" fontId="2" fillId="3" borderId="0" xfId="0" applyFont="1" applyFill="1" applyAlignment="1">
      <alignment vertical="center"/>
    </xf>
    <xf numFmtId="170" fontId="7" fillId="0" borderId="32" xfId="0" applyNumberFormat="1" applyFont="1" applyBorder="1" applyAlignment="1" applyProtection="1">
      <alignment vertical="center"/>
      <protection locked="0"/>
    </xf>
    <xf numFmtId="170" fontId="7" fillId="2" borderId="33" xfId="0" applyNumberFormat="1" applyFont="1" applyFill="1" applyBorder="1" applyAlignment="1">
      <alignment vertical="center"/>
    </xf>
    <xf numFmtId="0" fontId="7" fillId="2" borderId="491"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92" xfId="0" applyFont="1" applyFill="1" applyBorder="1" applyAlignment="1" applyProtection="1">
      <alignment horizontal="center" vertical="center"/>
      <protection locked="0"/>
    </xf>
    <xf numFmtId="170" fontId="7" fillId="0" borderId="491"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48" xfId="0" applyNumberFormat="1" applyFont="1" applyBorder="1" applyAlignment="1" applyProtection="1">
      <alignment horizontal="center" vertical="center"/>
      <protection locked="0"/>
    </xf>
    <xf numFmtId="167" fontId="7" fillId="0" borderId="492" xfId="0" applyNumberFormat="1" applyFont="1" applyBorder="1" applyAlignment="1" applyProtection="1">
      <alignment horizontal="center" vertical="center"/>
      <protection locked="0"/>
    </xf>
    <xf numFmtId="167" fontId="7" fillId="0" borderId="491"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93"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94"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39" xfId="0" applyFont="1" applyFill="1" applyBorder="1" applyAlignment="1">
      <alignment horizontal="center" vertical="center"/>
    </xf>
    <xf numFmtId="0" fontId="7" fillId="20" borderId="40" xfId="0" applyFont="1" applyFill="1" applyBorder="1" applyAlignment="1">
      <alignment vertical="center"/>
    </xf>
    <xf numFmtId="0" fontId="6" fillId="20" borderId="41" xfId="0" applyFont="1" applyFill="1" applyBorder="1" applyAlignment="1">
      <alignment horizontal="right" vertical="center"/>
    </xf>
    <xf numFmtId="170" fontId="7" fillId="20" borderId="39" xfId="0" applyNumberFormat="1" applyFont="1" applyFill="1" applyBorder="1" applyAlignment="1" applyProtection="1">
      <alignment vertical="center"/>
      <protection locked="0"/>
    </xf>
    <xf numFmtId="170" fontId="7" fillId="20" borderId="40" xfId="0" applyNumberFormat="1" applyFont="1" applyFill="1" applyBorder="1" applyAlignment="1">
      <alignment vertical="center"/>
    </xf>
    <xf numFmtId="170" fontId="7" fillId="20" borderId="40" xfId="0" applyNumberFormat="1" applyFont="1" applyFill="1" applyBorder="1" applyAlignment="1" applyProtection="1">
      <alignment vertical="center"/>
      <protection locked="0"/>
    </xf>
    <xf numFmtId="170" fontId="7" fillId="20" borderId="42" xfId="0" applyNumberFormat="1" applyFont="1" applyFill="1" applyBorder="1" applyAlignment="1">
      <alignment vertical="center"/>
    </xf>
    <xf numFmtId="167" fontId="7" fillId="20" borderId="43" xfId="0" applyNumberFormat="1" applyFont="1" applyFill="1" applyBorder="1" applyAlignment="1">
      <alignment horizontal="center" vertical="center"/>
    </xf>
    <xf numFmtId="167" fontId="7" fillId="20" borderId="41" xfId="0" applyNumberFormat="1" applyFont="1" applyFill="1" applyBorder="1" applyAlignment="1">
      <alignment horizontal="center" vertical="center"/>
    </xf>
    <xf numFmtId="167" fontId="7" fillId="20" borderId="39"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5" xfId="0" applyFont="1" applyFill="1" applyBorder="1" applyAlignment="1">
      <alignment horizontal="center" vertical="center"/>
    </xf>
    <xf numFmtId="0" fontId="7" fillId="20" borderId="41" xfId="0" applyFont="1" applyFill="1" applyBorder="1" applyAlignment="1">
      <alignment vertical="center"/>
    </xf>
    <xf numFmtId="167" fontId="7" fillId="20" borderId="44" xfId="0" applyNumberFormat="1" applyFont="1" applyFill="1" applyBorder="1" applyAlignment="1">
      <alignment horizontal="center" vertical="center"/>
    </xf>
    <xf numFmtId="0" fontId="7" fillId="20" borderId="42" xfId="0" applyFont="1" applyFill="1" applyBorder="1" applyAlignment="1">
      <alignment vertical="center"/>
    </xf>
    <xf numFmtId="166" fontId="7" fillId="20" borderId="40" xfId="2" applyNumberFormat="1" applyFont="1" applyFill="1" applyBorder="1" applyAlignment="1">
      <alignment horizontal="center" vertical="center"/>
    </xf>
    <xf numFmtId="1" fontId="7" fillId="20" borderId="40" xfId="0" applyNumberFormat="1" applyFont="1" applyFill="1" applyBorder="1" applyAlignment="1">
      <alignment horizontal="center" vertical="center"/>
    </xf>
    <xf numFmtId="0" fontId="43" fillId="0" borderId="134" xfId="0" applyFont="1" applyBorder="1" applyAlignment="1">
      <alignment horizontal="center"/>
    </xf>
    <xf numFmtId="9" fontId="44" fillId="0" borderId="135" xfId="2" applyFont="1" applyBorder="1" applyAlignment="1">
      <alignment horizontal="center"/>
    </xf>
    <xf numFmtId="0" fontId="2" fillId="0" borderId="137" xfId="0" applyFont="1" applyBorder="1" applyAlignment="1">
      <alignment horizontal="center"/>
    </xf>
    <xf numFmtId="0" fontId="0" fillId="0" borderId="138" xfId="0" applyBorder="1" applyAlignment="1">
      <alignment horizontal="center"/>
    </xf>
    <xf numFmtId="0" fontId="0" fillId="0" borderId="139" xfId="0" applyBorder="1" applyAlignment="1">
      <alignment horizontal="center"/>
    </xf>
    <xf numFmtId="0" fontId="2" fillId="0" borderId="138" xfId="0" applyFont="1" applyBorder="1" applyAlignment="1">
      <alignment horizontal="center"/>
    </xf>
    <xf numFmtId="0" fontId="2" fillId="0" borderId="140" xfId="0" applyFont="1" applyBorder="1" applyAlignment="1">
      <alignment horizontal="center"/>
    </xf>
    <xf numFmtId="0" fontId="2" fillId="0" borderId="141" xfId="0" applyFont="1"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43" fontId="0" fillId="0" borderId="0" xfId="0" applyNumberFormat="1" applyAlignment="1">
      <alignment vertical="center"/>
    </xf>
    <xf numFmtId="165" fontId="0" fillId="11" borderId="28" xfId="3" applyNumberFormat="1" applyFont="1" applyFill="1" applyBorder="1"/>
    <xf numFmtId="165" fontId="40" fillId="16" borderId="70" xfId="27" applyNumberFormat="1" applyFont="1" applyFill="1" applyBorder="1"/>
    <xf numFmtId="165" fontId="40" fillId="16" borderId="71" xfId="27" applyNumberFormat="1" applyFont="1" applyFill="1" applyBorder="1"/>
    <xf numFmtId="165" fontId="0" fillId="4" borderId="0" xfId="16" applyNumberFormat="1" applyFont="1" applyFill="1"/>
    <xf numFmtId="0" fontId="40" fillId="16" borderId="78" xfId="0" applyFont="1" applyFill="1" applyBorder="1" applyAlignment="1">
      <alignment horizontal="centerContinuous"/>
    </xf>
    <xf numFmtId="0" fontId="27" fillId="12" borderId="78" xfId="0" applyFont="1" applyFill="1" applyBorder="1" applyAlignment="1">
      <alignment horizontal="center" vertical="center" wrapText="1"/>
    </xf>
    <xf numFmtId="0" fontId="28" fillId="16" borderId="79" xfId="0" applyFont="1" applyFill="1" applyBorder="1" applyAlignment="1">
      <alignment horizontal="center" vertical="center" wrapText="1"/>
    </xf>
    <xf numFmtId="0" fontId="28" fillId="16" borderId="80" xfId="0" applyFont="1" applyFill="1" applyBorder="1" applyAlignment="1">
      <alignment horizontal="center" vertical="center" wrapText="1"/>
    </xf>
    <xf numFmtId="165" fontId="0" fillId="0" borderId="0" xfId="0" applyNumberFormat="1"/>
    <xf numFmtId="0" fontId="0" fillId="0" borderId="80" xfId="0" applyBorder="1"/>
    <xf numFmtId="171" fontId="0" fillId="0" borderId="116" xfId="0" applyNumberFormat="1" applyBorder="1" applyAlignment="1">
      <alignment horizontal="center" vertical="center"/>
    </xf>
    <xf numFmtId="0" fontId="2" fillId="0" borderId="137" xfId="0" applyFont="1" applyBorder="1"/>
    <xf numFmtId="0" fontId="2" fillId="0" borderId="138" xfId="0" applyFont="1" applyBorder="1"/>
    <xf numFmtId="0" fontId="0" fillId="0" borderId="138" xfId="0" applyBorder="1"/>
    <xf numFmtId="0" fontId="0" fillId="0" borderId="139" xfId="0" applyBorder="1"/>
    <xf numFmtId="0" fontId="2" fillId="0" borderId="140" xfId="0" applyFont="1" applyBorder="1"/>
    <xf numFmtId="0" fontId="2" fillId="0" borderId="141" xfId="0" applyFont="1" applyBorder="1"/>
    <xf numFmtId="0" fontId="0" fillId="0" borderId="141" xfId="0" applyBorder="1"/>
    <xf numFmtId="0" fontId="0" fillId="0" borderId="142" xfId="0" applyBorder="1"/>
    <xf numFmtId="0" fontId="45" fillId="16" borderId="81" xfId="0" applyFont="1" applyFill="1" applyBorder="1" applyAlignment="1">
      <alignment horizontal="center" vertical="center" wrapText="1"/>
    </xf>
    <xf numFmtId="0" fontId="26" fillId="16" borderId="111" xfId="0" applyFont="1" applyFill="1" applyBorder="1" applyAlignment="1">
      <alignment vertical="center"/>
    </xf>
    <xf numFmtId="0" fontId="26" fillId="16" borderId="108" xfId="0" applyFont="1" applyFill="1" applyBorder="1" applyAlignment="1">
      <alignment vertical="center"/>
    </xf>
    <xf numFmtId="0" fontId="27" fillId="17" borderId="78" xfId="0" applyFont="1" applyFill="1" applyBorder="1" applyAlignment="1">
      <alignment horizontal="center" vertical="center" wrapText="1"/>
    </xf>
    <xf numFmtId="0" fontId="0" fillId="0" borderId="181" xfId="0" applyBorder="1"/>
    <xf numFmtId="15" fontId="43" fillId="0" borderId="135" xfId="0" applyNumberFormat="1" applyFont="1" applyBorder="1" applyAlignment="1">
      <alignment horizontal="center"/>
    </xf>
    <xf numFmtId="15" fontId="44" fillId="0" borderId="135" xfId="0" applyNumberFormat="1" applyFont="1" applyBorder="1" applyAlignment="1">
      <alignment horizontal="center"/>
    </xf>
    <xf numFmtId="0" fontId="44" fillId="0" borderId="135" xfId="0" applyFont="1" applyBorder="1" applyAlignment="1">
      <alignment horizontal="center"/>
    </xf>
    <xf numFmtId="0" fontId="44" fillId="0" borderId="136" xfId="0" applyFont="1" applyBorder="1" applyAlignment="1">
      <alignment horizontal="center"/>
    </xf>
    <xf numFmtId="15" fontId="0" fillId="0" borderId="181" xfId="0" applyNumberFormat="1" applyBorder="1"/>
    <xf numFmtId="43" fontId="0" fillId="0" borderId="181" xfId="1" applyFont="1" applyBorder="1"/>
    <xf numFmtId="4" fontId="0" fillId="0" borderId="181" xfId="0" applyNumberFormat="1" applyBorder="1"/>
    <xf numFmtId="9" fontId="0" fillId="0" borderId="554" xfId="2" applyFont="1" applyBorder="1" applyAlignment="1">
      <alignment vertical="center"/>
    </xf>
    <xf numFmtId="0" fontId="0" fillId="0" borderId="138" xfId="0" applyBorder="1" applyAlignment="1">
      <alignment vertical="center"/>
    </xf>
    <xf numFmtId="0" fontId="2" fillId="0" borderId="137" xfId="0" applyFont="1" applyBorder="1" applyAlignment="1">
      <alignment vertical="center"/>
    </xf>
    <xf numFmtId="0" fontId="0" fillId="0" borderId="139" xfId="0" applyBorder="1" applyAlignment="1">
      <alignment vertical="center"/>
    </xf>
    <xf numFmtId="0" fontId="2" fillId="0" borderId="138" xfId="0" applyFont="1" applyBorder="1" applyAlignment="1">
      <alignment vertical="center"/>
    </xf>
    <xf numFmtId="15" fontId="44" fillId="0" borderId="135" xfId="0" applyNumberFormat="1" applyFont="1" applyBorder="1" applyAlignment="1">
      <alignment horizontal="center" vertical="center"/>
    </xf>
    <xf numFmtId="0" fontId="44" fillId="0" borderId="135" xfId="0" applyFont="1" applyBorder="1" applyAlignment="1">
      <alignment horizontal="center" vertical="center"/>
    </xf>
    <xf numFmtId="9" fontId="44" fillId="0" borderId="135" xfId="2" applyFont="1" applyBorder="1" applyAlignment="1">
      <alignment horizontal="center" vertical="center"/>
    </xf>
    <xf numFmtId="0" fontId="44" fillId="0" borderId="136" xfId="0" applyFont="1" applyBorder="1" applyAlignment="1">
      <alignment horizontal="center" vertical="center"/>
    </xf>
    <xf numFmtId="9" fontId="0" fillId="0" borderId="0" xfId="0" applyNumberFormat="1" applyAlignment="1">
      <alignment vertical="center"/>
    </xf>
    <xf numFmtId="9" fontId="0" fillId="0" borderId="0" xfId="2" applyFont="1" applyAlignment="1">
      <alignment vertical="center"/>
    </xf>
    <xf numFmtId="43" fontId="0" fillId="0" borderId="181" xfId="1" applyFont="1" applyBorder="1" applyAlignment="1">
      <alignment horizontal="left" vertical="center"/>
    </xf>
    <xf numFmtId="164" fontId="0" fillId="0" borderId="0" xfId="0" applyNumberFormat="1" applyAlignment="1">
      <alignment vertical="center"/>
    </xf>
    <xf numFmtId="15" fontId="0" fillId="0" borderId="0" xfId="2" applyNumberFormat="1" applyFont="1" applyAlignment="1">
      <alignment vertical="center"/>
    </xf>
    <xf numFmtId="165" fontId="0" fillId="11" borderId="110" xfId="3" applyNumberFormat="1" applyFont="1" applyFill="1" applyBorder="1" applyAlignment="1">
      <alignment horizontal="center" vertical="center"/>
    </xf>
    <xf numFmtId="165" fontId="0" fillId="11" borderId="70" xfId="3" applyNumberFormat="1" applyFont="1" applyFill="1" applyBorder="1" applyAlignment="1">
      <alignment horizontal="center" vertical="center"/>
    </xf>
    <xf numFmtId="165" fontId="0" fillId="11" borderId="28" xfId="3" applyNumberFormat="1" applyFont="1" applyFill="1" applyBorder="1" applyAlignment="1">
      <alignment horizontal="center" vertical="center"/>
    </xf>
    <xf numFmtId="165" fontId="0" fillId="11" borderId="57"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33" xfId="3" applyNumberFormat="1" applyFont="1" applyFill="1" applyBorder="1" applyAlignment="1">
      <alignment horizontal="center" vertical="center"/>
    </xf>
    <xf numFmtId="190" fontId="0" fillId="0" borderId="0" xfId="0" applyNumberFormat="1" applyAlignment="1">
      <alignment horizontal="center"/>
    </xf>
    <xf numFmtId="168" fontId="2" fillId="0" borderId="0" xfId="0" applyNumberFormat="1" applyFont="1" applyAlignment="1">
      <alignment horizontal="center"/>
    </xf>
    <xf numFmtId="165" fontId="0" fillId="4" borderId="0" xfId="1789" applyNumberFormat="1" applyFont="1" applyFill="1"/>
    <xf numFmtId="174" fontId="171" fillId="0" borderId="556" xfId="4" applyNumberFormat="1" applyFont="1" applyBorder="1" applyAlignment="1">
      <alignment horizontal="center" vertical="center" wrapText="1"/>
    </xf>
    <xf numFmtId="37" fontId="39" fillId="9" borderId="57" xfId="16" applyNumberFormat="1" applyFont="1" applyFill="1" applyBorder="1" applyAlignment="1" applyProtection="1">
      <alignment horizontal="center" vertical="center"/>
      <protection locked="0"/>
    </xf>
    <xf numFmtId="37" fontId="39" fillId="9" borderId="35" xfId="16" applyNumberFormat="1" applyFont="1" applyFill="1" applyBorder="1" applyAlignment="1" applyProtection="1">
      <alignment horizontal="center" vertical="center"/>
      <protection locked="0"/>
    </xf>
    <xf numFmtId="37" fontId="39" fillId="9" borderId="33" xfId="16" applyNumberFormat="1" applyFont="1" applyFill="1" applyBorder="1" applyAlignment="1" applyProtection="1">
      <alignment horizontal="center" vertical="center"/>
      <protection locked="0"/>
    </xf>
    <xf numFmtId="37" fontId="34" fillId="9" borderId="57" xfId="16" applyNumberFormat="1" applyFont="1" applyFill="1" applyBorder="1" applyAlignment="1" applyProtection="1">
      <alignment horizontal="center" vertical="center"/>
      <protection locked="0"/>
    </xf>
    <xf numFmtId="37" fontId="34" fillId="9" borderId="35" xfId="16" applyNumberFormat="1" applyFont="1" applyFill="1" applyBorder="1" applyAlignment="1" applyProtection="1">
      <alignment horizontal="center" vertical="center"/>
      <protection locked="0"/>
    </xf>
    <xf numFmtId="37" fontId="34" fillId="9" borderId="33" xfId="16" applyNumberFormat="1" applyFont="1" applyFill="1" applyBorder="1" applyAlignment="1" applyProtection="1">
      <alignment horizontal="center" vertical="center"/>
      <protection locked="0"/>
    </xf>
    <xf numFmtId="37" fontId="34" fillId="0" borderId="60" xfId="16" applyNumberFormat="1" applyFont="1" applyFill="1" applyBorder="1" applyAlignment="1" applyProtection="1">
      <alignment horizontal="center" vertical="center"/>
      <protection locked="0"/>
    </xf>
    <xf numFmtId="37" fontId="34" fillId="0" borderId="121" xfId="16" applyNumberFormat="1" applyFont="1" applyFill="1" applyBorder="1" applyAlignment="1" applyProtection="1">
      <alignment horizontal="center" vertical="center"/>
      <protection locked="0"/>
    </xf>
    <xf numFmtId="37" fontId="34" fillId="0" borderId="59" xfId="16" applyNumberFormat="1" applyFont="1" applyFill="1" applyBorder="1" applyAlignment="1" applyProtection="1">
      <alignment horizontal="center" vertical="center"/>
      <protection locked="0"/>
    </xf>
    <xf numFmtId="174" fontId="24" fillId="0" borderId="0" xfId="4" applyNumberFormat="1" applyFont="1" applyAlignment="1">
      <alignment horizontal="center" vertical="center" wrapText="1"/>
    </xf>
    <xf numFmtId="174" fontId="69" fillId="0" borderId="366" xfId="0" applyNumberFormat="1" applyFont="1" applyBorder="1" applyAlignment="1">
      <alignment horizontal="center" vertical="center"/>
    </xf>
    <xf numFmtId="0" fontId="89" fillId="36" borderId="428" xfId="0" applyFont="1" applyFill="1" applyBorder="1" applyAlignment="1">
      <alignment horizontal="center" vertical="center"/>
    </xf>
    <xf numFmtId="0" fontId="89" fillId="36" borderId="343" xfId="0" applyFont="1" applyFill="1" applyBorder="1" applyAlignment="1">
      <alignment horizontal="center" vertical="center"/>
    </xf>
    <xf numFmtId="0" fontId="89" fillId="36" borderId="344" xfId="0" applyFont="1" applyFill="1" applyBorder="1" applyAlignment="1">
      <alignment horizontal="center" vertical="center"/>
    </xf>
    <xf numFmtId="0" fontId="89" fillId="36" borderId="366" xfId="0" applyFont="1" applyFill="1" applyBorder="1" applyAlignment="1">
      <alignment horizontal="center" vertical="center"/>
    </xf>
    <xf numFmtId="0" fontId="69" fillId="36" borderId="366" xfId="0" applyFont="1" applyFill="1" applyBorder="1" applyAlignment="1">
      <alignment horizontal="center" vertical="center" wrapText="1"/>
    </xf>
    <xf numFmtId="0" fontId="69" fillId="36" borderId="343" xfId="0" applyFont="1" applyFill="1" applyBorder="1" applyAlignment="1">
      <alignment horizontal="center" vertical="center" wrapText="1"/>
    </xf>
    <xf numFmtId="0" fontId="69" fillId="36" borderId="344" xfId="0" applyFont="1" applyFill="1" applyBorder="1" applyAlignment="1">
      <alignment horizontal="center" vertical="center" wrapText="1"/>
    </xf>
    <xf numFmtId="0" fontId="96" fillId="34" borderId="243" xfId="0" applyFont="1" applyFill="1" applyBorder="1" applyAlignment="1">
      <alignment horizontal="left" vertical="center" wrapText="1" indent="1"/>
    </xf>
    <xf numFmtId="0" fontId="96" fillId="34" borderId="212" xfId="0" applyFont="1" applyFill="1" applyBorder="1" applyAlignment="1">
      <alignment horizontal="left" vertical="center" wrapText="1" indent="1"/>
    </xf>
    <xf numFmtId="0" fontId="88" fillId="0" borderId="362" xfId="0" applyFont="1" applyBorder="1" applyAlignment="1">
      <alignment vertical="center" wrapText="1"/>
    </xf>
    <xf numFmtId="0" fontId="88" fillId="0" borderId="301" xfId="0" applyFont="1" applyBorder="1" applyAlignment="1">
      <alignment vertical="center" wrapText="1"/>
    </xf>
    <xf numFmtId="165" fontId="47" fillId="32" borderId="559" xfId="0" applyNumberFormat="1" applyFont="1" applyFill="1" applyBorder="1" applyAlignment="1">
      <alignment vertical="center"/>
    </xf>
    <xf numFmtId="43" fontId="2" fillId="40" borderId="307" xfId="1" applyFont="1" applyFill="1" applyBorder="1" applyAlignment="1" applyProtection="1">
      <alignment vertical="center"/>
    </xf>
    <xf numFmtId="165" fontId="2" fillId="40" borderId="307" xfId="1" applyNumberFormat="1" applyFont="1" applyFill="1" applyBorder="1" applyAlignment="1" applyProtection="1">
      <alignment horizontal="left" vertical="center"/>
    </xf>
    <xf numFmtId="165" fontId="2" fillId="40" borderId="560" xfId="1" applyNumberFormat="1" applyFont="1" applyFill="1" applyBorder="1" applyAlignment="1" applyProtection="1">
      <alignment vertical="center"/>
    </xf>
    <xf numFmtId="0" fontId="130" fillId="0" borderId="556" xfId="11" applyFont="1" applyBorder="1" applyAlignment="1" applyProtection="1">
      <alignment horizontal="center" vertical="center"/>
      <protection locked="0"/>
    </xf>
    <xf numFmtId="0" fontId="130" fillId="0" borderId="557" xfId="11" applyFont="1" applyBorder="1" applyAlignment="1" applyProtection="1">
      <alignment horizontal="center" vertical="center"/>
      <protection locked="0"/>
    </xf>
    <xf numFmtId="0" fontId="130" fillId="0" borderId="555" xfId="11" applyFont="1" applyBorder="1" applyAlignment="1" applyProtection="1">
      <alignment horizontal="center" vertical="center"/>
      <protection locked="0"/>
    </xf>
    <xf numFmtId="165" fontId="0" fillId="11" borderId="561" xfId="3" applyNumberFormat="1" applyFont="1" applyFill="1" applyBorder="1"/>
    <xf numFmtId="165" fontId="0" fillId="11" borderId="61" xfId="3" applyNumberFormat="1" applyFont="1" applyFill="1" applyBorder="1"/>
    <xf numFmtId="0" fontId="0" fillId="0" borderId="392" xfId="0" quotePrefix="1" applyBorder="1" applyAlignment="1">
      <alignment horizontal="center" vertical="center"/>
    </xf>
    <xf numFmtId="0" fontId="0" fillId="0" borderId="556" xfId="0" quotePrefix="1" applyBorder="1" applyAlignment="1">
      <alignment vertical="center"/>
    </xf>
    <xf numFmtId="43" fontId="0" fillId="0" borderId="556" xfId="1" quotePrefix="1" applyFont="1" applyBorder="1" applyAlignment="1">
      <alignment vertical="center"/>
    </xf>
    <xf numFmtId="0" fontId="0" fillId="0" borderId="556" xfId="0" quotePrefix="1" applyBorder="1" applyAlignment="1">
      <alignment horizontal="center" vertical="center"/>
    </xf>
    <xf numFmtId="43" fontId="0" fillId="0" borderId="556" xfId="1" quotePrefix="1" applyFont="1" applyBorder="1" applyAlignment="1">
      <alignment horizontal="center" vertical="center"/>
    </xf>
    <xf numFmtId="166" fontId="0" fillId="0" borderId="556" xfId="2" quotePrefix="1" applyNumberFormat="1" applyFont="1" applyBorder="1" applyAlignment="1">
      <alignment horizontal="center" vertical="center"/>
    </xf>
    <xf numFmtId="0" fontId="0" fillId="0" borderId="446" xfId="0" quotePrefix="1" applyBorder="1" applyAlignment="1">
      <alignment horizontal="center" vertical="center"/>
    </xf>
    <xf numFmtId="0" fontId="0" fillId="0" borderId="6" xfId="0" quotePrefix="1" applyBorder="1" applyAlignment="1">
      <alignment vertical="center"/>
    </xf>
    <xf numFmtId="43" fontId="0" fillId="0" borderId="6" xfId="1" quotePrefix="1" applyFont="1" applyBorder="1" applyAlignment="1">
      <alignment vertical="center"/>
    </xf>
    <xf numFmtId="0" fontId="0" fillId="0" borderId="6" xfId="0" quotePrefix="1" applyBorder="1" applyAlignment="1">
      <alignment horizontal="center" vertical="center"/>
    </xf>
    <xf numFmtId="43" fontId="0" fillId="0" borderId="6" xfId="1" quotePrefix="1" applyFont="1" applyBorder="1" applyAlignment="1">
      <alignment horizontal="center" vertical="center"/>
    </xf>
    <xf numFmtId="166" fontId="0" fillId="0" borderId="6" xfId="2" quotePrefix="1" applyNumberFormat="1" applyFont="1" applyBorder="1" applyAlignment="1">
      <alignment horizontal="center" vertical="center"/>
    </xf>
    <xf numFmtId="17" fontId="58" fillId="0" borderId="34" xfId="0" applyNumberFormat="1" applyFont="1" applyBorder="1" applyAlignment="1">
      <alignment horizontal="center" vertical="center" textRotation="90"/>
    </xf>
    <xf numFmtId="0" fontId="59" fillId="0" borderId="34" xfId="0" applyFont="1" applyBorder="1" applyAlignment="1">
      <alignment horizontal="center" vertical="center"/>
    </xf>
    <xf numFmtId="0" fontId="59" fillId="0" borderId="492" xfId="0" applyFont="1" applyBorder="1" applyAlignment="1">
      <alignment horizontal="center" vertical="center"/>
    </xf>
    <xf numFmtId="0" fontId="59" fillId="0" borderId="562" xfId="0" applyFont="1" applyBorder="1" applyAlignment="1">
      <alignment horizontal="center" vertical="center"/>
    </xf>
    <xf numFmtId="0" fontId="59" fillId="0" borderId="40" xfId="0" applyFont="1" applyBorder="1" applyAlignment="1">
      <alignment horizontal="center" vertical="center"/>
    </xf>
    <xf numFmtId="0" fontId="142" fillId="29" borderId="563" xfId="0" applyFont="1" applyFill="1" applyBorder="1" applyAlignment="1">
      <alignment horizontal="left" vertical="center" wrapText="1"/>
    </xf>
    <xf numFmtId="0" fontId="69" fillId="0" borderId="345" xfId="0" applyFont="1" applyBorder="1" applyAlignment="1">
      <alignment horizontal="center" vertical="center"/>
    </xf>
    <xf numFmtId="43" fontId="0" fillId="0" borderId="0" xfId="1" applyFont="1" applyAlignment="1">
      <alignment horizontal="center" vertical="center" wrapText="1"/>
    </xf>
    <xf numFmtId="43" fontId="0" fillId="0" borderId="0" xfId="0" applyNumberFormat="1" applyAlignment="1">
      <alignment horizontal="center" vertical="center" wrapText="1"/>
    </xf>
    <xf numFmtId="43" fontId="47" fillId="32" borderId="326" xfId="0" applyNumberFormat="1" applyFont="1" applyFill="1" applyBorder="1" applyAlignment="1">
      <alignment vertical="center"/>
    </xf>
    <xf numFmtId="43" fontId="76" fillId="32" borderId="328" xfId="0" applyNumberFormat="1" applyFont="1" applyFill="1" applyBorder="1" applyAlignment="1">
      <alignment vertical="center"/>
    </xf>
    <xf numFmtId="43" fontId="76" fillId="32" borderId="330" xfId="0" applyNumberFormat="1" applyFont="1" applyFill="1" applyBorder="1" applyAlignment="1">
      <alignment vertical="center"/>
    </xf>
    <xf numFmtId="43" fontId="47" fillId="32" borderId="331" xfId="0" applyNumberFormat="1" applyFont="1" applyFill="1" applyBorder="1" applyAlignment="1">
      <alignment vertical="center"/>
    </xf>
    <xf numFmtId="165" fontId="0" fillId="0" borderId="0" xfId="0" applyNumberFormat="1" applyAlignment="1">
      <alignment horizontal="center" vertical="center"/>
    </xf>
    <xf numFmtId="3" fontId="5" fillId="0" borderId="0" xfId="0" applyNumberFormat="1" applyFont="1"/>
    <xf numFmtId="3" fontId="0" fillId="0" borderId="0" xfId="0" applyNumberFormat="1"/>
    <xf numFmtId="10" fontId="7" fillId="0" borderId="0" xfId="2" applyNumberFormat="1" applyFont="1" applyAlignment="1">
      <alignment horizontal="center"/>
    </xf>
    <xf numFmtId="165" fontId="2" fillId="41" borderId="307" xfId="1" applyNumberFormat="1" applyFont="1" applyFill="1" applyBorder="1" applyAlignment="1" applyProtection="1">
      <alignment vertical="center"/>
    </xf>
    <xf numFmtId="10" fontId="2" fillId="41" borderId="307" xfId="2" applyNumberFormat="1" applyFont="1" applyFill="1" applyBorder="1" applyAlignment="1" applyProtection="1">
      <alignment horizontal="center" vertical="center"/>
    </xf>
    <xf numFmtId="43" fontId="2" fillId="41" borderId="307" xfId="1" applyFont="1" applyFill="1" applyBorder="1" applyAlignment="1" applyProtection="1">
      <alignment vertical="center"/>
    </xf>
    <xf numFmtId="0" fontId="0" fillId="41" borderId="0" xfId="0" applyFill="1"/>
    <xf numFmtId="166" fontId="141" fillId="41" borderId="310" xfId="2" applyNumberFormat="1" applyFont="1" applyFill="1" applyBorder="1" applyAlignment="1" applyProtection="1">
      <alignment horizontal="center" vertical="center"/>
    </xf>
    <xf numFmtId="165" fontId="2" fillId="41" borderId="307" xfId="1" applyNumberFormat="1" applyFont="1" applyFill="1" applyBorder="1" applyAlignment="1" applyProtection="1">
      <alignment horizontal="left" vertical="center"/>
    </xf>
    <xf numFmtId="165" fontId="2" fillId="41" borderId="560" xfId="1" applyNumberFormat="1" applyFont="1" applyFill="1" applyBorder="1" applyAlignment="1" applyProtection="1">
      <alignment vertical="center"/>
    </xf>
    <xf numFmtId="165" fontId="79" fillId="41" borderId="507" xfId="1" applyNumberFormat="1" applyFont="1" applyFill="1" applyBorder="1" applyAlignment="1" applyProtection="1">
      <alignment horizontal="center" vertical="center"/>
    </xf>
    <xf numFmtId="166" fontId="78" fillId="41" borderId="311" xfId="2" applyNumberFormat="1" applyFont="1" applyFill="1" applyBorder="1" applyAlignment="1" applyProtection="1">
      <alignment horizontal="center" vertical="center"/>
    </xf>
    <xf numFmtId="166" fontId="78" fillId="41" borderId="321" xfId="2" applyNumberFormat="1" applyFont="1" applyFill="1" applyBorder="1" applyAlignment="1" applyProtection="1">
      <alignment horizontal="center" vertical="center"/>
    </xf>
    <xf numFmtId="8" fontId="0" fillId="0" borderId="0" xfId="0" applyNumberFormat="1"/>
    <xf numFmtId="0" fontId="69" fillId="27" borderId="392" xfId="0" quotePrefix="1" applyFont="1" applyFill="1" applyBorder="1" applyAlignment="1">
      <alignment horizontal="center" vertical="center" wrapText="1"/>
    </xf>
    <xf numFmtId="0" fontId="69" fillId="27" borderId="556" xfId="0" quotePrefix="1" applyFont="1" applyFill="1" applyBorder="1" applyAlignment="1">
      <alignment vertical="center" wrapText="1"/>
    </xf>
    <xf numFmtId="0" fontId="69" fillId="27" borderId="556" xfId="0" quotePrefix="1" applyFont="1" applyFill="1" applyBorder="1" applyAlignment="1">
      <alignment horizontal="center" vertical="center" wrapText="1"/>
    </xf>
    <xf numFmtId="0" fontId="69" fillId="27" borderId="555" xfId="0" quotePrefix="1" applyFont="1" applyFill="1" applyBorder="1" applyAlignment="1">
      <alignment horizontal="center" vertical="center" wrapText="1"/>
    </xf>
    <xf numFmtId="0" fontId="70" fillId="43" borderId="392" xfId="0" applyFont="1" applyFill="1" applyBorder="1" applyAlignment="1">
      <alignment horizontal="left" vertical="center"/>
    </xf>
    <xf numFmtId="167" fontId="0" fillId="0" borderId="556" xfId="0" applyNumberFormat="1" applyBorder="1" applyAlignment="1">
      <alignment horizontal="center"/>
    </xf>
    <xf numFmtId="167" fontId="0" fillId="0" borderId="556" xfId="0" applyNumberFormat="1" applyBorder="1"/>
    <xf numFmtId="9" fontId="0" fillId="0" borderId="556" xfId="2" applyFont="1" applyBorder="1" applyAlignment="1"/>
    <xf numFmtId="2" fontId="0" fillId="0" borderId="556" xfId="0" applyNumberFormat="1" applyBorder="1"/>
    <xf numFmtId="2" fontId="0" fillId="0" borderId="555" xfId="0" applyNumberFormat="1" applyBorder="1"/>
    <xf numFmtId="0" fontId="70" fillId="11" borderId="392" xfId="0" applyFont="1" applyFill="1" applyBorder="1" applyAlignment="1">
      <alignment horizontal="left" vertical="center"/>
    </xf>
    <xf numFmtId="15" fontId="0" fillId="0" borderId="556" xfId="0" applyNumberFormat="1" applyBorder="1" applyAlignment="1">
      <alignment horizontal="center"/>
    </xf>
    <xf numFmtId="0" fontId="70" fillId="11" borderId="446" xfId="0" applyFont="1" applyFill="1" applyBorder="1" applyAlignment="1">
      <alignment horizontal="left" vertical="center"/>
    </xf>
    <xf numFmtId="15" fontId="0" fillId="0" borderId="6" xfId="0" applyNumberFormat="1" applyBorder="1" applyAlignment="1">
      <alignment horizontal="center"/>
    </xf>
    <xf numFmtId="167" fontId="0" fillId="0" borderId="6" xfId="0" applyNumberFormat="1" applyBorder="1"/>
    <xf numFmtId="9" fontId="0" fillId="0" borderId="6" xfId="2" applyFont="1" applyBorder="1" applyAlignment="1"/>
    <xf numFmtId="2" fontId="0" fillId="0" borderId="6" xfId="0" applyNumberFormat="1" applyBorder="1"/>
    <xf numFmtId="2" fontId="0" fillId="0" borderId="7" xfId="0" applyNumberFormat="1" applyBorder="1"/>
    <xf numFmtId="186" fontId="47" fillId="4" borderId="556" xfId="0" applyNumberFormat="1" applyFont="1" applyFill="1" applyBorder="1" applyAlignment="1">
      <alignment horizontal="center"/>
    </xf>
    <xf numFmtId="174" fontId="176" fillId="44" borderId="8" xfId="4" applyNumberFormat="1" applyFont="1" applyFill="1" applyBorder="1" applyAlignment="1">
      <alignment horizontal="center" vertical="center" wrapText="1"/>
    </xf>
    <xf numFmtId="174" fontId="176" fillId="44" borderId="440" xfId="4" applyNumberFormat="1" applyFont="1" applyFill="1" applyBorder="1" applyAlignment="1">
      <alignment horizontal="center" vertical="center" wrapText="1"/>
    </xf>
    <xf numFmtId="1" fontId="176" fillId="44" borderId="453" xfId="4" applyNumberFormat="1" applyFont="1" applyFill="1" applyBorder="1" applyAlignment="1">
      <alignment horizontal="center" vertical="center" wrapText="1"/>
    </xf>
    <xf numFmtId="174" fontId="176" fillId="44" borderId="566" xfId="4" applyNumberFormat="1" applyFont="1" applyFill="1" applyBorder="1" applyAlignment="1">
      <alignment horizontal="center" vertical="center" wrapText="1"/>
    </xf>
    <xf numFmtId="49" fontId="176" fillId="44" borderId="440" xfId="4" applyNumberFormat="1" applyFont="1" applyFill="1" applyBorder="1" applyAlignment="1">
      <alignment horizontal="center" vertical="center" wrapText="1"/>
    </xf>
    <xf numFmtId="176" fontId="176" fillId="44" borderId="440" xfId="4" applyNumberFormat="1" applyFont="1" applyFill="1" applyBorder="1" applyAlignment="1">
      <alignment horizontal="center" vertical="center" wrapText="1"/>
    </xf>
    <xf numFmtId="14" fontId="176" fillId="44" borderId="440" xfId="4" applyNumberFormat="1" applyFont="1" applyFill="1" applyBorder="1" applyAlignment="1">
      <alignment horizontal="center" vertical="center" wrapText="1"/>
    </xf>
    <xf numFmtId="0" fontId="176" fillId="44" borderId="440" xfId="4" applyFont="1" applyFill="1" applyBorder="1" applyAlignment="1">
      <alignment horizontal="center" vertical="center" wrapText="1"/>
    </xf>
    <xf numFmtId="175" fontId="176" fillId="44" borderId="440" xfId="4" applyNumberFormat="1" applyFont="1" applyFill="1" applyBorder="1" applyAlignment="1">
      <alignment horizontal="center" vertical="center" wrapText="1"/>
    </xf>
    <xf numFmtId="9" fontId="176" fillId="44" borderId="440" xfId="2" applyFont="1" applyFill="1" applyBorder="1" applyAlignment="1">
      <alignment horizontal="center" vertical="center" wrapText="1"/>
    </xf>
    <xf numFmtId="0" fontId="177" fillId="9" borderId="392" xfId="0" applyFont="1" applyFill="1" applyBorder="1" applyAlignment="1">
      <alignment horizontal="center" vertical="center"/>
    </xf>
    <xf numFmtId="0" fontId="177" fillId="9" borderId="556" xfId="0" applyFont="1" applyFill="1" applyBorder="1" applyAlignment="1">
      <alignment horizontal="center" vertical="center"/>
    </xf>
    <xf numFmtId="0" fontId="177" fillId="9" borderId="89" xfId="0" applyFont="1" applyFill="1" applyBorder="1" applyAlignment="1">
      <alignment horizontal="center" vertical="center"/>
    </xf>
    <xf numFmtId="0" fontId="177" fillId="9" borderId="557" xfId="0" applyFont="1" applyFill="1" applyBorder="1" applyAlignment="1">
      <alignment horizontal="center" vertical="center"/>
    </xf>
    <xf numFmtId="174" fontId="177" fillId="9" borderId="556" xfId="4" applyNumberFormat="1" applyFont="1" applyFill="1" applyBorder="1" applyAlignment="1">
      <alignment horizontal="center" vertical="center"/>
    </xf>
    <xf numFmtId="0" fontId="177" fillId="9" borderId="556" xfId="0" applyFont="1" applyFill="1" applyBorder="1" applyAlignment="1">
      <alignment horizontal="center" vertical="center" wrapText="1"/>
    </xf>
    <xf numFmtId="194" fontId="177" fillId="9" borderId="556" xfId="0" applyNumberFormat="1" applyFont="1" applyFill="1" applyBorder="1" applyAlignment="1">
      <alignment horizontal="center" vertical="center"/>
    </xf>
    <xf numFmtId="9" fontId="177" fillId="9" borderId="556" xfId="2" applyFont="1" applyFill="1" applyBorder="1" applyAlignment="1">
      <alignment horizontal="center" vertical="center" wrapText="1"/>
    </xf>
    <xf numFmtId="0" fontId="177" fillId="43" borderId="392" xfId="0" applyFont="1" applyFill="1" applyBorder="1" applyAlignment="1">
      <alignment horizontal="center" vertical="center"/>
    </xf>
    <xf numFmtId="0" fontId="177" fillId="43" borderId="556" xfId="0" applyFont="1" applyFill="1" applyBorder="1" applyAlignment="1">
      <alignment horizontal="center" vertical="center"/>
    </xf>
    <xf numFmtId="0" fontId="178" fillId="43" borderId="557" xfId="0" applyFont="1" applyFill="1" applyBorder="1" applyAlignment="1">
      <alignment horizontal="center" vertical="center"/>
    </xf>
    <xf numFmtId="0" fontId="177" fillId="43" borderId="557" xfId="0" applyFont="1" applyFill="1" applyBorder="1" applyAlignment="1">
      <alignment horizontal="center" vertical="center"/>
    </xf>
    <xf numFmtId="174" fontId="177" fillId="43" borderId="556" xfId="4" applyNumberFormat="1" applyFont="1" applyFill="1" applyBorder="1" applyAlignment="1">
      <alignment horizontal="center" vertical="center"/>
    </xf>
    <xf numFmtId="0" fontId="177" fillId="43" borderId="556" xfId="0" applyFont="1" applyFill="1" applyBorder="1" applyAlignment="1">
      <alignment horizontal="center" vertical="center" wrapText="1"/>
    </xf>
    <xf numFmtId="194" fontId="177" fillId="43" borderId="556" xfId="0" applyNumberFormat="1" applyFont="1" applyFill="1" applyBorder="1" applyAlignment="1">
      <alignment horizontal="center" vertical="center"/>
    </xf>
    <xf numFmtId="9" fontId="177" fillId="43" borderId="556" xfId="2" applyFont="1" applyFill="1" applyBorder="1" applyAlignment="1">
      <alignment horizontal="center" vertical="center" wrapText="1"/>
    </xf>
    <xf numFmtId="0" fontId="177" fillId="0" borderId="392" xfId="24335" applyFont="1" applyFill="1" applyBorder="1" applyAlignment="1">
      <alignment horizontal="center" vertical="center"/>
    </xf>
    <xf numFmtId="0" fontId="177" fillId="0" borderId="556" xfId="24335" applyFont="1" applyFill="1" applyBorder="1" applyAlignment="1">
      <alignment horizontal="center" vertical="center"/>
    </xf>
    <xf numFmtId="0" fontId="2" fillId="0" borderId="556" xfId="0" applyFont="1" applyBorder="1"/>
    <xf numFmtId="174" fontId="177" fillId="0" borderId="556" xfId="24335" applyNumberFormat="1" applyFont="1" applyFill="1" applyBorder="1" applyAlignment="1">
      <alignment horizontal="center" vertical="center"/>
    </xf>
    <xf numFmtId="0" fontId="177" fillId="0" borderId="556" xfId="24335" applyFont="1" applyFill="1" applyBorder="1" applyAlignment="1">
      <alignment horizontal="center" vertical="center" wrapText="1"/>
    </xf>
    <xf numFmtId="194" fontId="177" fillId="0" borderId="556" xfId="24335" applyNumberFormat="1" applyFont="1" applyFill="1" applyBorder="1" applyAlignment="1">
      <alignment horizontal="center" vertical="center"/>
    </xf>
    <xf numFmtId="9" fontId="177" fillId="0" borderId="556" xfId="2" applyFont="1" applyFill="1" applyBorder="1" applyAlignment="1">
      <alignment horizontal="center" vertical="center" wrapText="1"/>
    </xf>
    <xf numFmtId="9" fontId="177" fillId="0" borderId="556" xfId="24335" applyNumberFormat="1" applyFont="1" applyFill="1" applyBorder="1" applyAlignment="1">
      <alignment horizontal="center" vertical="center"/>
    </xf>
    <xf numFmtId="0" fontId="177" fillId="0" borderId="89" xfId="24335" applyFont="1" applyFill="1" applyBorder="1" applyAlignment="1">
      <alignment horizontal="center" vertical="center" wrapText="1"/>
    </xf>
    <xf numFmtId="0" fontId="178" fillId="43" borderId="89" xfId="0" applyFont="1" applyFill="1" applyBorder="1" applyAlignment="1">
      <alignment horizontal="center" vertical="center"/>
    </xf>
    <xf numFmtId="0" fontId="177" fillId="11" borderId="556" xfId="24335" applyFont="1" applyFill="1" applyBorder="1" applyAlignment="1">
      <alignment horizontal="center" vertical="center"/>
    </xf>
    <xf numFmtId="0" fontId="177" fillId="11" borderId="556" xfId="24335" applyFont="1" applyFill="1" applyBorder="1" applyAlignment="1">
      <alignment horizontal="center" vertical="center" wrapText="1"/>
    </xf>
    <xf numFmtId="194" fontId="177" fillId="11" borderId="556" xfId="24335" applyNumberFormat="1" applyFont="1" applyFill="1" applyBorder="1" applyAlignment="1">
      <alignment horizontal="center" vertical="center"/>
    </xf>
    <xf numFmtId="0" fontId="177" fillId="11" borderId="89" xfId="24335" applyFont="1" applyFill="1" applyBorder="1" applyAlignment="1">
      <alignment horizontal="center" vertical="center" wrapText="1"/>
    </xf>
    <xf numFmtId="0" fontId="177" fillId="0" borderId="556" xfId="0" applyFont="1" applyBorder="1" applyAlignment="1">
      <alignment horizontal="center" vertical="center"/>
    </xf>
    <xf numFmtId="0" fontId="177" fillId="11" borderId="556" xfId="0" applyFont="1" applyFill="1" applyBorder="1" applyAlignment="1">
      <alignment horizontal="center" vertical="center"/>
    </xf>
    <xf numFmtId="174" fontId="177" fillId="11" borderId="556" xfId="4" applyNumberFormat="1" applyFont="1" applyFill="1" applyBorder="1" applyAlignment="1">
      <alignment horizontal="center" vertical="center"/>
    </xf>
    <xf numFmtId="0" fontId="177" fillId="11" borderId="556" xfId="0" applyFont="1" applyFill="1" applyBorder="1" applyAlignment="1">
      <alignment horizontal="center" vertical="center" wrapText="1"/>
    </xf>
    <xf numFmtId="194" fontId="177" fillId="11" borderId="556" xfId="0" applyNumberFormat="1" applyFont="1" applyFill="1" applyBorder="1" applyAlignment="1">
      <alignment horizontal="center" vertical="center"/>
    </xf>
    <xf numFmtId="9" fontId="177" fillId="0" borderId="556" xfId="2" applyFont="1" applyBorder="1" applyAlignment="1">
      <alignment horizontal="center" vertical="center" wrapText="1"/>
    </xf>
    <xf numFmtId="0" fontId="2" fillId="0" borderId="556" xfId="0" applyFont="1" applyBorder="1" applyAlignment="1">
      <alignment vertical="center"/>
    </xf>
    <xf numFmtId="0" fontId="177" fillId="0" borderId="89" xfId="0" applyFont="1" applyBorder="1" applyAlignment="1">
      <alignment horizontal="center" vertical="center"/>
    </xf>
    <xf numFmtId="0" fontId="177" fillId="11" borderId="89" xfId="0" applyFont="1" applyFill="1" applyBorder="1" applyAlignment="1">
      <alignment horizontal="center" vertical="center" wrapText="1"/>
    </xf>
    <xf numFmtId="10" fontId="177" fillId="0" borderId="556" xfId="24335" applyNumberFormat="1" applyFont="1" applyFill="1" applyBorder="1" applyAlignment="1">
      <alignment horizontal="center" vertical="center"/>
    </xf>
    <xf numFmtId="0" fontId="2" fillId="0" borderId="6" xfId="0" applyFont="1" applyBorder="1"/>
    <xf numFmtId="0" fontId="179" fillId="0" borderId="556" xfId="24291" applyFont="1" applyBorder="1" applyAlignment="1">
      <alignment vertical="center" wrapText="1"/>
    </xf>
    <xf numFmtId="0" fontId="179" fillId="0" borderId="556" xfId="4" applyFont="1" applyBorder="1" applyAlignment="1">
      <alignment vertical="center" wrapText="1"/>
    </xf>
    <xf numFmtId="0" fontId="180" fillId="0" borderId="157" xfId="18" applyFont="1" applyBorder="1" applyAlignment="1">
      <alignment horizontal="left" vertical="center" wrapText="1"/>
    </xf>
    <xf numFmtId="0" fontId="14" fillId="0" borderId="556" xfId="24291" applyBorder="1" applyAlignment="1">
      <alignment horizontal="left" vertical="center" wrapText="1"/>
    </xf>
    <xf numFmtId="0" fontId="181" fillId="0" borderId="556" xfId="24291" applyFont="1" applyBorder="1" applyAlignment="1">
      <alignment vertical="center" wrapText="1"/>
    </xf>
    <xf numFmtId="0" fontId="182" fillId="0" borderId="556" xfId="4" applyFont="1" applyBorder="1" applyAlignment="1">
      <alignment horizontal="left" vertical="center" wrapText="1"/>
    </xf>
    <xf numFmtId="0" fontId="184" fillId="46" borderId="16" xfId="0" applyFont="1" applyFill="1" applyBorder="1" applyAlignment="1">
      <alignment horizontal="center" vertical="center" wrapText="1" readingOrder="2"/>
    </xf>
    <xf numFmtId="0" fontId="185" fillId="46" borderId="16" xfId="0" applyFont="1" applyFill="1" applyBorder="1" applyAlignment="1">
      <alignment horizontal="center" vertical="center" wrapText="1" readingOrder="1"/>
    </xf>
    <xf numFmtId="0" fontId="184" fillId="46" borderId="556" xfId="0" applyFont="1" applyFill="1" applyBorder="1" applyAlignment="1">
      <alignment horizontal="center" vertical="center" wrapText="1" readingOrder="2"/>
    </xf>
    <xf numFmtId="0" fontId="186" fillId="47" borderId="556" xfId="0" applyFont="1" applyFill="1" applyBorder="1" applyAlignment="1">
      <alignment horizontal="center" vertical="center" wrapText="1" readingOrder="2"/>
    </xf>
    <xf numFmtId="166" fontId="187" fillId="47" borderId="556" xfId="1" applyNumberFormat="1" applyFont="1" applyFill="1" applyBorder="1" applyAlignment="1">
      <alignment horizontal="center" vertical="center" wrapText="1" readingOrder="2"/>
    </xf>
    <xf numFmtId="166" fontId="187" fillId="47" borderId="556" xfId="2" applyNumberFormat="1" applyFont="1" applyFill="1" applyBorder="1" applyAlignment="1">
      <alignment horizontal="center" vertical="center" wrapText="1" readingOrder="2"/>
    </xf>
    <xf numFmtId="10" fontId="186" fillId="47" borderId="556" xfId="2" applyNumberFormat="1" applyFont="1" applyFill="1" applyBorder="1" applyAlignment="1">
      <alignment horizontal="center" vertical="center" wrapText="1" readingOrder="2"/>
    </xf>
    <xf numFmtId="166" fontId="187" fillId="0" borderId="556" xfId="1" applyNumberFormat="1" applyFont="1" applyBorder="1" applyAlignment="1">
      <alignment horizontal="center" vertical="center" wrapText="1" readingOrder="2"/>
    </xf>
    <xf numFmtId="166" fontId="187" fillId="0" borderId="556" xfId="2" applyNumberFormat="1" applyFont="1" applyBorder="1" applyAlignment="1">
      <alignment horizontal="center" vertical="center" wrapText="1" readingOrder="2"/>
    </xf>
    <xf numFmtId="10" fontId="186" fillId="0" borderId="556" xfId="2" applyNumberFormat="1" applyFont="1" applyBorder="1" applyAlignment="1">
      <alignment horizontal="center" vertical="center" wrapText="1" readingOrder="2"/>
    </xf>
    <xf numFmtId="10" fontId="189" fillId="48" borderId="556" xfId="0" applyNumberFormat="1" applyFont="1" applyFill="1" applyBorder="1" applyAlignment="1">
      <alignment horizontal="center" vertical="center" wrapText="1" readingOrder="2"/>
    </xf>
    <xf numFmtId="10" fontId="190" fillId="48" borderId="556" xfId="0" applyNumberFormat="1" applyFont="1" applyFill="1" applyBorder="1" applyAlignment="1">
      <alignment horizontal="center" vertical="center" wrapText="1" readingOrder="2"/>
    </xf>
    <xf numFmtId="3" fontId="0" fillId="0" borderId="0" xfId="0" applyNumberFormat="1" applyAlignment="1">
      <alignment horizontal="center" vertical="center"/>
    </xf>
    <xf numFmtId="10" fontId="187" fillId="0" borderId="556" xfId="2" applyNumberFormat="1" applyFont="1" applyBorder="1" applyAlignment="1">
      <alignment horizontal="center" vertical="center" wrapText="1" readingOrder="2"/>
    </xf>
    <xf numFmtId="10" fontId="187" fillId="47" borderId="556" xfId="2" applyNumberFormat="1" applyFont="1" applyFill="1" applyBorder="1" applyAlignment="1">
      <alignment horizontal="center" vertical="center" wrapText="1" readingOrder="2"/>
    </xf>
    <xf numFmtId="0" fontId="188" fillId="46" borderId="16" xfId="0" applyFont="1" applyFill="1" applyBorder="1" applyAlignment="1">
      <alignment horizontal="center" vertical="center" wrapText="1" readingOrder="1"/>
    </xf>
    <xf numFmtId="3" fontId="192" fillId="48" borderId="556" xfId="0" applyNumberFormat="1" applyFont="1" applyFill="1" applyBorder="1" applyAlignment="1">
      <alignment horizontal="center" vertical="center" wrapText="1" readingOrder="1"/>
    </xf>
    <xf numFmtId="10" fontId="192" fillId="48" borderId="556" xfId="0" applyNumberFormat="1" applyFont="1" applyFill="1" applyBorder="1" applyAlignment="1">
      <alignment horizontal="center" vertical="center" wrapText="1" readingOrder="1"/>
    </xf>
    <xf numFmtId="3" fontId="192" fillId="11" borderId="556" xfId="0" applyNumberFormat="1" applyFont="1" applyFill="1" applyBorder="1" applyAlignment="1">
      <alignment horizontal="center" vertical="center" wrapText="1" readingOrder="1"/>
    </xf>
    <xf numFmtId="10" fontId="192" fillId="11" borderId="556" xfId="0" applyNumberFormat="1" applyFont="1" applyFill="1" applyBorder="1" applyAlignment="1">
      <alignment horizontal="center" vertical="center" wrapText="1" readingOrder="1"/>
    </xf>
    <xf numFmtId="165" fontId="187" fillId="47" borderId="556" xfId="1" applyNumberFormat="1" applyFont="1" applyFill="1" applyBorder="1" applyAlignment="1">
      <alignment horizontal="center" vertical="center" wrapText="1" readingOrder="2"/>
    </xf>
    <xf numFmtId="165" fontId="186" fillId="47" borderId="556" xfId="1" applyNumberFormat="1" applyFont="1" applyFill="1" applyBorder="1" applyAlignment="1">
      <alignment horizontal="center" vertical="center" wrapText="1" readingOrder="2"/>
    </xf>
    <xf numFmtId="9" fontId="186" fillId="47" borderId="556" xfId="2" applyFont="1" applyFill="1" applyBorder="1" applyAlignment="1">
      <alignment horizontal="center" vertical="center" wrapText="1" readingOrder="2"/>
    </xf>
    <xf numFmtId="0" fontId="186" fillId="0" borderId="556" xfId="0" applyFont="1" applyBorder="1" applyAlignment="1">
      <alignment horizontal="center" vertical="center" wrapText="1" readingOrder="2"/>
    </xf>
    <xf numFmtId="15" fontId="187" fillId="47" borderId="556" xfId="0" applyNumberFormat="1" applyFont="1" applyFill="1" applyBorder="1" applyAlignment="1">
      <alignment horizontal="center" vertical="center" wrapText="1" readingOrder="1"/>
    </xf>
    <xf numFmtId="15" fontId="187" fillId="0" borderId="556" xfId="0" applyNumberFormat="1" applyFont="1" applyBorder="1" applyAlignment="1">
      <alignment horizontal="center" vertical="center" wrapText="1" readingOrder="1"/>
    </xf>
    <xf numFmtId="165" fontId="187" fillId="47" borderId="556" xfId="1" applyNumberFormat="1" applyFont="1" applyFill="1" applyBorder="1" applyAlignment="1">
      <alignment vertical="center" wrapText="1" readingOrder="2"/>
    </xf>
    <xf numFmtId="0" fontId="186" fillId="47" borderId="556" xfId="0" applyFont="1" applyFill="1" applyBorder="1" applyAlignment="1">
      <alignment horizontal="right" vertical="center" wrapText="1" readingOrder="2"/>
    </xf>
    <xf numFmtId="167" fontId="189" fillId="48" borderId="556" xfId="0" applyNumberFormat="1" applyFont="1" applyFill="1" applyBorder="1" applyAlignment="1">
      <alignment horizontal="center" vertical="center" wrapText="1" readingOrder="2"/>
    </xf>
    <xf numFmtId="0" fontId="182" fillId="47" borderId="16" xfId="0" applyFont="1" applyFill="1" applyBorder="1" applyAlignment="1">
      <alignment horizontal="center" vertical="center" wrapText="1" readingOrder="2"/>
    </xf>
    <xf numFmtId="196" fontId="189" fillId="48" borderId="556" xfId="0" applyNumberFormat="1" applyFont="1" applyFill="1" applyBorder="1" applyAlignment="1">
      <alignment horizontal="center" vertical="center" wrapText="1" readingOrder="2"/>
    </xf>
    <xf numFmtId="0" fontId="189" fillId="48" borderId="556" xfId="0" applyFont="1" applyFill="1" applyBorder="1" applyAlignment="1">
      <alignment horizontal="center" vertical="center" wrapText="1" readingOrder="2"/>
    </xf>
    <xf numFmtId="43" fontId="189" fillId="47" borderId="556" xfId="1" applyFont="1" applyFill="1" applyBorder="1" applyAlignment="1">
      <alignment horizontal="center" vertical="center" wrapText="1" readingOrder="2"/>
    </xf>
    <xf numFmtId="43" fontId="79" fillId="41" borderId="31" xfId="1" applyFont="1" applyFill="1" applyBorder="1" applyAlignment="1" applyProtection="1">
      <alignment horizontal="center" vertical="center"/>
    </xf>
    <xf numFmtId="166" fontId="79" fillId="41" borderId="314" xfId="2" applyNumberFormat="1" applyFont="1" applyFill="1" applyBorder="1" applyAlignment="1" applyProtection="1">
      <alignment horizontal="center" vertical="center"/>
    </xf>
    <xf numFmtId="166" fontId="79" fillId="41" borderId="315" xfId="2" applyNumberFormat="1" applyFont="1" applyFill="1" applyBorder="1" applyAlignment="1" applyProtection="1">
      <alignment horizontal="center" vertical="center"/>
    </xf>
    <xf numFmtId="166" fontId="78" fillId="41" borderId="33" xfId="2" applyNumberFormat="1" applyFont="1" applyFill="1" applyBorder="1" applyAlignment="1" applyProtection="1">
      <alignment horizontal="center" vertical="center"/>
    </xf>
    <xf numFmtId="2" fontId="79" fillId="41" borderId="202" xfId="2" applyNumberFormat="1" applyFont="1" applyFill="1" applyBorder="1" applyAlignment="1" applyProtection="1">
      <alignment horizontal="center" vertical="center"/>
    </xf>
    <xf numFmtId="166" fontId="78" fillId="41" borderId="306" xfId="2" applyNumberFormat="1" applyFont="1" applyFill="1" applyBorder="1" applyAlignment="1" applyProtection="1">
      <alignment horizontal="center" vertical="center"/>
    </xf>
    <xf numFmtId="165" fontId="79" fillId="41" borderId="471" xfId="1" applyNumberFormat="1" applyFont="1" applyFill="1" applyBorder="1" applyAlignment="1" applyProtection="1">
      <alignment horizontal="center" vertical="center"/>
    </xf>
    <xf numFmtId="166" fontId="79" fillId="41" borderId="308" xfId="2" applyNumberFormat="1" applyFont="1" applyFill="1" applyBorder="1" applyAlignment="1" applyProtection="1">
      <alignment horizontal="center" vertical="center"/>
    </xf>
    <xf numFmtId="166" fontId="79" fillId="41" borderId="309" xfId="2" applyNumberFormat="1" applyFont="1" applyFill="1" applyBorder="1" applyAlignment="1" applyProtection="1">
      <alignment horizontal="center" vertical="center"/>
    </xf>
    <xf numFmtId="0" fontId="0" fillId="41" borderId="412" xfId="0" applyFill="1" applyBorder="1"/>
    <xf numFmtId="0" fontId="0" fillId="41" borderId="0" xfId="0" applyFill="1" applyAlignment="1">
      <alignment vertical="center"/>
    </xf>
    <xf numFmtId="3" fontId="40" fillId="41" borderId="0" xfId="0" applyNumberFormat="1" applyFont="1" applyFill="1" applyAlignment="1">
      <alignment vertical="center"/>
    </xf>
    <xf numFmtId="3" fontId="40" fillId="41" borderId="0" xfId="0" applyNumberFormat="1" applyFont="1" applyFill="1" applyAlignment="1">
      <alignment horizontal="center" vertical="center"/>
    </xf>
    <xf numFmtId="43" fontId="0" fillId="41" borderId="0" xfId="0" applyNumberFormat="1" applyFill="1"/>
    <xf numFmtId="2" fontId="79" fillId="41" borderId="202" xfId="2" applyNumberFormat="1" applyFont="1" applyFill="1" applyBorder="1" applyAlignment="1" applyProtection="1">
      <alignment horizontal="center" vertical="center" wrapText="1"/>
    </xf>
    <xf numFmtId="194" fontId="194" fillId="51" borderId="556" xfId="24335" applyNumberFormat="1" applyFont="1" applyFill="1" applyBorder="1" applyAlignment="1">
      <alignment horizontal="center" vertical="center"/>
    </xf>
    <xf numFmtId="194" fontId="177" fillId="3" borderId="556" xfId="24335" applyNumberFormat="1" applyFont="1" applyFill="1" applyBorder="1" applyAlignment="1">
      <alignment horizontal="center" vertical="center"/>
    </xf>
    <xf numFmtId="0" fontId="145" fillId="42" borderId="88" xfId="0" applyFont="1" applyFill="1" applyBorder="1" applyAlignment="1">
      <alignment vertical="center" wrapText="1"/>
    </xf>
    <xf numFmtId="0" fontId="6" fillId="5" borderId="8" xfId="0" applyFont="1" applyFill="1" applyBorder="1" applyAlignment="1">
      <alignment horizontal="center" vertical="center"/>
    </xf>
    <xf numFmtId="0" fontId="6" fillId="5" borderId="440" xfId="0" applyFont="1" applyFill="1" applyBorder="1" applyAlignment="1">
      <alignment horizontal="center" vertical="center" wrapText="1"/>
    </xf>
    <xf numFmtId="172" fontId="47" fillId="4" borderId="392" xfId="0" applyNumberFormat="1" applyFont="1" applyFill="1" applyBorder="1" applyAlignment="1">
      <alignment horizontal="center"/>
    </xf>
    <xf numFmtId="172" fontId="47" fillId="4" borderId="446" xfId="0" applyNumberFormat="1" applyFont="1" applyFill="1" applyBorder="1" applyAlignment="1">
      <alignment horizontal="center"/>
    </xf>
    <xf numFmtId="0" fontId="7" fillId="0" borderId="149" xfId="0" applyFont="1" applyBorder="1" applyAlignment="1">
      <alignment horizontal="center" vertical="center" wrapText="1"/>
    </xf>
    <xf numFmtId="43" fontId="74" fillId="0" borderId="0" xfId="1" applyFont="1" applyFill="1" applyBorder="1" applyAlignment="1">
      <alignment horizontal="center" vertical="center" wrapText="1"/>
    </xf>
    <xf numFmtId="0" fontId="145" fillId="42" borderId="439" xfId="0" applyFont="1" applyFill="1" applyBorder="1" applyAlignment="1">
      <alignment vertical="center" wrapText="1"/>
    </xf>
    <xf numFmtId="0" fontId="145" fillId="42" borderId="3" xfId="0" applyFont="1" applyFill="1" applyBorder="1" applyAlignment="1">
      <alignment vertical="center" wrapText="1"/>
    </xf>
    <xf numFmtId="0" fontId="145" fillId="42" borderId="390" xfId="0" applyFont="1" applyFill="1" applyBorder="1" applyAlignment="1">
      <alignment vertical="center" wrapText="1"/>
    </xf>
    <xf numFmtId="0" fontId="145" fillId="42" borderId="557" xfId="0" applyFont="1" applyFill="1" applyBorder="1" applyAlignment="1">
      <alignment vertical="center" wrapText="1"/>
    </xf>
    <xf numFmtId="43" fontId="92" fillId="0" borderId="557" xfId="1" applyFont="1" applyBorder="1" applyAlignment="1">
      <alignment horizontal="center" vertical="center" wrapText="1"/>
    </xf>
    <xf numFmtId="0" fontId="84" fillId="42" borderId="557" xfId="0" applyFont="1" applyFill="1" applyBorder="1" applyAlignment="1">
      <alignment horizontal="center" vertical="center" wrapText="1"/>
    </xf>
    <xf numFmtId="0" fontId="145" fillId="42" borderId="444" xfId="0" applyFont="1" applyFill="1" applyBorder="1" applyAlignment="1">
      <alignment vertical="center" wrapText="1"/>
    </xf>
    <xf numFmtId="0" fontId="145" fillId="42" borderId="445" xfId="0" applyFont="1" applyFill="1" applyBorder="1" applyAlignment="1">
      <alignment vertical="center" wrapText="1"/>
    </xf>
    <xf numFmtId="0" fontId="145" fillId="42" borderId="458" xfId="0" applyFont="1" applyFill="1" applyBorder="1" applyAlignment="1">
      <alignment vertical="center" wrapText="1"/>
    </xf>
    <xf numFmtId="185" fontId="92" fillId="0" borderId="458" xfId="0" applyNumberFormat="1" applyFont="1" applyBorder="1" applyAlignment="1">
      <alignment horizontal="center" vertical="center" wrapText="1"/>
    </xf>
    <xf numFmtId="0" fontId="84" fillId="42" borderId="458" xfId="0" applyFont="1" applyFill="1" applyBorder="1" applyAlignment="1">
      <alignment horizontal="center" vertical="center" wrapText="1"/>
    </xf>
    <xf numFmtId="185" fontId="3" fillId="0" borderId="7" xfId="0" applyNumberFormat="1" applyFont="1" applyBorder="1" applyAlignment="1">
      <alignment horizontal="center" vertical="center" wrapText="1"/>
    </xf>
    <xf numFmtId="4" fontId="195" fillId="52" borderId="8" xfId="0" applyNumberFormat="1" applyFont="1" applyFill="1" applyBorder="1" applyAlignment="1">
      <alignment horizontal="center" vertical="center" wrapText="1" readingOrder="2"/>
    </xf>
    <xf numFmtId="4" fontId="195" fillId="52" borderId="440" xfId="0" applyNumberFormat="1" applyFont="1" applyFill="1" applyBorder="1" applyAlignment="1">
      <alignment horizontal="center" vertical="center" wrapText="1" readingOrder="2"/>
    </xf>
    <xf numFmtId="3" fontId="195" fillId="52" borderId="440" xfId="0" applyNumberFormat="1" applyFont="1" applyFill="1" applyBorder="1" applyAlignment="1">
      <alignment horizontal="center" vertical="center" wrapText="1" readingOrder="2"/>
    </xf>
    <xf numFmtId="4" fontId="196" fillId="49" borderId="440" xfId="0" applyNumberFormat="1" applyFont="1" applyFill="1" applyBorder="1" applyAlignment="1">
      <alignment horizontal="center" vertical="center" wrapText="1" readingOrder="2"/>
    </xf>
    <xf numFmtId="4" fontId="197" fillId="50" borderId="440" xfId="0" applyNumberFormat="1" applyFont="1" applyFill="1" applyBorder="1" applyAlignment="1">
      <alignment horizontal="center" vertical="center" wrapText="1" readingOrder="2"/>
    </xf>
    <xf numFmtId="4" fontId="197" fillId="50" borderId="441" xfId="0" applyNumberFormat="1" applyFont="1" applyFill="1" applyBorder="1" applyAlignment="1">
      <alignment horizontal="center" vertical="center" wrapText="1" readingOrder="2"/>
    </xf>
    <xf numFmtId="0" fontId="198" fillId="0" borderId="446" xfId="0" applyFont="1" applyBorder="1" applyAlignment="1">
      <alignment horizontal="center" vertical="center" readingOrder="2"/>
    </xf>
    <xf numFmtId="0" fontId="198" fillId="0" borderId="6" xfId="0" applyFont="1" applyBorder="1" applyAlignment="1">
      <alignment horizontal="center" vertical="center" wrapText="1"/>
    </xf>
    <xf numFmtId="0" fontId="199" fillId="20" borderId="6" xfId="0" applyFont="1" applyFill="1" applyBorder="1" applyAlignment="1">
      <alignment horizontal="center" vertical="center" wrapText="1"/>
    </xf>
    <xf numFmtId="191" fontId="200" fillId="0" borderId="6" xfId="0" applyNumberFormat="1" applyFont="1" applyBorder="1" applyAlignment="1">
      <alignment horizontal="center" vertical="center" readingOrder="2"/>
    </xf>
    <xf numFmtId="1" fontId="200" fillId="0" borderId="6" xfId="1" applyNumberFormat="1" applyFont="1" applyFill="1" applyBorder="1" applyAlignment="1">
      <alignment horizontal="center" vertical="center" wrapText="1" readingOrder="2"/>
    </xf>
    <xf numFmtId="37" fontId="198" fillId="0" borderId="6" xfId="1" applyNumberFormat="1" applyFont="1" applyFill="1" applyBorder="1" applyAlignment="1">
      <alignment horizontal="center" vertical="center" readingOrder="2"/>
    </xf>
    <xf numFmtId="9" fontId="198" fillId="0" borderId="6" xfId="2" applyFont="1" applyFill="1" applyBorder="1" applyAlignment="1">
      <alignment horizontal="center" vertical="center" readingOrder="2"/>
    </xf>
    <xf numFmtId="9" fontId="198" fillId="11" borderId="6" xfId="0" applyNumberFormat="1" applyFont="1" applyFill="1" applyBorder="1" applyAlignment="1">
      <alignment horizontal="center" vertical="center" wrapText="1" readingOrder="2"/>
    </xf>
    <xf numFmtId="185" fontId="198" fillId="11" borderId="6" xfId="0" applyNumberFormat="1" applyFont="1" applyFill="1" applyBorder="1" applyAlignment="1">
      <alignment horizontal="center" vertical="center" wrapText="1"/>
    </xf>
    <xf numFmtId="185" fontId="201" fillId="11" borderId="6" xfId="0" applyNumberFormat="1" applyFont="1" applyFill="1" applyBorder="1" applyAlignment="1">
      <alignment horizontal="center" vertical="center" wrapText="1"/>
    </xf>
    <xf numFmtId="10" fontId="193" fillId="11" borderId="6" xfId="2" applyNumberFormat="1" applyFont="1" applyFill="1" applyBorder="1" applyAlignment="1">
      <alignment horizontal="center" vertical="center" wrapText="1"/>
    </xf>
    <xf numFmtId="10" fontId="201" fillId="11" borderId="6" xfId="2" applyNumberFormat="1" applyFont="1" applyFill="1" applyBorder="1" applyAlignment="1">
      <alignment horizontal="center" vertical="center" wrapText="1"/>
    </xf>
    <xf numFmtId="43" fontId="201" fillId="11" borderId="6" xfId="1" applyFont="1" applyFill="1" applyBorder="1" applyAlignment="1">
      <alignment horizontal="center" vertical="center" wrapText="1"/>
    </xf>
    <xf numFmtId="197" fontId="201" fillId="11" borderId="6" xfId="1" applyNumberFormat="1" applyFont="1" applyFill="1" applyBorder="1" applyAlignment="1">
      <alignment horizontal="center" vertical="center" wrapText="1"/>
    </xf>
    <xf numFmtId="191" fontId="200" fillId="0" borderId="7" xfId="0" applyNumberFormat="1" applyFont="1" applyBorder="1" applyAlignment="1">
      <alignment horizontal="center" vertical="center" readingOrder="2"/>
    </xf>
    <xf numFmtId="38" fontId="0" fillId="0" borderId="0" xfId="0" applyNumberFormat="1"/>
    <xf numFmtId="43" fontId="92" fillId="0" borderId="0" xfId="1" applyFont="1" applyAlignment="1">
      <alignment horizontal="center" vertical="center" wrapText="1"/>
    </xf>
    <xf numFmtId="0" fontId="0" fillId="0" borderId="96" xfId="0" quotePrefix="1" applyBorder="1" applyAlignment="1">
      <alignment vertical="center"/>
    </xf>
    <xf numFmtId="43" fontId="0" fillId="0" borderId="96" xfId="1" quotePrefix="1" applyFont="1" applyBorder="1" applyAlignment="1">
      <alignment vertical="center"/>
    </xf>
    <xf numFmtId="0" fontId="0" fillId="0" borderId="96" xfId="0" quotePrefix="1" applyBorder="1" applyAlignment="1">
      <alignment horizontal="center" vertical="center"/>
    </xf>
    <xf numFmtId="43" fontId="0" fillId="0" borderId="96" xfId="1" quotePrefix="1" applyFont="1" applyBorder="1" applyAlignment="1">
      <alignment horizontal="center" vertical="center"/>
    </xf>
    <xf numFmtId="43" fontId="0" fillId="0" borderId="556" xfId="1" applyFont="1" applyBorder="1" applyAlignment="1">
      <alignment vertical="center"/>
    </xf>
    <xf numFmtId="0" fontId="142" fillId="29" borderId="217" xfId="0" applyFont="1" applyFill="1" applyBorder="1" applyAlignment="1">
      <alignment horizontal="left" vertical="center" wrapText="1"/>
    </xf>
    <xf numFmtId="0" fontId="69" fillId="0" borderId="233" xfId="0" applyFont="1" applyBorder="1" applyAlignment="1">
      <alignment horizontal="center" vertical="center"/>
    </xf>
    <xf numFmtId="0" fontId="69" fillId="0" borderId="0" xfId="0" applyFont="1" applyAlignment="1">
      <alignment horizontal="center" vertical="center"/>
    </xf>
    <xf numFmtId="165" fontId="0" fillId="11" borderId="0" xfId="3" applyNumberFormat="1" applyFont="1" applyFill="1" applyBorder="1"/>
    <xf numFmtId="43" fontId="144" fillId="0" borderId="0" xfId="0" applyNumberFormat="1" applyFont="1" applyAlignment="1">
      <alignment horizontal="center" vertical="center" wrapText="1"/>
    </xf>
    <xf numFmtId="43" fontId="202" fillId="0" borderId="0" xfId="1" applyFont="1" applyAlignment="1">
      <alignment horizontal="center" vertical="center"/>
    </xf>
    <xf numFmtId="43" fontId="86" fillId="0" borderId="0" xfId="0" applyNumberFormat="1" applyFont="1" applyAlignment="1">
      <alignment horizontal="center" vertical="center"/>
    </xf>
    <xf numFmtId="43" fontId="0" fillId="0" borderId="0" xfId="0" applyNumberFormat="1" applyAlignment="1">
      <alignment horizontal="center" vertical="center"/>
    </xf>
    <xf numFmtId="186" fontId="47" fillId="4" borderId="556" xfId="0" applyNumberFormat="1" applyFont="1" applyFill="1" applyBorder="1" applyAlignment="1">
      <alignment horizontal="center" vertical="center"/>
    </xf>
    <xf numFmtId="43" fontId="92" fillId="0" borderId="555" xfId="1" applyFont="1" applyBorder="1" applyAlignment="1">
      <alignment horizontal="left" vertical="center" wrapText="1"/>
    </xf>
    <xf numFmtId="43" fontId="144" fillId="0" borderId="0" xfId="1" applyFont="1" applyAlignment="1">
      <alignment horizontal="center" vertical="center" wrapText="1"/>
    </xf>
    <xf numFmtId="165" fontId="0" fillId="11" borderId="0" xfId="3" applyNumberFormat="1" applyFont="1" applyFill="1" applyBorder="1" applyAlignment="1">
      <alignment horizontal="center" vertical="center"/>
    </xf>
    <xf numFmtId="167" fontId="0" fillId="11" borderId="63" xfId="3" applyNumberFormat="1" applyFont="1" applyFill="1" applyBorder="1" applyAlignment="1">
      <alignment horizontal="center"/>
    </xf>
    <xf numFmtId="167" fontId="0" fillId="11" borderId="164" xfId="3" applyNumberFormat="1" applyFont="1" applyFill="1" applyBorder="1" applyAlignment="1">
      <alignment horizontal="center"/>
    </xf>
    <xf numFmtId="167" fontId="0" fillId="11" borderId="163" xfId="3" applyNumberFormat="1" applyFont="1" applyFill="1" applyBorder="1" applyAlignment="1">
      <alignment horizontal="center"/>
    </xf>
    <xf numFmtId="9" fontId="19" fillId="0" borderId="0" xfId="2" applyFont="1" applyAlignment="1">
      <alignment horizontal="center" vertical="center" wrapText="1"/>
    </xf>
    <xf numFmtId="43" fontId="7" fillId="0" borderId="0" xfId="1" applyFont="1" applyAlignment="1">
      <alignment horizontal="center"/>
    </xf>
    <xf numFmtId="165" fontId="187" fillId="47" borderId="556" xfId="1" applyNumberFormat="1" applyFont="1" applyFill="1" applyBorder="1" applyAlignment="1">
      <alignment horizontal="left" wrapText="1" readingOrder="2"/>
    </xf>
    <xf numFmtId="165" fontId="186" fillId="47" borderId="556" xfId="1" applyNumberFormat="1" applyFont="1" applyFill="1" applyBorder="1" applyAlignment="1">
      <alignment horizontal="left" wrapText="1" readingOrder="2"/>
    </xf>
    <xf numFmtId="9" fontId="186" fillId="47" borderId="556" xfId="2" applyFont="1" applyFill="1" applyBorder="1" applyAlignment="1">
      <alignment horizontal="left" wrapText="1" readingOrder="2"/>
    </xf>
    <xf numFmtId="43" fontId="187" fillId="47" borderId="556" xfId="1" applyFont="1" applyFill="1" applyBorder="1" applyAlignment="1">
      <alignment horizontal="left" wrapText="1" readingOrder="2"/>
    </xf>
    <xf numFmtId="195" fontId="186" fillId="47" borderId="556" xfId="1" applyNumberFormat="1" applyFont="1" applyFill="1" applyBorder="1" applyAlignment="1">
      <alignment horizontal="left" wrapText="1" readingOrder="2"/>
    </xf>
    <xf numFmtId="194" fontId="194" fillId="17" borderId="556" xfId="24335" applyNumberFormat="1" applyFont="1" applyFill="1" applyBorder="1" applyAlignment="1">
      <alignment horizontal="center" vertical="center"/>
    </xf>
    <xf numFmtId="0" fontId="178" fillId="0" borderId="556" xfId="24335" applyFont="1" applyFill="1" applyBorder="1" applyAlignment="1">
      <alignment horizontal="center" vertical="center" wrapText="1"/>
    </xf>
    <xf numFmtId="15" fontId="0" fillId="0" borderId="138" xfId="0" applyNumberFormat="1" applyBorder="1" applyAlignment="1">
      <alignment horizontal="center"/>
    </xf>
    <xf numFmtId="15" fontId="0" fillId="0" borderId="138" xfId="0" applyNumberFormat="1" applyBorder="1" applyAlignment="1">
      <alignment vertical="center"/>
    </xf>
    <xf numFmtId="0" fontId="0" fillId="0" borderId="139" xfId="0" applyBorder="1" applyAlignment="1">
      <alignment horizontal="center" vertical="center"/>
    </xf>
    <xf numFmtId="0" fontId="177" fillId="11" borderId="96" xfId="24335" applyFont="1" applyFill="1" applyBorder="1" applyAlignment="1">
      <alignment horizontal="center" vertical="center"/>
    </xf>
    <xf numFmtId="9" fontId="177" fillId="0" borderId="96" xfId="2" applyFont="1" applyFill="1" applyBorder="1" applyAlignment="1">
      <alignment horizontal="center" vertical="center" wrapText="1"/>
    </xf>
    <xf numFmtId="0" fontId="177" fillId="0" borderId="591" xfId="24335" applyFont="1" applyFill="1" applyBorder="1" applyAlignment="1">
      <alignment horizontal="center" vertical="center"/>
    </xf>
    <xf numFmtId="0" fontId="2" fillId="0" borderId="591" xfId="0" applyFont="1" applyBorder="1"/>
    <xf numFmtId="0" fontId="177" fillId="11" borderId="591" xfId="0" applyFont="1" applyFill="1" applyBorder="1" applyAlignment="1">
      <alignment horizontal="center" vertical="center"/>
    </xf>
    <xf numFmtId="174" fontId="177" fillId="0" borderId="591" xfId="24335" applyNumberFormat="1" applyFont="1" applyFill="1" applyBorder="1" applyAlignment="1">
      <alignment horizontal="center" vertical="center"/>
    </xf>
    <xf numFmtId="0" fontId="177" fillId="11" borderId="591" xfId="0" applyFont="1" applyFill="1" applyBorder="1" applyAlignment="1">
      <alignment horizontal="center" vertical="center" wrapText="1"/>
    </xf>
    <xf numFmtId="194" fontId="177" fillId="11" borderId="591" xfId="0" applyNumberFormat="1" applyFont="1" applyFill="1" applyBorder="1" applyAlignment="1">
      <alignment horizontal="center" vertical="center"/>
    </xf>
    <xf numFmtId="0" fontId="177" fillId="0" borderId="591" xfId="0" applyFont="1" applyBorder="1" applyAlignment="1">
      <alignment horizontal="center" vertical="center"/>
    </xf>
    <xf numFmtId="9" fontId="177" fillId="0" borderId="591" xfId="2" applyFont="1" applyBorder="1" applyAlignment="1">
      <alignment horizontal="center" vertical="center" wrapText="1"/>
    </xf>
    <xf numFmtId="0" fontId="177" fillId="11" borderId="591" xfId="24335" applyFont="1" applyFill="1" applyBorder="1" applyAlignment="1">
      <alignment horizontal="center" vertical="center"/>
    </xf>
    <xf numFmtId="0" fontId="177" fillId="11" borderId="591" xfId="24335" applyFont="1" applyFill="1" applyBorder="1" applyAlignment="1">
      <alignment horizontal="center" vertical="center" wrapText="1"/>
    </xf>
    <xf numFmtId="194" fontId="177" fillId="11" borderId="591" xfId="24335" applyNumberFormat="1" applyFont="1" applyFill="1" applyBorder="1" applyAlignment="1">
      <alignment horizontal="center" vertical="center"/>
    </xf>
    <xf numFmtId="0" fontId="177" fillId="0" borderId="591" xfId="24335" applyFont="1" applyFill="1" applyBorder="1" applyAlignment="1">
      <alignment horizontal="center" vertical="center" wrapText="1"/>
    </xf>
    <xf numFmtId="9" fontId="177" fillId="0" borderId="591" xfId="2" applyFont="1" applyFill="1" applyBorder="1" applyAlignment="1">
      <alignment horizontal="center" vertical="center" wrapText="1"/>
    </xf>
    <xf numFmtId="9" fontId="177" fillId="0" borderId="591" xfId="24335" applyNumberFormat="1" applyFont="1" applyFill="1" applyBorder="1" applyAlignment="1">
      <alignment horizontal="center" vertical="center"/>
    </xf>
    <xf numFmtId="15" fontId="2" fillId="0" borderId="138" xfId="0" applyNumberFormat="1" applyFont="1" applyBorder="1" applyAlignment="1">
      <alignment horizontal="center"/>
    </xf>
    <xf numFmtId="9" fontId="0" fillId="0" borderId="138" xfId="0" applyNumberFormat="1" applyBorder="1" applyAlignment="1">
      <alignment horizontal="center"/>
    </xf>
    <xf numFmtId="194" fontId="177" fillId="52" borderId="556" xfId="24335" applyNumberFormat="1" applyFont="1" applyFill="1" applyBorder="1" applyAlignment="1">
      <alignment horizontal="center" vertical="center"/>
    </xf>
    <xf numFmtId="0" fontId="177" fillId="0" borderId="592" xfId="24335" applyFont="1" applyFill="1" applyBorder="1" applyAlignment="1">
      <alignment horizontal="center" vertical="center"/>
    </xf>
    <xf numFmtId="0" fontId="177" fillId="0" borderId="89" xfId="24335" applyFont="1" applyFill="1" applyBorder="1" applyAlignment="1">
      <alignment horizontal="center" vertical="center"/>
    </xf>
    <xf numFmtId="0" fontId="177" fillId="11" borderId="593" xfId="24335" applyFont="1" applyFill="1" applyBorder="1" applyAlignment="1">
      <alignment horizontal="center" vertical="center"/>
    </xf>
    <xf numFmtId="49" fontId="177" fillId="11" borderId="591" xfId="0" applyNumberFormat="1" applyFont="1" applyFill="1" applyBorder="1" applyAlignment="1">
      <alignment horizontal="center" vertical="center"/>
    </xf>
    <xf numFmtId="15" fontId="44" fillId="0" borderId="598" xfId="0" applyNumberFormat="1" applyFont="1" applyBorder="1" applyAlignment="1">
      <alignment horizontal="center"/>
    </xf>
    <xf numFmtId="40" fontId="0" fillId="0" borderId="0" xfId="0" applyNumberFormat="1"/>
    <xf numFmtId="17" fontId="58" fillId="0" borderId="0" xfId="0" applyNumberFormat="1" applyFont="1" applyAlignment="1">
      <alignment horizontal="center" vertical="center" textRotation="90"/>
    </xf>
    <xf numFmtId="0" fontId="59" fillId="0" borderId="0" xfId="0" applyFont="1" applyAlignment="1">
      <alignment horizontal="center" vertical="center"/>
    </xf>
    <xf numFmtId="37" fontId="39" fillId="0" borderId="123" xfId="16" applyNumberFormat="1" applyFont="1" applyFill="1" applyBorder="1" applyAlignment="1" applyProtection="1">
      <alignment horizontal="center" vertical="center"/>
      <protection locked="0"/>
    </xf>
    <xf numFmtId="37" fontId="39" fillId="0" borderId="70" xfId="16" applyNumberFormat="1" applyFont="1" applyFill="1" applyBorder="1" applyAlignment="1" applyProtection="1">
      <alignment horizontal="center" vertical="center"/>
      <protection locked="0"/>
    </xf>
    <xf numFmtId="37" fontId="39" fillId="0" borderId="35" xfId="16" applyNumberFormat="1" applyFont="1" applyFill="1" applyBorder="1" applyAlignment="1" applyProtection="1">
      <alignment horizontal="center" vertical="center"/>
      <protection locked="0"/>
    </xf>
    <xf numFmtId="37" fontId="39" fillId="0" borderId="33" xfId="16" applyNumberFormat="1" applyFont="1" applyFill="1" applyBorder="1" applyAlignment="1" applyProtection="1">
      <alignment horizontal="center" vertical="center"/>
      <protection locked="0"/>
    </xf>
    <xf numFmtId="8" fontId="0" fillId="0" borderId="0" xfId="1" applyNumberFormat="1" applyFont="1"/>
    <xf numFmtId="10" fontId="144" fillId="0" borderId="0" xfId="0" applyNumberFormat="1" applyFont="1" applyAlignment="1">
      <alignment horizontal="center" vertical="center" wrapText="1"/>
    </xf>
    <xf numFmtId="166" fontId="177" fillId="0" borderId="556" xfId="2" applyNumberFormat="1" applyFont="1" applyFill="1" applyBorder="1" applyAlignment="1">
      <alignment horizontal="center" vertical="center" wrapText="1"/>
    </xf>
    <xf numFmtId="170" fontId="7" fillId="4" borderId="0" xfId="0" applyNumberFormat="1" applyFont="1" applyFill="1" applyAlignment="1">
      <alignment horizontal="center"/>
    </xf>
    <xf numFmtId="168" fontId="150" fillId="0" borderId="611" xfId="0" applyNumberFormat="1" applyFont="1" applyBorder="1" applyAlignment="1">
      <alignment horizontal="center" vertical="center" wrapText="1"/>
    </xf>
    <xf numFmtId="0" fontId="150" fillId="0" borderId="611" xfId="0" applyFont="1" applyBorder="1" applyAlignment="1">
      <alignment horizontal="center" vertical="center" wrapText="1"/>
    </xf>
    <xf numFmtId="4" fontId="2" fillId="41" borderId="630" xfId="0" applyNumberFormat="1" applyFont="1" applyFill="1" applyBorder="1"/>
    <xf numFmtId="4" fontId="2" fillId="41" borderId="629" xfId="0" applyNumberFormat="1" applyFont="1" applyFill="1" applyBorder="1"/>
    <xf numFmtId="4" fontId="2" fillId="41" borderId="628" xfId="0" applyNumberFormat="1" applyFont="1" applyFill="1" applyBorder="1"/>
    <xf numFmtId="14" fontId="2" fillId="0" borderId="138" xfId="0" applyNumberFormat="1" applyFont="1" applyBorder="1" applyAlignment="1">
      <alignment horizontal="center"/>
    </xf>
    <xf numFmtId="14" fontId="0" fillId="0" borderId="138" xfId="0" applyNumberFormat="1" applyBorder="1" applyAlignment="1">
      <alignment horizontal="center"/>
    </xf>
    <xf numFmtId="14" fontId="2" fillId="0" borderId="138" xfId="0" applyNumberFormat="1" applyFont="1" applyBorder="1" applyAlignment="1">
      <alignment vertical="center"/>
    </xf>
    <xf numFmtId="14" fontId="0" fillId="0" borderId="138" xfId="0" applyNumberFormat="1" applyBorder="1" applyAlignment="1">
      <alignment vertical="center"/>
    </xf>
    <xf numFmtId="10" fontId="0" fillId="0" borderId="138" xfId="0" applyNumberFormat="1" applyBorder="1" applyAlignment="1">
      <alignment vertical="center"/>
    </xf>
    <xf numFmtId="13" fontId="39" fillId="0" borderId="33" xfId="16" applyNumberFormat="1" applyFont="1" applyFill="1" applyBorder="1" applyAlignment="1" applyProtection="1">
      <alignment vertical="center"/>
      <protection locked="0"/>
    </xf>
    <xf numFmtId="15" fontId="2" fillId="0" borderId="138" xfId="0" applyNumberFormat="1" applyFont="1" applyBorder="1" applyAlignment="1">
      <alignment vertical="center"/>
    </xf>
    <xf numFmtId="9" fontId="0" fillId="0" borderId="138" xfId="0" applyNumberFormat="1" applyBorder="1" applyAlignment="1">
      <alignment vertical="center"/>
    </xf>
    <xf numFmtId="9" fontId="0" fillId="0" borderId="138" xfId="2" applyFont="1" applyBorder="1" applyAlignment="1">
      <alignment vertical="center"/>
    </xf>
    <xf numFmtId="10" fontId="0" fillId="0" borderId="0" xfId="1" applyNumberFormat="1" applyFont="1"/>
    <xf numFmtId="37" fontId="39" fillId="0" borderId="71" xfId="16" applyNumberFormat="1" applyFont="1" applyFill="1" applyBorder="1" applyAlignment="1" applyProtection="1">
      <alignment horizontal="center" vertical="center"/>
      <protection locked="0"/>
    </xf>
    <xf numFmtId="37" fontId="39" fillId="0" borderId="57" xfId="16" applyNumberFormat="1" applyFont="1" applyFill="1" applyBorder="1" applyAlignment="1" applyProtection="1">
      <alignment horizontal="center" vertical="center"/>
      <protection locked="0"/>
    </xf>
    <xf numFmtId="13" fontId="39" fillId="0" borderId="33" xfId="16" applyNumberFormat="1" applyFont="1" applyFill="1" applyBorder="1" applyAlignment="1" applyProtection="1">
      <alignment horizontal="center" vertical="center"/>
      <protection locked="0"/>
    </xf>
    <xf numFmtId="0" fontId="177" fillId="0" borderId="611" xfId="24335" applyFont="1" applyFill="1" applyBorder="1" applyAlignment="1">
      <alignment horizontal="center" vertical="center"/>
    </xf>
    <xf numFmtId="0" fontId="177" fillId="0" borderId="735" xfId="0" applyFont="1" applyBorder="1" applyAlignment="1">
      <alignment horizontal="center" vertical="center"/>
    </xf>
    <xf numFmtId="0" fontId="177" fillId="11" borderId="593" xfId="0" applyFont="1" applyFill="1" applyBorder="1" applyAlignment="1">
      <alignment horizontal="center" vertical="center"/>
    </xf>
    <xf numFmtId="174" fontId="177" fillId="0" borderId="611" xfId="24335" applyNumberFormat="1" applyFont="1" applyFill="1" applyBorder="1" applyAlignment="1">
      <alignment horizontal="center" vertical="center"/>
    </xf>
    <xf numFmtId="0" fontId="177" fillId="11" borderId="611" xfId="0" applyFont="1" applyFill="1" applyBorder="1" applyAlignment="1">
      <alignment horizontal="center" vertical="center" wrapText="1"/>
    </xf>
    <xf numFmtId="0" fontId="177" fillId="11" borderId="611" xfId="0" applyFont="1" applyFill="1" applyBorder="1" applyAlignment="1">
      <alignment horizontal="center" vertical="center"/>
    </xf>
    <xf numFmtId="194" fontId="177" fillId="11" borderId="611" xfId="0" applyNumberFormat="1" applyFont="1" applyFill="1" applyBorder="1" applyAlignment="1">
      <alignment horizontal="center" vertical="center"/>
    </xf>
    <xf numFmtId="0" fontId="177" fillId="0" borderId="611" xfId="0" applyFont="1" applyBorder="1" applyAlignment="1">
      <alignment horizontal="center" vertical="center"/>
    </xf>
    <xf numFmtId="0" fontId="177" fillId="0" borderId="611" xfId="24335" applyFont="1" applyFill="1" applyBorder="1" applyAlignment="1">
      <alignment horizontal="center" vertical="center" wrapText="1"/>
    </xf>
    <xf numFmtId="9" fontId="177" fillId="0" borderId="611" xfId="2" applyFont="1" applyBorder="1" applyAlignment="1">
      <alignment horizontal="center" vertical="center" wrapText="1"/>
    </xf>
    <xf numFmtId="165" fontId="2" fillId="11" borderId="33" xfId="3" applyNumberFormat="1" applyFont="1" applyFill="1" applyBorder="1" applyAlignment="1">
      <alignment horizontal="center" vertical="center"/>
    </xf>
    <xf numFmtId="165" fontId="2" fillId="11" borderId="28" xfId="3" applyNumberFormat="1" applyFont="1" applyFill="1" applyBorder="1" applyAlignment="1">
      <alignment horizontal="center" vertical="center"/>
    </xf>
    <xf numFmtId="165" fontId="2" fillId="11" borderId="70" xfId="3" applyNumberFormat="1" applyFont="1" applyFill="1" applyBorder="1" applyAlignment="1">
      <alignment horizontal="center" vertical="center"/>
    </xf>
    <xf numFmtId="37" fontId="39" fillId="0" borderId="63" xfId="16" applyNumberFormat="1" applyFont="1" applyFill="1" applyBorder="1" applyAlignment="1" applyProtection="1">
      <alignment horizontal="center" vertical="center"/>
      <protection locked="0"/>
    </xf>
    <xf numFmtId="37" fontId="39" fillId="0" borderId="65" xfId="16" applyNumberFormat="1" applyFont="1" applyFill="1" applyBorder="1" applyAlignment="1" applyProtection="1">
      <alignment horizontal="center" vertical="center"/>
      <protection locked="0"/>
    </xf>
    <xf numFmtId="0" fontId="90" fillId="0" borderId="462" xfId="0" applyFont="1" applyBorder="1" applyAlignment="1">
      <alignment horizontal="left" vertical="center"/>
    </xf>
    <xf numFmtId="0" fontId="90" fillId="0" borderId="463" xfId="0" applyFont="1" applyBorder="1" applyAlignment="1">
      <alignment horizontal="left" vertical="center"/>
    </xf>
    <xf numFmtId="0" fontId="90" fillId="0" borderId="464" xfId="0" applyFont="1" applyBorder="1" applyAlignment="1">
      <alignment horizontal="left" vertical="center"/>
    </xf>
    <xf numFmtId="0" fontId="90" fillId="0" borderId="459" xfId="0" applyFont="1" applyBorder="1" applyAlignment="1">
      <alignment horizontal="left" vertical="center"/>
    </xf>
    <xf numFmtId="0" fontId="90" fillId="0" borderId="460" xfId="0" applyFont="1" applyBorder="1" applyAlignment="1">
      <alignment horizontal="left" vertical="center"/>
    </xf>
    <xf numFmtId="0" fontId="90" fillId="0" borderId="461" xfId="0" applyFont="1" applyBorder="1" applyAlignment="1">
      <alignment horizontal="left" vertical="center"/>
    </xf>
    <xf numFmtId="0" fontId="69" fillId="38" borderId="508" xfId="0" applyFont="1" applyFill="1" applyBorder="1" applyAlignment="1">
      <alignment horizontal="center" vertical="center" wrapText="1"/>
    </xf>
    <xf numFmtId="0" fontId="69" fillId="38" borderId="509" xfId="0" applyFont="1" applyFill="1" applyBorder="1" applyAlignment="1">
      <alignment horizontal="center" vertical="center" wrapText="1"/>
    </xf>
    <xf numFmtId="167" fontId="82" fillId="36" borderId="547" xfId="0" applyNumberFormat="1" applyFont="1" applyFill="1" applyBorder="1" applyAlignment="1">
      <alignment horizontal="left" vertical="center" wrapText="1"/>
    </xf>
    <xf numFmtId="167" fontId="82" fillId="36" borderId="546" xfId="0" applyNumberFormat="1" applyFont="1" applyFill="1" applyBorder="1" applyAlignment="1">
      <alignment horizontal="left" vertical="center" wrapText="1"/>
    </xf>
    <xf numFmtId="167" fontId="82" fillId="36" borderId="462" xfId="0" applyNumberFormat="1" applyFont="1" applyFill="1" applyBorder="1" applyAlignment="1">
      <alignment horizontal="left" vertical="center" wrapText="1"/>
    </xf>
    <xf numFmtId="167" fontId="82" fillId="36" borderId="464" xfId="0" applyNumberFormat="1" applyFont="1" applyFill="1" applyBorder="1" applyAlignment="1">
      <alignment horizontal="left" vertical="center" wrapText="1"/>
    </xf>
    <xf numFmtId="0" fontId="69" fillId="28" borderId="0" xfId="0" applyFont="1" applyFill="1" applyAlignment="1">
      <alignment horizontal="center" vertical="center"/>
    </xf>
    <xf numFmtId="0" fontId="83" fillId="0" borderId="340" xfId="0" applyFont="1" applyBorder="1" applyAlignment="1">
      <alignment horizontal="left" vertical="center" indent="1"/>
    </xf>
    <xf numFmtId="0" fontId="69" fillId="27" borderId="225" xfId="0" applyFont="1" applyFill="1" applyBorder="1" applyAlignment="1">
      <alignment horizontal="center" vertical="center" wrapText="1"/>
    </xf>
    <xf numFmtId="0" fontId="69" fillId="27" borderId="233" xfId="0" applyFont="1" applyFill="1" applyBorder="1" applyAlignment="1">
      <alignment horizontal="center" vertical="center" wrapText="1"/>
    </xf>
    <xf numFmtId="167" fontId="83" fillId="0" borderId="343" xfId="0" applyNumberFormat="1" applyFont="1" applyBorder="1" applyAlignment="1">
      <alignment horizontal="center" vertical="center"/>
    </xf>
    <xf numFmtId="174" fontId="69" fillId="0" borderId="365" xfId="0" applyNumberFormat="1" applyFont="1" applyBorder="1" applyAlignment="1">
      <alignment horizontal="center" vertical="center"/>
    </xf>
    <xf numFmtId="174" fontId="69" fillId="0" borderId="340" xfId="0" applyNumberFormat="1" applyFont="1" applyBorder="1" applyAlignment="1">
      <alignment horizontal="center" vertical="center"/>
    </xf>
    <xf numFmtId="0" fontId="90" fillId="0" borderId="462" xfId="0" applyFont="1" applyBorder="1" applyAlignment="1">
      <alignment horizontal="left" vertical="center" wrapText="1"/>
    </xf>
    <xf numFmtId="0" fontId="90" fillId="0" borderId="463" xfId="0" applyFont="1" applyBorder="1" applyAlignment="1">
      <alignment horizontal="left" vertical="center" wrapText="1"/>
    </xf>
    <xf numFmtId="0" fontId="90" fillId="0" borderId="464" xfId="0" applyFont="1" applyBorder="1" applyAlignment="1">
      <alignment horizontal="left" vertical="center" wrapText="1"/>
    </xf>
    <xf numFmtId="174" fontId="69" fillId="0" borderId="366" xfId="0" applyNumberFormat="1" applyFont="1" applyBorder="1" applyAlignment="1">
      <alignment horizontal="center" vertical="center"/>
    </xf>
    <xf numFmtId="174" fontId="69" fillId="0" borderId="343" xfId="0" applyNumberFormat="1" applyFont="1" applyBorder="1" applyAlignment="1">
      <alignment horizontal="center" vertical="center"/>
    </xf>
    <xf numFmtId="0" fontId="142" fillId="34" borderId="243" xfId="0" applyFont="1" applyFill="1" applyBorder="1" applyAlignment="1">
      <alignment horizontal="left" vertical="center" indent="1"/>
    </xf>
    <xf numFmtId="0" fontId="142" fillId="34" borderId="212" xfId="0" applyFont="1" applyFill="1" applyBorder="1" applyAlignment="1">
      <alignment horizontal="left" vertical="center" indent="1"/>
    </xf>
    <xf numFmtId="0" fontId="83" fillId="0" borderId="436" xfId="0" applyFont="1" applyBorder="1" applyAlignment="1">
      <alignment horizontal="center" vertical="center"/>
    </xf>
    <xf numFmtId="0" fontId="83" fillId="0" borderId="511" xfId="0" applyFont="1" applyBorder="1" applyAlignment="1">
      <alignment horizontal="center" vertical="center"/>
    </xf>
    <xf numFmtId="0" fontId="69" fillId="27" borderId="0" xfId="0" applyFont="1" applyFill="1" applyAlignment="1">
      <alignment horizontal="center" vertical="center" wrapText="1"/>
    </xf>
    <xf numFmtId="0" fontId="69" fillId="27" borderId="412" xfId="0" applyFont="1" applyFill="1" applyBorder="1" applyAlignment="1">
      <alignment horizontal="center" vertical="center" wrapText="1"/>
    </xf>
    <xf numFmtId="0" fontId="69" fillId="27" borderId="414" xfId="0" applyFont="1" applyFill="1" applyBorder="1" applyAlignment="1">
      <alignment horizontal="center" vertical="center" wrapText="1"/>
    </xf>
    <xf numFmtId="0" fontId="83" fillId="0" borderId="340" xfId="0" applyFont="1" applyBorder="1" applyAlignment="1">
      <alignment horizontal="left" vertical="center" wrapText="1" indent="1"/>
    </xf>
    <xf numFmtId="0" fontId="83" fillId="0" borderId="343" xfId="0" applyFont="1" applyBorder="1" applyAlignment="1">
      <alignment horizontal="left" vertical="center" wrapText="1" indent="1"/>
    </xf>
    <xf numFmtId="0" fontId="83" fillId="0" borderId="346" xfId="0" applyFont="1" applyBorder="1" applyAlignment="1">
      <alignment horizontal="left" vertical="center" wrapText="1" indent="1"/>
    </xf>
    <xf numFmtId="0" fontId="83" fillId="0" borderId="343" xfId="0" applyFont="1" applyBorder="1" applyAlignment="1">
      <alignment horizontal="center" vertical="center"/>
    </xf>
    <xf numFmtId="0" fontId="83" fillId="0" borderId="346" xfId="0" applyFont="1" applyBorder="1" applyAlignment="1">
      <alignment horizontal="center" vertical="center"/>
    </xf>
    <xf numFmtId="3" fontId="83" fillId="0" borderId="343" xfId="0" applyNumberFormat="1" applyFont="1" applyBorder="1" applyAlignment="1">
      <alignment horizontal="center" vertical="center"/>
    </xf>
    <xf numFmtId="3" fontId="83" fillId="0" borderId="346" xfId="0" applyNumberFormat="1" applyFont="1" applyBorder="1" applyAlignment="1">
      <alignment horizontal="center" vertical="center"/>
    </xf>
    <xf numFmtId="3" fontId="83" fillId="0" borderId="340" xfId="0" applyNumberFormat="1" applyFont="1" applyBorder="1" applyAlignment="1">
      <alignment horizontal="center" vertical="center"/>
    </xf>
    <xf numFmtId="0" fontId="83" fillId="0" borderId="340" xfId="0" applyFont="1" applyBorder="1" applyAlignment="1">
      <alignment horizontal="center" vertical="center"/>
    </xf>
    <xf numFmtId="15" fontId="83" fillId="0" borderId="340" xfId="0" applyNumberFormat="1" applyFont="1" applyBorder="1" applyAlignment="1">
      <alignment horizontal="center" vertical="center"/>
    </xf>
    <xf numFmtId="15" fontId="83" fillId="0" borderId="343" xfId="0" applyNumberFormat="1" applyFont="1" applyBorder="1" applyAlignment="1">
      <alignment horizontal="center" vertical="center"/>
    </xf>
    <xf numFmtId="0" fontId="83" fillId="0" borderId="510" xfId="0" applyFont="1" applyBorder="1" applyAlignment="1">
      <alignment horizontal="center" vertical="center"/>
    </xf>
    <xf numFmtId="167" fontId="83" fillId="0" borderId="346" xfId="0" applyNumberFormat="1" applyFont="1" applyBorder="1" applyAlignment="1">
      <alignment horizontal="center" vertical="center"/>
    </xf>
    <xf numFmtId="0" fontId="81" fillId="26" borderId="514" xfId="0" applyFont="1" applyFill="1" applyBorder="1" applyAlignment="1">
      <alignment horizontal="center" vertical="center"/>
    </xf>
    <xf numFmtId="0" fontId="81" fillId="26" borderId="515" xfId="0" applyFont="1" applyFill="1" applyBorder="1" applyAlignment="1">
      <alignment horizontal="center" vertical="center"/>
    </xf>
    <xf numFmtId="0" fontId="90" fillId="0" borderId="343" xfId="0" applyFont="1" applyBorder="1" applyAlignment="1">
      <alignment horizontal="left" vertical="center" wrapText="1"/>
    </xf>
    <xf numFmtId="0" fontId="69" fillId="27" borderId="389" xfId="0" quotePrefix="1" applyFont="1" applyFill="1" applyBorder="1" applyAlignment="1">
      <alignment horizontal="center" vertical="center" wrapText="1"/>
    </xf>
    <xf numFmtId="0" fontId="89" fillId="36" borderId="365" xfId="0" applyFont="1" applyFill="1" applyBorder="1" applyAlignment="1">
      <alignment horizontal="center" vertical="center"/>
    </xf>
    <xf numFmtId="0" fontId="89" fillId="36" borderId="340" xfId="0" applyFont="1" applyFill="1" applyBorder="1" applyAlignment="1">
      <alignment horizontal="center" vertical="center"/>
    </xf>
    <xf numFmtId="0" fontId="89" fillId="36" borderId="341" xfId="0" applyFont="1" applyFill="1" applyBorder="1" applyAlignment="1">
      <alignment horizontal="center" vertical="center"/>
    </xf>
    <xf numFmtId="0" fontId="69" fillId="36" borderId="366" xfId="0" applyFont="1" applyFill="1" applyBorder="1" applyAlignment="1">
      <alignment horizontal="center" vertical="center" wrapText="1"/>
    </xf>
    <xf numFmtId="0" fontId="69" fillId="36" borderId="343" xfId="0" applyFont="1" applyFill="1" applyBorder="1" applyAlignment="1">
      <alignment horizontal="center" vertical="center" wrapText="1"/>
    </xf>
    <xf numFmtId="0" fontId="69" fillId="36" borderId="344" xfId="0" applyFont="1" applyFill="1" applyBorder="1" applyAlignment="1">
      <alignment horizontal="center" vertical="center" wrapText="1"/>
    </xf>
    <xf numFmtId="0" fontId="69" fillId="28" borderId="379" xfId="0" applyFont="1" applyFill="1" applyBorder="1" applyAlignment="1">
      <alignment horizontal="center" vertical="center" wrapText="1"/>
    </xf>
    <xf numFmtId="0" fontId="69" fillId="28" borderId="380" xfId="0" applyFont="1" applyFill="1" applyBorder="1" applyAlignment="1">
      <alignment horizontal="center" vertical="center" wrapText="1"/>
    </xf>
    <xf numFmtId="174" fontId="69" fillId="0" borderId="367" xfId="0" applyNumberFormat="1" applyFont="1" applyBorder="1" applyAlignment="1">
      <alignment horizontal="center" vertical="center"/>
    </xf>
    <xf numFmtId="174" fontId="69" fillId="0" borderId="346" xfId="0" applyNumberFormat="1" applyFont="1" applyBorder="1" applyAlignment="1">
      <alignment horizontal="center" vertical="center"/>
    </xf>
    <xf numFmtId="0" fontId="88" fillId="34" borderId="205" xfId="0" applyFont="1" applyFill="1" applyBorder="1" applyAlignment="1">
      <alignment horizontal="left" vertical="center" indent="2"/>
    </xf>
    <xf numFmtId="0" fontId="88" fillId="34" borderId="0" xfId="0" applyFont="1" applyFill="1" applyAlignment="1">
      <alignment horizontal="left" vertical="center" indent="2"/>
    </xf>
    <xf numFmtId="0" fontId="83" fillId="0" borderId="366" xfId="0" applyFont="1" applyBorder="1" applyAlignment="1">
      <alignment horizontal="center" vertical="center"/>
    </xf>
    <xf numFmtId="0" fontId="83" fillId="0" borderId="367" xfId="0" applyFont="1" applyBorder="1" applyAlignment="1">
      <alignment horizontal="center" vertical="center"/>
    </xf>
    <xf numFmtId="0" fontId="69" fillId="28" borderId="243" xfId="0" applyFont="1" applyFill="1" applyBorder="1" applyAlignment="1">
      <alignment horizontal="center" vertical="center"/>
    </xf>
    <xf numFmtId="0" fontId="81" fillId="26" borderId="513" xfId="0" applyFont="1" applyFill="1" applyBorder="1" applyAlignment="1">
      <alignment horizontal="center" vertical="center"/>
    </xf>
    <xf numFmtId="0" fontId="89" fillId="36" borderId="427" xfId="0" applyFont="1" applyFill="1" applyBorder="1" applyAlignment="1">
      <alignment horizontal="center" vertical="center"/>
    </xf>
    <xf numFmtId="0" fontId="89" fillId="36" borderId="428" xfId="0" applyFont="1" applyFill="1" applyBorder="1" applyAlignment="1">
      <alignment horizontal="center" vertical="center"/>
    </xf>
    <xf numFmtId="0" fontId="89" fillId="36" borderId="343" xfId="0" applyFont="1" applyFill="1" applyBorder="1" applyAlignment="1">
      <alignment horizontal="center" vertical="center"/>
    </xf>
    <xf numFmtId="0" fontId="89" fillId="36" borderId="344" xfId="0" applyFont="1" applyFill="1" applyBorder="1" applyAlignment="1">
      <alignment horizontal="center" vertical="center"/>
    </xf>
    <xf numFmtId="0" fontId="69" fillId="28" borderId="431" xfId="0" applyFont="1" applyFill="1" applyBorder="1" applyAlignment="1">
      <alignment horizontal="center" vertical="center"/>
    </xf>
    <xf numFmtId="0" fontId="69" fillId="28" borderId="378" xfId="0" applyFont="1" applyFill="1" applyBorder="1" applyAlignment="1">
      <alignment horizontal="center" vertical="center"/>
    </xf>
    <xf numFmtId="0" fontId="69" fillId="28" borderId="433" xfId="0" applyFont="1" applyFill="1" applyBorder="1" applyAlignment="1">
      <alignment horizontal="center" vertical="center"/>
    </xf>
    <xf numFmtId="0" fontId="69" fillId="28" borderId="216" xfId="0" applyFont="1" applyFill="1" applyBorder="1" applyAlignment="1">
      <alignment horizontal="center" vertical="center"/>
    </xf>
    <xf numFmtId="0" fontId="89" fillId="36" borderId="366" xfId="0" applyFont="1" applyFill="1" applyBorder="1" applyAlignment="1">
      <alignment horizontal="center" vertical="center"/>
    </xf>
    <xf numFmtId="15" fontId="83" fillId="0" borderId="346" xfId="0" applyNumberFormat="1" applyFont="1" applyBorder="1" applyAlignment="1">
      <alignment horizontal="center" vertical="center"/>
    </xf>
    <xf numFmtId="0" fontId="84" fillId="37" borderId="0" xfId="0" applyFont="1" applyFill="1" applyAlignment="1">
      <alignment horizontal="center" vertical="center" wrapText="1"/>
    </xf>
    <xf numFmtId="0" fontId="84" fillId="37" borderId="219" xfId="0" applyFont="1" applyFill="1" applyBorder="1" applyAlignment="1">
      <alignment horizontal="center" vertical="center"/>
    </xf>
    <xf numFmtId="0" fontId="84" fillId="37" borderId="225" xfId="0" applyFont="1" applyFill="1" applyBorder="1" applyAlignment="1">
      <alignment horizontal="center" vertical="center"/>
    </xf>
    <xf numFmtId="0" fontId="84" fillId="37" borderId="432" xfId="0" applyFont="1" applyFill="1" applyBorder="1" applyAlignment="1">
      <alignment horizontal="center" vertical="center"/>
    </xf>
    <xf numFmtId="0" fontId="84" fillId="37" borderId="217" xfId="0" applyFont="1" applyFill="1" applyBorder="1" applyAlignment="1">
      <alignment horizontal="center" vertical="center"/>
    </xf>
    <xf numFmtId="0" fontId="84" fillId="37" borderId="233" xfId="0" applyFont="1" applyFill="1" applyBorder="1" applyAlignment="1">
      <alignment horizontal="center" vertical="center"/>
    </xf>
    <xf numFmtId="0" fontId="84" fillId="37" borderId="414" xfId="0" applyFont="1" applyFill="1" applyBorder="1" applyAlignment="1">
      <alignment horizontal="center" vertical="center"/>
    </xf>
    <xf numFmtId="0" fontId="69" fillId="27" borderId="243" xfId="0" applyFont="1" applyFill="1" applyBorder="1" applyAlignment="1">
      <alignment horizontal="center" vertical="center" wrapText="1"/>
    </xf>
    <xf numFmtId="0" fontId="69" fillId="27" borderId="217" xfId="0" applyFont="1" applyFill="1" applyBorder="1" applyAlignment="1">
      <alignment horizontal="center" vertical="center" wrapText="1"/>
    </xf>
    <xf numFmtId="0" fontId="83" fillId="0" borderId="365" xfId="0" applyFont="1" applyBorder="1" applyAlignment="1">
      <alignment horizontal="center" vertical="center"/>
    </xf>
    <xf numFmtId="167" fontId="83" fillId="0" borderId="340" xfId="0" applyNumberFormat="1" applyFont="1" applyBorder="1" applyAlignment="1">
      <alignment horizontal="center" vertical="center"/>
    </xf>
    <xf numFmtId="0" fontId="83" fillId="0" borderId="564" xfId="0" applyFont="1" applyBorder="1" applyAlignment="1">
      <alignment horizontal="left" vertical="center"/>
    </xf>
    <xf numFmtId="0" fontId="83" fillId="0" borderId="221" xfId="0" applyFont="1" applyBorder="1" applyAlignment="1">
      <alignment horizontal="left" vertical="center"/>
    </xf>
    <xf numFmtId="0" fontId="83" fillId="0" borderId="565" xfId="0" applyFont="1" applyBorder="1" applyAlignment="1">
      <alignment horizontal="left" vertical="center"/>
    </xf>
    <xf numFmtId="0" fontId="81" fillId="14" borderId="263" xfId="0" applyFont="1" applyFill="1" applyBorder="1" applyAlignment="1">
      <alignment horizontal="center" vertical="center" wrapText="1"/>
    </xf>
    <xf numFmtId="0" fontId="81" fillId="14" borderId="192" xfId="0" applyFont="1" applyFill="1" applyBorder="1" applyAlignment="1">
      <alignment horizontal="center" vertical="center" wrapText="1"/>
    </xf>
    <xf numFmtId="0" fontId="81" fillId="14" borderId="415" xfId="0" applyFont="1" applyFill="1" applyBorder="1" applyAlignment="1">
      <alignment horizontal="center" vertical="center" wrapText="1"/>
    </xf>
    <xf numFmtId="0" fontId="81" fillId="14" borderId="200" xfId="0" applyFont="1" applyFill="1" applyBorder="1" applyAlignment="1">
      <alignment horizontal="center" vertical="center" wrapText="1"/>
    </xf>
    <xf numFmtId="0" fontId="91" fillId="16" borderId="404" xfId="0" applyFont="1" applyFill="1" applyBorder="1" applyAlignment="1" applyProtection="1">
      <alignment horizontal="left" vertical="center"/>
      <protection locked="0"/>
    </xf>
    <xf numFmtId="0" fontId="91" fillId="16" borderId="405" xfId="0" applyFont="1" applyFill="1" applyBorder="1" applyAlignment="1" applyProtection="1">
      <alignment horizontal="left" vertical="center"/>
      <protection locked="0"/>
    </xf>
    <xf numFmtId="0" fontId="89" fillId="27" borderId="91" xfId="0" applyFont="1" applyFill="1" applyBorder="1" applyAlignment="1">
      <alignment horizontal="center" vertical="center"/>
    </xf>
    <xf numFmtId="0" fontId="89" fillId="27" borderId="349" xfId="0" applyFont="1" applyFill="1" applyBorder="1" applyAlignment="1">
      <alignment horizontal="center" vertical="center"/>
    </xf>
    <xf numFmtId="0" fontId="97" fillId="33" borderId="357" xfId="0" applyFont="1" applyFill="1" applyBorder="1" applyAlignment="1">
      <alignment horizontal="center" vertical="center"/>
    </xf>
    <xf numFmtId="0" fontId="97" fillId="33" borderId="352" xfId="0" applyFont="1" applyFill="1" applyBorder="1" applyAlignment="1">
      <alignment horizontal="center" vertical="center"/>
    </xf>
    <xf numFmtId="0" fontId="97" fillId="33" borderId="234" xfId="0" applyFont="1" applyFill="1" applyBorder="1" applyAlignment="1">
      <alignment horizontal="center" vertical="center"/>
    </xf>
    <xf numFmtId="0" fontId="97" fillId="33" borderId="235" xfId="0" applyFont="1" applyFill="1" applyBorder="1" applyAlignment="1">
      <alignment horizontal="center" vertical="center"/>
    </xf>
    <xf numFmtId="0" fontId="97" fillId="33" borderId="356" xfId="0" applyFont="1" applyFill="1" applyBorder="1" applyAlignment="1">
      <alignment horizontal="center" vertical="center"/>
    </xf>
    <xf numFmtId="0" fontId="97" fillId="33" borderId="359" xfId="0" applyFont="1" applyFill="1" applyBorder="1" applyAlignment="1">
      <alignment horizontal="center" vertical="center"/>
    </xf>
    <xf numFmtId="0" fontId="0" fillId="41" borderId="418" xfId="0" applyFill="1" applyBorder="1" applyAlignment="1">
      <alignment horizontal="right" vertical="center"/>
    </xf>
    <xf numFmtId="0" fontId="0" fillId="41" borderId="316" xfId="0" applyFill="1" applyBorder="1" applyAlignment="1">
      <alignment horizontal="right" vertical="center"/>
    </xf>
    <xf numFmtId="0" fontId="69" fillId="28" borderId="415" xfId="0" applyFont="1" applyFill="1" applyBorder="1" applyAlignment="1">
      <alignment horizontal="center" vertical="center"/>
    </xf>
    <xf numFmtId="0" fontId="69" fillId="28" borderId="248" xfId="0" applyFont="1" applyFill="1" applyBorder="1" applyAlignment="1">
      <alignment horizontal="center" vertical="center"/>
    </xf>
    <xf numFmtId="0" fontId="69" fillId="28" borderId="426" xfId="0" applyFont="1" applyFill="1" applyBorder="1" applyAlignment="1">
      <alignment horizontal="center" vertical="center"/>
    </xf>
    <xf numFmtId="0" fontId="69" fillId="28" borderId="236" xfId="0" applyFont="1" applyFill="1" applyBorder="1" applyAlignment="1">
      <alignment horizontal="center" vertical="center"/>
    </xf>
    <xf numFmtId="0" fontId="84" fillId="26" borderId="191" xfId="0" applyFont="1" applyFill="1" applyBorder="1" applyAlignment="1">
      <alignment horizontal="center" vertical="center"/>
    </xf>
    <xf numFmtId="0" fontId="84" fillId="26" borderId="201" xfId="0" applyFont="1" applyFill="1" applyBorder="1" applyAlignment="1">
      <alignment horizontal="center" vertical="center"/>
    </xf>
    <xf numFmtId="0" fontId="89" fillId="0" borderId="498" xfId="0" applyFont="1" applyBorder="1" applyAlignment="1">
      <alignment horizontal="center" vertical="center" wrapText="1"/>
    </xf>
    <xf numFmtId="0" fontId="89" fillId="0" borderId="499" xfId="0" applyFont="1" applyBorder="1" applyAlignment="1">
      <alignment horizontal="center" vertical="center" wrapText="1"/>
    </xf>
    <xf numFmtId="0" fontId="69" fillId="28" borderId="249" xfId="0" applyFont="1" applyFill="1" applyBorder="1" applyAlignment="1">
      <alignment horizontal="center" vertical="center" wrapText="1"/>
    </xf>
    <xf numFmtId="0" fontId="69" fillId="28" borderId="239" xfId="0" applyFont="1" applyFill="1" applyBorder="1" applyAlignment="1">
      <alignment horizontal="center" vertical="center" wrapText="1"/>
    </xf>
    <xf numFmtId="0" fontId="69" fillId="28" borderId="226" xfId="0" applyFont="1" applyFill="1" applyBorder="1" applyAlignment="1">
      <alignment horizontal="center" vertical="center" wrapText="1"/>
    </xf>
    <xf numFmtId="0" fontId="69" fillId="28" borderId="238" xfId="0" applyFont="1" applyFill="1" applyBorder="1" applyAlignment="1">
      <alignment horizontal="center" vertical="center" wrapText="1"/>
    </xf>
    <xf numFmtId="0" fontId="69" fillId="33" borderId="352" xfId="0" applyFont="1" applyFill="1" applyBorder="1" applyAlignment="1">
      <alignment horizontal="center" vertical="center"/>
    </xf>
    <xf numFmtId="0" fontId="69" fillId="33" borderId="130" xfId="0" applyFont="1" applyFill="1" applyBorder="1" applyAlignment="1">
      <alignment horizontal="center" vertical="center"/>
    </xf>
    <xf numFmtId="0" fontId="69" fillId="33" borderId="350" xfId="0" applyFont="1" applyFill="1" applyBorder="1" applyAlignment="1">
      <alignment horizontal="center" vertical="center"/>
    </xf>
    <xf numFmtId="0" fontId="69" fillId="33" borderId="351" xfId="0" applyFont="1" applyFill="1" applyBorder="1" applyAlignment="1">
      <alignment horizontal="center" vertical="center"/>
    </xf>
    <xf numFmtId="0" fontId="69" fillId="33" borderId="337" xfId="0" applyFont="1" applyFill="1" applyBorder="1" applyAlignment="1">
      <alignment horizontal="center" vertical="center"/>
    </xf>
    <xf numFmtId="0" fontId="69" fillId="33" borderId="78" xfId="0" applyFont="1" applyFill="1" applyBorder="1" applyAlignment="1">
      <alignment horizontal="center" vertical="center"/>
    </xf>
    <xf numFmtId="0" fontId="69" fillId="33" borderId="353" xfId="0" applyFont="1" applyFill="1" applyBorder="1" applyAlignment="1">
      <alignment horizontal="center" vertical="center" wrapText="1"/>
    </xf>
    <xf numFmtId="0" fontId="69" fillId="33" borderId="145" xfId="0" applyFont="1" applyFill="1" applyBorder="1" applyAlignment="1">
      <alignment horizontal="center" vertical="center" wrapText="1"/>
    </xf>
    <xf numFmtId="0" fontId="69" fillId="33" borderId="353" xfId="0" applyFont="1" applyFill="1" applyBorder="1" applyAlignment="1">
      <alignment horizontal="center" vertical="center"/>
    </xf>
    <xf numFmtId="0" fontId="69" fillId="33" borderId="145" xfId="0" applyFont="1" applyFill="1" applyBorder="1" applyAlignment="1">
      <alignment horizontal="center" vertical="center"/>
    </xf>
    <xf numFmtId="0" fontId="0" fillId="0" borderId="418" xfId="0" applyBorder="1" applyAlignment="1">
      <alignment horizontal="right" vertical="center"/>
    </xf>
    <xf numFmtId="0" fontId="0" fillId="0" borderId="316" xfId="0" applyBorder="1" applyAlignment="1">
      <alignment horizontal="right" vertical="center"/>
    </xf>
    <xf numFmtId="0" fontId="69" fillId="29" borderId="192" xfId="0" applyFont="1" applyFill="1" applyBorder="1" applyAlignment="1">
      <alignment horizontal="center" vertical="center" wrapText="1"/>
    </xf>
    <xf numFmtId="0" fontId="69" fillId="29" borderId="299" xfId="0" applyFont="1" applyFill="1" applyBorder="1" applyAlignment="1">
      <alignment horizontal="center" vertical="center" wrapText="1"/>
    </xf>
    <xf numFmtId="0" fontId="69" fillId="29" borderId="200" xfId="0" applyFont="1" applyFill="1" applyBorder="1" applyAlignment="1">
      <alignment horizontal="center" vertical="center" wrapText="1"/>
    </xf>
    <xf numFmtId="0" fontId="69" fillId="29" borderId="281" xfId="0" applyFont="1" applyFill="1" applyBorder="1" applyAlignment="1">
      <alignment horizontal="center" vertical="center" wrapText="1"/>
    </xf>
    <xf numFmtId="0" fontId="81" fillId="14" borderId="505" xfId="0" applyFont="1" applyFill="1" applyBorder="1" applyAlignment="1">
      <alignment horizontal="center" vertical="center" wrapText="1"/>
    </xf>
    <xf numFmtId="0" fontId="81" fillId="14" borderId="506" xfId="0" applyFont="1" applyFill="1" applyBorder="1" applyAlignment="1">
      <alignment horizontal="center" vertical="center" wrapText="1"/>
    </xf>
    <xf numFmtId="0" fontId="69" fillId="28" borderId="226" xfId="0" applyFont="1" applyFill="1" applyBorder="1" applyAlignment="1">
      <alignment horizontal="center" vertical="center"/>
    </xf>
    <xf numFmtId="0" fontId="69" fillId="28" borderId="238" xfId="0" applyFont="1" applyFill="1" applyBorder="1" applyAlignment="1">
      <alignment horizontal="center" vertical="center"/>
    </xf>
    <xf numFmtId="0" fontId="81" fillId="14" borderId="176" xfId="0" applyFont="1" applyFill="1" applyBorder="1" applyAlignment="1">
      <alignment horizontal="center" vertical="center" wrapText="1"/>
    </xf>
    <xf numFmtId="0" fontId="81" fillId="14" borderId="86" xfId="0" applyFont="1" applyFill="1" applyBorder="1" applyAlignment="1">
      <alignment horizontal="center" vertical="center" wrapText="1"/>
    </xf>
    <xf numFmtId="0" fontId="89" fillId="0" borderId="245" xfId="0" applyFont="1" applyBorder="1" applyAlignment="1">
      <alignment horizontal="center" vertical="center" wrapText="1"/>
    </xf>
    <xf numFmtId="0" fontId="89" fillId="0" borderId="246" xfId="0" applyFont="1" applyBorder="1" applyAlignment="1">
      <alignment horizontal="center" vertical="center" wrapText="1"/>
    </xf>
    <xf numFmtId="0" fontId="89" fillId="0" borderId="247" xfId="0" applyFont="1" applyBorder="1" applyAlignment="1">
      <alignment horizontal="center" vertical="center" wrapText="1"/>
    </xf>
    <xf numFmtId="0" fontId="81" fillId="14" borderId="209" xfId="0" applyFont="1" applyFill="1" applyBorder="1" applyAlignment="1">
      <alignment horizontal="center" vertical="center" wrapText="1"/>
    </xf>
    <xf numFmtId="0" fontId="81" fillId="14" borderId="188" xfId="0" applyFont="1" applyFill="1" applyBorder="1" applyAlignment="1">
      <alignment horizontal="center" vertical="center" wrapText="1"/>
    </xf>
    <xf numFmtId="0" fontId="88" fillId="0" borderId="360" xfId="0" applyFont="1" applyBorder="1" applyAlignment="1">
      <alignment vertical="center" wrapText="1"/>
    </xf>
    <xf numFmtId="0" fontId="88" fillId="0" borderId="361" xfId="0" applyFont="1" applyBorder="1" applyAlignment="1">
      <alignment vertical="center" wrapText="1"/>
    </xf>
    <xf numFmtId="167" fontId="89" fillId="0" borderId="0" xfId="1" applyNumberFormat="1" applyFont="1" applyFill="1" applyBorder="1" applyAlignment="1" applyProtection="1">
      <alignment horizontal="center" vertical="center"/>
    </xf>
    <xf numFmtId="167" fontId="89" fillId="0" borderId="204" xfId="1" applyNumberFormat="1" applyFont="1" applyFill="1" applyBorder="1" applyAlignment="1" applyProtection="1">
      <alignment horizontal="center" vertical="center"/>
    </xf>
    <xf numFmtId="0" fontId="69" fillId="28" borderId="145" xfId="0" applyFont="1" applyFill="1" applyBorder="1" applyAlignment="1">
      <alignment horizontal="center" vertical="center" wrapText="1"/>
    </xf>
    <xf numFmtId="0" fontId="69" fillId="28" borderId="240" xfId="0" applyFont="1" applyFill="1" applyBorder="1" applyAlignment="1">
      <alignment horizontal="center" vertical="center" wrapText="1"/>
    </xf>
    <xf numFmtId="0" fontId="69" fillId="28" borderId="145" xfId="0" applyFont="1" applyFill="1" applyBorder="1" applyAlignment="1">
      <alignment horizontal="center" vertical="center"/>
    </xf>
    <xf numFmtId="0" fontId="69" fillId="28" borderId="240" xfId="0" applyFont="1" applyFill="1" applyBorder="1" applyAlignment="1">
      <alignment horizontal="center" vertical="center"/>
    </xf>
    <xf numFmtId="0" fontId="69" fillId="28" borderId="129" xfId="0" applyFont="1" applyFill="1" applyBorder="1" applyAlignment="1">
      <alignment horizontal="center" vertical="center" wrapText="1"/>
    </xf>
    <xf numFmtId="0" fontId="69" fillId="28" borderId="234" xfId="0" applyFont="1" applyFill="1" applyBorder="1" applyAlignment="1">
      <alignment horizontal="center" vertical="center" wrapText="1"/>
    </xf>
    <xf numFmtId="0" fontId="69" fillId="28" borderId="0" xfId="0" applyFont="1" applyFill="1" applyAlignment="1">
      <alignment horizontal="center" vertical="center" wrapText="1"/>
    </xf>
    <xf numFmtId="0" fontId="69" fillId="28" borderId="213" xfId="0" applyFont="1" applyFill="1" applyBorder="1" applyAlignment="1">
      <alignment horizontal="center" vertical="center" wrapText="1"/>
    </xf>
    <xf numFmtId="181" fontId="88" fillId="34" borderId="243" xfId="0" applyNumberFormat="1" applyFont="1" applyFill="1" applyBorder="1" applyAlignment="1">
      <alignment horizontal="left" vertical="center" wrapText="1" indent="2"/>
    </xf>
    <xf numFmtId="181" fontId="88" fillId="34" borderId="0" xfId="0" applyNumberFormat="1" applyFont="1" applyFill="1" applyAlignment="1">
      <alignment horizontal="left" vertical="center" wrapText="1" indent="2"/>
    </xf>
    <xf numFmtId="0" fontId="69" fillId="27" borderId="61" xfId="0" applyFont="1" applyFill="1" applyBorder="1" applyAlignment="1">
      <alignment horizontal="center"/>
    </xf>
    <xf numFmtId="0" fontId="69" fillId="27" borderId="0" xfId="0" applyFont="1" applyFill="1" applyAlignment="1">
      <alignment horizontal="center"/>
    </xf>
    <xf numFmtId="0" fontId="69" fillId="27" borderId="412" xfId="0" applyFont="1" applyFill="1" applyBorder="1" applyAlignment="1">
      <alignment horizontal="center"/>
    </xf>
    <xf numFmtId="0" fontId="97" fillId="33" borderId="131" xfId="0" applyFont="1" applyFill="1" applyBorder="1" applyAlignment="1">
      <alignment horizontal="center" vertical="center"/>
    </xf>
    <xf numFmtId="0" fontId="97" fillId="33" borderId="119" xfId="0" applyFont="1" applyFill="1" applyBorder="1" applyAlignment="1">
      <alignment horizontal="center" vertical="center"/>
    </xf>
    <xf numFmtId="0" fontId="89" fillId="11" borderId="428" xfId="0" applyFont="1" applyFill="1" applyBorder="1" applyAlignment="1">
      <alignment horizontal="right" vertical="center"/>
    </xf>
    <xf numFmtId="0" fontId="89" fillId="11" borderId="343" xfId="0" applyFont="1" applyFill="1" applyBorder="1" applyAlignment="1">
      <alignment horizontal="right" vertical="center"/>
    </xf>
    <xf numFmtId="181" fontId="69" fillId="28" borderId="415" xfId="0" applyNumberFormat="1" applyFont="1" applyFill="1" applyBorder="1" applyAlignment="1">
      <alignment horizontal="center" vertical="center"/>
    </xf>
    <xf numFmtId="181" fontId="69" fillId="28" borderId="130" xfId="0" applyNumberFormat="1" applyFont="1" applyFill="1" applyBorder="1" applyAlignment="1">
      <alignment horizontal="center" vertical="center"/>
    </xf>
    <xf numFmtId="181" fontId="69" fillId="28" borderId="426" xfId="0" applyNumberFormat="1" applyFont="1" applyFill="1" applyBorder="1" applyAlignment="1">
      <alignment horizontal="center" vertical="center"/>
    </xf>
    <xf numFmtId="181" fontId="69" fillId="28" borderId="235" xfId="0" applyNumberFormat="1" applyFont="1" applyFill="1" applyBorder="1" applyAlignment="1">
      <alignment horizontal="center" vertical="center"/>
    </xf>
    <xf numFmtId="0" fontId="69" fillId="2" borderId="427" xfId="0" applyFont="1" applyFill="1" applyBorder="1" applyAlignment="1">
      <alignment horizontal="center" vertical="center"/>
    </xf>
    <xf numFmtId="0" fontId="69" fillId="2" borderId="340" xfId="0" applyFont="1" applyFill="1" applyBorder="1" applyAlignment="1">
      <alignment horizontal="center" vertical="center"/>
    </xf>
    <xf numFmtId="0" fontId="69" fillId="2" borderId="341" xfId="0" applyFont="1" applyFill="1" applyBorder="1" applyAlignment="1">
      <alignment horizontal="center" vertical="center"/>
    </xf>
    <xf numFmtId="0" fontId="69" fillId="2" borderId="365" xfId="0" applyFont="1" applyFill="1" applyBorder="1" applyAlignment="1">
      <alignment horizontal="center" vertical="center"/>
    </xf>
    <xf numFmtId="38" fontId="102" fillId="0" borderId="346" xfId="0" applyNumberFormat="1" applyFont="1" applyBorder="1" applyAlignment="1">
      <alignment horizontal="center" vertical="center"/>
    </xf>
    <xf numFmtId="0" fontId="102" fillId="0" borderId="347" xfId="0" applyFont="1" applyBorder="1" applyAlignment="1">
      <alignment horizontal="center" vertical="center"/>
    </xf>
    <xf numFmtId="0" fontId="69" fillId="27" borderId="218" xfId="0" applyFont="1" applyFill="1" applyBorder="1" applyAlignment="1">
      <alignment horizontal="center" vertical="center"/>
    </xf>
    <xf numFmtId="0" fontId="69" fillId="27" borderId="221" xfId="0" applyFont="1" applyFill="1" applyBorder="1" applyAlignment="1">
      <alignment horizontal="center" vertical="center"/>
    </xf>
    <xf numFmtId="167" fontId="70" fillId="27" borderId="302" xfId="1" applyNumberFormat="1" applyFont="1" applyFill="1" applyBorder="1" applyAlignment="1" applyProtection="1">
      <alignment horizontal="center"/>
    </xf>
    <xf numFmtId="167" fontId="70" fillId="27" borderId="221" xfId="1" applyNumberFormat="1" applyFont="1" applyFill="1" applyBorder="1" applyAlignment="1" applyProtection="1">
      <alignment horizontal="center"/>
    </xf>
    <xf numFmtId="167" fontId="70" fillId="27" borderId="368" xfId="1" applyNumberFormat="1" applyFont="1" applyFill="1" applyBorder="1" applyAlignment="1" applyProtection="1">
      <alignment horizontal="center"/>
    </xf>
    <xf numFmtId="0" fontId="69" fillId="28" borderId="378" xfId="0" applyFont="1" applyFill="1" applyBorder="1" applyAlignment="1">
      <alignment horizontal="center" vertical="center" wrapText="1"/>
    </xf>
    <xf numFmtId="0" fontId="69" fillId="28" borderId="216" xfId="0" applyFont="1" applyFill="1" applyBorder="1" applyAlignment="1">
      <alignment horizontal="center" vertical="center" wrapText="1"/>
    </xf>
    <xf numFmtId="167" fontId="89" fillId="11" borderId="340" xfId="1" applyNumberFormat="1" applyFont="1" applyFill="1" applyBorder="1" applyAlignment="1" applyProtection="1">
      <alignment horizontal="center"/>
    </xf>
    <xf numFmtId="167" fontId="89" fillId="11" borderId="341" xfId="1" applyNumberFormat="1" applyFont="1" applyFill="1" applyBorder="1" applyAlignment="1" applyProtection="1">
      <alignment horizontal="center"/>
    </xf>
    <xf numFmtId="0" fontId="69" fillId="33" borderId="354" xfId="0" applyFont="1" applyFill="1" applyBorder="1" applyAlignment="1">
      <alignment horizontal="center" vertical="center"/>
    </xf>
    <xf numFmtId="0" fontId="69" fillId="33" borderId="355" xfId="0" applyFont="1" applyFill="1" applyBorder="1" applyAlignment="1">
      <alignment horizontal="center" vertical="center"/>
    </xf>
    <xf numFmtId="0" fontId="69" fillId="33" borderId="90" xfId="0" applyFont="1" applyFill="1" applyBorder="1" applyAlignment="1">
      <alignment horizontal="center" vertical="center" wrapText="1"/>
    </xf>
    <xf numFmtId="0" fontId="69" fillId="33" borderId="220" xfId="0" applyFont="1" applyFill="1" applyBorder="1" applyAlignment="1">
      <alignment horizontal="center" vertical="center" wrapText="1"/>
    </xf>
    <xf numFmtId="0" fontId="69" fillId="33" borderId="79" xfId="0" applyFont="1" applyFill="1" applyBorder="1" applyAlignment="1">
      <alignment horizontal="center" vertical="center" wrapText="1"/>
    </xf>
    <xf numFmtId="181" fontId="88" fillId="34" borderId="205" xfId="0" applyNumberFormat="1" applyFont="1" applyFill="1" applyBorder="1" applyAlignment="1">
      <alignment horizontal="left" vertical="center" wrapText="1" indent="2"/>
    </xf>
    <xf numFmtId="0" fontId="84" fillId="26" borderId="218" xfId="0" applyFont="1" applyFill="1" applyBorder="1" applyAlignment="1">
      <alignment horizontal="center" vertical="center" wrapText="1"/>
    </xf>
    <xf numFmtId="0" fontId="84" fillId="26" borderId="221" xfId="0" applyFont="1" applyFill="1" applyBorder="1" applyAlignment="1">
      <alignment horizontal="center" vertical="center" wrapText="1"/>
    </xf>
    <xf numFmtId="0" fontId="84" fillId="26" borderId="368" xfId="0" applyFont="1" applyFill="1" applyBorder="1" applyAlignment="1">
      <alignment horizontal="center" vertical="center" wrapText="1"/>
    </xf>
    <xf numFmtId="0" fontId="88" fillId="34" borderId="0" xfId="0" applyFont="1" applyFill="1" applyAlignment="1">
      <alignment horizontal="right" vertical="center"/>
    </xf>
    <xf numFmtId="167" fontId="89" fillId="0" borderId="0" xfId="0" applyNumberFormat="1" applyFont="1" applyAlignment="1">
      <alignment horizontal="center" vertical="center"/>
    </xf>
    <xf numFmtId="0" fontId="89" fillId="0" borderId="0" xfId="0" applyFont="1" applyAlignment="1">
      <alignment horizontal="center" vertical="center"/>
    </xf>
    <xf numFmtId="167" fontId="89" fillId="0" borderId="212" xfId="0" applyNumberFormat="1" applyFont="1" applyBorder="1" applyAlignment="1">
      <alignment horizontal="center" vertical="center"/>
    </xf>
    <xf numFmtId="37" fontId="89" fillId="0" borderId="253" xfId="1" applyNumberFormat="1" applyFont="1" applyFill="1" applyBorder="1" applyAlignment="1" applyProtection="1">
      <alignment horizontal="center" vertical="center"/>
    </xf>
    <xf numFmtId="37" fontId="89" fillId="0" borderId="270" xfId="1" applyNumberFormat="1" applyFont="1" applyFill="1" applyBorder="1" applyAlignment="1" applyProtection="1">
      <alignment horizontal="center" vertical="center"/>
    </xf>
    <xf numFmtId="0" fontId="69" fillId="29" borderId="271" xfId="0" applyFont="1" applyFill="1" applyBorder="1" applyAlignment="1">
      <alignment horizontal="center" vertical="center" wrapText="1"/>
    </xf>
    <xf numFmtId="0" fontId="69" fillId="29" borderId="255" xfId="0" applyFont="1" applyFill="1" applyBorder="1" applyAlignment="1">
      <alignment horizontal="center" vertical="center" wrapText="1"/>
    </xf>
    <xf numFmtId="0" fontId="69" fillId="29" borderId="291" xfId="0" applyFont="1" applyFill="1" applyBorder="1" applyAlignment="1">
      <alignment horizontal="center" vertical="center" wrapText="1"/>
    </xf>
    <xf numFmtId="0" fontId="69" fillId="29" borderId="292" xfId="0" applyFont="1" applyFill="1" applyBorder="1" applyAlignment="1">
      <alignment horizontal="center" vertical="center" wrapText="1"/>
    </xf>
    <xf numFmtId="37" fontId="89" fillId="0" borderId="254" xfId="1" applyNumberFormat="1" applyFont="1" applyFill="1" applyBorder="1" applyAlignment="1" applyProtection="1">
      <alignment horizontal="center" vertical="center"/>
    </xf>
    <xf numFmtId="38" fontId="89" fillId="0" borderId="293" xfId="0" applyNumberFormat="1" applyFont="1" applyBorder="1" applyAlignment="1">
      <alignment horizontal="center" vertical="center"/>
    </xf>
    <xf numFmtId="38" fontId="89" fillId="0" borderId="294" xfId="0" applyNumberFormat="1" applyFont="1" applyBorder="1" applyAlignment="1">
      <alignment horizontal="center" vertical="center"/>
    </xf>
    <xf numFmtId="0" fontId="69" fillId="29" borderId="251" xfId="0" applyFont="1" applyFill="1" applyBorder="1" applyAlignment="1">
      <alignment horizontal="center" vertical="center" wrapText="1"/>
    </xf>
    <xf numFmtId="0" fontId="69" fillId="29" borderId="256" xfId="0" applyFont="1" applyFill="1" applyBorder="1" applyAlignment="1">
      <alignment horizontal="center" vertical="center" wrapText="1"/>
    </xf>
    <xf numFmtId="0" fontId="69" fillId="29" borderId="190" xfId="0" applyFont="1" applyFill="1" applyBorder="1" applyAlignment="1">
      <alignment horizontal="center" vertical="center" wrapText="1"/>
    </xf>
    <xf numFmtId="38" fontId="37" fillId="0" borderId="522" xfId="0" applyNumberFormat="1" applyFont="1" applyBorder="1" applyAlignment="1" applyProtection="1">
      <alignment horizontal="center" vertical="center"/>
      <protection locked="0"/>
    </xf>
    <xf numFmtId="38" fontId="37" fillId="0" borderId="523" xfId="0" applyNumberFormat="1" applyFont="1" applyBorder="1" applyAlignment="1" applyProtection="1">
      <alignment horizontal="center" vertical="center"/>
      <protection locked="0"/>
    </xf>
    <xf numFmtId="0" fontId="69" fillId="29" borderId="295" xfId="0" applyFont="1" applyFill="1" applyBorder="1" applyAlignment="1">
      <alignment horizontal="center" vertical="center" wrapText="1"/>
    </xf>
    <xf numFmtId="0" fontId="69" fillId="29" borderId="269" xfId="0" applyFont="1" applyFill="1" applyBorder="1" applyAlignment="1">
      <alignment horizontal="center" vertical="center" wrapText="1"/>
    </xf>
    <xf numFmtId="0" fontId="143" fillId="0" borderId="262" xfId="0" applyFont="1" applyBorder="1" applyAlignment="1">
      <alignment horizontal="left" vertical="center" wrapText="1"/>
    </xf>
    <xf numFmtId="0" fontId="143" fillId="0" borderId="411" xfId="0" applyFont="1" applyBorder="1" applyAlignment="1">
      <alignment horizontal="left" vertical="center" wrapText="1"/>
    </xf>
    <xf numFmtId="0" fontId="143" fillId="0" borderId="0" xfId="0" applyFont="1" applyAlignment="1">
      <alignment horizontal="left" vertical="center" wrapText="1"/>
    </xf>
    <xf numFmtId="0" fontId="143" fillId="0" borderId="412" xfId="0" applyFont="1" applyBorder="1" applyAlignment="1">
      <alignment horizontal="left" vertical="center" wrapText="1"/>
    </xf>
    <xf numFmtId="0" fontId="143" fillId="0" borderId="233" xfId="0" applyFont="1" applyBorder="1" applyAlignment="1">
      <alignment horizontal="left" vertical="center" wrapText="1"/>
    </xf>
    <xf numFmtId="0" fontId="143" fillId="0" borderId="414" xfId="0" applyFont="1" applyBorder="1" applyAlignment="1">
      <alignment horizontal="left" vertical="center" wrapText="1"/>
    </xf>
    <xf numFmtId="0" fontId="142" fillId="34" borderId="217" xfId="0" applyFont="1" applyFill="1" applyBorder="1" applyAlignment="1">
      <alignment horizontal="left" vertical="center" indent="1"/>
    </xf>
    <xf numFmtId="0" fontId="142" fillId="34" borderId="213" xfId="0" applyFont="1" applyFill="1" applyBorder="1" applyAlignment="1">
      <alignment horizontal="left" vertical="center" indent="1"/>
    </xf>
    <xf numFmtId="0" fontId="142" fillId="34" borderId="219" xfId="0" applyFont="1" applyFill="1" applyBorder="1" applyAlignment="1">
      <alignment horizontal="left" vertical="center" indent="1"/>
    </xf>
    <xf numFmtId="0" fontId="142" fillId="34" borderId="211" xfId="0" applyFont="1" applyFill="1" applyBorder="1" applyAlignment="1">
      <alignment horizontal="left" vertical="center" indent="1"/>
    </xf>
    <xf numFmtId="0" fontId="96" fillId="34" borderId="243" xfId="0" applyFont="1" applyFill="1" applyBorder="1" applyAlignment="1">
      <alignment horizontal="left" vertical="center" wrapText="1" indent="1"/>
    </xf>
    <xf numFmtId="0" fontId="96" fillId="34" borderId="212" xfId="0" applyFont="1" applyFill="1" applyBorder="1" applyAlignment="1">
      <alignment horizontal="left" vertical="center" wrapText="1" indent="1"/>
    </xf>
    <xf numFmtId="0" fontId="97" fillId="33" borderId="353" xfId="0" applyFont="1" applyFill="1" applyBorder="1" applyAlignment="1">
      <alignment horizontal="center" vertical="center"/>
    </xf>
    <xf numFmtId="0" fontId="97" fillId="33" borderId="240" xfId="0" applyFont="1" applyFill="1" applyBorder="1" applyAlignment="1">
      <alignment horizontal="center" vertical="center"/>
    </xf>
    <xf numFmtId="0" fontId="97" fillId="33" borderId="358" xfId="0" applyFont="1" applyFill="1" applyBorder="1" applyAlignment="1">
      <alignment horizontal="center" vertical="center"/>
    </xf>
    <xf numFmtId="0" fontId="97" fillId="33" borderId="479" xfId="0" applyFont="1" applyFill="1" applyBorder="1" applyAlignment="1">
      <alignment horizontal="center" vertical="center"/>
    </xf>
    <xf numFmtId="0" fontId="89" fillId="27" borderId="201" xfId="0" applyFont="1" applyFill="1" applyBorder="1" applyAlignment="1">
      <alignment horizontal="center" vertical="center"/>
    </xf>
    <xf numFmtId="0" fontId="89" fillId="27" borderId="264" xfId="0" applyFont="1" applyFill="1" applyBorder="1" applyAlignment="1">
      <alignment horizontal="center" vertical="center"/>
    </xf>
    <xf numFmtId="0" fontId="84" fillId="37" borderId="465" xfId="0" applyFont="1" applyFill="1" applyBorder="1" applyAlignment="1">
      <alignment horizontal="center" vertical="center"/>
    </xf>
    <xf numFmtId="0" fontId="84" fillId="37" borderId="466" xfId="0" applyFont="1" applyFill="1" applyBorder="1" applyAlignment="1">
      <alignment horizontal="center" vertical="center"/>
    </xf>
    <xf numFmtId="0" fontId="84" fillId="37" borderId="467" xfId="0" applyFont="1" applyFill="1" applyBorder="1" applyAlignment="1">
      <alignment horizontal="center" vertical="center"/>
    </xf>
    <xf numFmtId="0" fontId="89" fillId="27" borderId="468" xfId="0" applyFont="1" applyFill="1" applyBorder="1" applyAlignment="1">
      <alignment horizontal="center" vertical="center"/>
    </xf>
    <xf numFmtId="0" fontId="89" fillId="27" borderId="469" xfId="0" applyFont="1" applyFill="1" applyBorder="1" applyAlignment="1">
      <alignment horizontal="center" vertical="center"/>
    </xf>
    <xf numFmtId="0" fontId="89" fillId="27" borderId="470" xfId="0" applyFont="1" applyFill="1" applyBorder="1" applyAlignment="1">
      <alignment horizontal="center" vertical="center"/>
    </xf>
    <xf numFmtId="0" fontId="89" fillId="11" borderId="430" xfId="0" applyFont="1" applyFill="1" applyBorder="1" applyAlignment="1">
      <alignment horizontal="right" vertical="center"/>
    </xf>
    <xf numFmtId="0" fontId="89" fillId="11" borderId="346" xfId="0" applyFont="1" applyFill="1" applyBorder="1" applyAlignment="1">
      <alignment horizontal="right" vertical="center"/>
    </xf>
    <xf numFmtId="0" fontId="89" fillId="11" borderId="429" xfId="0" applyFont="1" applyFill="1" applyBorder="1" applyAlignment="1">
      <alignment horizontal="right"/>
    </xf>
    <xf numFmtId="0" fontId="89" fillId="11" borderId="345" xfId="0" applyFont="1" applyFill="1" applyBorder="1" applyAlignment="1">
      <alignment horizontal="right"/>
    </xf>
    <xf numFmtId="0" fontId="89" fillId="11" borderId="427" xfId="0" applyFont="1" applyFill="1" applyBorder="1" applyAlignment="1">
      <alignment horizontal="right" vertical="center"/>
    </xf>
    <xf numFmtId="0" fontId="89" fillId="11" borderId="340" xfId="0" applyFont="1" applyFill="1" applyBorder="1" applyAlignment="1">
      <alignment horizontal="right" vertical="center"/>
    </xf>
    <xf numFmtId="0" fontId="69" fillId="27" borderId="495" xfId="0" applyFont="1" applyFill="1" applyBorder="1" applyAlignment="1">
      <alignment horizontal="center"/>
    </xf>
    <xf numFmtId="0" fontId="69" fillId="27" borderId="496" xfId="0" applyFont="1" applyFill="1" applyBorder="1" applyAlignment="1">
      <alignment horizontal="center"/>
    </xf>
    <xf numFmtId="0" fontId="88" fillId="34" borderId="243" xfId="0" applyFont="1" applyFill="1" applyBorder="1" applyAlignment="1">
      <alignment horizontal="right" vertical="center"/>
    </xf>
    <xf numFmtId="0" fontId="89" fillId="11" borderId="428" xfId="0" applyFont="1" applyFill="1" applyBorder="1" applyAlignment="1">
      <alignment horizontal="right"/>
    </xf>
    <xf numFmtId="0" fontId="89" fillId="11" borderId="343" xfId="0" applyFont="1" applyFill="1" applyBorder="1" applyAlignment="1">
      <alignment horizontal="right"/>
    </xf>
    <xf numFmtId="0" fontId="89" fillId="11" borderId="427" xfId="0" applyFont="1" applyFill="1" applyBorder="1" applyAlignment="1">
      <alignment horizontal="right"/>
    </xf>
    <xf numFmtId="0" fontId="89" fillId="11" borderId="340" xfId="0" applyFont="1" applyFill="1" applyBorder="1" applyAlignment="1">
      <alignment horizontal="right"/>
    </xf>
    <xf numFmtId="0" fontId="88" fillId="0" borderId="362" xfId="0" applyFont="1" applyBorder="1" applyAlignment="1">
      <alignment vertical="center" wrapText="1"/>
    </xf>
    <xf numFmtId="0" fontId="88" fillId="0" borderId="301" xfId="0" applyFont="1" applyBorder="1" applyAlignment="1">
      <alignment vertical="center" wrapText="1"/>
    </xf>
    <xf numFmtId="181" fontId="88" fillId="34" borderId="219" xfId="0" applyNumberFormat="1" applyFont="1" applyFill="1" applyBorder="1" applyAlignment="1">
      <alignment horizontal="left" vertical="center" wrapText="1" indent="2"/>
    </xf>
    <xf numFmtId="181" fontId="88" fillId="34" borderId="225" xfId="0" applyNumberFormat="1" applyFont="1" applyFill="1" applyBorder="1" applyAlignment="1">
      <alignment horizontal="left" vertical="center" wrapText="1" indent="2"/>
    </xf>
    <xf numFmtId="0" fontId="89" fillId="35" borderId="480" xfId="0" applyFont="1" applyFill="1" applyBorder="1" applyAlignment="1">
      <alignment horizontal="center" vertical="center"/>
    </xf>
    <xf numFmtId="0" fontId="89" fillId="35" borderId="212" xfId="0" applyFont="1" applyFill="1" applyBorder="1" applyAlignment="1">
      <alignment horizontal="center" vertical="center"/>
    </xf>
    <xf numFmtId="0" fontId="89" fillId="35" borderId="481" xfId="0" applyFont="1" applyFill="1" applyBorder="1" applyAlignment="1">
      <alignment horizontal="center" vertical="center"/>
    </xf>
    <xf numFmtId="0" fontId="89" fillId="35" borderId="213" xfId="0" applyFont="1" applyFill="1" applyBorder="1" applyAlignment="1">
      <alignment horizontal="center" vertical="center"/>
    </xf>
    <xf numFmtId="0" fontId="69" fillId="0" borderId="345" xfId="0" applyFont="1" applyBorder="1" applyAlignment="1">
      <alignment horizontal="center" vertical="center"/>
    </xf>
    <xf numFmtId="0" fontId="69" fillId="0" borderId="571" xfId="0" applyFont="1" applyBorder="1" applyAlignment="1">
      <alignment horizontal="center" vertical="center"/>
    </xf>
    <xf numFmtId="0" fontId="69" fillId="0" borderId="572" xfId="0" applyFont="1" applyBorder="1" applyAlignment="1">
      <alignment horizontal="center" vertical="center"/>
    </xf>
    <xf numFmtId="0" fontId="69" fillId="0" borderId="429" xfId="0" applyFont="1" applyBorder="1" applyAlignment="1">
      <alignment horizontal="center" vertical="center"/>
    </xf>
    <xf numFmtId="0" fontId="69" fillId="0" borderId="577" xfId="0" applyFont="1" applyBorder="1" applyAlignment="1">
      <alignment horizontal="center" vertical="center"/>
    </xf>
    <xf numFmtId="0" fontId="69" fillId="0" borderId="578" xfId="0" applyFont="1" applyBorder="1" applyAlignment="1">
      <alignment horizontal="center" vertical="center"/>
    </xf>
    <xf numFmtId="0" fontId="69" fillId="0" borderId="563" xfId="0" applyFont="1" applyBorder="1" applyAlignment="1">
      <alignment horizontal="center" vertical="center"/>
    </xf>
    <xf numFmtId="0" fontId="69" fillId="0" borderId="573" xfId="0" applyFont="1" applyBorder="1" applyAlignment="1">
      <alignment horizontal="center" vertical="center"/>
    </xf>
    <xf numFmtId="0" fontId="69" fillId="0" borderId="574" xfId="0" applyFont="1" applyBorder="1" applyAlignment="1">
      <alignment horizontal="center" vertical="center"/>
    </xf>
    <xf numFmtId="0" fontId="69" fillId="0" borderId="374" xfId="0" applyFont="1" applyBorder="1" applyAlignment="1">
      <alignment horizontal="center" vertical="center" wrapText="1"/>
    </xf>
    <xf numFmtId="0" fontId="69" fillId="0" borderId="575" xfId="0" applyFont="1" applyBorder="1" applyAlignment="1">
      <alignment horizontal="center" vertical="center" wrapText="1"/>
    </xf>
    <xf numFmtId="0" fontId="69" fillId="0" borderId="576" xfId="0" applyFont="1" applyBorder="1" applyAlignment="1">
      <alignment horizontal="center" vertical="center" wrapText="1"/>
    </xf>
    <xf numFmtId="0" fontId="69" fillId="2" borderId="374" xfId="0" applyFont="1" applyFill="1" applyBorder="1" applyAlignment="1">
      <alignment horizontal="center" vertical="center"/>
    </xf>
    <xf numFmtId="0" fontId="69" fillId="2" borderId="575" xfId="0" applyFont="1" applyFill="1" applyBorder="1" applyAlignment="1">
      <alignment horizontal="center" vertical="center"/>
    </xf>
    <xf numFmtId="0" fontId="69" fillId="2" borderId="576" xfId="0" applyFont="1" applyFill="1" applyBorder="1" applyAlignment="1">
      <alignment horizontal="center" vertical="center"/>
    </xf>
    <xf numFmtId="0" fontId="69" fillId="2" borderId="567" xfId="0" applyFont="1" applyFill="1" applyBorder="1" applyAlignment="1">
      <alignment horizontal="center" vertical="center"/>
    </xf>
    <xf numFmtId="0" fontId="69" fillId="2" borderId="568" xfId="0" applyFont="1" applyFill="1" applyBorder="1" applyAlignment="1">
      <alignment horizontal="center" vertical="center"/>
    </xf>
    <xf numFmtId="0" fontId="69" fillId="2" borderId="569" xfId="0" applyFont="1" applyFill="1" applyBorder="1" applyAlignment="1">
      <alignment horizontal="center" vertical="center"/>
    </xf>
    <xf numFmtId="0" fontId="69" fillId="2" borderId="212" xfId="0" applyFont="1" applyFill="1" applyBorder="1" applyAlignment="1">
      <alignment horizontal="center" vertical="center"/>
    </xf>
    <xf numFmtId="0" fontId="69" fillId="2" borderId="570" xfId="0" applyFont="1" applyFill="1" applyBorder="1" applyAlignment="1">
      <alignment horizontal="center" vertical="center"/>
    </xf>
    <xf numFmtId="0" fontId="69" fillId="2" borderId="213" xfId="0" applyFont="1" applyFill="1" applyBorder="1" applyAlignment="1">
      <alignment horizontal="center" vertical="center"/>
    </xf>
    <xf numFmtId="174" fontId="24" fillId="0" borderId="55" xfId="4" applyNumberFormat="1" applyFont="1" applyBorder="1" applyAlignment="1">
      <alignment horizontal="center" vertical="center" wrapText="1"/>
    </xf>
    <xf numFmtId="174" fontId="24" fillId="0" borderId="176" xfId="4" applyNumberFormat="1" applyFont="1" applyBorder="1" applyAlignment="1">
      <alignment horizontal="center" vertical="center" wrapText="1"/>
    </xf>
    <xf numFmtId="0" fontId="56" fillId="16" borderId="446" xfId="0" applyFont="1" applyFill="1" applyBorder="1" applyAlignment="1">
      <alignment horizontal="center"/>
    </xf>
    <xf numFmtId="0" fontId="56" fillId="16" borderId="458" xfId="0" applyFont="1" applyFill="1" applyBorder="1" applyAlignment="1">
      <alignment horizontal="center"/>
    </xf>
    <xf numFmtId="0" fontId="0" fillId="0" borderId="442" xfId="0" applyBorder="1" applyAlignment="1">
      <alignment horizontal="center" vertical="center"/>
    </xf>
    <xf numFmtId="0" fontId="0" fillId="0" borderId="443" xfId="0" applyBorder="1" applyAlignment="1">
      <alignment horizontal="center" vertical="center"/>
    </xf>
    <xf numFmtId="0" fontId="0" fillId="0" borderId="449" xfId="0" applyBorder="1" applyAlignment="1">
      <alignment horizontal="center" vertical="center"/>
    </xf>
    <xf numFmtId="0" fontId="56" fillId="16" borderId="473" xfId="0" applyFont="1" applyFill="1" applyBorder="1" applyAlignment="1">
      <alignment horizontal="center"/>
    </xf>
    <xf numFmtId="0" fontId="56" fillId="16" borderId="474" xfId="0" applyFont="1" applyFill="1" applyBorder="1" applyAlignment="1">
      <alignment horizontal="center"/>
    </xf>
    <xf numFmtId="0" fontId="56" fillId="16" borderId="392" xfId="0" applyFont="1" applyFill="1" applyBorder="1" applyAlignment="1">
      <alignment horizontal="center"/>
    </xf>
    <xf numFmtId="0" fontId="56" fillId="16" borderId="396" xfId="0" applyFont="1" applyFill="1" applyBorder="1" applyAlignment="1">
      <alignment horizontal="center"/>
    </xf>
    <xf numFmtId="0" fontId="56" fillId="16" borderId="455" xfId="0" applyFont="1" applyFill="1" applyBorder="1" applyAlignment="1">
      <alignment horizontal="center"/>
    </xf>
    <xf numFmtId="0" fontId="56" fillId="16" borderId="475" xfId="0" applyFont="1" applyFill="1" applyBorder="1" applyAlignment="1">
      <alignment horizontal="center"/>
    </xf>
    <xf numFmtId="0" fontId="56" fillId="16" borderId="8" xfId="0" applyFont="1" applyFill="1" applyBorder="1" applyAlignment="1">
      <alignment horizontal="center"/>
    </xf>
    <xf numFmtId="0" fontId="56" fillId="16" borderId="9" xfId="0" applyFont="1" applyFill="1" applyBorder="1" applyAlignment="1">
      <alignment horizontal="center"/>
    </xf>
    <xf numFmtId="0" fontId="56" fillId="16" borderId="146" xfId="0" applyFont="1" applyFill="1" applyBorder="1" applyAlignment="1">
      <alignment horizontal="center"/>
    </xf>
    <xf numFmtId="0" fontId="35" fillId="16" borderId="55" xfId="0" applyFont="1" applyFill="1" applyBorder="1" applyAlignment="1">
      <alignment horizontal="center" vertical="center"/>
    </xf>
    <xf numFmtId="167" fontId="37" fillId="2" borderId="129" xfId="0" applyNumberFormat="1" applyFont="1" applyFill="1" applyBorder="1" applyAlignment="1" applyProtection="1">
      <alignment horizontal="center" vertical="center"/>
      <protection locked="0"/>
    </xf>
    <xf numFmtId="167" fontId="37" fillId="2" borderId="0" xfId="0" applyNumberFormat="1" applyFont="1" applyFill="1" applyAlignment="1" applyProtection="1">
      <alignment horizontal="center" vertical="center"/>
      <protection locked="0"/>
    </xf>
    <xf numFmtId="167" fontId="37" fillId="2" borderId="15" xfId="0" applyNumberFormat="1" applyFont="1" applyFill="1" applyBorder="1" applyAlignment="1" applyProtection="1">
      <alignment horizontal="center" vertical="center"/>
      <protection locked="0"/>
    </xf>
    <xf numFmtId="173" fontId="38" fillId="2" borderId="129" xfId="0" applyNumberFormat="1" applyFont="1" applyFill="1" applyBorder="1" applyAlignment="1" applyProtection="1">
      <alignment horizontal="center" vertical="center"/>
      <protection locked="0"/>
    </xf>
    <xf numFmtId="173" fontId="38" fillId="2" borderId="0" xfId="0" applyNumberFormat="1" applyFont="1" applyFill="1" applyAlignment="1" applyProtection="1">
      <alignment horizontal="center" vertical="center"/>
      <protection locked="0"/>
    </xf>
    <xf numFmtId="173" fontId="38" fillId="2" borderId="15" xfId="0" applyNumberFormat="1" applyFont="1" applyFill="1" applyBorder="1" applyAlignment="1" applyProtection="1">
      <alignment horizontal="center" vertical="center"/>
      <protection locked="0"/>
    </xf>
    <xf numFmtId="0" fontId="36" fillId="16" borderId="98" xfId="0" applyFont="1" applyFill="1" applyBorder="1" applyAlignment="1">
      <alignment horizontal="center" vertical="center" wrapText="1"/>
    </xf>
    <xf numFmtId="0" fontId="36" fillId="16" borderId="83" xfId="0" applyFont="1" applyFill="1" applyBorder="1" applyAlignment="1">
      <alignment horizontal="center" vertical="center" wrapText="1"/>
    </xf>
    <xf numFmtId="0" fontId="36" fillId="16" borderId="99" xfId="0" applyFont="1" applyFill="1" applyBorder="1" applyAlignment="1">
      <alignment horizontal="center" vertical="center" wrapText="1"/>
    </xf>
    <xf numFmtId="0" fontId="36" fillId="16" borderId="100" xfId="0" applyFont="1" applyFill="1" applyBorder="1" applyAlignment="1">
      <alignment horizontal="center" vertical="center" wrapText="1"/>
    </xf>
    <xf numFmtId="0" fontId="36" fillId="16" borderId="103" xfId="0" applyFont="1" applyFill="1" applyBorder="1" applyAlignment="1">
      <alignment horizontal="center" vertical="center" wrapText="1"/>
    </xf>
    <xf numFmtId="0" fontId="36" fillId="16" borderId="94" xfId="0" applyFont="1" applyFill="1" applyBorder="1" applyAlignment="1">
      <alignment horizontal="center" vertical="center" wrapText="1"/>
    </xf>
    <xf numFmtId="0" fontId="37" fillId="0" borderId="93" xfId="0" applyFont="1" applyBorder="1" applyAlignment="1" applyProtection="1">
      <alignment horizontal="center" vertical="center" wrapText="1"/>
      <protection locked="0"/>
    </xf>
    <xf numFmtId="0" fontId="37" fillId="0" borderId="86" xfId="0" applyFont="1" applyBorder="1" applyAlignment="1" applyProtection="1">
      <alignment horizontal="center" vertical="center" wrapText="1"/>
      <protection locked="0"/>
    </xf>
    <xf numFmtId="0" fontId="37" fillId="0" borderId="87" xfId="0" applyFont="1" applyBorder="1" applyAlignment="1" applyProtection="1">
      <alignment horizontal="center" vertical="center" wrapText="1"/>
      <protection locked="0"/>
    </xf>
    <xf numFmtId="0" fontId="42" fillId="14" borderId="261" xfId="0" applyFont="1" applyFill="1" applyBorder="1" applyAlignment="1">
      <alignment horizontal="center" vertical="center" wrapText="1"/>
    </xf>
    <xf numFmtId="0" fontId="42" fillId="14" borderId="67" xfId="0" applyFont="1" applyFill="1" applyBorder="1" applyAlignment="1">
      <alignment horizontal="center" vertical="center" wrapText="1"/>
    </xf>
    <xf numFmtId="0" fontId="37" fillId="0" borderId="150" xfId="0" applyFont="1" applyBorder="1" applyAlignment="1" applyProtection="1">
      <alignment horizontal="center" vertical="center"/>
      <protection locked="0"/>
    </xf>
    <xf numFmtId="0" fontId="37" fillId="0" borderId="88" xfId="0" applyFont="1" applyBorder="1" applyAlignment="1" applyProtection="1">
      <alignment horizontal="center" vertical="center"/>
      <protection locked="0"/>
    </xf>
    <xf numFmtId="0" fontId="37" fillId="0" borderId="89" xfId="0" applyFont="1" applyBorder="1" applyAlignment="1" applyProtection="1">
      <alignment horizontal="center" vertical="center"/>
      <protection locked="0"/>
    </xf>
    <xf numFmtId="167" fontId="37" fillId="2" borderId="129" xfId="0" applyNumberFormat="1" applyFont="1" applyFill="1" applyBorder="1" applyAlignment="1">
      <alignment horizontal="center" vertical="center"/>
    </xf>
    <xf numFmtId="167" fontId="37" fillId="2" borderId="0" xfId="0" applyNumberFormat="1" applyFont="1" applyFill="1" applyAlignment="1">
      <alignment horizontal="center" vertical="center"/>
    </xf>
    <xf numFmtId="167" fontId="37" fillId="2" borderId="15" xfId="0" applyNumberFormat="1" applyFont="1" applyFill="1" applyBorder="1" applyAlignment="1">
      <alignment horizontal="center" vertical="center"/>
    </xf>
    <xf numFmtId="169" fontId="37" fillId="2" borderId="147" xfId="0" applyNumberFormat="1" applyFont="1" applyFill="1" applyBorder="1" applyAlignment="1">
      <alignment horizontal="center" vertical="center"/>
    </xf>
    <xf numFmtId="169" fontId="37" fillId="2" borderId="55" xfId="0" applyNumberFormat="1" applyFont="1" applyFill="1" applyBorder="1" applyAlignment="1">
      <alignment horizontal="center" vertical="center"/>
    </xf>
    <xf numFmtId="169" fontId="37" fillId="2" borderId="77" xfId="0" applyNumberFormat="1" applyFont="1" applyFill="1" applyBorder="1" applyAlignment="1">
      <alignment horizontal="center" vertical="center"/>
    </xf>
    <xf numFmtId="0" fontId="37" fillId="0" borderId="93" xfId="0" applyFont="1" applyBorder="1" applyAlignment="1" applyProtection="1">
      <alignment horizontal="center" vertical="center"/>
      <protection locked="0"/>
    </xf>
    <xf numFmtId="0" fontId="37" fillId="0" borderId="86" xfId="0" applyFont="1" applyBorder="1" applyAlignment="1" applyProtection="1">
      <alignment horizontal="center" vertical="center"/>
      <protection locked="0"/>
    </xf>
    <xf numFmtId="0" fontId="37" fillId="0" borderId="87" xfId="0" applyFont="1" applyBorder="1" applyAlignment="1" applyProtection="1">
      <alignment horizontal="center" vertical="center"/>
      <protection locked="0"/>
    </xf>
    <xf numFmtId="15" fontId="35" fillId="18" borderId="0" xfId="0" applyNumberFormat="1" applyFont="1" applyFill="1" applyAlignment="1">
      <alignment horizontal="center" vertical="center"/>
    </xf>
    <xf numFmtId="0" fontId="73" fillId="26" borderId="521" xfId="0" applyFont="1" applyFill="1" applyBorder="1" applyAlignment="1">
      <alignment horizontal="center" vertical="center" wrapText="1"/>
    </xf>
    <xf numFmtId="0" fontId="73" fillId="26" borderId="394" xfId="0" applyFont="1" applyFill="1" applyBorder="1" applyAlignment="1">
      <alignment horizontal="center" vertical="center" wrapText="1"/>
    </xf>
    <xf numFmtId="165" fontId="2" fillId="36" borderId="551" xfId="1" applyNumberFormat="1" applyFont="1" applyFill="1" applyBorder="1" applyAlignment="1" applyProtection="1">
      <alignment horizontal="right" vertical="center"/>
    </xf>
    <xf numFmtId="165" fontId="2" fillId="36" borderId="552" xfId="1" applyNumberFormat="1" applyFont="1" applyFill="1" applyBorder="1" applyAlignment="1" applyProtection="1">
      <alignment horizontal="right" vertical="center"/>
    </xf>
    <xf numFmtId="0" fontId="89" fillId="0" borderId="550" xfId="0" applyFont="1" applyBorder="1" applyAlignment="1">
      <alignment horizontal="center" vertical="center" wrapText="1"/>
    </xf>
    <xf numFmtId="0" fontId="89" fillId="0" borderId="497" xfId="0" applyFont="1" applyBorder="1" applyAlignment="1">
      <alignment horizontal="center" vertical="center" wrapText="1"/>
    </xf>
    <xf numFmtId="165" fontId="2" fillId="40" borderId="551" xfId="1" applyNumberFormat="1" applyFont="1" applyFill="1" applyBorder="1" applyAlignment="1" applyProtection="1">
      <alignment horizontal="right" vertical="center"/>
    </xf>
    <xf numFmtId="165" fontId="2" fillId="40" borderId="552" xfId="1" applyNumberFormat="1" applyFont="1" applyFill="1" applyBorder="1" applyAlignment="1" applyProtection="1">
      <alignment horizontal="right" vertical="center"/>
    </xf>
    <xf numFmtId="165" fontId="2" fillId="40" borderId="558" xfId="1" applyNumberFormat="1" applyFont="1" applyFill="1" applyBorder="1" applyAlignment="1" applyProtection="1">
      <alignment horizontal="left" vertical="center"/>
    </xf>
    <xf numFmtId="165" fontId="2" fillId="40" borderId="552" xfId="1" applyNumberFormat="1" applyFont="1" applyFill="1" applyBorder="1" applyAlignment="1" applyProtection="1">
      <alignment horizontal="left" vertical="center"/>
    </xf>
    <xf numFmtId="165" fontId="2" fillId="41" borderId="558" xfId="1" applyNumberFormat="1" applyFont="1" applyFill="1" applyBorder="1" applyAlignment="1" applyProtection="1">
      <alignment horizontal="left" vertical="center"/>
    </xf>
    <xf numFmtId="165" fontId="2" fillId="41" borderId="552" xfId="1" applyNumberFormat="1" applyFont="1" applyFill="1" applyBorder="1" applyAlignment="1" applyProtection="1">
      <alignment horizontal="left" vertical="center"/>
    </xf>
    <xf numFmtId="43" fontId="173" fillId="0" borderId="553" xfId="1" applyFont="1" applyBorder="1" applyAlignment="1">
      <alignment horizontal="center" vertical="center"/>
    </xf>
    <xf numFmtId="43" fontId="173" fillId="0" borderId="478" xfId="1" applyFont="1" applyBorder="1" applyAlignment="1">
      <alignment horizontal="center" vertical="center"/>
    </xf>
    <xf numFmtId="0" fontId="0" fillId="0" borderId="0" xfId="0" applyAlignment="1">
      <alignment horizontal="center"/>
    </xf>
    <xf numFmtId="0" fontId="85" fillId="0" borderId="0" xfId="0" applyFont="1" applyAlignment="1">
      <alignment horizontal="center" vertical="center" wrapText="1"/>
    </xf>
    <xf numFmtId="0" fontId="85" fillId="0" borderId="222" xfId="0" applyFont="1" applyBorder="1" applyAlignment="1">
      <alignment horizontal="center" vertical="center" wrapText="1"/>
    </xf>
    <xf numFmtId="0" fontId="0" fillId="0" borderId="261"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93" xfId="0" applyBorder="1" applyAlignment="1">
      <alignment horizontal="left" vertical="center" wrapText="1"/>
    </xf>
    <xf numFmtId="0" fontId="0" fillId="0" borderId="394" xfId="0" applyBorder="1" applyAlignment="1">
      <alignment horizontal="left" vertical="center" wrapText="1"/>
    </xf>
    <xf numFmtId="0" fontId="0" fillId="0" borderId="395" xfId="0" applyBorder="1" applyAlignment="1">
      <alignment horizontal="left" vertical="center" wrapText="1"/>
    </xf>
    <xf numFmtId="0" fontId="81" fillId="14" borderId="210" xfId="0" applyFont="1" applyFill="1" applyBorder="1" applyAlignment="1">
      <alignment horizontal="center" vertical="center" wrapText="1"/>
    </xf>
    <xf numFmtId="0" fontId="81" fillId="14" borderId="208" xfId="0" applyFont="1" applyFill="1" applyBorder="1" applyAlignment="1">
      <alignment horizontal="center" vertical="center" wrapText="1"/>
    </xf>
    <xf numFmtId="0" fontId="70" fillId="0" borderId="245" xfId="0" applyFont="1" applyBorder="1" applyAlignment="1">
      <alignment horizontal="center" vertical="center" wrapText="1"/>
    </xf>
    <xf numFmtId="0" fontId="70" fillId="0" borderId="246" xfId="0" applyFont="1" applyBorder="1" applyAlignment="1">
      <alignment horizontal="center" vertical="center" wrapText="1"/>
    </xf>
    <xf numFmtId="0" fontId="84" fillId="26" borderId="193" xfId="0" applyFont="1" applyFill="1" applyBorder="1" applyAlignment="1">
      <alignment horizontal="center" vertical="center"/>
    </xf>
    <xf numFmtId="0" fontId="84" fillId="26" borderId="0" xfId="0" applyFont="1" applyFill="1" applyAlignment="1">
      <alignment horizontal="center" vertical="center"/>
    </xf>
    <xf numFmtId="10" fontId="47" fillId="4" borderId="556" xfId="2" applyNumberFormat="1" applyFont="1" applyFill="1" applyBorder="1" applyAlignment="1">
      <alignment horizontal="center"/>
    </xf>
    <xf numFmtId="10" fontId="47" fillId="4" borderId="555" xfId="2" applyNumberFormat="1" applyFont="1" applyFill="1" applyBorder="1" applyAlignment="1">
      <alignment horizontal="center"/>
    </xf>
    <xf numFmtId="4" fontId="47" fillId="4" borderId="556" xfId="0" applyNumberFormat="1" applyFont="1" applyFill="1" applyBorder="1" applyAlignment="1">
      <alignment horizontal="center"/>
    </xf>
    <xf numFmtId="10" fontId="47" fillId="4" borderId="556" xfId="2" applyNumberFormat="1" applyFont="1" applyFill="1" applyBorder="1" applyAlignment="1">
      <alignment horizontal="center" vertical="center"/>
    </xf>
    <xf numFmtId="10" fontId="47" fillId="4" borderId="555" xfId="2" applyNumberFormat="1" applyFont="1" applyFill="1" applyBorder="1" applyAlignment="1">
      <alignment horizontal="center" vertical="center"/>
    </xf>
    <xf numFmtId="0" fontId="3" fillId="20" borderId="85" xfId="0" applyFont="1" applyFill="1" applyBorder="1" applyAlignment="1">
      <alignment horizontal="center" vertical="center" wrapText="1"/>
    </xf>
    <xf numFmtId="0" fontId="3" fillId="20" borderId="86" xfId="0" applyFont="1" applyFill="1" applyBorder="1" applyAlignment="1">
      <alignment horizontal="center" vertical="center" wrapText="1"/>
    </xf>
    <xf numFmtId="0" fontId="3" fillId="20" borderId="88" xfId="0" applyFont="1" applyFill="1" applyBorder="1" applyAlignment="1">
      <alignment horizontal="center" vertical="center" wrapText="1"/>
    </xf>
    <xf numFmtId="0" fontId="3" fillId="20" borderId="89" xfId="0" applyFont="1" applyFill="1" applyBorder="1" applyAlignment="1">
      <alignment horizontal="center" vertical="center" wrapText="1"/>
    </xf>
    <xf numFmtId="0" fontId="92" fillId="0" borderId="9" xfId="0" applyFont="1" applyBorder="1" applyAlignment="1">
      <alignment horizontal="center" vertical="center" wrapText="1"/>
    </xf>
    <xf numFmtId="0" fontId="92" fillId="0" borderId="3" xfId="0" applyFont="1" applyBorder="1" applyAlignment="1">
      <alignment horizontal="center" vertical="center" wrapText="1"/>
    </xf>
    <xf numFmtId="0" fontId="92" fillId="0" borderId="4" xfId="0" applyFont="1" applyBorder="1" applyAlignment="1">
      <alignment horizontal="center" vertical="center" wrapText="1"/>
    </xf>
    <xf numFmtId="0" fontId="6" fillId="5" borderId="440" xfId="0" applyFont="1" applyFill="1" applyBorder="1" applyAlignment="1">
      <alignment horizontal="center" vertical="center" wrapText="1"/>
    </xf>
    <xf numFmtId="0" fontId="6" fillId="5" borderId="441" xfId="0" applyFont="1" applyFill="1" applyBorder="1" applyAlignment="1">
      <alignment horizontal="center" vertical="center" wrapText="1"/>
    </xf>
    <xf numFmtId="4" fontId="47" fillId="4" borderId="557" xfId="0" applyNumberFormat="1" applyFont="1" applyFill="1" applyBorder="1" applyAlignment="1">
      <alignment horizontal="center" vertical="center"/>
    </xf>
    <xf numFmtId="4" fontId="47" fillId="4" borderId="89" xfId="0" applyNumberFormat="1" applyFont="1" applyFill="1" applyBorder="1" applyAlignment="1">
      <alignment horizontal="center" vertical="center"/>
    </xf>
    <xf numFmtId="10" fontId="47" fillId="4" borderId="6" xfId="2" applyNumberFormat="1" applyFont="1" applyFill="1" applyBorder="1" applyAlignment="1">
      <alignment horizontal="center"/>
    </xf>
    <xf numFmtId="10" fontId="47" fillId="4" borderId="7" xfId="2" applyNumberFormat="1" applyFont="1" applyFill="1" applyBorder="1" applyAlignment="1">
      <alignment horizontal="center"/>
    </xf>
    <xf numFmtId="4" fontId="47" fillId="4" borderId="556" xfId="0" applyNumberFormat="1" applyFont="1" applyFill="1" applyBorder="1" applyAlignment="1">
      <alignment horizontal="center" vertical="center"/>
    </xf>
    <xf numFmtId="4" fontId="47" fillId="4" borderId="6" xfId="0" applyNumberFormat="1" applyFont="1" applyFill="1" applyBorder="1" applyAlignment="1">
      <alignment horizontal="center"/>
    </xf>
    <xf numFmtId="43" fontId="0" fillId="0" borderId="0" xfId="0" applyNumberFormat="1" applyAlignment="1">
      <alignment horizontal="center"/>
    </xf>
    <xf numFmtId="9" fontId="47" fillId="4" borderId="556" xfId="2" applyFont="1" applyFill="1" applyBorder="1" applyAlignment="1">
      <alignment horizontal="center"/>
    </xf>
    <xf numFmtId="9" fontId="47" fillId="4" borderId="555" xfId="2" applyFont="1" applyFill="1" applyBorder="1" applyAlignment="1">
      <alignment horizontal="center"/>
    </xf>
    <xf numFmtId="0" fontId="112" fillId="2" borderId="0" xfId="11" applyFont="1" applyFill="1" applyAlignment="1">
      <alignment horizontal="left" vertical="center" wrapText="1"/>
    </xf>
    <xf numFmtId="0" fontId="112" fillId="2" borderId="0" xfId="11" applyFont="1" applyFill="1" applyAlignment="1">
      <alignment vertical="center" wrapText="1"/>
    </xf>
    <xf numFmtId="0" fontId="111" fillId="2" borderId="0" xfId="0" applyFont="1" applyFill="1" applyAlignment="1">
      <alignment horizontal="left" vertical="center" wrapText="1"/>
    </xf>
    <xf numFmtId="0" fontId="133" fillId="2" borderId="0" xfId="11" applyFont="1" applyFill="1" applyAlignment="1">
      <alignment horizontal="center"/>
    </xf>
    <xf numFmtId="0" fontId="112" fillId="2" borderId="0" xfId="11" applyFont="1" applyFill="1" applyAlignment="1">
      <alignment horizontal="left" vertical="top" wrapText="1"/>
    </xf>
    <xf numFmtId="0" fontId="124" fillId="2" borderId="181" xfId="0" applyFont="1" applyFill="1" applyBorder="1" applyAlignment="1">
      <alignment horizontal="left" vertical="center" wrapText="1"/>
    </xf>
    <xf numFmtId="0" fontId="124" fillId="2" borderId="181" xfId="0" applyFont="1" applyFill="1" applyBorder="1" applyAlignment="1">
      <alignment horizontal="left" vertical="center"/>
    </xf>
    <xf numFmtId="0" fontId="134" fillId="25" borderId="402" xfId="0" applyFont="1" applyFill="1" applyBorder="1" applyAlignment="1">
      <alignment horizontal="right" vertical="center" wrapText="1"/>
    </xf>
    <xf numFmtId="0" fontId="134" fillId="25" borderId="400" xfId="0" applyFont="1" applyFill="1" applyBorder="1" applyAlignment="1">
      <alignment horizontal="right" vertical="center" wrapText="1"/>
    </xf>
    <xf numFmtId="0" fontId="121" fillId="0" borderId="400" xfId="0" applyFont="1" applyBorder="1" applyAlignment="1" applyProtection="1">
      <alignment horizontal="left" vertical="center" wrapText="1"/>
      <protection locked="0"/>
    </xf>
    <xf numFmtId="0" fontId="121" fillId="0" borderId="401" xfId="0" applyFont="1" applyBorder="1" applyAlignment="1" applyProtection="1">
      <alignment horizontal="left" vertical="center" wrapText="1"/>
      <protection locked="0"/>
    </xf>
    <xf numFmtId="0" fontId="125" fillId="2" borderId="456" xfId="11" applyFont="1" applyFill="1" applyBorder="1" applyAlignment="1">
      <alignment horizontal="left" vertical="center" wrapText="1"/>
    </xf>
    <xf numFmtId="0" fontId="125" fillId="2" borderId="394" xfId="11" applyFont="1" applyFill="1" applyBorder="1" applyAlignment="1">
      <alignment horizontal="left" vertical="center" wrapText="1"/>
    </xf>
    <xf numFmtId="0" fontId="125" fillId="2" borderId="454" xfId="11" applyFont="1" applyFill="1" applyBorder="1" applyAlignment="1">
      <alignment horizontal="left" vertical="center" wrapText="1"/>
    </xf>
    <xf numFmtId="0" fontId="125" fillId="2" borderId="458" xfId="11" applyFont="1" applyFill="1" applyBorder="1" applyAlignment="1">
      <alignment vertical="center" wrapText="1"/>
    </xf>
    <xf numFmtId="0" fontId="125" fillId="2" borderId="445" xfId="11" applyFont="1" applyFill="1" applyBorder="1" applyAlignment="1">
      <alignment vertical="center" wrapText="1"/>
    </xf>
    <xf numFmtId="0" fontId="125" fillId="2" borderId="17" xfId="11" applyFont="1" applyFill="1" applyBorder="1" applyAlignment="1">
      <alignment vertical="center" wrapText="1"/>
    </xf>
    <xf numFmtId="0" fontId="125" fillId="2" borderId="0" xfId="11" applyFont="1" applyFill="1" applyAlignment="1">
      <alignment horizontal="center" vertical="top"/>
    </xf>
    <xf numFmtId="0" fontId="135" fillId="25" borderId="402" xfId="0" applyFont="1" applyFill="1" applyBorder="1" applyAlignment="1">
      <alignment horizontal="center" vertical="center" wrapText="1"/>
    </xf>
    <xf numFmtId="0" fontId="135" fillId="25" borderId="400" xfId="0" applyFont="1" applyFill="1" applyBorder="1" applyAlignment="1">
      <alignment horizontal="center" vertical="center" wrapText="1"/>
    </xf>
    <xf numFmtId="0" fontId="135" fillId="25" borderId="401" xfId="0" applyFont="1" applyFill="1" applyBorder="1" applyAlignment="1">
      <alignment horizontal="center" vertical="center" wrapText="1"/>
    </xf>
    <xf numFmtId="166" fontId="135" fillId="25" borderId="402" xfId="2" applyNumberFormat="1" applyFont="1" applyFill="1" applyBorder="1" applyAlignment="1" applyProtection="1">
      <alignment horizontal="center" vertical="distributed" wrapText="1"/>
    </xf>
    <xf numFmtId="166" fontId="136" fillId="25" borderId="400" xfId="0" applyNumberFormat="1" applyFont="1" applyFill="1" applyBorder="1" applyAlignment="1">
      <alignment horizontal="center" vertical="distributed" wrapText="1"/>
    </xf>
    <xf numFmtId="166" fontId="136" fillId="25" borderId="401" xfId="0" applyNumberFormat="1" applyFont="1" applyFill="1" applyBorder="1" applyAlignment="1">
      <alignment horizontal="center" vertical="distributed" wrapText="1"/>
    </xf>
    <xf numFmtId="0" fontId="125" fillId="2" borderId="146" xfId="11" applyFont="1" applyFill="1" applyBorder="1" applyAlignment="1">
      <alignment horizontal="left" vertical="center" wrapText="1"/>
    </xf>
    <xf numFmtId="0" fontId="125" fillId="2" borderId="88" xfId="11" applyFont="1" applyFill="1" applyBorder="1" applyAlignment="1">
      <alignment horizontal="left" vertical="center" wrapText="1"/>
    </xf>
    <xf numFmtId="0" fontId="125" fillId="2" borderId="89" xfId="11" applyFont="1" applyFill="1" applyBorder="1" applyAlignment="1">
      <alignment horizontal="left" vertical="center" wrapText="1"/>
    </xf>
    <xf numFmtId="0" fontId="125" fillId="2" borderId="146" xfId="11" applyFont="1" applyFill="1" applyBorder="1" applyAlignment="1">
      <alignment horizontal="left" vertical="top" wrapText="1"/>
    </xf>
    <xf numFmtId="0" fontId="125" fillId="2" borderId="88" xfId="11" applyFont="1" applyFill="1" applyBorder="1" applyAlignment="1">
      <alignment horizontal="left" vertical="top" wrapText="1"/>
    </xf>
    <xf numFmtId="0" fontId="125" fillId="2" borderId="89" xfId="11" applyFont="1" applyFill="1" applyBorder="1" applyAlignment="1">
      <alignment horizontal="left" vertical="top" wrapText="1"/>
    </xf>
    <xf numFmtId="0" fontId="125" fillId="2" borderId="146" xfId="11" applyFont="1" applyFill="1" applyBorder="1" applyAlignment="1">
      <alignment vertical="center" wrapText="1"/>
    </xf>
    <xf numFmtId="0" fontId="125" fillId="2" borderId="88" xfId="11" applyFont="1" applyFill="1" applyBorder="1" applyAlignment="1">
      <alignment vertical="center" wrapText="1"/>
    </xf>
    <xf numFmtId="0" fontId="125" fillId="2" borderId="89" xfId="11" applyFont="1" applyFill="1" applyBorder="1" applyAlignment="1">
      <alignment vertical="center" wrapText="1"/>
    </xf>
    <xf numFmtId="0" fontId="125" fillId="2" borderId="85" xfId="11" applyFont="1" applyFill="1" applyBorder="1" applyAlignment="1">
      <alignment horizontal="left" vertical="center" wrapText="1"/>
    </xf>
    <xf numFmtId="0" fontId="125" fillId="2" borderId="86" xfId="11" applyFont="1" applyFill="1" applyBorder="1" applyAlignment="1">
      <alignment horizontal="left" vertical="center" wrapText="1"/>
    </xf>
    <xf numFmtId="0" fontId="125" fillId="2" borderId="87" xfId="11" applyFont="1" applyFill="1" applyBorder="1" applyAlignment="1">
      <alignment horizontal="left" vertical="center" wrapText="1"/>
    </xf>
    <xf numFmtId="0" fontId="111" fillId="13" borderId="393" xfId="0" applyFont="1" applyFill="1" applyBorder="1" applyAlignment="1">
      <alignment horizontal="center" vertical="center"/>
    </xf>
    <xf numFmtId="0" fontId="111" fillId="0" borderId="394" xfId="0" applyFont="1" applyBorder="1" applyAlignment="1">
      <alignment horizontal="center" vertical="center"/>
    </xf>
    <xf numFmtId="0" fontId="111" fillId="0" borderId="395" xfId="0" applyFont="1" applyBorder="1" applyAlignment="1">
      <alignment vertical="center"/>
    </xf>
    <xf numFmtId="2" fontId="111" fillId="2" borderId="73" xfId="0" applyNumberFormat="1" applyFont="1" applyFill="1" applyBorder="1" applyAlignment="1">
      <alignment horizontal="right" vertical="center"/>
    </xf>
    <xf numFmtId="2" fontId="111" fillId="2" borderId="0" xfId="0" applyNumberFormat="1" applyFont="1" applyFill="1" applyAlignment="1">
      <alignment horizontal="right" vertical="center"/>
    </xf>
    <xf numFmtId="2" fontId="111" fillId="2" borderId="393" xfId="0" applyNumberFormat="1" applyFont="1" applyFill="1" applyBorder="1" applyAlignment="1">
      <alignment horizontal="right" vertical="center"/>
    </xf>
    <xf numFmtId="2" fontId="111" fillId="2" borderId="394" xfId="0" applyNumberFormat="1" applyFont="1" applyFill="1" applyBorder="1" applyAlignment="1">
      <alignment horizontal="right" vertical="center"/>
    </xf>
    <xf numFmtId="2" fontId="111" fillId="2" borderId="453" xfId="0" applyNumberFormat="1" applyFont="1" applyFill="1" applyBorder="1" applyAlignment="1">
      <alignment horizontal="left" vertical="center"/>
    </xf>
    <xf numFmtId="2" fontId="111" fillId="2" borderId="15" xfId="0" applyNumberFormat="1" applyFont="1" applyFill="1" applyBorder="1" applyAlignment="1">
      <alignment horizontal="left" vertical="center"/>
    </xf>
    <xf numFmtId="2" fontId="111" fillId="2" borderId="454" xfId="0" applyNumberFormat="1" applyFont="1" applyFill="1" applyBorder="1" applyAlignment="1">
      <alignment horizontal="left" vertical="center"/>
    </xf>
    <xf numFmtId="0" fontId="125" fillId="2" borderId="181" xfId="11" applyFont="1" applyFill="1" applyBorder="1" applyAlignment="1">
      <alignment horizontal="left" vertical="center" wrapText="1"/>
    </xf>
    <xf numFmtId="0" fontId="115" fillId="2" borderId="181" xfId="0" applyFont="1" applyFill="1" applyBorder="1" applyAlignment="1">
      <alignment horizontal="left" vertical="center" wrapText="1"/>
    </xf>
    <xf numFmtId="0" fontId="123" fillId="39" borderId="261" xfId="0" applyFont="1" applyFill="1" applyBorder="1" applyAlignment="1">
      <alignment horizontal="center" vertical="center"/>
    </xf>
    <xf numFmtId="0" fontId="123" fillId="39" borderId="66" xfId="0" applyFont="1" applyFill="1" applyBorder="1" applyAlignment="1">
      <alignment horizontal="center" vertical="center"/>
    </xf>
    <xf numFmtId="0" fontId="123" fillId="39" borderId="67" xfId="0" applyFont="1" applyFill="1" applyBorder="1" applyAlignment="1">
      <alignment vertical="center"/>
    </xf>
    <xf numFmtId="0" fontId="123" fillId="39" borderId="402" xfId="0" applyFont="1" applyFill="1" applyBorder="1" applyAlignment="1">
      <alignment horizontal="center" vertical="center"/>
    </xf>
    <xf numFmtId="0" fontId="123" fillId="39" borderId="400" xfId="0" applyFont="1" applyFill="1" applyBorder="1" applyAlignment="1">
      <alignment horizontal="center" vertical="center"/>
    </xf>
    <xf numFmtId="0" fontId="123" fillId="39" borderId="403" xfId="0" applyFont="1" applyFill="1" applyBorder="1" applyAlignment="1">
      <alignment horizontal="center" vertical="center"/>
    </xf>
    <xf numFmtId="0" fontId="125" fillId="2" borderId="76" xfId="11" applyFont="1" applyFill="1" applyBorder="1" applyAlignment="1">
      <alignment horizontal="left" vertical="center" wrapText="1"/>
    </xf>
    <xf numFmtId="0" fontId="125" fillId="2" borderId="176" xfId="11" applyFont="1" applyFill="1" applyBorder="1" applyAlignment="1">
      <alignment horizontal="left" vertical="center" wrapText="1"/>
    </xf>
    <xf numFmtId="0" fontId="125" fillId="2" borderId="77" xfId="11" applyFont="1" applyFill="1" applyBorder="1" applyAlignment="1">
      <alignment horizontal="left" vertical="center" wrapText="1"/>
    </xf>
    <xf numFmtId="0" fontId="123" fillId="39" borderId="96" xfId="0" applyFont="1" applyFill="1" applyBorder="1" applyAlignment="1">
      <alignment horizontal="center" vertical="center"/>
    </xf>
    <xf numFmtId="0" fontId="123" fillId="39" borderId="452" xfId="0" applyFont="1" applyFill="1" applyBorder="1" applyAlignment="1">
      <alignment horizontal="center" vertical="center"/>
    </xf>
    <xf numFmtId="0" fontId="123" fillId="39" borderId="181" xfId="0" applyFont="1" applyFill="1" applyBorder="1" applyAlignment="1">
      <alignment horizontal="center" vertical="center"/>
    </xf>
    <xf numFmtId="0" fontId="123" fillId="39" borderId="96" xfId="0" applyFont="1" applyFill="1" applyBorder="1" applyAlignment="1">
      <alignment horizontal="center" vertical="center" wrapText="1"/>
    </xf>
    <xf numFmtId="0" fontId="123" fillId="39" borderId="16" xfId="0" applyFont="1" applyFill="1" applyBorder="1" applyAlignment="1">
      <alignment horizontal="center" vertical="center" wrapText="1"/>
    </xf>
    <xf numFmtId="0" fontId="123" fillId="39" borderId="146" xfId="0" applyFont="1" applyFill="1" applyBorder="1" applyAlignment="1">
      <alignment horizontal="center" vertical="center" wrapText="1"/>
    </xf>
    <xf numFmtId="0" fontId="123" fillId="39" borderId="89" xfId="0" applyFont="1" applyFill="1" applyBorder="1" applyAlignment="1">
      <alignment horizontal="center" vertical="center" wrapText="1"/>
    </xf>
    <xf numFmtId="0" fontId="116" fillId="16" borderId="444" xfId="0" applyFont="1" applyFill="1" applyBorder="1" applyAlignment="1">
      <alignment horizontal="center" vertical="center"/>
    </xf>
    <xf numFmtId="0" fontId="116" fillId="16" borderId="445" xfId="0" applyFont="1" applyFill="1" applyBorder="1" applyAlignment="1">
      <alignment horizontal="center" vertical="center"/>
    </xf>
    <xf numFmtId="0" fontId="118" fillId="0" borderId="446" xfId="0" applyFont="1" applyBorder="1" applyAlignment="1">
      <alignment horizontal="center" vertical="center" wrapText="1"/>
    </xf>
    <xf numFmtId="0" fontId="118" fillId="0" borderId="6" xfId="0" applyFont="1" applyBorder="1" applyAlignment="1">
      <alignment horizontal="center" vertical="center" wrapText="1"/>
    </xf>
    <xf numFmtId="0" fontId="118" fillId="0" borderId="7" xfId="0" applyFont="1" applyBorder="1" applyAlignment="1">
      <alignment horizontal="center" vertical="center" wrapText="1"/>
    </xf>
    <xf numFmtId="0" fontId="118" fillId="0" borderId="17" xfId="0" applyFont="1" applyBorder="1" applyAlignment="1">
      <alignment horizontal="left" vertical="center" wrapText="1"/>
    </xf>
    <xf numFmtId="0" fontId="118" fillId="0" borderId="6" xfId="0" applyFont="1" applyBorder="1" applyAlignment="1">
      <alignment horizontal="left" vertical="center" wrapText="1"/>
    </xf>
    <xf numFmtId="0" fontId="118" fillId="0" borderId="7" xfId="0" applyFont="1" applyBorder="1" applyAlignment="1">
      <alignment horizontal="left" vertical="center" wrapText="1"/>
    </xf>
    <xf numFmtId="0" fontId="119" fillId="0" borderId="447" xfId="0" applyFont="1" applyBorder="1" applyAlignment="1">
      <alignment horizontal="center" vertical="center"/>
    </xf>
    <xf numFmtId="0" fontId="119" fillId="0" borderId="448" xfId="0" applyFont="1" applyBorder="1" applyAlignment="1">
      <alignment horizontal="center" vertical="center"/>
    </xf>
    <xf numFmtId="0" fontId="115" fillId="2" borderId="400" xfId="0" applyFont="1" applyFill="1" applyBorder="1" applyAlignment="1">
      <alignment horizontal="center"/>
    </xf>
    <xf numFmtId="0" fontId="115" fillId="2" borderId="394" xfId="0" applyFont="1" applyFill="1" applyBorder="1" applyAlignment="1">
      <alignment horizontal="center"/>
    </xf>
    <xf numFmtId="0" fontId="119" fillId="25" borderId="440" xfId="0" applyFont="1" applyFill="1" applyBorder="1" applyAlignment="1">
      <alignment horizontal="center" vertical="center"/>
    </xf>
    <xf numFmtId="0" fontId="119" fillId="25" borderId="9" xfId="0" applyFont="1" applyFill="1" applyBorder="1" applyAlignment="1">
      <alignment horizontal="center" vertical="center"/>
    </xf>
    <xf numFmtId="0" fontId="119" fillId="25" borderId="3" xfId="0" applyFont="1" applyFill="1" applyBorder="1" applyAlignment="1">
      <alignment horizontal="center" vertical="center"/>
    </xf>
    <xf numFmtId="0" fontId="119" fillId="25" borderId="12" xfId="0" applyFont="1" applyFill="1" applyBorder="1" applyAlignment="1">
      <alignment horizontal="center" vertical="center"/>
    </xf>
    <xf numFmtId="0" fontId="120" fillId="16" borderId="442" xfId="0" applyFont="1" applyFill="1" applyBorder="1" applyAlignment="1">
      <alignment horizontal="center" vertical="center" textRotation="90"/>
    </xf>
    <xf numFmtId="0" fontId="120" fillId="16" borderId="443" xfId="0" applyFont="1" applyFill="1" applyBorder="1" applyAlignment="1">
      <alignment horizontal="center" vertical="center" textRotation="90"/>
    </xf>
    <xf numFmtId="0" fontId="120" fillId="16" borderId="449" xfId="0" applyFont="1" applyFill="1" applyBorder="1" applyAlignment="1">
      <alignment horizontal="center" vertical="center" textRotation="90"/>
    </xf>
    <xf numFmtId="166" fontId="119" fillId="0" borderId="261" xfId="0" applyNumberFormat="1" applyFont="1" applyBorder="1" applyAlignment="1">
      <alignment horizontal="center" vertical="center"/>
    </xf>
    <xf numFmtId="0" fontId="119" fillId="0" borderId="67" xfId="0" applyFont="1" applyBorder="1" applyAlignment="1">
      <alignment horizontal="center" vertical="center"/>
    </xf>
    <xf numFmtId="0" fontId="119" fillId="0" borderId="73" xfId="0" applyFont="1" applyBorder="1" applyAlignment="1">
      <alignment horizontal="center" vertical="center"/>
    </xf>
    <xf numFmtId="0" fontId="119" fillId="0" borderId="72" xfId="0" applyFont="1" applyBorder="1" applyAlignment="1">
      <alignment horizontal="center" vertical="center"/>
    </xf>
    <xf numFmtId="0" fontId="119" fillId="0" borderId="393" xfId="0" applyFont="1" applyBorder="1" applyAlignment="1">
      <alignment horizontal="center" vertical="center"/>
    </xf>
    <xf numFmtId="0" fontId="119" fillId="0" borderId="395" xfId="0" applyFont="1" applyBorder="1" applyAlignment="1">
      <alignment horizontal="center" vertical="center"/>
    </xf>
    <xf numFmtId="0" fontId="116" fillId="16" borderId="390" xfId="0" applyFont="1" applyFill="1" applyBorder="1" applyAlignment="1">
      <alignment horizontal="center" vertical="center"/>
    </xf>
    <xf numFmtId="0" fontId="116" fillId="16" borderId="88" xfId="0" applyFont="1" applyFill="1" applyBorder="1" applyAlignment="1">
      <alignment horizontal="center" vertical="center"/>
    </xf>
    <xf numFmtId="0" fontId="118" fillId="0" borderId="392" xfId="0" applyFont="1" applyBorder="1" applyAlignment="1">
      <alignment horizontal="center" vertical="center" wrapText="1"/>
    </xf>
    <xf numFmtId="0" fontId="118" fillId="0" borderId="181" xfId="0" applyFont="1" applyBorder="1" applyAlignment="1">
      <alignment horizontal="center" vertical="center" wrapText="1"/>
    </xf>
    <xf numFmtId="0" fontId="118" fillId="0" borderId="396" xfId="0" applyFont="1" applyBorder="1" applyAlignment="1">
      <alignment horizontal="center" vertical="center" wrapText="1"/>
    </xf>
    <xf numFmtId="0" fontId="118" fillId="0" borderId="89" xfId="0" applyFont="1" applyBorder="1" applyAlignment="1">
      <alignment horizontal="left" vertical="center" wrapText="1"/>
    </xf>
    <xf numFmtId="0" fontId="118" fillId="0" borderId="181" xfId="0" applyFont="1" applyBorder="1" applyAlignment="1">
      <alignment horizontal="left" vertical="center" wrapText="1"/>
    </xf>
    <xf numFmtId="0" fontId="118" fillId="0" borderId="396" xfId="0" applyFont="1" applyBorder="1" applyAlignment="1">
      <alignment horizontal="left" vertical="center" wrapText="1"/>
    </xf>
    <xf numFmtId="0" fontId="119" fillId="0" borderId="391" xfId="0" applyFont="1" applyBorder="1" applyAlignment="1">
      <alignment horizontal="center" vertical="center"/>
    </xf>
    <xf numFmtId="0" fontId="119" fillId="0" borderId="54" xfId="0" applyFont="1" applyBorder="1" applyAlignment="1">
      <alignment horizontal="center" vertical="center"/>
    </xf>
    <xf numFmtId="2" fontId="119" fillId="0" borderId="391" xfId="0" applyNumberFormat="1" applyFont="1" applyBorder="1" applyAlignment="1">
      <alignment horizontal="center" vertical="center"/>
    </xf>
    <xf numFmtId="2" fontId="119" fillId="0" borderId="54" xfId="0" applyNumberFormat="1" applyFont="1" applyBorder="1" applyAlignment="1">
      <alignment horizontal="center" vertical="center"/>
    </xf>
    <xf numFmtId="0" fontId="117" fillId="2" borderId="0" xfId="0" applyFont="1" applyFill="1" applyAlignment="1">
      <alignment horizontal="center" vertical="top"/>
    </xf>
    <xf numFmtId="0" fontId="116" fillId="16" borderId="402" xfId="0" applyFont="1" applyFill="1" applyBorder="1" applyAlignment="1">
      <alignment horizontal="center" vertical="center"/>
    </xf>
    <xf numFmtId="0" fontId="116" fillId="16" borderId="400" xfId="0" applyFont="1" applyFill="1" applyBorder="1" applyAlignment="1">
      <alignment horizontal="center" vertical="center"/>
    </xf>
    <xf numFmtId="0" fontId="116" fillId="16" borderId="401" xfId="0" applyFont="1" applyFill="1" applyBorder="1" applyAlignment="1">
      <alignment horizontal="center" vertical="center"/>
    </xf>
    <xf numFmtId="0" fontId="117" fillId="0" borderId="402" xfId="0" applyFont="1" applyBorder="1" applyAlignment="1" applyProtection="1">
      <alignment horizontal="center" vertical="center" wrapText="1"/>
      <protection locked="0"/>
    </xf>
    <xf numFmtId="0" fontId="117" fillId="0" borderId="400" xfId="0" applyFont="1" applyBorder="1" applyAlignment="1" applyProtection="1">
      <alignment horizontal="center" vertical="center" wrapText="1"/>
      <protection locked="0"/>
    </xf>
    <xf numFmtId="0" fontId="117" fillId="0" borderId="401" xfId="0" applyFont="1" applyBorder="1" applyAlignment="1" applyProtection="1">
      <alignment horizontal="center" vertical="center" wrapText="1"/>
      <protection locked="0"/>
    </xf>
    <xf numFmtId="0" fontId="116" fillId="16" borderId="402" xfId="0" applyFont="1" applyFill="1" applyBorder="1" applyAlignment="1">
      <alignment horizontal="center" vertical="center" wrapText="1"/>
    </xf>
    <xf numFmtId="0" fontId="116" fillId="16" borderId="400" xfId="0" applyFont="1" applyFill="1" applyBorder="1" applyAlignment="1">
      <alignment horizontal="center" vertical="center" wrapText="1"/>
    </xf>
    <xf numFmtId="0" fontId="116" fillId="16" borderId="401" xfId="0" applyFont="1" applyFill="1" applyBorder="1" applyAlignment="1">
      <alignment horizontal="center" vertical="center" wrapText="1"/>
    </xf>
    <xf numFmtId="0" fontId="175" fillId="0" borderId="402" xfId="0" applyFont="1" applyBorder="1" applyAlignment="1" applyProtection="1">
      <alignment horizontal="center" vertical="center" wrapText="1"/>
      <protection locked="0"/>
    </xf>
    <xf numFmtId="0" fontId="115" fillId="2" borderId="66" xfId="0" applyFont="1" applyFill="1" applyBorder="1" applyAlignment="1">
      <alignment horizontal="center"/>
    </xf>
    <xf numFmtId="0" fontId="113" fillId="16" borderId="261" xfId="0" applyFont="1" applyFill="1" applyBorder="1" applyAlignment="1">
      <alignment horizontal="center" vertical="center" wrapText="1"/>
    </xf>
    <xf numFmtId="0" fontId="113" fillId="16" borderId="66" xfId="0" applyFont="1" applyFill="1" applyBorder="1" applyAlignment="1">
      <alignment horizontal="center" vertical="center" wrapText="1"/>
    </xf>
    <xf numFmtId="0" fontId="114" fillId="16" borderId="66" xfId="0" applyFont="1" applyFill="1" applyBorder="1" applyAlignment="1">
      <alignment horizontal="center" vertical="center" wrapText="1"/>
    </xf>
    <xf numFmtId="0" fontId="114" fillId="16" borderId="66" xfId="0" applyFont="1" applyFill="1" applyBorder="1" applyAlignment="1">
      <alignment horizontal="center" vertical="center"/>
    </xf>
    <xf numFmtId="0" fontId="114" fillId="16" borderId="67" xfId="0" applyFont="1" applyFill="1" applyBorder="1" applyAlignment="1">
      <alignment horizontal="center" vertical="center"/>
    </xf>
    <xf numFmtId="0" fontId="114" fillId="16" borderId="73" xfId="0" applyFont="1" applyFill="1" applyBorder="1" applyAlignment="1">
      <alignment horizontal="center" vertical="center" wrapText="1"/>
    </xf>
    <xf numFmtId="0" fontId="114" fillId="16" borderId="0" xfId="0" applyFont="1" applyFill="1" applyAlignment="1">
      <alignment horizontal="center" vertical="center" wrapText="1"/>
    </xf>
    <xf numFmtId="0" fontId="114" fillId="16" borderId="0" xfId="0" applyFont="1" applyFill="1" applyAlignment="1">
      <alignment horizontal="center" vertical="center"/>
    </xf>
    <xf numFmtId="0" fontId="114" fillId="16" borderId="72" xfId="0" applyFont="1" applyFill="1" applyBorder="1" applyAlignment="1">
      <alignment horizontal="center" vertical="center"/>
    </xf>
    <xf numFmtId="0" fontId="114" fillId="16" borderId="393" xfId="0" applyFont="1" applyFill="1" applyBorder="1" applyAlignment="1">
      <alignment horizontal="center" vertical="center" wrapText="1"/>
    </xf>
    <xf numFmtId="0" fontId="114" fillId="16" borderId="394" xfId="0" applyFont="1" applyFill="1" applyBorder="1" applyAlignment="1">
      <alignment horizontal="center" vertical="center" wrapText="1"/>
    </xf>
    <xf numFmtId="0" fontId="114" fillId="16" borderId="394" xfId="0" applyFont="1" applyFill="1" applyBorder="1" applyAlignment="1">
      <alignment horizontal="center" vertical="center"/>
    </xf>
    <xf numFmtId="0" fontId="114" fillId="16" borderId="395" xfId="0" applyFont="1" applyFill="1" applyBorder="1" applyAlignment="1">
      <alignment horizontal="center" vertical="center"/>
    </xf>
    <xf numFmtId="0" fontId="115" fillId="2" borderId="66" xfId="0" applyFont="1" applyFill="1" applyBorder="1" applyAlignment="1">
      <alignment vertical="center"/>
    </xf>
    <xf numFmtId="0" fontId="117" fillId="0" borderId="402" xfId="0" applyFont="1" applyBorder="1" applyAlignment="1" applyProtection="1">
      <alignment horizontal="center" vertical="center"/>
      <protection locked="0"/>
    </xf>
    <xf numFmtId="0" fontId="117" fillId="0" borderId="400" xfId="0" applyFont="1" applyBorder="1" applyAlignment="1" applyProtection="1">
      <alignment horizontal="center" vertical="center"/>
      <protection locked="0"/>
    </xf>
    <xf numFmtId="0" fontId="117" fillId="0" borderId="401" xfId="0" applyFont="1" applyBorder="1" applyAlignment="1" applyProtection="1">
      <alignment horizontal="center" vertical="center"/>
      <protection locked="0"/>
    </xf>
    <xf numFmtId="0" fontId="117" fillId="0" borderId="402" xfId="1" applyNumberFormat="1" applyFont="1" applyBorder="1" applyAlignment="1" applyProtection="1">
      <alignment horizontal="center" vertical="center" wrapText="1"/>
      <protection locked="0"/>
    </xf>
    <xf numFmtId="0" fontId="117" fillId="0" borderId="400" xfId="1" applyNumberFormat="1" applyFont="1" applyBorder="1" applyAlignment="1" applyProtection="1">
      <alignment horizontal="center" vertical="center" wrapText="1"/>
      <protection locked="0"/>
    </xf>
    <xf numFmtId="0" fontId="117" fillId="0" borderId="401" xfId="1" applyNumberFormat="1" applyFont="1" applyBorder="1" applyAlignment="1" applyProtection="1">
      <alignment horizontal="center" vertical="center" wrapText="1"/>
      <protection locked="0"/>
    </xf>
    <xf numFmtId="183" fontId="117" fillId="0" borderId="402" xfId="0" applyNumberFormat="1" applyFont="1" applyBorder="1" applyAlignment="1" applyProtection="1">
      <alignment horizontal="center" vertical="center"/>
      <protection locked="0"/>
    </xf>
    <xf numFmtId="183" fontId="117" fillId="0" borderId="400" xfId="0" applyNumberFormat="1" applyFont="1" applyBorder="1" applyAlignment="1" applyProtection="1">
      <alignment horizontal="center" vertical="center"/>
      <protection locked="0"/>
    </xf>
    <xf numFmtId="183" fontId="117" fillId="0" borderId="401" xfId="0" applyNumberFormat="1" applyFont="1" applyBorder="1" applyAlignment="1" applyProtection="1">
      <alignment horizontal="center" vertical="center"/>
      <protection locked="0"/>
    </xf>
    <xf numFmtId="0" fontId="116" fillId="16" borderId="439" xfId="0" applyFont="1" applyFill="1" applyBorder="1" applyAlignment="1">
      <alignment horizontal="center" vertical="center"/>
    </xf>
    <xf numFmtId="0" fontId="116" fillId="16" borderId="3" xfId="0" applyFont="1" applyFill="1" applyBorder="1" applyAlignment="1">
      <alignment horizontal="center" vertical="center"/>
    </xf>
    <xf numFmtId="0" fontId="118" fillId="0" borderId="8" xfId="0" applyFont="1" applyBorder="1" applyAlignment="1">
      <alignment horizontal="center" vertical="center" wrapText="1"/>
    </xf>
    <xf numFmtId="0" fontId="118" fillId="0" borderId="440" xfId="0" applyFont="1" applyBorder="1" applyAlignment="1">
      <alignment horizontal="center" vertical="center" wrapText="1"/>
    </xf>
    <xf numFmtId="0" fontId="118" fillId="0" borderId="441" xfId="0" applyFont="1" applyBorder="1" applyAlignment="1">
      <alignment horizontal="center" vertical="center" wrapText="1"/>
    </xf>
    <xf numFmtId="0" fontId="118" fillId="0" borderId="12" xfId="0" applyFont="1" applyBorder="1" applyAlignment="1">
      <alignment horizontal="left" vertical="center" wrapText="1"/>
    </xf>
    <xf numFmtId="0" fontId="118" fillId="0" borderId="440" xfId="0" applyFont="1" applyBorder="1" applyAlignment="1">
      <alignment horizontal="left" vertical="center" wrapText="1"/>
    </xf>
    <xf numFmtId="0" fontId="118" fillId="0" borderId="441" xfId="0" applyFont="1" applyBorder="1" applyAlignment="1">
      <alignment horizontal="left" vertical="center" wrapText="1"/>
    </xf>
    <xf numFmtId="0" fontId="119" fillId="0" borderId="4" xfId="0" applyFont="1" applyBorder="1" applyAlignment="1">
      <alignment horizontal="center" vertical="center"/>
    </xf>
    <xf numFmtId="0" fontId="119" fillId="0" borderId="53" xfId="0" applyFont="1" applyBorder="1" applyAlignment="1">
      <alignment horizontal="center" vertical="center"/>
    </xf>
    <xf numFmtId="0" fontId="26" fillId="16" borderId="125" xfId="0" applyFont="1" applyFill="1" applyBorder="1" applyAlignment="1">
      <alignment horizontal="center" vertical="center"/>
    </xf>
    <xf numFmtId="0" fontId="26" fillId="16" borderId="122" xfId="0" applyFont="1" applyFill="1" applyBorder="1" applyAlignment="1">
      <alignment horizontal="center" vertical="center"/>
    </xf>
    <xf numFmtId="0" fontId="26" fillId="16" borderId="107" xfId="0" applyFont="1" applyFill="1" applyBorder="1" applyAlignment="1">
      <alignment horizontal="center" vertical="center"/>
    </xf>
    <xf numFmtId="0" fontId="26" fillId="16" borderId="108" xfId="0" applyFont="1" applyFill="1" applyBorder="1" applyAlignment="1">
      <alignment horizontal="center" vertical="center"/>
    </xf>
    <xf numFmtId="0" fontId="27" fillId="16" borderId="90" xfId="0" applyFont="1" applyFill="1" applyBorder="1" applyAlignment="1">
      <alignment horizontal="center" vertical="center"/>
    </xf>
    <xf numFmtId="0" fontId="27" fillId="16" borderId="92" xfId="0" applyFont="1" applyFill="1" applyBorder="1" applyAlignment="1">
      <alignment horizontal="center" vertical="center"/>
    </xf>
    <xf numFmtId="0" fontId="27" fillId="16" borderId="129" xfId="0" applyFont="1" applyFill="1" applyBorder="1" applyAlignment="1">
      <alignment horizontal="center" vertical="center"/>
    </xf>
    <xf numFmtId="0" fontId="27" fillId="16" borderId="130" xfId="0" applyFont="1" applyFill="1" applyBorder="1" applyAlignment="1">
      <alignment horizontal="center" vertical="center"/>
    </xf>
    <xf numFmtId="0" fontId="27" fillId="16" borderId="131" xfId="0" applyFont="1" applyFill="1" applyBorder="1" applyAlignment="1">
      <alignment horizontal="center" vertical="center"/>
    </xf>
    <xf numFmtId="0" fontId="27" fillId="16" borderId="119" xfId="0" applyFont="1" applyFill="1" applyBorder="1" applyAlignment="1">
      <alignment horizontal="center" vertical="center"/>
    </xf>
    <xf numFmtId="0" fontId="27" fillId="16" borderId="126" xfId="0" applyFont="1" applyFill="1" applyBorder="1" applyAlignment="1">
      <alignment horizontal="center" vertical="center"/>
    </xf>
    <xf numFmtId="0" fontId="27" fillId="16" borderId="127" xfId="0" applyFont="1" applyFill="1" applyBorder="1" applyAlignment="1">
      <alignment horizontal="center" vertical="center"/>
    </xf>
    <xf numFmtId="0" fontId="27" fillId="16" borderId="107" xfId="0" applyFont="1" applyFill="1" applyBorder="1" applyAlignment="1">
      <alignment horizontal="center" vertical="center"/>
    </xf>
    <xf numFmtId="0" fontId="27" fillId="16" borderId="126" xfId="0" applyFont="1" applyFill="1" applyBorder="1" applyAlignment="1">
      <alignment horizontal="center" vertical="center" wrapText="1"/>
    </xf>
    <xf numFmtId="0" fontId="27" fillId="16" borderId="127" xfId="0" applyFont="1" applyFill="1" applyBorder="1" applyAlignment="1">
      <alignment horizontal="center" vertical="center" wrapText="1"/>
    </xf>
    <xf numFmtId="0" fontId="27" fillId="16" borderId="107" xfId="0" applyFont="1" applyFill="1" applyBorder="1" applyAlignment="1">
      <alignment horizontal="center" vertical="center" wrapText="1"/>
    </xf>
    <xf numFmtId="0" fontId="26" fillId="16" borderId="81" xfId="0" applyFont="1" applyFill="1" applyBorder="1" applyAlignment="1">
      <alignment horizontal="center" vertical="center"/>
    </xf>
    <xf numFmtId="0" fontId="26" fillId="16" borderId="82" xfId="0" applyFont="1" applyFill="1" applyBorder="1" applyAlignment="1">
      <alignment horizontal="center" vertical="center"/>
    </xf>
    <xf numFmtId="0" fontId="26" fillId="16" borderId="109" xfId="0" applyFont="1" applyFill="1" applyBorder="1" applyAlignment="1">
      <alignment horizontal="center" vertical="center"/>
    </xf>
    <xf numFmtId="0" fontId="28" fillId="16" borderId="78" xfId="0" applyFont="1" applyFill="1" applyBorder="1" applyAlignment="1">
      <alignment horizontal="center" vertical="center" wrapText="1"/>
    </xf>
    <xf numFmtId="0" fontId="0" fillId="11" borderId="113" xfId="0" applyFill="1" applyBorder="1" applyAlignment="1">
      <alignment horizontal="center"/>
    </xf>
    <xf numFmtId="0" fontId="0" fillId="11" borderId="128" xfId="0" applyFill="1" applyBorder="1" applyAlignment="1">
      <alignment horizontal="center"/>
    </xf>
    <xf numFmtId="0" fontId="0" fillId="11" borderId="105" xfId="0" applyFill="1" applyBorder="1" applyAlignment="1">
      <alignment horizontal="center"/>
    </xf>
    <xf numFmtId="0" fontId="42" fillId="16" borderId="124" xfId="0" applyFont="1" applyFill="1" applyBorder="1" applyAlignment="1">
      <alignment horizontal="center"/>
    </xf>
    <xf numFmtId="0" fontId="42" fillId="16" borderId="132" xfId="0" applyFont="1" applyFill="1" applyBorder="1" applyAlignment="1">
      <alignment horizontal="center"/>
    </xf>
    <xf numFmtId="0" fontId="42" fillId="16" borderId="149" xfId="0" applyFont="1" applyFill="1" applyBorder="1" applyAlignment="1">
      <alignment horizontal="center"/>
    </xf>
    <xf numFmtId="0" fontId="42" fillId="16" borderId="74" xfId="0" applyFont="1" applyFill="1" applyBorder="1" applyAlignment="1">
      <alignment horizontal="center"/>
    </xf>
    <xf numFmtId="0" fontId="42" fillId="16" borderId="76" xfId="0" applyFont="1" applyFill="1" applyBorder="1" applyAlignment="1">
      <alignment horizontal="center"/>
    </xf>
    <xf numFmtId="0" fontId="42" fillId="16" borderId="133" xfId="0" applyFont="1" applyFill="1" applyBorder="1" applyAlignment="1">
      <alignment horizontal="center"/>
    </xf>
    <xf numFmtId="0" fontId="26" fillId="16" borderId="106" xfId="0" applyFont="1" applyFill="1" applyBorder="1" applyAlignment="1">
      <alignment horizontal="center" vertical="center"/>
    </xf>
    <xf numFmtId="0" fontId="26" fillId="16" borderId="94" xfId="0" applyFont="1" applyFill="1" applyBorder="1" applyAlignment="1">
      <alignment horizontal="center" vertical="center"/>
    </xf>
    <xf numFmtId="0" fontId="26" fillId="16" borderId="111" xfId="0" applyFont="1" applyFill="1" applyBorder="1" applyAlignment="1">
      <alignment horizontal="center" vertical="center"/>
    </xf>
    <xf numFmtId="0" fontId="41" fillId="16" borderId="112" xfId="0" applyFont="1" applyFill="1" applyBorder="1" applyAlignment="1">
      <alignment horizontal="center" vertical="center"/>
    </xf>
    <xf numFmtId="0" fontId="41" fillId="16" borderId="83" xfId="0" applyFont="1" applyFill="1" applyBorder="1" applyAlignment="1">
      <alignment horizontal="center" vertical="center"/>
    </xf>
    <xf numFmtId="0" fontId="41" fillId="16" borderId="78" xfId="0" applyFont="1" applyFill="1" applyBorder="1" applyAlignment="1">
      <alignment horizontal="center" vertical="center"/>
    </xf>
    <xf numFmtId="0" fontId="27" fillId="16" borderId="78" xfId="0" applyFont="1" applyFill="1" applyBorder="1" applyAlignment="1">
      <alignment horizontal="center" vertical="center"/>
    </xf>
    <xf numFmtId="0" fontId="27" fillId="16" borderId="81" xfId="0" applyFont="1" applyFill="1" applyBorder="1" applyAlignment="1">
      <alignment horizontal="center" vertical="center" wrapText="1"/>
    </xf>
    <xf numFmtId="0" fontId="27" fillId="16" borderId="109" xfId="0" applyFont="1" applyFill="1" applyBorder="1" applyAlignment="1">
      <alignment horizontal="center" vertical="center" wrapText="1"/>
    </xf>
    <xf numFmtId="0" fontId="27" fillId="16" borderId="114" xfId="0" applyFont="1" applyFill="1" applyBorder="1" applyAlignment="1">
      <alignment horizontal="center"/>
    </xf>
    <xf numFmtId="0" fontId="27" fillId="16" borderId="18" xfId="0" applyFont="1" applyFill="1" applyBorder="1" applyAlignment="1">
      <alignment horizontal="center"/>
    </xf>
    <xf numFmtId="0" fontId="27" fillId="16" borderId="115" xfId="0" applyFont="1" applyFill="1" applyBorder="1" applyAlignment="1">
      <alignment horizontal="center"/>
    </xf>
    <xf numFmtId="0" fontId="27" fillId="16" borderId="78" xfId="0" applyFont="1" applyFill="1" applyBorder="1" applyAlignment="1">
      <alignment horizontal="center" vertical="center" wrapText="1"/>
    </xf>
    <xf numFmtId="0" fontId="27" fillId="16" borderId="90" xfId="0" applyFont="1" applyFill="1" applyBorder="1" applyAlignment="1">
      <alignment horizontal="center" vertical="center" wrapText="1"/>
    </xf>
    <xf numFmtId="0" fontId="27" fillId="16" borderId="91" xfId="0" applyFont="1" applyFill="1" applyBorder="1" applyAlignment="1">
      <alignment horizontal="center" vertical="center" wrapText="1"/>
    </xf>
    <xf numFmtId="0" fontId="27" fillId="16" borderId="177" xfId="0" applyFont="1" applyFill="1" applyBorder="1" applyAlignment="1">
      <alignment horizontal="center" vertical="center" wrapText="1"/>
    </xf>
    <xf numFmtId="0" fontId="27" fillId="16" borderId="131" xfId="0" applyFont="1" applyFill="1" applyBorder="1" applyAlignment="1">
      <alignment horizontal="center" vertical="center" wrapText="1"/>
    </xf>
    <xf numFmtId="0" fontId="27" fillId="16" borderId="120" xfId="0" applyFont="1" applyFill="1" applyBorder="1" applyAlignment="1">
      <alignment horizontal="center" vertical="center" wrapText="1"/>
    </xf>
    <xf numFmtId="0" fontId="27" fillId="16" borderId="178" xfId="0" applyFont="1" applyFill="1" applyBorder="1" applyAlignment="1">
      <alignment horizontal="center" vertical="center" wrapText="1"/>
    </xf>
    <xf numFmtId="0" fontId="26" fillId="16" borderId="103" xfId="0" applyFont="1" applyFill="1" applyBorder="1" applyAlignment="1">
      <alignment horizontal="center" vertical="center"/>
    </xf>
    <xf numFmtId="0" fontId="26" fillId="16" borderId="175" xfId="0" applyFont="1" applyFill="1" applyBorder="1" applyAlignment="1">
      <alignment horizontal="center" vertical="center"/>
    </xf>
    <xf numFmtId="167" fontId="0" fillId="11" borderId="35" xfId="3" applyNumberFormat="1" applyFont="1" applyFill="1" applyBorder="1" applyAlignment="1">
      <alignment horizontal="center"/>
    </xf>
    <xf numFmtId="167" fontId="0" fillId="11" borderId="19" xfId="3" applyNumberFormat="1" applyFont="1" applyFill="1" applyBorder="1" applyAlignment="1">
      <alignment horizontal="center"/>
    </xf>
    <xf numFmtId="167" fontId="0" fillId="11" borderId="14" xfId="3" applyNumberFormat="1" applyFont="1" applyFill="1" applyBorder="1" applyAlignment="1">
      <alignment horizontal="center"/>
    </xf>
    <xf numFmtId="167" fontId="40" fillId="16" borderId="123" xfId="27" applyNumberFormat="1" applyFont="1" applyFill="1" applyBorder="1" applyAlignment="1">
      <alignment horizontal="center"/>
    </xf>
    <xf numFmtId="167" fontId="40" fillId="16" borderId="18" xfId="27" applyNumberFormat="1" applyFont="1" applyFill="1" applyBorder="1" applyAlignment="1">
      <alignment horizontal="center"/>
    </xf>
    <xf numFmtId="167" fontId="40" fillId="16" borderId="102" xfId="27" applyNumberFormat="1" applyFont="1" applyFill="1" applyBorder="1" applyAlignment="1">
      <alignment horizontal="center"/>
    </xf>
    <xf numFmtId="0" fontId="0" fillId="11" borderId="113" xfId="0" applyFill="1" applyBorder="1" applyAlignment="1">
      <alignment horizontal="center" vertical="center"/>
    </xf>
    <xf numFmtId="0" fontId="0" fillId="11" borderId="128" xfId="0" applyFill="1" applyBorder="1" applyAlignment="1">
      <alignment horizontal="center" vertical="center"/>
    </xf>
    <xf numFmtId="0" fontId="0" fillId="11" borderId="105" xfId="0" applyFill="1" applyBorder="1" applyAlignment="1">
      <alignment horizontal="center" vertical="center"/>
    </xf>
    <xf numFmtId="0" fontId="106" fillId="0" borderId="181" xfId="11" applyFont="1" applyBorder="1" applyAlignment="1">
      <alignment horizontal="left" vertical="center" wrapText="1"/>
    </xf>
    <xf numFmtId="0" fontId="102" fillId="0" borderId="181" xfId="4" applyFont="1" applyBorder="1" applyAlignment="1">
      <alignment vertical="center" wrapText="1"/>
    </xf>
    <xf numFmtId="0" fontId="106" fillId="13" borderId="181" xfId="4" applyFont="1" applyFill="1" applyBorder="1" applyAlignment="1">
      <alignment horizontal="left" vertical="center" wrapText="1"/>
    </xf>
    <xf numFmtId="0" fontId="102" fillId="0" borderId="556" xfId="11" applyFont="1" applyBorder="1" applyAlignment="1" applyProtection="1">
      <alignment horizontal="center" vertical="center"/>
      <protection locked="0"/>
    </xf>
    <xf numFmtId="0" fontId="56" fillId="16" borderId="261" xfId="4" applyFont="1" applyFill="1" applyBorder="1" applyAlignment="1">
      <alignment horizontal="center" vertical="top" wrapText="1"/>
    </xf>
    <xf numFmtId="0" fontId="56" fillId="16" borderId="66" xfId="4" applyFont="1" applyFill="1" applyBorder="1" applyAlignment="1">
      <alignment horizontal="center" vertical="top" wrapText="1"/>
    </xf>
    <xf numFmtId="0" fontId="56" fillId="16" borderId="67" xfId="4" applyFont="1" applyFill="1" applyBorder="1" applyAlignment="1">
      <alignment horizontal="center" vertical="top" wrapText="1"/>
    </xf>
    <xf numFmtId="0" fontId="106" fillId="0" borderId="397" xfId="4" applyFont="1" applyBorder="1" applyAlignment="1">
      <alignment horizontal="center" vertical="center"/>
    </xf>
    <xf numFmtId="0" fontId="106" fillId="0" borderId="398" xfId="4" applyFont="1" applyBorder="1" applyAlignment="1">
      <alignment horizontal="center" vertical="center"/>
    </xf>
    <xf numFmtId="0" fontId="107" fillId="2" borderId="398" xfId="4" applyFont="1" applyFill="1" applyBorder="1" applyAlignment="1">
      <alignment horizontal="center" vertical="center"/>
    </xf>
    <xf numFmtId="0" fontId="107" fillId="0" borderId="398" xfId="4" applyFont="1" applyBorder="1" applyAlignment="1">
      <alignment horizontal="center" vertical="center"/>
    </xf>
    <xf numFmtId="0" fontId="107" fillId="2" borderId="399" xfId="4" applyFont="1" applyFill="1" applyBorder="1" applyAlignment="1">
      <alignment horizontal="center" vertical="center"/>
    </xf>
    <xf numFmtId="0" fontId="107" fillId="2" borderId="400" xfId="4" applyFont="1" applyFill="1" applyBorder="1" applyAlignment="1">
      <alignment horizontal="center" vertical="center"/>
    </xf>
    <xf numFmtId="0" fontId="107" fillId="2" borderId="401" xfId="4" applyFont="1" applyFill="1" applyBorder="1" applyAlignment="1">
      <alignment horizontal="center" vertical="center"/>
    </xf>
    <xf numFmtId="0" fontId="15" fillId="0" borderId="397" xfId="4" applyFont="1" applyBorder="1" applyAlignment="1">
      <alignment horizontal="center" vertical="center" wrapText="1"/>
    </xf>
    <xf numFmtId="0" fontId="102" fillId="0" borderId="398" xfId="4" applyFont="1" applyBorder="1" applyAlignment="1">
      <alignment horizontal="center" vertical="center"/>
    </xf>
    <xf numFmtId="0" fontId="102" fillId="13" borderId="399" xfId="4" applyFont="1" applyFill="1" applyBorder="1" applyAlignment="1" applyProtection="1">
      <alignment horizontal="center" vertical="center"/>
      <protection locked="0"/>
    </xf>
    <xf numFmtId="0" fontId="102" fillId="13" borderId="400" xfId="4" applyFont="1" applyFill="1" applyBorder="1" applyAlignment="1" applyProtection="1">
      <alignment horizontal="center" vertical="center"/>
      <protection locked="0"/>
    </xf>
    <xf numFmtId="0" fontId="102" fillId="13" borderId="401" xfId="4" applyFont="1" applyFill="1" applyBorder="1" applyAlignment="1" applyProtection="1">
      <alignment horizontal="center" vertical="center"/>
      <protection locked="0"/>
    </xf>
    <xf numFmtId="0" fontId="15" fillId="0" borderId="402" xfId="4" applyFont="1" applyBorder="1" applyAlignment="1">
      <alignment horizontal="center" vertical="center" wrapText="1"/>
    </xf>
    <xf numFmtId="0" fontId="15" fillId="0" borderId="400" xfId="4" applyFont="1" applyBorder="1" applyAlignment="1">
      <alignment horizontal="center" vertical="center" wrapText="1"/>
    </xf>
    <xf numFmtId="182" fontId="15" fillId="0" borderId="399" xfId="4" applyNumberFormat="1" applyFont="1" applyBorder="1" applyAlignment="1" applyProtection="1">
      <alignment horizontal="center" vertical="center" wrapText="1"/>
      <protection locked="0"/>
    </xf>
    <xf numFmtId="0" fontId="15" fillId="0" borderId="400" xfId="4" applyFont="1" applyBorder="1" applyAlignment="1" applyProtection="1">
      <alignment horizontal="center" vertical="center" wrapText="1"/>
      <protection locked="0"/>
    </xf>
    <xf numFmtId="0" fontId="15" fillId="0" borderId="401" xfId="4" applyFont="1" applyBorder="1" applyAlignment="1" applyProtection="1">
      <alignment horizontal="center" vertical="center" wrapText="1"/>
      <protection locked="0"/>
    </xf>
    <xf numFmtId="0" fontId="102" fillId="0" borderId="146" xfId="4" applyFont="1" applyBorder="1" applyAlignment="1">
      <alignment horizontal="center" vertical="center"/>
    </xf>
    <xf numFmtId="0" fontId="102" fillId="0" borderId="89" xfId="4" applyFont="1" applyBorder="1" applyAlignment="1">
      <alignment horizontal="center" vertical="center"/>
    </xf>
    <xf numFmtId="0" fontId="102" fillId="0" borderId="86" xfId="4" applyFont="1" applyBorder="1" applyAlignment="1">
      <alignment horizontal="center" vertical="center"/>
    </xf>
    <xf numFmtId="0" fontId="102" fillId="0" borderId="555" xfId="11" applyFont="1" applyBorder="1" applyAlignment="1" applyProtection="1">
      <alignment horizontal="center" vertical="center"/>
      <protection locked="0"/>
    </xf>
    <xf numFmtId="0" fontId="104" fillId="11" borderId="73" xfId="4" applyFont="1" applyFill="1" applyBorder="1" applyAlignment="1">
      <alignment horizontal="center" vertical="center"/>
    </xf>
    <xf numFmtId="0" fontId="14" fillId="0" borderId="0" xfId="4"/>
    <xf numFmtId="0" fontId="14" fillId="0" borderId="72" xfId="4" applyBorder="1"/>
    <xf numFmtId="0" fontId="102" fillId="0" borderId="458" xfId="4" applyFont="1" applyBorder="1" applyAlignment="1" applyProtection="1">
      <alignment horizontal="left" vertical="center" wrapText="1"/>
      <protection locked="0"/>
    </xf>
    <xf numFmtId="0" fontId="102" fillId="0" borderId="445" xfId="4" applyFont="1" applyBorder="1" applyAlignment="1" applyProtection="1">
      <alignment horizontal="left" vertical="center" wrapText="1"/>
      <protection locked="0"/>
    </xf>
    <xf numFmtId="0" fontId="102" fillId="0" borderId="17" xfId="4" applyFont="1" applyBorder="1" applyAlignment="1" applyProtection="1">
      <alignment horizontal="left" vertical="center" wrapText="1"/>
      <protection locked="0"/>
    </xf>
    <xf numFmtId="0" fontId="102" fillId="0" borderId="445" xfId="4" applyFont="1" applyBorder="1" applyAlignment="1" applyProtection="1">
      <alignment horizontal="center" vertical="center" wrapText="1"/>
      <protection locked="0"/>
    </xf>
    <xf numFmtId="0" fontId="102" fillId="0" borderId="17" xfId="4" applyFont="1" applyBorder="1" applyAlignment="1" applyProtection="1">
      <alignment horizontal="center" vertical="center" wrapText="1"/>
      <protection locked="0"/>
    </xf>
    <xf numFmtId="0" fontId="104" fillId="11" borderId="458" xfId="4" applyFont="1" applyFill="1" applyBorder="1" applyAlignment="1" applyProtection="1">
      <alignment horizontal="center" vertical="center" wrapText="1"/>
      <protection locked="0"/>
    </xf>
    <xf numFmtId="0" fontId="104" fillId="11" borderId="445" xfId="4" applyFont="1" applyFill="1" applyBorder="1" applyAlignment="1" applyProtection="1">
      <alignment horizontal="center" vertical="center" wrapText="1"/>
      <protection locked="0"/>
    </xf>
    <xf numFmtId="0" fontId="104" fillId="11" borderId="17" xfId="4" applyFont="1" applyFill="1" applyBorder="1" applyAlignment="1" applyProtection="1">
      <alignment horizontal="center" vertical="center" wrapText="1"/>
      <protection locked="0"/>
    </xf>
    <xf numFmtId="0" fontId="102" fillId="0" borderId="6" xfId="11" applyFont="1" applyBorder="1" applyAlignment="1" applyProtection="1">
      <alignment horizontal="center" vertical="center"/>
      <protection locked="0"/>
    </xf>
    <xf numFmtId="9" fontId="76" fillId="0" borderId="458" xfId="5" applyFont="1" applyBorder="1" applyAlignment="1" applyProtection="1">
      <alignment horizontal="center" vertical="center"/>
    </xf>
    <xf numFmtId="9" fontId="76" fillId="0" borderId="445" xfId="5" applyFont="1" applyBorder="1" applyAlignment="1" applyProtection="1">
      <alignment horizontal="center" vertical="center"/>
    </xf>
    <xf numFmtId="9" fontId="76" fillId="0" borderId="447" xfId="5" applyFont="1" applyBorder="1" applyAlignment="1" applyProtection="1">
      <alignment horizontal="center" vertical="center"/>
    </xf>
    <xf numFmtId="0" fontId="10" fillId="11" borderId="181" xfId="4" applyFont="1" applyFill="1" applyBorder="1" applyAlignment="1">
      <alignment horizontal="center" vertical="center"/>
    </xf>
    <xf numFmtId="0" fontId="45" fillId="15" borderId="181" xfId="4" applyFont="1" applyFill="1" applyBorder="1" applyAlignment="1">
      <alignment horizontal="center" vertical="center" wrapText="1"/>
    </xf>
    <xf numFmtId="0" fontId="27" fillId="15" borderId="181" xfId="4" applyFont="1" applyFill="1" applyBorder="1" applyAlignment="1">
      <alignment horizontal="center" vertical="center" wrapText="1"/>
    </xf>
    <xf numFmtId="0" fontId="27" fillId="15" borderId="396" xfId="4" applyFont="1" applyFill="1" applyBorder="1" applyAlignment="1">
      <alignment horizontal="center" vertical="center" wrapText="1"/>
    </xf>
    <xf numFmtId="0" fontId="102" fillId="11" borderId="393" xfId="4" applyFont="1" applyFill="1" applyBorder="1"/>
    <xf numFmtId="0" fontId="102" fillId="0" borderId="394" xfId="4" applyFont="1" applyBorder="1"/>
    <xf numFmtId="0" fontId="102" fillId="0" borderId="395" xfId="4" applyFont="1" applyBorder="1"/>
    <xf numFmtId="0" fontId="21" fillId="16" borderId="261" xfId="4" applyFont="1" applyFill="1" applyBorder="1" applyAlignment="1">
      <alignment horizontal="center" vertical="center" wrapText="1"/>
    </xf>
    <xf numFmtId="0" fontId="21" fillId="16" borderId="66" xfId="4" applyFont="1" applyFill="1" applyBorder="1" applyAlignment="1">
      <alignment horizontal="center" vertical="center" wrapText="1"/>
    </xf>
    <xf numFmtId="0" fontId="21" fillId="16" borderId="67" xfId="4" applyFont="1" applyFill="1" applyBorder="1" applyAlignment="1">
      <alignment horizontal="center" vertical="center" wrapText="1"/>
    </xf>
    <xf numFmtId="0" fontId="102" fillId="0" borderId="390" xfId="4" applyFont="1" applyBorder="1" applyAlignment="1">
      <alignment horizontal="center" vertical="center"/>
    </xf>
    <xf numFmtId="0" fontId="106" fillId="2" borderId="146" xfId="4" applyFont="1" applyFill="1" applyBorder="1" applyAlignment="1">
      <alignment horizontal="center" vertical="center" wrapText="1"/>
    </xf>
    <xf numFmtId="0" fontId="106" fillId="2" borderId="88" xfId="4" applyFont="1" applyFill="1" applyBorder="1" applyAlignment="1">
      <alignment horizontal="center" vertical="center" wrapText="1"/>
    </xf>
    <xf numFmtId="0" fontId="106" fillId="2" borderId="89" xfId="4" applyFont="1" applyFill="1" applyBorder="1" applyAlignment="1">
      <alignment horizontal="center" vertical="center" wrapText="1"/>
    </xf>
    <xf numFmtId="0" fontId="106" fillId="2" borderId="391" xfId="4" applyFont="1" applyFill="1" applyBorder="1" applyAlignment="1">
      <alignment horizontal="center" vertical="center" wrapText="1"/>
    </xf>
    <xf numFmtId="0" fontId="102" fillId="11" borderId="73" xfId="4" applyFont="1" applyFill="1" applyBorder="1"/>
    <xf numFmtId="0" fontId="102" fillId="0" borderId="0" xfId="4" applyFont="1"/>
    <xf numFmtId="0" fontId="102" fillId="0" borderId="72" xfId="4" applyFont="1" applyBorder="1"/>
    <xf numFmtId="0" fontId="6" fillId="17" borderId="392" xfId="11" applyFont="1" applyFill="1" applyBorder="1" applyAlignment="1">
      <alignment horizontal="center" vertical="center"/>
    </xf>
    <xf numFmtId="0" fontId="81" fillId="14" borderId="181" xfId="4" applyFont="1" applyFill="1" applyBorder="1" applyAlignment="1">
      <alignment horizontal="center" vertical="center"/>
    </xf>
    <xf numFmtId="0" fontId="169" fillId="17" borderId="181" xfId="11" applyFont="1" applyFill="1" applyBorder="1" applyAlignment="1">
      <alignment horizontal="center" vertical="center"/>
    </xf>
    <xf numFmtId="0" fontId="103" fillId="14" borderId="261" xfId="4" applyFont="1" applyFill="1" applyBorder="1" applyAlignment="1">
      <alignment horizontal="center" vertical="center" wrapText="1"/>
    </xf>
    <xf numFmtId="0" fontId="103" fillId="14" borderId="66" xfId="4" applyFont="1" applyFill="1" applyBorder="1" applyAlignment="1">
      <alignment horizontal="center" vertical="center" wrapText="1"/>
    </xf>
    <xf numFmtId="0" fontId="103" fillId="14" borderId="67" xfId="4" applyFont="1" applyFill="1" applyBorder="1" applyAlignment="1">
      <alignment horizontal="center" vertical="center" wrapText="1"/>
    </xf>
    <xf numFmtId="0" fontId="104" fillId="11" borderId="439" xfId="4" applyFont="1" applyFill="1" applyBorder="1" applyAlignment="1">
      <alignment horizontal="left" vertical="center" wrapText="1"/>
    </xf>
    <xf numFmtId="0" fontId="104" fillId="11" borderId="3" xfId="4" applyFont="1" applyFill="1" applyBorder="1" applyAlignment="1">
      <alignment horizontal="left" vertical="center" wrapText="1"/>
    </xf>
    <xf numFmtId="0" fontId="104" fillId="11" borderId="12" xfId="4" applyFont="1" applyFill="1" applyBorder="1" applyAlignment="1">
      <alignment horizontal="left" vertical="center" wrapText="1"/>
    </xf>
    <xf numFmtId="15" fontId="104" fillId="11" borderId="9" xfId="4" applyNumberFormat="1" applyFont="1" applyFill="1" applyBorder="1" applyAlignment="1" applyProtection="1">
      <alignment horizontal="center" vertical="center" wrapText="1"/>
      <protection locked="0"/>
    </xf>
    <xf numFmtId="15" fontId="104" fillId="11" borderId="3" xfId="4" applyNumberFormat="1" applyFont="1" applyFill="1" applyBorder="1" applyAlignment="1" applyProtection="1">
      <alignment horizontal="center" vertical="center" wrapText="1"/>
      <protection locked="0"/>
    </xf>
    <xf numFmtId="15" fontId="104" fillId="11" borderId="12" xfId="4" applyNumberFormat="1" applyFont="1" applyFill="1" applyBorder="1" applyAlignment="1" applyProtection="1">
      <alignment horizontal="center" vertical="center" wrapText="1"/>
      <protection locked="0"/>
    </xf>
    <xf numFmtId="0" fontId="104" fillId="11" borderId="392" xfId="4" applyFont="1" applyFill="1" applyBorder="1" applyAlignment="1">
      <alignment horizontal="left" vertical="center" wrapText="1"/>
    </xf>
    <xf numFmtId="0" fontId="102" fillId="0" borderId="181" xfId="4" applyFont="1" applyBorder="1" applyAlignment="1">
      <alignment horizontal="left" wrapText="1"/>
    </xf>
    <xf numFmtId="0" fontId="102" fillId="0" borderId="146" xfId="4" applyFont="1" applyBorder="1" applyAlignment="1" applyProtection="1">
      <alignment horizontal="center" vertical="center"/>
      <protection locked="0"/>
    </xf>
    <xf numFmtId="0" fontId="102" fillId="0" borderId="88" xfId="4" applyFont="1" applyBorder="1" applyAlignment="1" applyProtection="1">
      <alignment horizontal="center" vertical="center"/>
      <protection locked="0"/>
    </xf>
    <xf numFmtId="0" fontId="102" fillId="0" borderId="89" xfId="4" applyFont="1" applyBorder="1" applyAlignment="1" applyProtection="1">
      <alignment horizontal="center" vertical="center"/>
      <protection locked="0"/>
    </xf>
    <xf numFmtId="0" fontId="104" fillId="11" borderId="181" xfId="4" applyFont="1" applyFill="1" applyBorder="1" applyAlignment="1">
      <alignment horizontal="left" vertical="center" wrapText="1"/>
    </xf>
    <xf numFmtId="0" fontId="104" fillId="11" borderId="89" xfId="4" applyFont="1" applyFill="1" applyBorder="1" applyAlignment="1">
      <alignment horizontal="left" vertical="center" wrapText="1"/>
    </xf>
    <xf numFmtId="0" fontId="102" fillId="0" borderId="146" xfId="4" applyFont="1" applyBorder="1" applyAlignment="1">
      <alignment horizontal="center" vertical="center" wrapText="1"/>
    </xf>
    <xf numFmtId="0" fontId="102" fillId="0" borderId="88" xfId="4" applyFont="1" applyBorder="1" applyAlignment="1">
      <alignment horizontal="center" vertical="center" wrapText="1"/>
    </xf>
    <xf numFmtId="0" fontId="102" fillId="0" borderId="89" xfId="4" applyFont="1" applyBorder="1" applyAlignment="1">
      <alignment horizontal="center" vertical="center" wrapText="1"/>
    </xf>
    <xf numFmtId="0" fontId="104" fillId="11" borderId="146" xfId="4" applyFont="1" applyFill="1" applyBorder="1" applyAlignment="1">
      <alignment horizontal="left" vertical="center" wrapText="1"/>
    </xf>
    <xf numFmtId="182" fontId="102" fillId="0" borderId="146" xfId="4" applyNumberFormat="1" applyFont="1" applyBorder="1" applyAlignment="1" applyProtection="1">
      <alignment horizontal="center" vertical="center"/>
      <protection locked="0"/>
    </xf>
    <xf numFmtId="182" fontId="102" fillId="0" borderId="88" xfId="4" applyNumberFormat="1" applyFont="1" applyBorder="1" applyAlignment="1" applyProtection="1">
      <alignment horizontal="center" vertical="center"/>
      <protection locked="0"/>
    </xf>
    <xf numFmtId="182" fontId="102" fillId="0" borderId="391" xfId="4" applyNumberFormat="1" applyFont="1" applyBorder="1" applyAlignment="1" applyProtection="1">
      <alignment horizontal="center" vertical="center"/>
      <protection locked="0"/>
    </xf>
    <xf numFmtId="0" fontId="104" fillId="0" borderId="9" xfId="4" applyFont="1" applyBorder="1" applyAlignment="1" applyProtection="1">
      <alignment horizontal="center" vertical="center"/>
      <protection locked="0"/>
    </xf>
    <xf numFmtId="0" fontId="104" fillId="0" borderId="3" xfId="4" applyFont="1" applyBorder="1" applyAlignment="1" applyProtection="1">
      <alignment horizontal="center" vertical="center"/>
      <protection locked="0"/>
    </xf>
    <xf numFmtId="0" fontId="104" fillId="0" borderId="4" xfId="4" applyFont="1" applyBorder="1" applyAlignment="1" applyProtection="1">
      <alignment horizontal="center" vertical="center"/>
      <protection locked="0"/>
    </xf>
    <xf numFmtId="0" fontId="104" fillId="11" borderId="9" xfId="4" applyFont="1" applyFill="1" applyBorder="1" applyAlignment="1">
      <alignment horizontal="center" vertical="center"/>
    </xf>
    <xf numFmtId="0" fontId="104" fillId="11" borderId="3" xfId="4" applyFont="1" applyFill="1" applyBorder="1" applyAlignment="1">
      <alignment horizontal="center" vertical="center"/>
    </xf>
    <xf numFmtId="0" fontId="104" fillId="11" borderId="12" xfId="4" applyFont="1" applyFill="1" applyBorder="1" applyAlignment="1">
      <alignment horizontal="center" vertical="center"/>
    </xf>
    <xf numFmtId="0" fontId="39" fillId="9" borderId="13" xfId="0" applyFont="1" applyFill="1" applyBorder="1" applyAlignment="1">
      <alignment horizontal="left" vertical="center"/>
    </xf>
    <xf numFmtId="0" fontId="39" fillId="9" borderId="37" xfId="0" applyFont="1" applyFill="1" applyBorder="1" applyAlignment="1">
      <alignment horizontal="left" vertical="center"/>
    </xf>
    <xf numFmtId="0" fontId="39" fillId="0" borderId="36" xfId="0" applyFont="1" applyBorder="1" applyAlignment="1">
      <alignment horizontal="left" vertical="center"/>
    </xf>
    <xf numFmtId="0" fontId="39" fillId="0" borderId="33" xfId="0" applyFont="1" applyBorder="1" applyAlignment="1">
      <alignment horizontal="left" vertical="center"/>
    </xf>
    <xf numFmtId="0" fontId="39" fillId="9" borderId="36" xfId="0" applyFont="1" applyFill="1" applyBorder="1" applyAlignment="1">
      <alignment horizontal="left" vertical="center"/>
    </xf>
    <xf numFmtId="0" fontId="39" fillId="9" borderId="33" xfId="0" applyFont="1" applyFill="1" applyBorder="1" applyAlignment="1">
      <alignment horizontal="left" vertical="center"/>
    </xf>
    <xf numFmtId="0" fontId="33" fillId="17" borderId="96" xfId="0" applyFont="1" applyFill="1" applyBorder="1" applyAlignment="1">
      <alignment horizontal="center" vertical="center"/>
    </xf>
    <xf numFmtId="0" fontId="33" fillId="17" borderId="143" xfId="0" applyFont="1" applyFill="1" applyBorder="1" applyAlignment="1">
      <alignment horizontal="center" vertical="center"/>
    </xf>
    <xf numFmtId="0" fontId="33" fillId="16" borderId="84" xfId="0" applyFont="1" applyFill="1" applyBorder="1" applyAlignment="1">
      <alignment horizontal="center" vertical="center"/>
    </xf>
    <xf numFmtId="0" fontId="46" fillId="16" borderId="0" xfId="0" applyFont="1" applyFill="1" applyAlignment="1">
      <alignment horizontal="center" vertical="center"/>
    </xf>
    <xf numFmtId="0" fontId="46" fillId="16" borderId="15" xfId="0" applyFont="1" applyFill="1" applyBorder="1" applyAlignment="1">
      <alignment horizontal="center" vertical="center"/>
    </xf>
    <xf numFmtId="0" fontId="46" fillId="16" borderId="55" xfId="0" applyFont="1" applyFill="1" applyBorder="1" applyAlignment="1">
      <alignment horizontal="center" vertical="center"/>
    </xf>
    <xf numFmtId="0" fontId="46" fillId="16" borderId="77" xfId="0" applyFont="1" applyFill="1" applyBorder="1" applyAlignment="1">
      <alignment horizontal="center" vertical="center"/>
    </xf>
    <xf numFmtId="0" fontId="34" fillId="0" borderId="69" xfId="0" applyFont="1" applyBorder="1" applyAlignment="1">
      <alignment horizontal="left" vertical="center"/>
    </xf>
    <xf numFmtId="0" fontId="34" fillId="0" borderId="70" xfId="0" applyFont="1" applyBorder="1" applyAlignment="1">
      <alignment horizontal="left" vertical="center"/>
    </xf>
    <xf numFmtId="0" fontId="39" fillId="0" borderId="58" xfId="0" applyFont="1" applyBorder="1" applyAlignment="1">
      <alignment horizontal="left" vertical="center"/>
    </xf>
    <xf numFmtId="0" fontId="39" fillId="0" borderId="59" xfId="0" applyFont="1" applyBorder="1" applyAlignment="1">
      <alignment horizontal="left" vertical="center"/>
    </xf>
    <xf numFmtId="0" fontId="33" fillId="17" borderId="16" xfId="0" applyFont="1" applyFill="1" applyBorder="1" applyAlignment="1">
      <alignment horizontal="center" vertical="center"/>
    </xf>
    <xf numFmtId="168" fontId="163" fillId="0" borderId="0" xfId="0" applyNumberFormat="1" applyFont="1" applyAlignment="1">
      <alignment horizontal="left" vertical="top"/>
    </xf>
    <xf numFmtId="0" fontId="163" fillId="0" borderId="0" xfId="0" applyFont="1" applyAlignment="1">
      <alignment horizontal="left" vertical="top"/>
    </xf>
    <xf numFmtId="0" fontId="160" fillId="15" borderId="545" xfId="0" quotePrefix="1" applyFont="1" applyFill="1" applyBorder="1" applyAlignment="1">
      <alignment horizontal="center" vertical="center"/>
    </xf>
    <xf numFmtId="0" fontId="160" fillId="15" borderId="544" xfId="0" quotePrefix="1" applyFont="1" applyFill="1" applyBorder="1" applyAlignment="1">
      <alignment horizontal="center" vertical="center"/>
    </xf>
    <xf numFmtId="0" fontId="160" fillId="15" borderId="543" xfId="0" quotePrefix="1" applyFont="1" applyFill="1" applyBorder="1" applyAlignment="1">
      <alignment horizontal="center" vertical="center"/>
    </xf>
    <xf numFmtId="0" fontId="160" fillId="19" borderId="538" xfId="0" applyFont="1" applyFill="1" applyBorder="1" applyAlignment="1">
      <alignment horizontal="center" vertical="center"/>
    </xf>
    <xf numFmtId="0" fontId="160" fillId="19" borderId="537" xfId="0" applyFont="1" applyFill="1" applyBorder="1" applyAlignment="1">
      <alignment horizontal="center" vertical="center"/>
    </xf>
    <xf numFmtId="0" fontId="160" fillId="19" borderId="542" xfId="0" applyFont="1" applyFill="1" applyBorder="1" applyAlignment="1">
      <alignment horizontal="center" vertical="center"/>
    </xf>
    <xf numFmtId="0" fontId="160" fillId="19" borderId="541" xfId="0" applyFont="1" applyFill="1" applyBorder="1" applyAlignment="1">
      <alignment horizontal="center" vertical="center"/>
    </xf>
    <xf numFmtId="0" fontId="160" fillId="19" borderId="540" xfId="0" applyFont="1" applyFill="1" applyBorder="1" applyAlignment="1">
      <alignment horizontal="center" vertical="center"/>
    </xf>
    <xf numFmtId="0" fontId="160" fillId="19" borderId="539" xfId="0" applyFont="1" applyFill="1" applyBorder="1" applyAlignment="1">
      <alignment horizontal="center" vertical="center"/>
    </xf>
    <xf numFmtId="0" fontId="160" fillId="19" borderId="541" xfId="0" quotePrefix="1" applyFont="1" applyFill="1" applyBorder="1" applyAlignment="1">
      <alignment horizontal="center" vertical="center"/>
    </xf>
    <xf numFmtId="0" fontId="160" fillId="19" borderId="540" xfId="0" quotePrefix="1" applyFont="1" applyFill="1" applyBorder="1" applyAlignment="1">
      <alignment horizontal="center" vertical="center"/>
    </xf>
    <xf numFmtId="0" fontId="160" fillId="19" borderId="539" xfId="0" quotePrefix="1" applyFont="1" applyFill="1" applyBorder="1" applyAlignment="1">
      <alignment horizontal="center" vertical="center"/>
    </xf>
    <xf numFmtId="0" fontId="160" fillId="14" borderId="473" xfId="0" quotePrefix="1" applyFont="1" applyFill="1" applyBorder="1" applyAlignment="1">
      <alignment horizontal="center" vertical="center" wrapText="1"/>
    </xf>
    <xf numFmtId="0" fontId="160" fillId="14" borderId="455" xfId="0" quotePrefix="1" applyFont="1" applyFill="1" applyBorder="1" applyAlignment="1">
      <alignment horizontal="center" vertical="center" wrapText="1"/>
    </xf>
    <xf numFmtId="0" fontId="160" fillId="14" borderId="474" xfId="0" quotePrefix="1" applyFont="1" applyFill="1" applyBorder="1" applyAlignment="1">
      <alignment horizontal="center" vertical="center" wrapText="1"/>
    </xf>
    <xf numFmtId="0" fontId="160" fillId="14" borderId="475" xfId="0" quotePrefix="1" applyFont="1" applyFill="1" applyBorder="1" applyAlignment="1">
      <alignment horizontal="center" vertical="center" wrapText="1"/>
    </xf>
    <xf numFmtId="0" fontId="160" fillId="19" borderId="8" xfId="0" applyFont="1" applyFill="1" applyBorder="1" applyAlignment="1">
      <alignment horizontal="center" vertical="center"/>
    </xf>
    <xf numFmtId="0" fontId="160" fillId="19" borderId="440" xfId="0" applyFont="1" applyFill="1" applyBorder="1" applyAlignment="1">
      <alignment horizontal="center" vertical="center"/>
    </xf>
    <xf numFmtId="0" fontId="160" fillId="19" borderId="441" xfId="0" applyFont="1" applyFill="1" applyBorder="1" applyAlignment="1">
      <alignment horizontal="center" vertical="center"/>
    </xf>
    <xf numFmtId="0" fontId="61" fillId="16" borderId="149" xfId="0" applyFont="1" applyFill="1" applyBorder="1" applyAlignment="1">
      <alignment horizontal="center" vertical="center"/>
    </xf>
    <xf numFmtId="0" fontId="61" fillId="16" borderId="0" xfId="0" applyFont="1" applyFill="1" applyAlignment="1">
      <alignment horizontal="center" vertical="center"/>
    </xf>
    <xf numFmtId="0" fontId="46" fillId="16" borderId="85" xfId="0" applyFont="1" applyFill="1" applyBorder="1" applyAlignment="1">
      <alignment horizontal="center" vertical="center" wrapText="1"/>
    </xf>
    <xf numFmtId="0" fontId="46" fillId="16" borderId="76" xfId="0" applyFont="1" applyFill="1" applyBorder="1" applyAlignment="1">
      <alignment horizontal="center" vertical="center" wrapText="1"/>
    </xf>
    <xf numFmtId="37" fontId="38" fillId="2" borderId="86" xfId="1" applyNumberFormat="1" applyFont="1" applyFill="1" applyBorder="1" applyAlignment="1" applyProtection="1">
      <alignment horizontal="center" vertical="center"/>
      <protection locked="0"/>
    </xf>
    <xf numFmtId="37" fontId="38" fillId="2" borderId="87" xfId="1" applyNumberFormat="1" applyFont="1" applyFill="1" applyBorder="1" applyAlignment="1" applyProtection="1">
      <alignment horizontal="center" vertical="center"/>
      <protection locked="0"/>
    </xf>
    <xf numFmtId="37" fontId="38" fillId="2" borderId="176" xfId="1" applyNumberFormat="1" applyFont="1" applyFill="1" applyBorder="1" applyAlignment="1" applyProtection="1">
      <alignment horizontal="center" vertical="center"/>
      <protection locked="0"/>
    </xf>
    <xf numFmtId="37" fontId="38" fillId="2" borderId="77" xfId="1" applyNumberFormat="1" applyFont="1" applyFill="1" applyBorder="1" applyAlignment="1" applyProtection="1">
      <alignment horizontal="center" vertical="center"/>
      <protection locked="0"/>
    </xf>
    <xf numFmtId="0" fontId="35" fillId="16" borderId="73" xfId="0" applyFont="1" applyFill="1" applyBorder="1" applyAlignment="1">
      <alignment horizontal="center" vertical="center"/>
    </xf>
    <xf numFmtId="0" fontId="35" fillId="16" borderId="0" xfId="0" applyFont="1" applyFill="1" applyAlignment="1">
      <alignment horizontal="center" vertical="center"/>
    </xf>
    <xf numFmtId="0" fontId="0" fillId="0" borderId="181" xfId="0" applyBorder="1" applyAlignment="1">
      <alignment vertical="center"/>
    </xf>
    <xf numFmtId="0" fontId="0" fillId="0" borderId="396" xfId="0"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6" fillId="0" borderId="261"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93" xfId="0" applyFont="1" applyBorder="1" applyAlignment="1">
      <alignment horizontal="center" vertical="center" wrapText="1"/>
    </xf>
    <xf numFmtId="0" fontId="6" fillId="0" borderId="395" xfId="0" applyFont="1" applyBorder="1" applyAlignment="1">
      <alignment horizontal="center" vertical="center" wrapText="1"/>
    </xf>
    <xf numFmtId="0" fontId="0" fillId="0" borderId="440" xfId="0" applyBorder="1" applyAlignment="1">
      <alignment vertical="center"/>
    </xf>
    <xf numFmtId="0" fontId="0" fillId="0" borderId="441" xfId="0" applyBorder="1" applyAlignment="1">
      <alignment vertical="center"/>
    </xf>
    <xf numFmtId="0" fontId="35" fillId="14" borderId="0" xfId="0" applyFont="1" applyFill="1" applyAlignment="1">
      <alignment horizontal="center" vertical="center"/>
    </xf>
    <xf numFmtId="0" fontId="36" fillId="16" borderId="85" xfId="0" applyFont="1" applyFill="1" applyBorder="1" applyAlignment="1">
      <alignment horizontal="center" vertical="center" wrapText="1"/>
    </xf>
    <xf numFmtId="0" fontId="36" fillId="16" borderId="86" xfId="0" applyFont="1" applyFill="1" applyBorder="1" applyAlignment="1">
      <alignment horizontal="center" vertical="center" wrapText="1"/>
    </xf>
    <xf numFmtId="0" fontId="36" fillId="16" borderId="124" xfId="0" applyFont="1" applyFill="1" applyBorder="1" applyAlignment="1">
      <alignment horizontal="center" vertical="center" wrapText="1"/>
    </xf>
    <xf numFmtId="0" fontId="36" fillId="16" borderId="92" xfId="0" applyFont="1" applyFill="1" applyBorder="1" applyAlignment="1">
      <alignment horizontal="center" vertical="center" wrapText="1"/>
    </xf>
    <xf numFmtId="10" fontId="47" fillId="2" borderId="14" xfId="2" applyNumberFormat="1" applyFont="1" applyFill="1" applyBorder="1" applyAlignment="1">
      <alignment horizontal="center" vertical="center"/>
    </xf>
    <xf numFmtId="10" fontId="47" fillId="2" borderId="163" xfId="2" applyNumberFormat="1" applyFont="1" applyFill="1" applyBorder="1" applyAlignment="1">
      <alignment horizontal="center" vertical="center"/>
    </xf>
    <xf numFmtId="37" fontId="38" fillId="2" borderId="97" xfId="1" applyNumberFormat="1" applyFont="1" applyFill="1" applyBorder="1" applyAlignment="1" applyProtection="1">
      <alignment horizontal="center" vertical="center"/>
    </xf>
    <xf numFmtId="37" fontId="38" fillId="2" borderId="14" xfId="1" applyNumberFormat="1" applyFont="1" applyFill="1" applyBorder="1" applyAlignment="1" applyProtection="1">
      <alignment horizontal="center" vertical="center"/>
    </xf>
    <xf numFmtId="38" fontId="37" fillId="2" borderId="162" xfId="0" applyNumberFormat="1" applyFont="1" applyFill="1" applyBorder="1" applyAlignment="1">
      <alignment horizontal="center" vertical="center"/>
    </xf>
    <xf numFmtId="38" fontId="37" fillId="2" borderId="163" xfId="0" applyNumberFormat="1" applyFont="1" applyFill="1" applyBorder="1" applyAlignment="1">
      <alignment horizontal="center" vertical="center"/>
    </xf>
    <xf numFmtId="0" fontId="28" fillId="16" borderId="149" xfId="0" applyFont="1" applyFill="1" applyBorder="1" applyAlignment="1">
      <alignment horizontal="center" vertical="center" wrapText="1"/>
    </xf>
    <xf numFmtId="0" fontId="6" fillId="0" borderId="483" xfId="0" applyFont="1" applyBorder="1" applyAlignment="1">
      <alignment horizontal="center" vertical="center"/>
    </xf>
    <xf numFmtId="0" fontId="6" fillId="0" borderId="484" xfId="0" applyFont="1" applyBorder="1" applyAlignment="1">
      <alignment horizontal="center" vertical="center"/>
    </xf>
    <xf numFmtId="0" fontId="6" fillId="0" borderId="485" xfId="0" applyFont="1" applyBorder="1" applyAlignment="1">
      <alignment horizontal="center" vertical="center"/>
    </xf>
    <xf numFmtId="0" fontId="6" fillId="0" borderId="486" xfId="0" applyFont="1" applyBorder="1" applyAlignment="1">
      <alignment horizontal="center" vertical="center"/>
    </xf>
    <xf numFmtId="0" fontId="6" fillId="0" borderId="487" xfId="0" applyFont="1" applyBorder="1" applyAlignment="1">
      <alignment horizontal="center" vertical="center"/>
    </xf>
    <xf numFmtId="0" fontId="6" fillId="0" borderId="488" xfId="0" applyFont="1" applyBorder="1" applyAlignment="1">
      <alignment horizontal="center" vertical="center"/>
    </xf>
    <xf numFmtId="0" fontId="6" fillId="0" borderId="489" xfId="0" applyFont="1" applyBorder="1" applyAlignment="1">
      <alignment horizontal="center" vertical="center"/>
    </xf>
    <xf numFmtId="0" fontId="6" fillId="0" borderId="490" xfId="0" applyFont="1" applyBorder="1" applyAlignment="1">
      <alignment horizontal="center" vertical="center"/>
    </xf>
    <xf numFmtId="37" fontId="38" fillId="0" borderId="104" xfId="1" applyNumberFormat="1" applyFont="1" applyFill="1" applyBorder="1" applyAlignment="1" applyProtection="1">
      <alignment horizontal="center" vertical="center"/>
      <protection locked="0"/>
    </xf>
    <xf numFmtId="37" fontId="38" fillId="0" borderId="75" xfId="1" applyNumberFormat="1" applyFont="1" applyFill="1" applyBorder="1" applyAlignment="1" applyProtection="1">
      <alignment horizontal="center" vertical="center"/>
      <protection locked="0"/>
    </xf>
    <xf numFmtId="0" fontId="35" fillId="14" borderId="149" xfId="0" applyFont="1" applyFill="1" applyBorder="1" applyAlignment="1">
      <alignment horizontal="center" vertical="center"/>
    </xf>
    <xf numFmtId="38" fontId="37" fillId="0" borderId="162" xfId="0" applyNumberFormat="1" applyFont="1" applyBorder="1" applyAlignment="1">
      <alignment horizontal="center" vertical="center"/>
    </xf>
    <xf numFmtId="38" fontId="37" fillId="0" borderId="163" xfId="0" applyNumberFormat="1" applyFont="1" applyBorder="1" applyAlignment="1">
      <alignment horizontal="center" vertical="center"/>
    </xf>
    <xf numFmtId="37" fontId="38" fillId="0" borderId="97"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xf>
    <xf numFmtId="9" fontId="38" fillId="0" borderId="97" xfId="2" applyFont="1" applyFill="1" applyBorder="1" applyAlignment="1" applyProtection="1">
      <alignment horizontal="center" vertical="center"/>
      <protection locked="0"/>
    </xf>
    <xf numFmtId="9" fontId="38" fillId="0" borderId="14" xfId="2" applyFont="1" applyFill="1" applyBorder="1" applyAlignment="1" applyProtection="1">
      <alignment horizontal="center" vertical="center"/>
      <protection locked="0"/>
    </xf>
    <xf numFmtId="166" fontId="38" fillId="2" borderId="162" xfId="2" applyNumberFormat="1" applyFont="1" applyFill="1" applyBorder="1" applyAlignment="1" applyProtection="1">
      <alignment horizontal="center" vertical="center"/>
    </xf>
    <xf numFmtId="166" fontId="38" fillId="2" borderId="163" xfId="2" applyNumberFormat="1" applyFont="1" applyFill="1" applyBorder="1" applyAlignment="1" applyProtection="1">
      <alignment horizontal="center" vertical="center"/>
    </xf>
    <xf numFmtId="9" fontId="38" fillId="0" borderId="104" xfId="2" applyFont="1" applyFill="1" applyBorder="1" applyAlignment="1" applyProtection="1">
      <alignment horizontal="center" vertical="center"/>
      <protection locked="0"/>
    </xf>
    <xf numFmtId="9" fontId="38" fillId="0" borderId="75" xfId="2" applyFont="1" applyFill="1" applyBorder="1" applyAlignment="1" applyProtection="1">
      <alignment horizontal="center" vertical="center"/>
      <protection locked="0"/>
    </xf>
    <xf numFmtId="0" fontId="28" fillId="16" borderId="85" xfId="0" applyFont="1" applyFill="1" applyBorder="1" applyAlignment="1">
      <alignment horizontal="center" vertical="center" wrapText="1"/>
    </xf>
    <xf numFmtId="0" fontId="28" fillId="16" borderId="118" xfId="0" applyFont="1" applyFill="1" applyBorder="1" applyAlignment="1">
      <alignment horizontal="center" vertical="center" wrapText="1"/>
    </xf>
    <xf numFmtId="167" fontId="47" fillId="2" borderId="75" xfId="0" applyNumberFormat="1" applyFont="1" applyFill="1" applyBorder="1" applyAlignment="1">
      <alignment horizontal="center" vertical="center"/>
    </xf>
    <xf numFmtId="167" fontId="47" fillId="2" borderId="14" xfId="0" applyNumberFormat="1" applyFont="1" applyFill="1" applyBorder="1" applyAlignment="1">
      <alignment horizontal="center" vertical="center"/>
    </xf>
    <xf numFmtId="37" fontId="38" fillId="0" borderId="68" xfId="1" applyNumberFormat="1" applyFont="1" applyFill="1" applyBorder="1" applyAlignment="1" applyProtection="1">
      <alignment horizontal="center" vertical="center"/>
      <protection locked="0"/>
    </xf>
    <xf numFmtId="37" fontId="38" fillId="0" borderId="97" xfId="1" applyNumberFormat="1" applyFont="1" applyFill="1" applyBorder="1" applyAlignment="1" applyProtection="1">
      <alignment horizontal="center" vertical="center"/>
      <protection locked="0"/>
    </xf>
    <xf numFmtId="37" fontId="38" fillId="0" borderId="37" xfId="1" applyNumberFormat="1" applyFont="1" applyFill="1" applyBorder="1" applyAlignment="1" applyProtection="1">
      <alignment horizontal="center" vertical="center"/>
      <protection locked="0"/>
    </xf>
    <xf numFmtId="37" fontId="38" fillId="2" borderId="104" xfId="1" applyNumberFormat="1" applyFont="1" applyFill="1" applyBorder="1" applyAlignment="1" applyProtection="1">
      <alignment horizontal="center" vertical="center"/>
    </xf>
    <xf numFmtId="37" fontId="38" fillId="2" borderId="75" xfId="1" applyNumberFormat="1" applyFont="1" applyFill="1" applyBorder="1" applyAlignment="1" applyProtection="1">
      <alignment horizontal="center" vertical="center"/>
    </xf>
    <xf numFmtId="38" fontId="37" fillId="0" borderId="164" xfId="0" applyNumberFormat="1" applyFont="1" applyBorder="1" applyAlignment="1">
      <alignment horizontal="center" vertical="center"/>
    </xf>
    <xf numFmtId="37" fontId="38" fillId="2" borderId="68" xfId="1" applyNumberFormat="1" applyFont="1" applyFill="1" applyBorder="1" applyAlignment="1" applyProtection="1">
      <alignment horizontal="center" vertical="center"/>
    </xf>
    <xf numFmtId="37" fontId="57" fillId="2" borderId="97" xfId="1" applyNumberFormat="1" applyFont="1" applyFill="1" applyBorder="1" applyAlignment="1" applyProtection="1">
      <alignment horizontal="center" vertical="center"/>
    </xf>
    <xf numFmtId="37" fontId="57" fillId="2" borderId="14"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protection locked="0"/>
    </xf>
    <xf numFmtId="0" fontId="55" fillId="0" borderId="146" xfId="0" applyFont="1" applyBorder="1" applyAlignment="1">
      <alignment horizontal="left" vertical="center" wrapText="1"/>
    </xf>
    <xf numFmtId="0" fontId="55" fillId="0" borderId="89" xfId="0" applyFont="1" applyBorder="1" applyAlignment="1">
      <alignment horizontal="left" vertical="center" wrapText="1"/>
    </xf>
    <xf numFmtId="0" fontId="53" fillId="14" borderId="146" xfId="0" quotePrefix="1" applyFont="1" applyFill="1" applyBorder="1" applyAlignment="1">
      <alignment horizontal="center" vertical="center" wrapText="1"/>
    </xf>
    <xf numFmtId="0" fontId="53" fillId="14" borderId="89" xfId="0" quotePrefix="1" applyFont="1" applyFill="1" applyBorder="1" applyAlignment="1">
      <alignment horizontal="center" vertical="center" wrapText="1"/>
    </xf>
    <xf numFmtId="0" fontId="164" fillId="0" borderId="146" xfId="0" applyFont="1" applyBorder="1" applyAlignment="1">
      <alignment horizontal="left" vertical="center" wrapText="1"/>
    </xf>
    <xf numFmtId="0" fontId="164" fillId="0" borderId="89" xfId="0" applyFont="1" applyBorder="1" applyAlignment="1">
      <alignment horizontal="left" vertical="center" wrapText="1"/>
    </xf>
    <xf numFmtId="0" fontId="53" fillId="19" borderId="149" xfId="0" applyFont="1" applyFill="1" applyBorder="1" applyAlignment="1">
      <alignment horizontal="center" vertical="center"/>
    </xf>
    <xf numFmtId="0" fontId="53" fillId="19" borderId="0" xfId="0" applyFont="1" applyFill="1" applyAlignment="1">
      <alignment horizontal="center" vertical="center"/>
    </xf>
    <xf numFmtId="0" fontId="174" fillId="0" borderId="157" xfId="0" applyFont="1" applyBorder="1" applyAlignment="1">
      <alignment horizontal="center" vertical="center"/>
    </xf>
    <xf numFmtId="0" fontId="41" fillId="16" borderId="118" xfId="0" applyFont="1" applyFill="1" applyBorder="1" applyAlignment="1">
      <alignment horizontal="center" vertical="center"/>
    </xf>
    <xf numFmtId="0" fontId="41" fillId="16" borderId="120" xfId="0" applyFont="1" applyFill="1" applyBorder="1" applyAlignment="1">
      <alignment horizontal="center" vertical="center"/>
    </xf>
    <xf numFmtId="0" fontId="27" fillId="16" borderId="99" xfId="0" applyFont="1" applyFill="1" applyBorder="1" applyAlignment="1">
      <alignment horizontal="center" vertical="center" wrapText="1"/>
    </xf>
    <xf numFmtId="0" fontId="27" fillId="16" borderId="100" xfId="0" applyFont="1" applyFill="1" applyBorder="1" applyAlignment="1">
      <alignment horizontal="center" vertical="center" wrapText="1"/>
    </xf>
    <xf numFmtId="0" fontId="48" fillId="0" borderId="157" xfId="0" applyFont="1" applyBorder="1" applyAlignment="1">
      <alignment horizontal="center" vertical="center"/>
    </xf>
    <xf numFmtId="0" fontId="27" fillId="16" borderId="79" xfId="0" applyFont="1" applyFill="1" applyBorder="1" applyAlignment="1">
      <alignment horizontal="center" vertical="center" wrapText="1"/>
    </xf>
    <xf numFmtId="0" fontId="27" fillId="16" borderId="161" xfId="0" applyFont="1" applyFill="1" applyBorder="1" applyAlignment="1">
      <alignment horizontal="center" vertical="center" wrapText="1"/>
    </xf>
    <xf numFmtId="0" fontId="174" fillId="0" borderId="179" xfId="0" applyFont="1" applyBorder="1" applyAlignment="1">
      <alignment horizontal="center" vertical="center"/>
    </xf>
    <xf numFmtId="0" fontId="174" fillId="0" borderId="180" xfId="0" applyFont="1" applyBorder="1" applyAlignment="1">
      <alignment horizontal="center" vertical="center"/>
    </xf>
    <xf numFmtId="0" fontId="67" fillId="0" borderId="76" xfId="0" applyFont="1" applyBorder="1" applyAlignment="1">
      <alignment horizontal="center" vertical="center"/>
    </xf>
    <xf numFmtId="0" fontId="67" fillId="0" borderId="176" xfId="0" applyFont="1" applyBorder="1" applyAlignment="1">
      <alignment horizontal="center" vertical="center"/>
    </xf>
    <xf numFmtId="0" fontId="67" fillId="0" borderId="146" xfId="0" applyFont="1" applyBorder="1" applyAlignment="1">
      <alignment horizontal="center" vertical="center"/>
    </xf>
    <xf numFmtId="0" fontId="67" fillId="0" borderId="88" xfId="0" applyFont="1" applyBorder="1" applyAlignment="1">
      <alignment horizontal="center" vertical="center"/>
    </xf>
    <xf numFmtId="0" fontId="166" fillId="16" borderId="79" xfId="0" applyFont="1" applyFill="1" applyBorder="1" applyAlignment="1">
      <alignment horizontal="center" vertical="center" wrapText="1"/>
    </xf>
    <xf numFmtId="0" fontId="35" fillId="16" borderId="62" xfId="0" applyFont="1" applyFill="1" applyBorder="1" applyAlignment="1">
      <alignment horizontal="center" vertical="center"/>
    </xf>
    <xf numFmtId="0" fontId="35" fillId="16" borderId="56" xfId="0" applyFont="1" applyFill="1" applyBorder="1" applyAlignment="1">
      <alignment horizontal="center" vertical="center"/>
    </xf>
    <xf numFmtId="0" fontId="35" fillId="16" borderId="548" xfId="0" applyFont="1" applyFill="1" applyBorder="1" applyAlignment="1">
      <alignment horizontal="center" vertical="center"/>
    </xf>
    <xf numFmtId="0" fontId="35" fillId="16" borderId="549" xfId="0" applyFont="1" applyFill="1" applyBorder="1" applyAlignment="1">
      <alignment horizontal="center" vertical="center"/>
    </xf>
    <xf numFmtId="0" fontId="48" fillId="0" borderId="179" xfId="0" applyFont="1" applyBorder="1" applyAlignment="1">
      <alignment horizontal="center" vertical="center"/>
    </xf>
    <xf numFmtId="0" fontId="48" fillId="0" borderId="89" xfId="0" applyFont="1" applyBorder="1" applyAlignment="1">
      <alignment horizontal="center" vertical="center"/>
    </xf>
    <xf numFmtId="177" fontId="60" fillId="22" borderId="157" xfId="8" applyNumberFormat="1" applyFont="1" applyFill="1" applyBorder="1" applyAlignment="1">
      <alignment horizontal="center" vertical="center"/>
    </xf>
    <xf numFmtId="0" fontId="48" fillId="0" borderId="158" xfId="0" applyFont="1" applyBorder="1" applyAlignment="1">
      <alignment horizontal="center" vertical="center"/>
    </xf>
    <xf numFmtId="0" fontId="41" fillId="16" borderId="103" xfId="0" applyFont="1" applyFill="1" applyBorder="1" applyAlignment="1">
      <alignment horizontal="center" vertical="center"/>
    </xf>
    <xf numFmtId="0" fontId="41" fillId="16" borderId="144" xfId="0" applyFont="1" applyFill="1" applyBorder="1" applyAlignment="1">
      <alignment horizontal="center" vertical="center"/>
    </xf>
    <xf numFmtId="0" fontId="41" fillId="16" borderId="159" xfId="0" applyFont="1" applyFill="1" applyBorder="1" applyAlignment="1">
      <alignment horizontal="center" vertical="center"/>
    </xf>
    <xf numFmtId="0" fontId="33" fillId="16" borderId="99" xfId="0" applyFont="1" applyFill="1" applyBorder="1" applyAlignment="1">
      <alignment horizontal="center" vertical="center" wrapText="1"/>
    </xf>
    <xf numFmtId="0" fontId="33" fillId="16" borderId="375" xfId="0" applyFont="1" applyFill="1" applyBorder="1" applyAlignment="1">
      <alignment horizontal="center" vertical="center" wrapText="1"/>
    </xf>
    <xf numFmtId="17" fontId="29" fillId="12" borderId="0" xfId="0" applyNumberFormat="1" applyFont="1" applyFill="1" applyAlignment="1">
      <alignment horizontal="center" vertical="center"/>
    </xf>
    <xf numFmtId="17" fontId="29" fillId="17" borderId="0" xfId="0" applyNumberFormat="1" applyFont="1" applyFill="1" applyAlignment="1">
      <alignment horizontal="center" vertical="center"/>
    </xf>
    <xf numFmtId="0" fontId="29" fillId="17" borderId="129" xfId="0" applyFont="1" applyFill="1" applyBorder="1" applyAlignment="1">
      <alignment horizontal="center" vertical="center"/>
    </xf>
    <xf numFmtId="0" fontId="29" fillId="17" borderId="0" xfId="0" applyFont="1" applyFill="1" applyAlignment="1">
      <alignment horizontal="center" vertical="center"/>
    </xf>
    <xf numFmtId="177" fontId="60" fillId="22" borderId="179" xfId="8" applyNumberFormat="1" applyFont="1" applyFill="1" applyBorder="1" applyAlignment="1">
      <alignment horizontal="center" vertical="center"/>
    </xf>
    <xf numFmtId="177" fontId="60" fillId="22" borderId="180" xfId="8" applyNumberFormat="1" applyFont="1" applyFill="1" applyBorder="1" applyAlignment="1">
      <alignment horizontal="center" vertical="center"/>
    </xf>
    <xf numFmtId="0" fontId="35" fillId="16" borderId="155" xfId="0" applyFont="1" applyFill="1" applyBorder="1" applyAlignment="1">
      <alignment horizontal="center" vertical="center"/>
    </xf>
    <xf numFmtId="0" fontId="35" fillId="16" borderId="152" xfId="0" applyFont="1" applyFill="1" applyBorder="1" applyAlignment="1">
      <alignment horizontal="center" vertical="center"/>
    </xf>
    <xf numFmtId="0" fontId="27" fillId="16" borderId="101" xfId="0" applyFont="1" applyFill="1" applyBorder="1" applyAlignment="1">
      <alignment horizontal="center" vertical="center" wrapText="1"/>
    </xf>
    <xf numFmtId="0" fontId="27" fillId="16" borderId="160" xfId="0" applyFont="1" applyFill="1" applyBorder="1" applyAlignment="1">
      <alignment horizontal="center" vertical="center" wrapText="1"/>
    </xf>
    <xf numFmtId="0" fontId="166" fillId="16" borderId="101" xfId="0" applyFont="1" applyFill="1" applyBorder="1" applyAlignment="1">
      <alignment horizontal="center" vertical="center" wrapText="1"/>
    </xf>
    <xf numFmtId="0" fontId="166" fillId="16" borderId="100" xfId="0" applyFont="1" applyFill="1" applyBorder="1" applyAlignment="1">
      <alignment horizontal="center" vertical="center" wrapText="1"/>
    </xf>
    <xf numFmtId="0" fontId="174" fillId="0" borderId="590" xfId="0" applyFont="1" applyBorder="1" applyAlignment="1">
      <alignment horizontal="center" vertical="center"/>
    </xf>
    <xf numFmtId="0" fontId="69" fillId="2" borderId="346" xfId="0" applyFont="1" applyFill="1" applyBorder="1" applyAlignment="1">
      <alignment horizontal="center" vertical="center"/>
    </xf>
    <xf numFmtId="0" fontId="69" fillId="2" borderId="347" xfId="0" applyFont="1" applyFill="1" applyBorder="1" applyAlignment="1">
      <alignment horizontal="center" vertical="center"/>
    </xf>
    <xf numFmtId="0" fontId="69" fillId="2" borderId="339" xfId="0" applyFont="1" applyFill="1" applyBorder="1" applyAlignment="1">
      <alignment horizontal="center" vertical="center"/>
    </xf>
    <xf numFmtId="0" fontId="89" fillId="36" borderId="339" xfId="0" applyFont="1" applyFill="1" applyBorder="1" applyAlignment="1">
      <alignment horizontal="center" vertical="center"/>
    </xf>
    <xf numFmtId="0" fontId="89" fillId="36" borderId="342" xfId="0" applyFont="1" applyFill="1" applyBorder="1" applyAlignment="1">
      <alignment horizontal="center" vertical="center"/>
    </xf>
    <xf numFmtId="17" fontId="13" fillId="4" borderId="20" xfId="0" applyNumberFormat="1" applyFont="1" applyFill="1" applyBorder="1" applyAlignment="1">
      <alignment horizontal="center"/>
    </xf>
    <xf numFmtId="17" fontId="13" fillId="4" borderId="21" xfId="0" applyNumberFormat="1" applyFont="1" applyFill="1" applyBorder="1" applyAlignment="1">
      <alignment horizontal="center"/>
    </xf>
    <xf numFmtId="17" fontId="13"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81" fillId="26" borderId="8" xfId="0" applyFont="1" applyFill="1" applyBorder="1" applyAlignment="1">
      <alignment horizontal="center" vertical="center"/>
    </xf>
    <xf numFmtId="0" fontId="81" fillId="26" borderId="440" xfId="0" applyFont="1" applyFill="1" applyBorder="1" applyAlignment="1">
      <alignment horizontal="center" vertical="center"/>
    </xf>
    <xf numFmtId="0" fontId="81" fillId="26" borderId="441" xfId="0" applyFont="1" applyFill="1" applyBorder="1" applyAlignment="1">
      <alignment horizontal="center" vertical="center"/>
    </xf>
    <xf numFmtId="0" fontId="73" fillId="45" borderId="402" xfId="0" applyFont="1" applyFill="1" applyBorder="1" applyAlignment="1">
      <alignment horizontal="center" vertical="center"/>
    </xf>
    <xf numFmtId="0" fontId="73" fillId="45" borderId="400" xfId="0" applyFont="1" applyFill="1" applyBorder="1" applyAlignment="1">
      <alignment horizontal="center" vertical="center"/>
    </xf>
    <xf numFmtId="0" fontId="183" fillId="0" borderId="402" xfId="0" applyFont="1" applyBorder="1" applyAlignment="1">
      <alignment horizontal="center" vertical="center"/>
    </xf>
    <xf numFmtId="0" fontId="183" fillId="0" borderId="400" xfId="0" applyFont="1" applyBorder="1" applyAlignment="1">
      <alignment horizontal="center" vertical="center"/>
    </xf>
    <xf numFmtId="0" fontId="183" fillId="0" borderId="401" xfId="0" applyFont="1" applyBorder="1" applyAlignment="1">
      <alignment horizontal="center" vertical="center"/>
    </xf>
    <xf numFmtId="0" fontId="73" fillId="45" borderId="455" xfId="0" applyFont="1" applyFill="1" applyBorder="1" applyAlignment="1">
      <alignment horizontal="center" vertical="center"/>
    </xf>
    <xf numFmtId="0" fontId="73" fillId="45" borderId="457" xfId="0" applyFont="1" applyFill="1" applyBorder="1" applyAlignment="1">
      <alignment horizontal="center" vertical="center"/>
    </xf>
    <xf numFmtId="0" fontId="73" fillId="45" borderId="475" xfId="0" applyFont="1" applyFill="1" applyBorder="1" applyAlignment="1">
      <alignment horizontal="center" vertical="center"/>
    </xf>
    <xf numFmtId="0" fontId="73" fillId="45" borderId="401" xfId="0" applyFont="1" applyFill="1" applyBorder="1" applyAlignment="1">
      <alignment horizontal="center" vertical="center"/>
    </xf>
    <xf numFmtId="0" fontId="73" fillId="45" borderId="393" xfId="0" applyFont="1" applyFill="1" applyBorder="1" applyAlignment="1">
      <alignment horizontal="center" vertical="center"/>
    </xf>
    <xf numFmtId="0" fontId="73" fillId="45" borderId="394" xfId="0" applyFont="1" applyFill="1" applyBorder="1" applyAlignment="1">
      <alignment horizontal="center" vertical="center"/>
    </xf>
    <xf numFmtId="0" fontId="73" fillId="45" borderId="395" xfId="0" applyFont="1" applyFill="1" applyBorder="1" applyAlignment="1">
      <alignment horizontal="center" vertical="center"/>
    </xf>
    <xf numFmtId="0" fontId="56" fillId="0" borderId="261" xfId="0" applyFont="1" applyBorder="1" applyAlignment="1">
      <alignment horizontal="center" vertical="center"/>
    </xf>
    <xf numFmtId="0" fontId="56" fillId="0" borderId="66" xfId="0" applyFont="1" applyBorder="1" applyAlignment="1">
      <alignment horizontal="center" vertical="center"/>
    </xf>
    <xf numFmtId="0" fontId="56" fillId="0" borderId="67" xfId="0" applyFont="1" applyBorder="1" applyAlignment="1">
      <alignment horizontal="center" vertical="center"/>
    </xf>
    <xf numFmtId="0" fontId="56" fillId="0" borderId="73" xfId="0" applyFont="1" applyBorder="1" applyAlignment="1">
      <alignment horizontal="center" vertical="center"/>
    </xf>
    <xf numFmtId="0" fontId="56" fillId="0" borderId="0" xfId="0" applyFont="1" applyAlignment="1">
      <alignment horizontal="center" vertical="center"/>
    </xf>
    <xf numFmtId="0" fontId="56" fillId="0" borderId="72" xfId="0" applyFont="1" applyBorder="1" applyAlignment="1">
      <alignment horizontal="center" vertical="center"/>
    </xf>
    <xf numFmtId="0" fontId="56" fillId="0" borderId="393" xfId="0" applyFont="1" applyBorder="1" applyAlignment="1">
      <alignment horizontal="center" vertical="center"/>
    </xf>
    <xf numFmtId="0" fontId="56" fillId="0" borderId="394" xfId="0" applyFont="1" applyBorder="1" applyAlignment="1">
      <alignment horizontal="center" vertical="center"/>
    </xf>
    <xf numFmtId="0" fontId="56" fillId="0" borderId="395" xfId="0" applyFont="1" applyBorder="1" applyAlignment="1">
      <alignment horizontal="center" vertical="center"/>
    </xf>
    <xf numFmtId="0" fontId="185" fillId="46" borderId="16" xfId="0" applyFont="1" applyFill="1" applyBorder="1" applyAlignment="1">
      <alignment horizontal="center" vertical="center" wrapText="1" readingOrder="1"/>
    </xf>
    <xf numFmtId="0" fontId="191" fillId="48" borderId="557" xfId="0" applyFont="1" applyFill="1" applyBorder="1" applyAlignment="1">
      <alignment horizontal="center" vertical="center" wrapText="1" readingOrder="2"/>
    </xf>
    <xf numFmtId="0" fontId="191" fillId="48" borderId="89" xfId="0" applyFont="1" applyFill="1" applyBorder="1" applyAlignment="1">
      <alignment horizontal="center" vertical="center" wrapText="1" readingOrder="2"/>
    </xf>
    <xf numFmtId="0" fontId="191" fillId="11" borderId="556" xfId="0" applyFont="1" applyFill="1" applyBorder="1" applyAlignment="1">
      <alignment horizontal="center" vertical="center" wrapText="1" readingOrder="2"/>
    </xf>
    <xf numFmtId="15" fontId="187" fillId="47" borderId="557" xfId="0" applyNumberFormat="1" applyFont="1" applyFill="1" applyBorder="1" applyAlignment="1">
      <alignment horizontal="center" vertical="center" wrapText="1" readingOrder="1"/>
    </xf>
    <xf numFmtId="15" fontId="187" fillId="47" borderId="89" xfId="0" applyNumberFormat="1" applyFont="1" applyFill="1" applyBorder="1" applyAlignment="1">
      <alignment horizontal="center" vertical="center" wrapText="1" readingOrder="1"/>
    </xf>
    <xf numFmtId="0" fontId="186" fillId="0" borderId="557" xfId="0" applyFont="1" applyBorder="1" applyAlignment="1">
      <alignment horizontal="center" vertical="center" wrapText="1" readingOrder="2"/>
    </xf>
    <xf numFmtId="0" fontId="186" fillId="0" borderId="89" xfId="0" applyFont="1" applyBorder="1" applyAlignment="1">
      <alignment horizontal="center" vertical="center" wrapText="1" readingOrder="2"/>
    </xf>
    <xf numFmtId="0" fontId="191" fillId="48" borderId="556" xfId="0" applyFont="1" applyFill="1" applyBorder="1" applyAlignment="1">
      <alignment horizontal="center" vertical="center" wrapText="1" readingOrder="1"/>
    </xf>
    <xf numFmtId="0" fontId="186" fillId="47" borderId="557" xfId="0" applyFont="1" applyFill="1" applyBorder="1" applyAlignment="1">
      <alignment horizontal="center" vertical="center" wrapText="1" readingOrder="2"/>
    </xf>
    <xf numFmtId="0" fontId="186" fillId="47" borderId="89" xfId="0" applyFont="1" applyFill="1" applyBorder="1" applyAlignment="1">
      <alignment horizontal="center" vertical="center" wrapText="1" readingOrder="2"/>
    </xf>
    <xf numFmtId="0" fontId="0" fillId="0" borderId="261"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73" xfId="0" applyBorder="1" applyAlignment="1">
      <alignment horizontal="center" vertical="center"/>
    </xf>
    <xf numFmtId="0" fontId="0" fillId="0" borderId="0" xfId="0" applyAlignment="1">
      <alignment horizontal="center" vertical="center"/>
    </xf>
    <xf numFmtId="0" fontId="0" fillId="0" borderId="72" xfId="0" applyBorder="1" applyAlignment="1">
      <alignment horizontal="center" vertical="center"/>
    </xf>
    <xf numFmtId="0" fontId="0" fillId="0" borderId="393" xfId="0" applyBorder="1" applyAlignment="1">
      <alignment horizontal="center" vertical="center"/>
    </xf>
    <xf numFmtId="0" fontId="0" fillId="0" borderId="394" xfId="0" applyBorder="1" applyAlignment="1">
      <alignment horizontal="center" vertical="center"/>
    </xf>
    <xf numFmtId="0" fontId="0" fillId="0" borderId="395" xfId="0" applyBorder="1" applyAlignment="1">
      <alignment horizontal="center" vertical="center"/>
    </xf>
    <xf numFmtId="0" fontId="191" fillId="11" borderId="556" xfId="0" applyFont="1" applyFill="1" applyBorder="1" applyAlignment="1">
      <alignment horizontal="center" vertical="center" wrapText="1" readingOrder="1"/>
    </xf>
    <xf numFmtId="0" fontId="73" fillId="45" borderId="397" xfId="0" applyFont="1" applyFill="1" applyBorder="1" applyAlignment="1">
      <alignment horizontal="center" vertical="center"/>
    </xf>
    <xf numFmtId="0" fontId="73" fillId="45" borderId="398" xfId="0" applyFont="1" applyFill="1" applyBorder="1" applyAlignment="1">
      <alignment horizontal="center" vertical="center"/>
    </xf>
    <xf numFmtId="0" fontId="73" fillId="45" borderId="476" xfId="0" applyFont="1" applyFill="1" applyBorder="1" applyAlignment="1">
      <alignment horizontal="center" vertical="center"/>
    </xf>
    <xf numFmtId="0" fontId="186" fillId="47" borderId="556" xfId="0" applyFont="1" applyFill="1" applyBorder="1" applyAlignment="1">
      <alignment horizontal="center" vertical="center" wrapText="1" readingOrder="2"/>
    </xf>
    <xf numFmtId="0" fontId="186" fillId="0" borderId="556" xfId="0" applyFont="1" applyBorder="1" applyAlignment="1">
      <alignment horizontal="center" vertical="center" wrapText="1"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cellXfs>
  <cellStyles count="27003">
    <cellStyle name="20% - تمييز1" xfId="24319" xr:uid="{14BC45FD-2FB4-497F-823D-A2B9C1D2A3E8}"/>
    <cellStyle name="20% - تمييز2" xfId="24320" xr:uid="{6E2997F9-C88D-4E18-87C8-69DE8724CD05}"/>
    <cellStyle name="20% - تمييز3" xfId="24321" xr:uid="{8964B444-149A-4375-B185-B6245911F2FC}"/>
    <cellStyle name="20% - تمييز4" xfId="24322" xr:uid="{4E292E76-6DEA-4113-A58F-BF6F163EA63B}"/>
    <cellStyle name="20% - تمييز5" xfId="24323" xr:uid="{F485FB80-D25A-425B-9D0D-FCB9FC6B93E4}"/>
    <cellStyle name="20% - تمييز6" xfId="24324" xr:uid="{390192DE-9300-4896-9680-48CE914E97F9}"/>
    <cellStyle name="40% - تمييز1" xfId="24325" xr:uid="{216B3D80-C6A3-46ED-BC1D-6C6A77594CBF}"/>
    <cellStyle name="40% - تمييز2" xfId="24326" xr:uid="{DF5C90F4-8021-41E0-AEBF-19AAB89F54DF}"/>
    <cellStyle name="40% - تمييز3" xfId="24327" xr:uid="{B50AB880-77BF-4B5C-A483-E46415FCA6CF}"/>
    <cellStyle name="40% - تمييز4" xfId="24328" xr:uid="{1F7C7ED2-B88B-43DF-B0E7-7B43C0E5960D}"/>
    <cellStyle name="40% - تمييز5" xfId="24329" xr:uid="{7366D315-5557-4DD1-B322-4F8667538EF7}"/>
    <cellStyle name="40% - تمييز6" xfId="24330" xr:uid="{0986A2D6-F6A0-4CA3-A2B3-B1E6101E23CA}"/>
    <cellStyle name="60% - Accent5" xfId="24335" builtinId="48"/>
    <cellStyle name="60% - تمييز1" xfId="24331" xr:uid="{DFD327B2-F8AB-4E42-A4E9-C2E7509D1C97}"/>
    <cellStyle name="60% - تمييز2" xfId="24332" xr:uid="{53D92D39-849C-4372-AC20-0B3A25299122}"/>
    <cellStyle name="60% - تمييز3" xfId="24333" xr:uid="{4BF61A17-A807-44FF-810B-E8DDF51B812F}"/>
    <cellStyle name="60% - تمييز4" xfId="24334" xr:uid="{63ED8668-9352-47BF-BD9A-1D30C4C34C3A}"/>
    <cellStyle name="60% - تمييز6" xfId="24336" xr:uid="{5EBA897E-032C-4ACD-8BCE-14F28FEE585E}"/>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3" xfId="11899" xr:uid="{3DE3B332-CD50-400F-A4A6-260270E61101}"/>
    <cellStyle name="Comma 2 10 2 2 2 3 2" xfId="24031" xr:uid="{7A434570-E4AD-4DB4-A381-3F20A8C8AB5C}"/>
    <cellStyle name="Comma 2 10 2 2 2 4" xfId="15943" xr:uid="{B18040E0-AE2D-44FC-A9D9-6D00A02ACD44}"/>
    <cellStyle name="Comma 2 10 2 2 3" xfId="5833" xr:uid="{C9561BFF-AFAE-49B1-A542-9129BA9DFA89}"/>
    <cellStyle name="Comma 2 10 2 2 3 2" xfId="17965" xr:uid="{353B756D-1C5D-44F8-9DBD-B86B0187F87D}"/>
    <cellStyle name="Comma 2 10 2 2 4" xfId="9877" xr:uid="{8C9F09EB-B2EC-449A-BD56-CF711B9E471E}"/>
    <cellStyle name="Comma 2 10 2 2 4 2" xfId="22009" xr:uid="{033D2627-54EB-476E-9542-9AA1C78E3FC1}"/>
    <cellStyle name="Comma 2 10 2 2 5" xfId="13921" xr:uid="{2A9E9703-00FD-45C0-9E8B-7AA7E7767D6E}"/>
    <cellStyle name="Comma 2 10 2 3" xfId="2800" xr:uid="{5D3C377F-AED9-4EEE-B744-32EA518A0055}"/>
    <cellStyle name="Comma 2 10 2 3 2" xfId="6844" xr:uid="{1C2B1F72-1CA2-4A7C-960B-87BFC6091FBB}"/>
    <cellStyle name="Comma 2 10 2 3 2 2" xfId="18976" xr:uid="{189AF1D3-9D17-462E-8497-C1B3529A1CA0}"/>
    <cellStyle name="Comma 2 10 2 3 3" xfId="10888" xr:uid="{AF3E93AE-B10A-4264-ABFB-FB524629149C}"/>
    <cellStyle name="Comma 2 10 2 3 3 2" xfId="23020" xr:uid="{18052C07-1E8E-4D54-9F88-FB3C5A563AEE}"/>
    <cellStyle name="Comma 2 10 2 3 4" xfId="14932" xr:uid="{280D19FD-EC25-496C-A981-3B7A64663858}"/>
    <cellStyle name="Comma 2 10 2 4" xfId="4822" xr:uid="{20BCD191-C376-4B6B-AE11-74E8F29D9FA6}"/>
    <cellStyle name="Comma 2 10 2 4 2" xfId="16954" xr:uid="{5F953F47-5CA8-43CB-A863-0EEE77DF372E}"/>
    <cellStyle name="Comma 2 10 2 5" xfId="8866" xr:uid="{B5452868-1F60-4A7C-9055-95F274779925}"/>
    <cellStyle name="Comma 2 10 2 5 2" xfId="20998" xr:uid="{BC9C3BF8-97C1-4B18-925A-AB907AF18ECA}"/>
    <cellStyle name="Comma 2 10 2 6" xfId="12910" xr:uid="{D52FF5BE-BF6E-4C85-9749-7BA8DD98F799}"/>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3" xfId="11394" xr:uid="{09D78C46-AD76-46D1-9BF8-EB0A8FBC55CC}"/>
    <cellStyle name="Comma 2 10 3 2 3 2" xfId="23526" xr:uid="{B6F2D9EB-7EA9-4861-AF62-99A0329B7211}"/>
    <cellStyle name="Comma 2 10 3 2 4" xfId="15438" xr:uid="{AE981B14-3226-4A6B-976A-91B35FADD16A}"/>
    <cellStyle name="Comma 2 10 3 3" xfId="5328" xr:uid="{2D83718B-53BF-4014-997F-649A487953BC}"/>
    <cellStyle name="Comma 2 10 3 3 2" xfId="17460" xr:uid="{C013E8FC-694A-4060-A657-C49788572745}"/>
    <cellStyle name="Comma 2 10 3 4" xfId="9372" xr:uid="{8A1D2335-16EA-4688-893C-89294BCAB1B8}"/>
    <cellStyle name="Comma 2 10 3 4 2" xfId="21504" xr:uid="{712949A7-C600-42E1-9560-43A8C26074B4}"/>
    <cellStyle name="Comma 2 10 3 5" xfId="13416" xr:uid="{66776920-130F-4C36-B0ED-7D3BDB5E2BC6}"/>
    <cellStyle name="Comma 2 10 4" xfId="2295" xr:uid="{4A0C1D56-F6C4-438C-8F73-81C0D902898B}"/>
    <cellStyle name="Comma 2 10 4 2" xfId="6339" xr:uid="{C304671D-A11E-4604-B012-BBEBDB918760}"/>
    <cellStyle name="Comma 2 10 4 2 2" xfId="18471" xr:uid="{C073CD9A-2E06-4330-BC78-03FB884E8BB9}"/>
    <cellStyle name="Comma 2 10 4 3" xfId="10383" xr:uid="{4ECE69B9-30E5-4841-8AEC-D5AF5F0C3C16}"/>
    <cellStyle name="Comma 2 10 4 3 2" xfId="22515" xr:uid="{E051BDEF-7254-4273-8CAA-B6785EE13CF5}"/>
    <cellStyle name="Comma 2 10 4 4" xfId="14427" xr:uid="{101EA08E-675C-4DD1-8709-37D89B3D2E89}"/>
    <cellStyle name="Comma 2 10 5" xfId="4317" xr:uid="{0E35EB07-F147-422C-B258-FCE048317B54}"/>
    <cellStyle name="Comma 2 10 5 2" xfId="16449" xr:uid="{A9CA8979-96A4-4FB7-AFD4-C9A69A701421}"/>
    <cellStyle name="Comma 2 10 6" xfId="8361" xr:uid="{57840AA3-8F8C-416B-99B8-81C8F7808353}"/>
    <cellStyle name="Comma 2 10 6 2" xfId="20493" xr:uid="{854DAE3C-176B-4D3A-A648-BC885D235905}"/>
    <cellStyle name="Comma 2 10 7" xfId="12405" xr:uid="{108CEEE7-7A0D-49C8-A47F-45E37E0E24A9}"/>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3" xfId="11646" xr:uid="{BA1D8179-C559-4BAB-82E3-41C70CA56960}"/>
    <cellStyle name="Comma 2 11 2 2 3 2" xfId="23778" xr:uid="{26146748-80AA-418E-B468-EEAF6994DDC6}"/>
    <cellStyle name="Comma 2 11 2 2 4" xfId="15690" xr:uid="{959A0706-0D42-4966-ABEB-46168807EF45}"/>
    <cellStyle name="Comma 2 11 2 3" xfId="5580" xr:uid="{CBA51FE1-A23B-4BD5-B5EB-39F4D3119A9B}"/>
    <cellStyle name="Comma 2 11 2 3 2" xfId="17712" xr:uid="{0B9C0FA0-5820-4932-B940-7DDE535688C6}"/>
    <cellStyle name="Comma 2 11 2 4" xfId="9624" xr:uid="{E1C71BCE-608D-4CB3-95EB-452206AD80E0}"/>
    <cellStyle name="Comma 2 11 2 4 2" xfId="21756" xr:uid="{044449B5-DBBD-4BB1-9F78-8A90D29A9AB4}"/>
    <cellStyle name="Comma 2 11 2 5" xfId="13668" xr:uid="{F6EEE87A-8184-43E7-865B-80CF9A12EC8E}"/>
    <cellStyle name="Comma 2 11 3" xfId="2547" xr:uid="{EBB1BA41-90B2-4972-A51F-FC95AF4AFFC1}"/>
    <cellStyle name="Comma 2 11 3 2" xfId="6591" xr:uid="{4504124F-4721-485B-9309-C9BF79C29195}"/>
    <cellStyle name="Comma 2 11 3 2 2" xfId="18723" xr:uid="{DC9ED245-23F4-4300-B071-3A5848BA7D5F}"/>
    <cellStyle name="Comma 2 11 3 3" xfId="10635" xr:uid="{90EDBB4B-E1DB-4B97-BFA8-ECF40012EA6C}"/>
    <cellStyle name="Comma 2 11 3 3 2" xfId="22767" xr:uid="{31623950-0D4D-4E85-B91C-BCD4895FC63A}"/>
    <cellStyle name="Comma 2 11 3 4" xfId="14679" xr:uid="{2F69440A-5BC2-432F-8894-871D503BE626}"/>
    <cellStyle name="Comma 2 11 4" xfId="4569" xr:uid="{1CBBDED9-7378-4893-A454-3038AEE6C3D3}"/>
    <cellStyle name="Comma 2 11 4 2" xfId="16701" xr:uid="{FAD5D44D-CE23-4C7B-9F03-048C875F07BD}"/>
    <cellStyle name="Comma 2 11 5" xfId="8613" xr:uid="{0E8E4525-729D-4E7B-ABA5-97E1F39A2E02}"/>
    <cellStyle name="Comma 2 11 5 2" xfId="20745" xr:uid="{D896C8D9-C033-442A-BDFC-EFE3333B2137}"/>
    <cellStyle name="Comma 2 11 6" xfId="12657" xr:uid="{09BD7CB2-FECE-439B-9546-E85ABE45F37B}"/>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3" xfId="11141" xr:uid="{7DC49C78-E3FF-42E1-B923-090F4A50DF48}"/>
    <cellStyle name="Comma 2 12 2 3 2" xfId="23273" xr:uid="{CDB8446F-E936-4AB7-8514-2200487A8E3D}"/>
    <cellStyle name="Comma 2 12 2 4" xfId="15185" xr:uid="{6DC2E91D-B9A1-4717-AF39-D35BD65F7E2D}"/>
    <cellStyle name="Comma 2 12 3" xfId="5075" xr:uid="{BA9203FC-3798-4493-8B8B-E9B976CAA11C}"/>
    <cellStyle name="Comma 2 12 3 2" xfId="17207" xr:uid="{D0F53F15-64B2-422A-9524-D2837D4285CB}"/>
    <cellStyle name="Comma 2 12 4" xfId="9119" xr:uid="{9BD4BAB8-E6F7-46D6-9F2A-8F8DB22A6D7D}"/>
    <cellStyle name="Comma 2 12 4 2" xfId="21251" xr:uid="{07AF34C9-7BCA-45B6-8D91-3B203C5EF104}"/>
    <cellStyle name="Comma 2 12 5" xfId="13163" xr:uid="{EDE9D53B-72AC-44A8-BF73-95DAD1DEB8BE}"/>
    <cellStyle name="Comma 2 13" xfId="2042" xr:uid="{DC1996FC-D29C-4E2C-9B5A-756B4B8267A9}"/>
    <cellStyle name="Comma 2 13 2" xfId="6086" xr:uid="{6C17B561-149C-46FC-AABB-1031CF3AA45C}"/>
    <cellStyle name="Comma 2 13 2 2" xfId="18218" xr:uid="{35B9F0EE-572E-4A26-A9EB-3417F6FBA2FD}"/>
    <cellStyle name="Comma 2 13 3" xfId="10130" xr:uid="{5A854E8E-EF7C-4D58-BA47-B33B0B511365}"/>
    <cellStyle name="Comma 2 13 3 2" xfId="22262" xr:uid="{0639EC8D-3BA7-466F-AABF-839C7417D68B}"/>
    <cellStyle name="Comma 2 13 4" xfId="14174" xr:uid="{8B68F1D6-73D3-4C11-B10C-E33BF1A90728}"/>
    <cellStyle name="Comma 2 14" xfId="4064" xr:uid="{2B3FCDE1-A114-46BB-91B8-1BFA2AA1D382}"/>
    <cellStyle name="Comma 2 14 2" xfId="16196" xr:uid="{AF30FA9E-25BA-4287-9820-17BC55495765}"/>
    <cellStyle name="Comma 2 15" xfId="8108" xr:uid="{3C9E00BB-CBF1-4ADE-ACA7-C80D7B0B1258}"/>
    <cellStyle name="Comma 2 15 2" xfId="20240" xr:uid="{69BC11FC-8B4A-4107-B91F-EEAA24DC6FB4}"/>
    <cellStyle name="Comma 2 16" xfId="12152" xr:uid="{C0205979-4ACD-457A-A207-3072F71FC210}"/>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3" xfId="11897" xr:uid="{FB63681C-77B7-4686-A36F-638CC1B26278}"/>
    <cellStyle name="Comma 2 2 10 2 2 2 3 2" xfId="24029" xr:uid="{477BC858-30D0-4AEA-B28F-1AFAB88CC7E5}"/>
    <cellStyle name="Comma 2 2 10 2 2 2 4" xfId="15941" xr:uid="{4684E2D3-3565-4343-9E1E-8F0AC777D9FF}"/>
    <cellStyle name="Comma 2 2 10 2 2 3" xfId="5831" xr:uid="{CE386A11-22C1-476A-9DBD-C6F830AA9B57}"/>
    <cellStyle name="Comma 2 2 10 2 2 3 2" xfId="17963" xr:uid="{01B98EA4-02BB-4D6D-A8F4-952BCC598000}"/>
    <cellStyle name="Comma 2 2 10 2 2 4" xfId="9875" xr:uid="{6E923176-D5E7-433F-B3C6-763FAB05DE9F}"/>
    <cellStyle name="Comma 2 2 10 2 2 4 2" xfId="22007" xr:uid="{D83E74D4-768A-4CBD-B323-6151CB430FD3}"/>
    <cellStyle name="Comma 2 2 10 2 2 5" xfId="13919" xr:uid="{D21999E1-1519-4D45-BACF-206797D56582}"/>
    <cellStyle name="Comma 2 2 10 2 3" xfId="2798" xr:uid="{32245FE7-FD39-471B-9301-A52F8DEB57B0}"/>
    <cellStyle name="Comma 2 2 10 2 3 2" xfId="6842" xr:uid="{4A3BB058-8E54-4488-A55B-149002CD1DC2}"/>
    <cellStyle name="Comma 2 2 10 2 3 2 2" xfId="18974" xr:uid="{8027B998-C255-400F-9579-2F770DED396C}"/>
    <cellStyle name="Comma 2 2 10 2 3 3" xfId="10886" xr:uid="{E2D03C86-8498-46E0-AABF-FED49DD0C816}"/>
    <cellStyle name="Comma 2 2 10 2 3 3 2" xfId="23018" xr:uid="{09809C92-1DE8-4CBC-81D6-F85545072216}"/>
    <cellStyle name="Comma 2 2 10 2 3 4" xfId="14930" xr:uid="{C84AA77F-7021-4EDF-A578-1BC0ED27C8F0}"/>
    <cellStyle name="Comma 2 2 10 2 4" xfId="4820" xr:uid="{88D6C2EA-01C3-4BBF-A5C5-617B8026D034}"/>
    <cellStyle name="Comma 2 2 10 2 4 2" xfId="16952" xr:uid="{8F8CABEB-AD81-44F3-9D03-FC731E7774AF}"/>
    <cellStyle name="Comma 2 2 10 2 5" xfId="8864" xr:uid="{34213528-3BB5-4430-ADB8-FE8B3C65745E}"/>
    <cellStyle name="Comma 2 2 10 2 5 2" xfId="20996" xr:uid="{847DAB1D-FA71-4A04-9FA8-F8132864AEE2}"/>
    <cellStyle name="Comma 2 2 10 2 6" xfId="12908" xr:uid="{4C7B33F0-7F42-4DAA-8D8D-E2043086AF14}"/>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3" xfId="11392" xr:uid="{3A90BF28-0963-4799-B21E-DE2205650C91}"/>
    <cellStyle name="Comma 2 2 10 3 2 3 2" xfId="23524" xr:uid="{7F3DC9F4-6D93-4433-923C-D0FCC12D96B5}"/>
    <cellStyle name="Comma 2 2 10 3 2 4" xfId="15436" xr:uid="{2F75E2A1-8FBB-4016-80E4-5C3C5A5CD8CF}"/>
    <cellStyle name="Comma 2 2 10 3 3" xfId="5326" xr:uid="{352CC28F-6089-49B7-A205-D777B9F1FADF}"/>
    <cellStyle name="Comma 2 2 10 3 3 2" xfId="17458" xr:uid="{ED6E8B82-605F-42EC-82E0-DEACC0AD324C}"/>
    <cellStyle name="Comma 2 2 10 3 4" xfId="9370" xr:uid="{6EAD3902-709D-42DE-80AB-A6D8A87D99CF}"/>
    <cellStyle name="Comma 2 2 10 3 4 2" xfId="21502" xr:uid="{4BB18E45-A71D-496B-9B26-3C01987BA506}"/>
    <cellStyle name="Comma 2 2 10 3 5" xfId="13414" xr:uid="{93934D00-0103-4CAF-880E-9F9555FF601E}"/>
    <cellStyle name="Comma 2 2 10 4" xfId="2293" xr:uid="{ED168F7C-AD29-408B-9969-0D68062AAA23}"/>
    <cellStyle name="Comma 2 2 10 4 2" xfId="6337" xr:uid="{73692370-A4C9-4295-8840-C89CD727A5DB}"/>
    <cellStyle name="Comma 2 2 10 4 2 2" xfId="18469" xr:uid="{D45849F3-E4EA-4E05-A113-0942CF0C449D}"/>
    <cellStyle name="Comma 2 2 10 4 3" xfId="10381" xr:uid="{9DCF08F7-4DA2-4762-8874-3F43748B1FF8}"/>
    <cellStyle name="Comma 2 2 10 4 3 2" xfId="22513" xr:uid="{79FBC690-AA10-4160-BA22-E4128271CB45}"/>
    <cellStyle name="Comma 2 2 10 4 4" xfId="14425" xr:uid="{1CC5EB13-620D-4AA9-BAA0-188314DD921F}"/>
    <cellStyle name="Comma 2 2 10 5" xfId="4315" xr:uid="{8161F6E1-3F4E-4A83-A586-D041A0B8D105}"/>
    <cellStyle name="Comma 2 2 10 5 2" xfId="16447" xr:uid="{3B4162B7-A35B-4D5D-9ABF-3665DEA1B2A3}"/>
    <cellStyle name="Comma 2 2 10 6" xfId="8359" xr:uid="{1C7C59D0-C600-4E7F-8752-B9989F9E21FD}"/>
    <cellStyle name="Comma 2 2 10 6 2" xfId="20491" xr:uid="{E14C31D3-583B-49EA-8F6B-5279A966816A}"/>
    <cellStyle name="Comma 2 2 10 7" xfId="12403" xr:uid="{DA1E559B-CEE4-4645-9838-9C581DA6E865}"/>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3" xfId="11898" xr:uid="{281B6E27-3024-4CE5-8078-D9A17B71A430}"/>
    <cellStyle name="Comma 2 2 11 2 2 2 3 2" xfId="24030" xr:uid="{173569A0-23F5-45FD-AD36-7A3E1CEC5834}"/>
    <cellStyle name="Comma 2 2 11 2 2 2 4" xfId="15942" xr:uid="{A537B0FB-F7AC-4CA8-8A74-3077555A705B}"/>
    <cellStyle name="Comma 2 2 11 2 2 3" xfId="5832" xr:uid="{8F597BAA-E1DF-49EE-BB3A-4AD821B18A5A}"/>
    <cellStyle name="Comma 2 2 11 2 2 3 2" xfId="17964" xr:uid="{0415FC8D-AEA7-433A-AA25-E2162EFB0A94}"/>
    <cellStyle name="Comma 2 2 11 2 2 4" xfId="9876" xr:uid="{10212418-6612-4A75-A55A-7E0491823E6D}"/>
    <cellStyle name="Comma 2 2 11 2 2 4 2" xfId="22008" xr:uid="{D26F5877-8314-4467-83CB-E9C31214114F}"/>
    <cellStyle name="Comma 2 2 11 2 2 5" xfId="13920" xr:uid="{F199CE32-C784-477B-B3BB-68FBDB04A796}"/>
    <cellStyle name="Comma 2 2 11 2 3" xfId="2799" xr:uid="{A0F6A009-705D-45C2-99E7-5A8C755C29D4}"/>
    <cellStyle name="Comma 2 2 11 2 3 2" xfId="6843" xr:uid="{00B2E59E-3A67-49A3-9720-B7D100D4F28E}"/>
    <cellStyle name="Comma 2 2 11 2 3 2 2" xfId="18975" xr:uid="{33CC8346-E6CA-4976-A141-2CEA289E58DD}"/>
    <cellStyle name="Comma 2 2 11 2 3 3" xfId="10887" xr:uid="{3DEE710B-B192-4EE2-99DE-24F698E3875B}"/>
    <cellStyle name="Comma 2 2 11 2 3 3 2" xfId="23019" xr:uid="{B1B86ADC-080C-407D-9FBD-54967282DFC7}"/>
    <cellStyle name="Comma 2 2 11 2 3 4" xfId="14931" xr:uid="{01F9FAF3-8AA6-47A0-8851-075F0D369A19}"/>
    <cellStyle name="Comma 2 2 11 2 4" xfId="4821" xr:uid="{4696E8E7-069E-481A-ABE5-5C6E8C88941A}"/>
    <cellStyle name="Comma 2 2 11 2 4 2" xfId="16953" xr:uid="{4AB8B318-BECB-4248-A000-355C047854D7}"/>
    <cellStyle name="Comma 2 2 11 2 5" xfId="8865" xr:uid="{65C6632B-C8A1-4B36-8E1E-D262C4CD7962}"/>
    <cellStyle name="Comma 2 2 11 2 5 2" xfId="20997" xr:uid="{2E4415DE-D325-4DC1-8136-D6A6BC6C7C5D}"/>
    <cellStyle name="Comma 2 2 11 2 6" xfId="12909" xr:uid="{79170D52-0379-4B0B-8B12-48D78A83951C}"/>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3" xfId="11393" xr:uid="{2616CF19-A2DC-4E6F-AD00-48AFD64354BB}"/>
    <cellStyle name="Comma 2 2 11 3 2 3 2" xfId="23525" xr:uid="{901A4725-0020-4BA7-968B-774CE5298E21}"/>
    <cellStyle name="Comma 2 2 11 3 2 4" xfId="15437" xr:uid="{582FEC03-96C4-4905-B8DE-DC46C81A7E10}"/>
    <cellStyle name="Comma 2 2 11 3 3" xfId="5327" xr:uid="{A6ABE1E0-1417-4E4F-97BD-BAEFEFBF97BA}"/>
    <cellStyle name="Comma 2 2 11 3 3 2" xfId="17459" xr:uid="{9C7F8A6E-E64A-42E9-AA56-D1F29EF373F1}"/>
    <cellStyle name="Comma 2 2 11 3 4" xfId="9371" xr:uid="{0F88541E-6781-472E-83E1-4C2B57AF73B3}"/>
    <cellStyle name="Comma 2 2 11 3 4 2" xfId="21503" xr:uid="{F350BFE3-3047-4F30-8769-9486D1E3DBCD}"/>
    <cellStyle name="Comma 2 2 11 3 5" xfId="13415" xr:uid="{23E11DDB-C86E-4BDA-80D5-B9F7D76FBAE6}"/>
    <cellStyle name="Comma 2 2 11 4" xfId="2294" xr:uid="{7F943880-1A54-4B7D-9C95-382E433CC0F4}"/>
    <cellStyle name="Comma 2 2 11 4 2" xfId="6338" xr:uid="{EA2BD9AA-1C0F-4643-8AF8-4C7C26E35A7C}"/>
    <cellStyle name="Comma 2 2 11 4 2 2" xfId="18470" xr:uid="{91D1E7A6-AF5D-4A94-B415-C0AE6D84506A}"/>
    <cellStyle name="Comma 2 2 11 4 3" xfId="10382" xr:uid="{39B09EED-3475-489E-9C50-B26A44A2C0C5}"/>
    <cellStyle name="Comma 2 2 11 4 3 2" xfId="22514" xr:uid="{A155D59E-FE87-41F3-A311-14CB72E0FEAF}"/>
    <cellStyle name="Comma 2 2 11 4 4" xfId="14426" xr:uid="{BC6DE056-2D57-4EF6-9C50-7280067E75B2}"/>
    <cellStyle name="Comma 2 2 11 5" xfId="4316" xr:uid="{18D725C9-5FD2-4587-914A-8F0B406BDBCF}"/>
    <cellStyle name="Comma 2 2 11 5 2" xfId="16448" xr:uid="{357FEF0E-1B3D-4F7A-86E3-DC425D2817E2}"/>
    <cellStyle name="Comma 2 2 11 6" xfId="8360" xr:uid="{3EFA10DD-AEFC-4145-ADB2-0D484F90F659}"/>
    <cellStyle name="Comma 2 2 11 6 2" xfId="20492" xr:uid="{895AE721-AABD-4B83-B460-11100E10FD3A}"/>
    <cellStyle name="Comma 2 2 11 7" xfId="12404" xr:uid="{CFCB5A93-CEC3-4A0D-9126-9573D3D0010B}"/>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3" xfId="11645" xr:uid="{D1CFB0FC-0D1B-4EAB-BF61-5A23C7C40A52}"/>
    <cellStyle name="Comma 2 2 12 2 2 3 2" xfId="23777" xr:uid="{2C1FDF9E-8BD4-4AAD-910A-B8249C390A00}"/>
    <cellStyle name="Comma 2 2 12 2 2 4" xfId="15689" xr:uid="{815BB98A-E238-4DBD-8ECA-8386E63E4CC2}"/>
    <cellStyle name="Comma 2 2 12 2 3" xfId="5579" xr:uid="{68D1EDC2-2A9A-44C1-93CA-D84BA7E50D77}"/>
    <cellStyle name="Comma 2 2 12 2 3 2" xfId="17711" xr:uid="{56B740C1-0C0E-4B35-BD7F-EB6E341CC9FA}"/>
    <cellStyle name="Comma 2 2 12 2 4" xfId="9623" xr:uid="{8E0457A2-FEEE-4FBF-8167-7B07CECF2443}"/>
    <cellStyle name="Comma 2 2 12 2 4 2" xfId="21755" xr:uid="{B799D685-307A-4DEC-8087-C62BABFB1618}"/>
    <cellStyle name="Comma 2 2 12 2 5" xfId="13667" xr:uid="{DAECCC67-088F-4607-8EB8-F46D648692DD}"/>
    <cellStyle name="Comma 2 2 12 3" xfId="2546" xr:uid="{2B2648BF-83BD-496B-869A-119A703695ED}"/>
    <cellStyle name="Comma 2 2 12 3 2" xfId="6590" xr:uid="{BE218207-63F0-47E5-B559-E3BA6464F000}"/>
    <cellStyle name="Comma 2 2 12 3 2 2" xfId="18722" xr:uid="{6BE440A5-C0DB-4280-A7E3-429E9BC50083}"/>
    <cellStyle name="Comma 2 2 12 3 3" xfId="10634" xr:uid="{D238D740-E61A-48F5-AB5D-21B4F53B0292}"/>
    <cellStyle name="Comma 2 2 12 3 3 2" xfId="22766" xr:uid="{571DB953-3360-4D86-B04C-10F641A4F66F}"/>
    <cellStyle name="Comma 2 2 12 3 4" xfId="14678" xr:uid="{807B0669-4080-4AE0-ACBC-3EBD50CC07A6}"/>
    <cellStyle name="Comma 2 2 12 4" xfId="4568" xr:uid="{DD1C6BF4-FCE9-4EE8-88A8-F4CC2C339578}"/>
    <cellStyle name="Comma 2 2 12 4 2" xfId="16700" xr:uid="{17AB38E8-1F5A-4FAC-9E7B-F6B0A5E6965C}"/>
    <cellStyle name="Comma 2 2 12 5" xfId="8612" xr:uid="{A3DCFA60-5B03-4F2E-B1D3-7B8447AD7B28}"/>
    <cellStyle name="Comma 2 2 12 5 2" xfId="20744" xr:uid="{CFBE6536-4738-4E8B-88E5-A8A1C02D825F}"/>
    <cellStyle name="Comma 2 2 12 6" xfId="12656" xr:uid="{C5B5C9D4-F773-40B0-BE46-8E12A1E8FA0A}"/>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3" xfId="12150" xr:uid="{FCD4AF8F-F1C0-4E52-9235-D26111870D9A}"/>
    <cellStyle name="Comma 2 2 13 2 2 3 2" xfId="24282" xr:uid="{88B4E9C4-EF10-4800-BCFB-FEDCB92FA7A7}"/>
    <cellStyle name="Comma 2 2 13 2 2 4" xfId="16194" xr:uid="{2DB01D44-3CA8-4DE6-A4C0-E818F7B13B55}"/>
    <cellStyle name="Comma 2 2 13 2 3" xfId="6084" xr:uid="{BA175CCE-1F57-4912-8E80-F382193D3502}"/>
    <cellStyle name="Comma 2 2 13 2 3 2" xfId="18216" xr:uid="{FF700154-02B5-4DFE-AEE5-DBFD3C40F698}"/>
    <cellStyle name="Comma 2 2 13 2 4" xfId="10128" xr:uid="{2605F0A3-484C-48CA-AA46-5320D2F18921}"/>
    <cellStyle name="Comma 2 2 13 2 4 2" xfId="22260" xr:uid="{6F57CE93-482B-4E3A-A895-3B94AFF776BC}"/>
    <cellStyle name="Comma 2 2 13 2 5" xfId="14172" xr:uid="{9ABCFA79-B982-4DAB-A921-095C6FBE0793}"/>
    <cellStyle name="Comma 2 2 13 3" xfId="3051" xr:uid="{2AFC0F7E-6BF7-4A6F-A8CA-0719381A1162}"/>
    <cellStyle name="Comma 2 2 13 3 2" xfId="7095" xr:uid="{F7E5F334-B53E-4D81-9A30-67BB0D51E36C}"/>
    <cellStyle name="Comma 2 2 13 3 2 2" xfId="19227" xr:uid="{ED0B31F4-5520-4C6B-9415-D95C2A8F9782}"/>
    <cellStyle name="Comma 2 2 13 3 3" xfId="11139" xr:uid="{C3D65FA7-BE16-4295-96E9-301B9896A7C3}"/>
    <cellStyle name="Comma 2 2 13 3 3 2" xfId="23271" xr:uid="{2C71D891-00EF-4199-A2C8-37CA16A4B0FC}"/>
    <cellStyle name="Comma 2 2 13 3 4" xfId="15183" xr:uid="{8AFA24FD-DD69-4818-A90E-CC75F60D0CF9}"/>
    <cellStyle name="Comma 2 2 13 4" xfId="5073" xr:uid="{54399FB5-FD50-41B3-9C42-34F65F6E7E60}"/>
    <cellStyle name="Comma 2 2 13 4 2" xfId="17205" xr:uid="{D0E75D26-A4F4-4CE3-BF68-71CB2AE78894}"/>
    <cellStyle name="Comma 2 2 13 5" xfId="9117" xr:uid="{38BE9F73-73FC-4913-B49B-5F89706B1646}"/>
    <cellStyle name="Comma 2 2 13 5 2" xfId="21249" xr:uid="{00597216-D5E5-4C36-8FB4-24BCF707484F}"/>
    <cellStyle name="Comma 2 2 13 6" xfId="13161" xr:uid="{6E0827F5-FF83-46E8-A0FB-FB3026CC3672}"/>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3" xfId="11140" xr:uid="{115D0C45-9427-4E6A-A962-D3563E2DCAAE}"/>
    <cellStyle name="Comma 2 2 14 2 3 2" xfId="23272" xr:uid="{AEF67EE2-D77C-4E5C-A284-19F6A4922A81}"/>
    <cellStyle name="Comma 2 2 14 2 4" xfId="15184" xr:uid="{E861AE3F-C8A7-42DB-8DA9-E10CA019BC84}"/>
    <cellStyle name="Comma 2 2 14 3" xfId="5074" xr:uid="{BC0C2F9E-0B3F-4F18-B949-5BCA9B3E0E89}"/>
    <cellStyle name="Comma 2 2 14 3 2" xfId="17206" xr:uid="{1C1E46F0-D6D6-4BFF-9D83-34215A5BA38A}"/>
    <cellStyle name="Comma 2 2 14 4" xfId="9118" xr:uid="{05CA94DC-0DCE-45BF-935D-EAC48DF6FDAE}"/>
    <cellStyle name="Comma 2 2 14 4 2" xfId="21250" xr:uid="{25444482-3095-402C-8805-2988E68BA571}"/>
    <cellStyle name="Comma 2 2 14 5" xfId="13162" xr:uid="{2AA43655-E69F-430E-9FC3-0127DAD98C32}"/>
    <cellStyle name="Comma 2 2 15" xfId="2041" xr:uid="{CA54DF2F-472D-476E-B8CF-9B914AD23409}"/>
    <cellStyle name="Comma 2 2 15 2" xfId="6085" xr:uid="{89A7FB14-E4F6-4453-8D4B-E244C8DBE735}"/>
    <cellStyle name="Comma 2 2 15 2 2" xfId="18217" xr:uid="{5B2E6BB9-CE76-4527-951E-6579E6DB6973}"/>
    <cellStyle name="Comma 2 2 15 3" xfId="10129" xr:uid="{7F5936EF-0BD5-4044-A864-99B81F4E0BCC}"/>
    <cellStyle name="Comma 2 2 15 3 2" xfId="22261" xr:uid="{85391672-624D-46C4-BE39-4590B8876D42}"/>
    <cellStyle name="Comma 2 2 15 4" xfId="14173" xr:uid="{8C14CF9C-631B-4741-BB1F-407A0959D45B}"/>
    <cellStyle name="Comma 2 2 16" xfId="4063" xr:uid="{B3E01270-6FF7-47D3-BE6D-9418A2BE0EE3}"/>
    <cellStyle name="Comma 2 2 16 2" xfId="16195" xr:uid="{2E1919E4-84C5-4403-A754-A1C1BD070045}"/>
    <cellStyle name="Comma 2 2 17" xfId="8107" xr:uid="{0A1DE094-9FA7-4AC2-A841-29727534FB0A}"/>
    <cellStyle name="Comma 2 2 17 2" xfId="20239" xr:uid="{E3E24AC2-E2BF-4DFB-B2D3-0ED247BB91F2}"/>
    <cellStyle name="Comma 2 2 18" xfId="12151" xr:uid="{EC5F4448-AA60-43E6-98AD-1373D41E5628}"/>
    <cellStyle name="Comma 2 2 19" xfId="24939" xr:uid="{D8AD5B60-CB31-42AC-89C8-8F156888644F}"/>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3" xfId="11142" xr:uid="{5ADCE99A-E926-45A6-979D-938359C11DB0}"/>
    <cellStyle name="Comma 2 2 2 10 2 3 2" xfId="23274" xr:uid="{6FD9C8A2-6EDE-4853-829B-195F9F54BDB1}"/>
    <cellStyle name="Comma 2 2 2 10 2 4" xfId="15186" xr:uid="{7B6D9B11-6EF9-4B34-BC7B-E6B7D21E6BB3}"/>
    <cellStyle name="Comma 2 2 2 10 3" xfId="5076" xr:uid="{990DCC5C-DA5D-401B-A6D8-AE6C3F076277}"/>
    <cellStyle name="Comma 2 2 2 10 3 2" xfId="17208" xr:uid="{99B7E126-ECB3-48F1-A1BB-6DC6B25AFCBF}"/>
    <cellStyle name="Comma 2 2 2 10 4" xfId="9120" xr:uid="{0D3B5302-A259-4AAD-91C9-904E14D15F3B}"/>
    <cellStyle name="Comma 2 2 2 10 4 2" xfId="21252" xr:uid="{C2230DC2-7706-45E5-895D-BA10436EB8C9}"/>
    <cellStyle name="Comma 2 2 2 10 5" xfId="13164" xr:uid="{5C52CB77-795B-4508-97BF-3D4E44EEECF3}"/>
    <cellStyle name="Comma 2 2 2 11" xfId="2043" xr:uid="{D70F1AB9-ED4A-4D2F-B4A1-8169E566D1F3}"/>
    <cellStyle name="Comma 2 2 2 11 2" xfId="6087" xr:uid="{0055738D-1691-47F1-AE3C-732814F70A08}"/>
    <cellStyle name="Comma 2 2 2 11 2 2" xfId="18219" xr:uid="{11315834-D857-408D-BE9B-86BFA72FAFA6}"/>
    <cellStyle name="Comma 2 2 2 11 3" xfId="10131" xr:uid="{08C658EE-FB59-45BE-A154-071C1D0813AD}"/>
    <cellStyle name="Comma 2 2 2 11 3 2" xfId="22263" xr:uid="{C379B326-8889-4EDF-81EE-6DC1D893CF18}"/>
    <cellStyle name="Comma 2 2 2 11 4" xfId="14175" xr:uid="{9D00A1BF-67F7-4ED6-AD26-AF8EDC9B6E49}"/>
    <cellStyle name="Comma 2 2 2 12" xfId="4065" xr:uid="{868E2E7E-3C0A-43CB-B448-0A12C53DB8D4}"/>
    <cellStyle name="Comma 2 2 2 12 2" xfId="16197" xr:uid="{6A890F84-7044-42D7-BF97-E8CA570CBB0A}"/>
    <cellStyle name="Comma 2 2 2 13" xfId="8109" xr:uid="{91908964-7CB0-4467-889E-319A1C8D419F}"/>
    <cellStyle name="Comma 2 2 2 13 2" xfId="20241" xr:uid="{4E461288-D642-4CC8-A4F1-ADD4A30C7BFC}"/>
    <cellStyle name="Comma 2 2 2 14" xfId="12153" xr:uid="{2C2C9889-4825-4CA5-BCED-9B29497A7C8B}"/>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3" xfId="10136" xr:uid="{7452EF1A-447A-4BE1-897C-85B04286C8D7}"/>
    <cellStyle name="Comma 2 2 2 2 10 3 2" xfId="22268" xr:uid="{07D81DBF-CF3A-4B48-9B1E-422CB34F6E60}"/>
    <cellStyle name="Comma 2 2 2 2 10 4" xfId="14180" xr:uid="{63EFB675-59F5-4173-B40A-485A06673BB5}"/>
    <cellStyle name="Comma 2 2 2 2 11" xfId="4070" xr:uid="{FC2FDFD1-BB9B-48DE-A8DE-A3C8A7D0BFF3}"/>
    <cellStyle name="Comma 2 2 2 2 11 2" xfId="16202" xr:uid="{A42F1A91-1CF2-4579-B191-15272E9B2C18}"/>
    <cellStyle name="Comma 2 2 2 2 12" xfId="8114" xr:uid="{8E12748E-79FB-4CB7-A106-DC275692420B}"/>
    <cellStyle name="Comma 2 2 2 2 12 2" xfId="20246" xr:uid="{8A97D06A-A5D3-46C7-AF96-23E61E1BD3AE}"/>
    <cellStyle name="Comma 2 2 2 2 13" xfId="12158" xr:uid="{BFEA2439-CAB6-433A-BB71-1ED001D24C12}"/>
    <cellStyle name="Comma 2 2 2 2 2" xfId="37" xr:uid="{701B95EA-4E7F-4E26-819F-58E8DD74C216}"/>
    <cellStyle name="Comma 2 2 2 2 2 10" xfId="4081" xr:uid="{67F31FA2-3C82-4C33-99DD-D938FF562D39}"/>
    <cellStyle name="Comma 2 2 2 2 2 10 2" xfId="16213" xr:uid="{BD3928B3-4DAE-46BC-81EA-93CEA8B696AE}"/>
    <cellStyle name="Comma 2 2 2 2 2 11" xfId="8125" xr:uid="{C41F3D46-1973-46F8-A8AE-A2A79FE1F809}"/>
    <cellStyle name="Comma 2 2 2 2 2 11 2" xfId="20257" xr:uid="{86D19657-B95B-4E03-ADAE-FA47FB651A92}"/>
    <cellStyle name="Comma 2 2 2 2 2 12" xfId="12169" xr:uid="{0FE0DF89-427C-43F6-B148-F317AFE70CD2}"/>
    <cellStyle name="Comma 2 2 2 2 2 2" xfId="58" xr:uid="{AC2BBC56-A096-4320-AB8F-70EDBF695056}"/>
    <cellStyle name="Comma 2 2 2 2 2 2 10" xfId="12190" xr:uid="{64CCBED0-F3A4-4BFE-9242-CCCF5DAAEB8F}"/>
    <cellStyle name="Comma 2 2 2 2 2 2 2" xfId="121" xr:uid="{CCD27067-0D2B-432D-A146-804884EF9306}"/>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3" xfId="12126" xr:uid="{C9048A9B-357A-4DEA-8081-16151C07ADEE}"/>
    <cellStyle name="Comma 2 2 2 2 2 2 2 2 2 2 2 2 3 2" xfId="24258" xr:uid="{927D2E60-FB7F-4FED-9791-5DF445F37BF9}"/>
    <cellStyle name="Comma 2 2 2 2 2 2 2 2 2 2 2 2 4" xfId="16170" xr:uid="{355F78D2-F44C-4777-8AF3-1F039B0A3B9D}"/>
    <cellStyle name="Comma 2 2 2 2 2 2 2 2 2 2 2 3" xfId="6060" xr:uid="{E1F6DAFC-C13F-435F-B374-E9E83467F6FE}"/>
    <cellStyle name="Comma 2 2 2 2 2 2 2 2 2 2 2 3 2" xfId="18192" xr:uid="{8C72A69F-F888-4970-8CE3-77AAA2DD4984}"/>
    <cellStyle name="Comma 2 2 2 2 2 2 2 2 2 2 2 4" xfId="10104" xr:uid="{02AEB2C6-FFA2-4F3D-8AD5-BE02F54F11F7}"/>
    <cellStyle name="Comma 2 2 2 2 2 2 2 2 2 2 2 4 2" xfId="22236" xr:uid="{BC96A609-E902-4EA3-9794-91EDE9F21176}"/>
    <cellStyle name="Comma 2 2 2 2 2 2 2 2 2 2 2 5" xfId="14148" xr:uid="{731BAAD4-A7AC-4C59-9B9C-A8932D3A2B7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3" xfId="11115" xr:uid="{7BD28045-DD76-42C3-B7B2-948D80CD133F}"/>
    <cellStyle name="Comma 2 2 2 2 2 2 2 2 2 2 3 3 2" xfId="23247" xr:uid="{96E3A8C3-B23B-4440-B094-A4E50F76443A}"/>
    <cellStyle name="Comma 2 2 2 2 2 2 2 2 2 2 3 4" xfId="15159" xr:uid="{34CA045B-3A19-41CD-8E70-D7ED791F1F10}"/>
    <cellStyle name="Comma 2 2 2 2 2 2 2 2 2 2 4" xfId="5049" xr:uid="{2FC4C4ED-1FDD-4EB9-A442-0EAFB95729F6}"/>
    <cellStyle name="Comma 2 2 2 2 2 2 2 2 2 2 4 2" xfId="17181" xr:uid="{6DF816AD-7AE4-436E-9BA4-85A15F49E82A}"/>
    <cellStyle name="Comma 2 2 2 2 2 2 2 2 2 2 5" xfId="9093" xr:uid="{5E287EC3-273C-430B-9E08-D7B11983FC94}"/>
    <cellStyle name="Comma 2 2 2 2 2 2 2 2 2 2 5 2" xfId="21225" xr:uid="{AD086709-BBA3-458D-BC63-5FB3B7088E39}"/>
    <cellStyle name="Comma 2 2 2 2 2 2 2 2 2 2 6" xfId="13137" xr:uid="{89FD8A2F-1049-46C8-812B-A67634565437}"/>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3" xfId="11621" xr:uid="{8BD0CAEE-A182-43C8-9729-9EC667A90A34}"/>
    <cellStyle name="Comma 2 2 2 2 2 2 2 2 2 3 2 3 2" xfId="23753" xr:uid="{D2345D11-392A-4B25-9A56-C496187CF2AC}"/>
    <cellStyle name="Comma 2 2 2 2 2 2 2 2 2 3 2 4" xfId="15665" xr:uid="{F7E99783-1AE0-44AB-A6A2-FBD6A33067AB}"/>
    <cellStyle name="Comma 2 2 2 2 2 2 2 2 2 3 3" xfId="5555" xr:uid="{1B4BE621-299D-445E-B97A-072C44E094AC}"/>
    <cellStyle name="Comma 2 2 2 2 2 2 2 2 2 3 3 2" xfId="17687" xr:uid="{42DDCA58-59A8-425F-BB12-95869D6E40C9}"/>
    <cellStyle name="Comma 2 2 2 2 2 2 2 2 2 3 4" xfId="9599" xr:uid="{9466623A-01B0-4DBD-96DB-9ECE139DFAA3}"/>
    <cellStyle name="Comma 2 2 2 2 2 2 2 2 2 3 4 2" xfId="21731" xr:uid="{4E4CD416-0623-49D4-A8E8-70479F0B24CA}"/>
    <cellStyle name="Comma 2 2 2 2 2 2 2 2 2 3 5" xfId="13643" xr:uid="{F5E46DA8-D3E2-40A5-A578-A96C700D9C05}"/>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3" xfId="10610" xr:uid="{72D661B4-DCC4-4FD5-AE8E-5513D9D8DF38}"/>
    <cellStyle name="Comma 2 2 2 2 2 2 2 2 2 4 3 2" xfId="22742" xr:uid="{8E14B40A-F682-4170-BBA3-A582E02F1BFD}"/>
    <cellStyle name="Comma 2 2 2 2 2 2 2 2 2 4 4" xfId="14654" xr:uid="{6EA8102B-51D3-448A-B116-A5092799159C}"/>
    <cellStyle name="Comma 2 2 2 2 2 2 2 2 2 5" xfId="4544" xr:uid="{89D3E924-370A-4322-BCA2-545F1894FD27}"/>
    <cellStyle name="Comma 2 2 2 2 2 2 2 2 2 5 2" xfId="16676" xr:uid="{88BA9A3A-F7F4-42C2-A089-259AD7530CCC}"/>
    <cellStyle name="Comma 2 2 2 2 2 2 2 2 2 6" xfId="8588" xr:uid="{9E5F1D78-93F1-4598-B315-2B4040482299}"/>
    <cellStyle name="Comma 2 2 2 2 2 2 2 2 2 6 2" xfId="20720" xr:uid="{499D0E8F-070A-4D10-8E62-A0E3ECFBE29E}"/>
    <cellStyle name="Comma 2 2 2 2 2 2 2 2 2 7" xfId="12632" xr:uid="{ABF6FAAA-2E88-4497-9F1D-D55C8D5691E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3" xfId="11873" xr:uid="{C6788A88-1686-4503-A459-D31C9E24F2A5}"/>
    <cellStyle name="Comma 2 2 2 2 2 2 2 2 3 2 2 3 2" xfId="24005" xr:uid="{0779660F-B133-48A9-96C8-6F38D3B46D20}"/>
    <cellStyle name="Comma 2 2 2 2 2 2 2 2 3 2 2 4" xfId="15917" xr:uid="{075B9364-EF19-4607-8907-B5F23E11F2F5}"/>
    <cellStyle name="Comma 2 2 2 2 2 2 2 2 3 2 3" xfId="5807" xr:uid="{3406AA77-949C-4860-9EEA-CB8C84BD1199}"/>
    <cellStyle name="Comma 2 2 2 2 2 2 2 2 3 2 3 2" xfId="17939" xr:uid="{E0433D47-0E9C-42C7-B8FF-BDE320F5F376}"/>
    <cellStyle name="Comma 2 2 2 2 2 2 2 2 3 2 4" xfId="9851" xr:uid="{C330CD42-E518-4381-9B70-B17901EAE09D}"/>
    <cellStyle name="Comma 2 2 2 2 2 2 2 2 3 2 4 2" xfId="21983" xr:uid="{EFDC4FA6-71E9-4A66-9117-16A70BD2F212}"/>
    <cellStyle name="Comma 2 2 2 2 2 2 2 2 3 2 5" xfId="13895" xr:uid="{8468D415-0C6D-48D4-A6FB-F5BB3C3E295C}"/>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3" xfId="10862" xr:uid="{27345629-18C6-4557-B59F-337EBE2DC5A5}"/>
    <cellStyle name="Comma 2 2 2 2 2 2 2 2 3 3 3 2" xfId="22994" xr:uid="{67714085-FEA3-49A5-AF6E-AAC12BEA6DA4}"/>
    <cellStyle name="Comma 2 2 2 2 2 2 2 2 3 3 4" xfId="14906" xr:uid="{191CF20D-024F-4152-80D6-6DD0E8A291A1}"/>
    <cellStyle name="Comma 2 2 2 2 2 2 2 2 3 4" xfId="4796" xr:uid="{B4517610-2307-495C-A8C9-238BB9A3509C}"/>
    <cellStyle name="Comma 2 2 2 2 2 2 2 2 3 4 2" xfId="16928" xr:uid="{A06797E8-0E22-4FF7-B474-DD11643EA71D}"/>
    <cellStyle name="Comma 2 2 2 2 2 2 2 2 3 5" xfId="8840" xr:uid="{FBCB0509-A6AF-4307-A2BE-300E50448A08}"/>
    <cellStyle name="Comma 2 2 2 2 2 2 2 2 3 5 2" xfId="20972" xr:uid="{0D2D1F8C-7A02-4B0F-8CD7-78C88E8E9E28}"/>
    <cellStyle name="Comma 2 2 2 2 2 2 2 2 3 6" xfId="12884" xr:uid="{F94934D6-B3D2-4B68-BB30-608D9A1E7814}"/>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3" xfId="11368" xr:uid="{73BB7A0A-672C-4050-A706-82E16BA0C8A2}"/>
    <cellStyle name="Comma 2 2 2 2 2 2 2 2 4 2 3 2" xfId="23500" xr:uid="{6B410E3D-BAFE-4A86-B931-9F47FC07A6E6}"/>
    <cellStyle name="Comma 2 2 2 2 2 2 2 2 4 2 4" xfId="15412" xr:uid="{A454BA93-9826-47DC-815D-F6FCF0669003}"/>
    <cellStyle name="Comma 2 2 2 2 2 2 2 2 4 3" xfId="5302" xr:uid="{51247326-8486-417A-83A7-B66152536D8F}"/>
    <cellStyle name="Comma 2 2 2 2 2 2 2 2 4 3 2" xfId="17434" xr:uid="{0C391BA5-5E55-47F3-90C5-F384A0C9664F}"/>
    <cellStyle name="Comma 2 2 2 2 2 2 2 2 4 4" xfId="9346" xr:uid="{802C432C-F253-487D-9829-AEC1F14002FC}"/>
    <cellStyle name="Comma 2 2 2 2 2 2 2 2 4 4 2" xfId="21478" xr:uid="{41D8FE8A-CE8F-4DA3-BB4C-94390143CDB2}"/>
    <cellStyle name="Comma 2 2 2 2 2 2 2 2 4 5" xfId="13390" xr:uid="{4A8E2977-4BED-48AD-A06D-2CEE6E0114AB}"/>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3" xfId="10357" xr:uid="{05D91A7D-9916-4BBE-A6AE-4DBAC69D0F78}"/>
    <cellStyle name="Comma 2 2 2 2 2 2 2 2 5 3 2" xfId="22489" xr:uid="{19636CDD-7A0B-43B2-9298-D6AF7854A513}"/>
    <cellStyle name="Comma 2 2 2 2 2 2 2 2 5 4" xfId="14401" xr:uid="{B7BBD686-D5AE-4BFA-BAF3-9861FEA0B8BC}"/>
    <cellStyle name="Comma 2 2 2 2 2 2 2 2 6" xfId="4291" xr:uid="{B27F7961-8366-4CD3-BA12-EC0FE4D9ECBF}"/>
    <cellStyle name="Comma 2 2 2 2 2 2 2 2 6 2" xfId="16423" xr:uid="{6B133869-9EEB-4556-B648-D3D5742627CF}"/>
    <cellStyle name="Comma 2 2 2 2 2 2 2 2 7" xfId="8335" xr:uid="{E2AC46D1-CA16-48A0-BDED-4D3C1F42C2B0}"/>
    <cellStyle name="Comma 2 2 2 2 2 2 2 2 7 2" xfId="20467" xr:uid="{5983BBCE-BD0C-4765-B38F-4512FCAA6975}"/>
    <cellStyle name="Comma 2 2 2 2 2 2 2 2 8" xfId="12379" xr:uid="{112F5567-903D-41DD-8F12-EBF40DE3A55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3" xfId="12000" xr:uid="{D8CF8408-5C5F-4246-806D-D25697F92301}"/>
    <cellStyle name="Comma 2 2 2 2 2 2 2 3 2 2 2 3 2" xfId="24132" xr:uid="{0BCC207F-25D7-4415-BB3F-2D801F20910C}"/>
    <cellStyle name="Comma 2 2 2 2 2 2 2 3 2 2 2 4" xfId="16044" xr:uid="{4886F9B5-6BF3-4C49-8ADC-463E890A272A}"/>
    <cellStyle name="Comma 2 2 2 2 2 2 2 3 2 2 3" xfId="5934" xr:uid="{D25875CE-9A24-43DB-A761-840CA76041E5}"/>
    <cellStyle name="Comma 2 2 2 2 2 2 2 3 2 2 3 2" xfId="18066" xr:uid="{21388FCA-39B7-46AB-96CF-66365444CCC2}"/>
    <cellStyle name="Comma 2 2 2 2 2 2 2 3 2 2 4" xfId="9978" xr:uid="{B7885D9E-0533-4190-B3C4-C59C6C239FE1}"/>
    <cellStyle name="Comma 2 2 2 2 2 2 2 3 2 2 4 2" xfId="22110" xr:uid="{EF8C1573-221B-4FAC-A69C-5AA1A950E7FC}"/>
    <cellStyle name="Comma 2 2 2 2 2 2 2 3 2 2 5" xfId="14022" xr:uid="{8B7DDB48-8CEB-4E46-9C92-1125162689EE}"/>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3" xfId="10989" xr:uid="{1553143A-7BE9-4A64-9011-15051B974825}"/>
    <cellStyle name="Comma 2 2 2 2 2 2 2 3 2 3 3 2" xfId="23121" xr:uid="{B2BB1113-0E35-4681-B604-FFB1B86EBCEA}"/>
    <cellStyle name="Comma 2 2 2 2 2 2 2 3 2 3 4" xfId="15033" xr:uid="{B31E87A6-5E83-4560-840F-0C1C98627A2C}"/>
    <cellStyle name="Comma 2 2 2 2 2 2 2 3 2 4" xfId="4923" xr:uid="{CBC2C305-4A16-4217-9AE5-8A330FBC3DA9}"/>
    <cellStyle name="Comma 2 2 2 2 2 2 2 3 2 4 2" xfId="17055" xr:uid="{7BD06177-A9FE-43DF-B118-9F658D6F07AB}"/>
    <cellStyle name="Comma 2 2 2 2 2 2 2 3 2 5" xfId="8967" xr:uid="{770E1B25-17AC-48A2-82A8-953ED8CE5928}"/>
    <cellStyle name="Comma 2 2 2 2 2 2 2 3 2 5 2" xfId="21099" xr:uid="{1102E71A-901F-4E41-A10D-C981335C754D}"/>
    <cellStyle name="Comma 2 2 2 2 2 2 2 3 2 6" xfId="13011" xr:uid="{4BB42434-DF00-48C5-A1B2-9F7D9041F7B5}"/>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3" xfId="11495" xr:uid="{44983DE7-37CD-4300-B2D5-35FA51D1A88D}"/>
    <cellStyle name="Comma 2 2 2 2 2 2 2 3 3 2 3 2" xfId="23627" xr:uid="{68D7620E-8794-46F3-80E0-9112B57F5DC5}"/>
    <cellStyle name="Comma 2 2 2 2 2 2 2 3 3 2 4" xfId="15539" xr:uid="{FF507AC2-55A3-48A6-B6F7-D6F1851D6FE1}"/>
    <cellStyle name="Comma 2 2 2 2 2 2 2 3 3 3" xfId="5429" xr:uid="{E2D309E3-29E2-47AF-9692-DF8E3212768A}"/>
    <cellStyle name="Comma 2 2 2 2 2 2 2 3 3 3 2" xfId="17561" xr:uid="{A77D961C-EB97-4A3C-8A5E-D324E8208926}"/>
    <cellStyle name="Comma 2 2 2 2 2 2 2 3 3 4" xfId="9473" xr:uid="{29F5A515-6FB6-4271-A4DB-A4E3157AD592}"/>
    <cellStyle name="Comma 2 2 2 2 2 2 2 3 3 4 2" xfId="21605" xr:uid="{0F7C5B02-DC80-42CA-9BA6-5028D400BE74}"/>
    <cellStyle name="Comma 2 2 2 2 2 2 2 3 3 5" xfId="13517" xr:uid="{97A221BD-CC8A-4800-A835-C791B780ECF5}"/>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3" xfId="10484" xr:uid="{3BAF588C-1EA1-4148-A7C6-C4E4C213680E}"/>
    <cellStyle name="Comma 2 2 2 2 2 2 2 3 4 3 2" xfId="22616" xr:uid="{6C50FB0F-6792-43C6-A450-783D1059FEF8}"/>
    <cellStyle name="Comma 2 2 2 2 2 2 2 3 4 4" xfId="14528" xr:uid="{BB395141-CCDA-420A-8749-7CFD0717939E}"/>
    <cellStyle name="Comma 2 2 2 2 2 2 2 3 5" xfId="4418" xr:uid="{0CE93CFC-B55F-445C-9804-6002F47A1BE0}"/>
    <cellStyle name="Comma 2 2 2 2 2 2 2 3 5 2" xfId="16550" xr:uid="{7BD77D83-3C03-4AC1-953E-C16292412CBC}"/>
    <cellStyle name="Comma 2 2 2 2 2 2 2 3 6" xfId="8462" xr:uid="{3A91A3FD-9A8F-4D03-820A-708F005ACA61}"/>
    <cellStyle name="Comma 2 2 2 2 2 2 2 3 6 2" xfId="20594" xr:uid="{0E78E2E2-7EF7-4025-9140-BB8BE720130E}"/>
    <cellStyle name="Comma 2 2 2 2 2 2 2 3 7" xfId="12506" xr:uid="{9F6C3B88-01AE-41D9-9F09-937650D8BB94}"/>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3" xfId="11747" xr:uid="{5B79109F-1CDA-421C-BBF0-820BE92A796D}"/>
    <cellStyle name="Comma 2 2 2 2 2 2 2 4 2 2 3 2" xfId="23879" xr:uid="{0D6E7D0D-0F28-4572-9BA3-A81B526984C3}"/>
    <cellStyle name="Comma 2 2 2 2 2 2 2 4 2 2 4" xfId="15791" xr:uid="{65E9F7E4-8095-41D3-9582-D1D105982165}"/>
    <cellStyle name="Comma 2 2 2 2 2 2 2 4 2 3" xfId="5681" xr:uid="{E5419ECE-7092-4AA1-9650-4C877D867E86}"/>
    <cellStyle name="Comma 2 2 2 2 2 2 2 4 2 3 2" xfId="17813" xr:uid="{50DCEF54-A88D-4E0A-B8F2-D4EB06CE1DDD}"/>
    <cellStyle name="Comma 2 2 2 2 2 2 2 4 2 4" xfId="9725" xr:uid="{A0052C7C-E86B-4B16-80F3-94954AF711C4}"/>
    <cellStyle name="Comma 2 2 2 2 2 2 2 4 2 4 2" xfId="21857" xr:uid="{B3075990-C416-44F5-BE02-494C3B76CF03}"/>
    <cellStyle name="Comma 2 2 2 2 2 2 2 4 2 5" xfId="13769" xr:uid="{1AA04507-93F0-4B9C-9491-E7AA0A886DB1}"/>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3" xfId="10736" xr:uid="{2F66705C-7BD7-4E70-9E12-AA3106A2BB14}"/>
    <cellStyle name="Comma 2 2 2 2 2 2 2 4 3 3 2" xfId="22868" xr:uid="{2AAB590D-A0A6-4AD5-BA0E-5429920ABF7D}"/>
    <cellStyle name="Comma 2 2 2 2 2 2 2 4 3 4" xfId="14780" xr:uid="{2978C6EA-1F5F-426F-8062-60E94D07FFDF}"/>
    <cellStyle name="Comma 2 2 2 2 2 2 2 4 4" xfId="4670" xr:uid="{03B26F34-2311-4A12-9294-0754AAD386CD}"/>
    <cellStyle name="Comma 2 2 2 2 2 2 2 4 4 2" xfId="16802" xr:uid="{E9158134-9D8D-4DEC-B774-B4602D16FF6D}"/>
    <cellStyle name="Comma 2 2 2 2 2 2 2 4 5" xfId="8714" xr:uid="{F1100A89-AD40-472A-A4ED-E620C1DA3F86}"/>
    <cellStyle name="Comma 2 2 2 2 2 2 2 4 5 2" xfId="20846" xr:uid="{9B8ECD94-B358-4F0B-858F-93FFDE4D13F7}"/>
    <cellStyle name="Comma 2 2 2 2 2 2 2 4 6" xfId="12758" xr:uid="{695FF428-4459-41A5-A2EB-57BB98531186}"/>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3" xfId="11242" xr:uid="{644E6F00-58BC-41A0-BCA8-3238B6C9BA19}"/>
    <cellStyle name="Comma 2 2 2 2 2 2 2 5 2 3 2" xfId="23374" xr:uid="{36574082-E02D-41E6-886C-A68AD7470A3D}"/>
    <cellStyle name="Comma 2 2 2 2 2 2 2 5 2 4" xfId="15286" xr:uid="{BB7EC11B-CE6D-486E-9F38-E023A1FCCC00}"/>
    <cellStyle name="Comma 2 2 2 2 2 2 2 5 3" xfId="5176" xr:uid="{77CE5AFC-F942-4432-B7B9-DBB910C491E9}"/>
    <cellStyle name="Comma 2 2 2 2 2 2 2 5 3 2" xfId="17308" xr:uid="{071AF13A-61E3-43BA-AFBD-C86BE65E0862}"/>
    <cellStyle name="Comma 2 2 2 2 2 2 2 5 4" xfId="9220" xr:uid="{ACCCB0D6-A154-4D92-BB2F-6C094271AF7D}"/>
    <cellStyle name="Comma 2 2 2 2 2 2 2 5 4 2" xfId="21352" xr:uid="{60435F16-9111-4E8E-991A-E8210407E9E3}"/>
    <cellStyle name="Comma 2 2 2 2 2 2 2 5 5" xfId="13264" xr:uid="{4DACF2B0-83FB-4448-B845-35804C720F45}"/>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3" xfId="10231" xr:uid="{34B31697-2166-4201-991C-A398F3009A41}"/>
    <cellStyle name="Comma 2 2 2 2 2 2 2 6 3 2" xfId="22363" xr:uid="{B6EB8622-59CC-4181-A9C6-344BABCB7FA2}"/>
    <cellStyle name="Comma 2 2 2 2 2 2 2 6 4" xfId="14275" xr:uid="{82DF9A6D-1D1C-49BE-A720-4BE8C39F8382}"/>
    <cellStyle name="Comma 2 2 2 2 2 2 2 7" xfId="4165" xr:uid="{63B0FE31-2AB9-4847-BD16-E7A8B85BFC5A}"/>
    <cellStyle name="Comma 2 2 2 2 2 2 2 7 2" xfId="16297" xr:uid="{BA7D1D44-9D44-4BFC-A2B6-358596F28884}"/>
    <cellStyle name="Comma 2 2 2 2 2 2 2 8" xfId="8209" xr:uid="{DC75D60C-B130-4CB3-8406-BBB3E9A84F1E}"/>
    <cellStyle name="Comma 2 2 2 2 2 2 2 8 2" xfId="20341" xr:uid="{885443AE-2CF9-4C5E-87C3-4014C6F997F7}"/>
    <cellStyle name="Comma 2 2 2 2 2 2 2 9" xfId="12253" xr:uid="{B3B7944A-23FE-4710-8993-4DF66E00EE8F}"/>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3" xfId="12063" xr:uid="{3A631839-B3EC-4EA2-B7AF-FF7A9EC8BA93}"/>
    <cellStyle name="Comma 2 2 2 2 2 2 3 2 2 2 2 3 2" xfId="24195" xr:uid="{6DDC4471-BC72-4048-A9CE-AEFF3865243D}"/>
    <cellStyle name="Comma 2 2 2 2 2 2 3 2 2 2 2 4" xfId="16107" xr:uid="{921D7EDC-52F4-4DA1-85F8-103114375CC8}"/>
    <cellStyle name="Comma 2 2 2 2 2 2 3 2 2 2 3" xfId="5997" xr:uid="{4E74B234-078D-4BDD-99F6-C232BF87D5FF}"/>
    <cellStyle name="Comma 2 2 2 2 2 2 3 2 2 2 3 2" xfId="18129" xr:uid="{25838EEF-86E2-4D9C-8D84-17DDB117EF46}"/>
    <cellStyle name="Comma 2 2 2 2 2 2 3 2 2 2 4" xfId="10041" xr:uid="{DD717814-46CB-4FC5-86E5-0E752FC5D303}"/>
    <cellStyle name="Comma 2 2 2 2 2 2 3 2 2 2 4 2" xfId="22173" xr:uid="{1038509C-A0F7-4A26-B89B-5203A7475288}"/>
    <cellStyle name="Comma 2 2 2 2 2 2 3 2 2 2 5" xfId="14085" xr:uid="{BD2743D0-DEA2-472D-ABB9-A2D8AF3E043C}"/>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3" xfId="11052" xr:uid="{82A189A5-4AAC-4BA2-B24C-32D6F1B0DE26}"/>
    <cellStyle name="Comma 2 2 2 2 2 2 3 2 2 3 3 2" xfId="23184" xr:uid="{903B33FF-FA72-4FB5-A423-00ACD79D8562}"/>
    <cellStyle name="Comma 2 2 2 2 2 2 3 2 2 3 4" xfId="15096" xr:uid="{ABCAA9B1-8D16-4E3D-A2BE-8027B9B9BA5C}"/>
    <cellStyle name="Comma 2 2 2 2 2 2 3 2 2 4" xfId="4986" xr:uid="{D01CD315-5295-43E5-8DE2-BA521386012D}"/>
    <cellStyle name="Comma 2 2 2 2 2 2 3 2 2 4 2" xfId="17118" xr:uid="{241085E4-F733-49B9-AE5F-89EA30E3B64B}"/>
    <cellStyle name="Comma 2 2 2 2 2 2 3 2 2 5" xfId="9030" xr:uid="{59978FC9-3DF0-46D2-96AD-4DEDC1837F02}"/>
    <cellStyle name="Comma 2 2 2 2 2 2 3 2 2 5 2" xfId="21162" xr:uid="{7ED8262B-7F84-4BE2-9F08-2C6879FECE33}"/>
    <cellStyle name="Comma 2 2 2 2 2 2 3 2 2 6" xfId="13074" xr:uid="{040A9644-F112-4C8B-AF4E-4A3E97B41655}"/>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3" xfId="11558" xr:uid="{CA7AB25B-83FA-4464-A9F6-7B1281580DA1}"/>
    <cellStyle name="Comma 2 2 2 2 2 2 3 2 3 2 3 2" xfId="23690" xr:uid="{56AD2D33-5BEA-441B-8237-C2104F32D992}"/>
    <cellStyle name="Comma 2 2 2 2 2 2 3 2 3 2 4" xfId="15602" xr:uid="{8C543D05-D468-45EB-9EBA-B6B5383785ED}"/>
    <cellStyle name="Comma 2 2 2 2 2 2 3 2 3 3" xfId="5492" xr:uid="{A56C439A-2FC0-425B-BE8D-E06C00BBB969}"/>
    <cellStyle name="Comma 2 2 2 2 2 2 3 2 3 3 2" xfId="17624" xr:uid="{FB6E64C1-3DC3-46D6-BD6E-F6EB2C2D4332}"/>
    <cellStyle name="Comma 2 2 2 2 2 2 3 2 3 4" xfId="9536" xr:uid="{3480E134-1766-418E-ABEC-384BB74CEF3D}"/>
    <cellStyle name="Comma 2 2 2 2 2 2 3 2 3 4 2" xfId="21668" xr:uid="{B2572501-DE28-44AA-B53D-F7A78374190C}"/>
    <cellStyle name="Comma 2 2 2 2 2 2 3 2 3 5" xfId="13580" xr:uid="{EE38CDA6-2541-443C-847C-B15CF5734B9B}"/>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3" xfId="10547" xr:uid="{FDAEB6EE-8DD9-427C-A547-13C9647B63D4}"/>
    <cellStyle name="Comma 2 2 2 2 2 2 3 2 4 3 2" xfId="22679" xr:uid="{10998AF4-964E-4715-9EC9-AA10F1A77A44}"/>
    <cellStyle name="Comma 2 2 2 2 2 2 3 2 4 4" xfId="14591" xr:uid="{D8F5955F-4FAB-48DE-9197-02F179E4E1C5}"/>
    <cellStyle name="Comma 2 2 2 2 2 2 3 2 5" xfId="4481" xr:uid="{D7D32BC2-7AC6-4582-9662-4AC377B6A252}"/>
    <cellStyle name="Comma 2 2 2 2 2 2 3 2 5 2" xfId="16613" xr:uid="{D0C21D43-A316-4126-9506-915916128057}"/>
    <cellStyle name="Comma 2 2 2 2 2 2 3 2 6" xfId="8525" xr:uid="{FDF8EAD2-F1C0-42E2-AFD8-F428A825459C}"/>
    <cellStyle name="Comma 2 2 2 2 2 2 3 2 6 2" xfId="20657" xr:uid="{21368FD1-086E-4890-BA1D-6E6365E00A3E}"/>
    <cellStyle name="Comma 2 2 2 2 2 2 3 2 7" xfId="12569" xr:uid="{541A26B8-19CF-4DE4-9D91-24ED624DD66F}"/>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3" xfId="11810" xr:uid="{D797F8C3-2E2A-4AA9-B942-9B7C49C3F36C}"/>
    <cellStyle name="Comma 2 2 2 2 2 2 3 3 2 2 3 2" xfId="23942" xr:uid="{D95C5A13-59A8-49EB-A4DD-1829B92416A0}"/>
    <cellStyle name="Comma 2 2 2 2 2 2 3 3 2 2 4" xfId="15854" xr:uid="{6A5AF725-2995-4E59-B35C-181F97F269DE}"/>
    <cellStyle name="Comma 2 2 2 2 2 2 3 3 2 3" xfId="5744" xr:uid="{5ED77E8F-8CCE-4369-9BEA-3C66F4DE3EB7}"/>
    <cellStyle name="Comma 2 2 2 2 2 2 3 3 2 3 2" xfId="17876" xr:uid="{4F605032-69E9-4913-B2C2-ED4403734D6E}"/>
    <cellStyle name="Comma 2 2 2 2 2 2 3 3 2 4" xfId="9788" xr:uid="{C4C054FD-8209-4143-9684-745DB7B58D85}"/>
    <cellStyle name="Comma 2 2 2 2 2 2 3 3 2 4 2" xfId="21920" xr:uid="{1EC46D5F-BAD2-47B5-9E29-2D2B655DDFE2}"/>
    <cellStyle name="Comma 2 2 2 2 2 2 3 3 2 5" xfId="13832" xr:uid="{EEF6840B-3B7F-4367-8F92-05AB55DD5C1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3" xfId="10799" xr:uid="{44EE03C2-8B53-4A17-9A0B-8B2BDE97569A}"/>
    <cellStyle name="Comma 2 2 2 2 2 2 3 3 3 3 2" xfId="22931" xr:uid="{44693D4C-73A0-4991-9394-A800D5F47B07}"/>
    <cellStyle name="Comma 2 2 2 2 2 2 3 3 3 4" xfId="14843" xr:uid="{3B8DE9E9-9C74-4AF7-825B-C34D61CB24F0}"/>
    <cellStyle name="Comma 2 2 2 2 2 2 3 3 4" xfId="4733" xr:uid="{158DF864-9FFF-472A-9EB5-9BCB21F82BF2}"/>
    <cellStyle name="Comma 2 2 2 2 2 2 3 3 4 2" xfId="16865" xr:uid="{94198697-73DF-44FD-8B35-02F0F13691A2}"/>
    <cellStyle name="Comma 2 2 2 2 2 2 3 3 5" xfId="8777" xr:uid="{445BA98E-3831-43F7-8E78-2B58235DA332}"/>
    <cellStyle name="Comma 2 2 2 2 2 2 3 3 5 2" xfId="20909" xr:uid="{10F17C38-0B0C-4FD3-96A7-4D7BE13356F9}"/>
    <cellStyle name="Comma 2 2 2 2 2 2 3 3 6" xfId="12821" xr:uid="{41023B72-DCB6-4DD3-8D93-F87E309C51B6}"/>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3" xfId="11305" xr:uid="{724850FE-69D6-43EF-8ABB-D50C15DE90D4}"/>
    <cellStyle name="Comma 2 2 2 2 2 2 3 4 2 3 2" xfId="23437" xr:uid="{C7A05BB6-C548-43F6-8732-E6F3E3E3068D}"/>
    <cellStyle name="Comma 2 2 2 2 2 2 3 4 2 4" xfId="15349" xr:uid="{2237B129-8DE4-4744-9177-B705289558C7}"/>
    <cellStyle name="Comma 2 2 2 2 2 2 3 4 3" xfId="5239" xr:uid="{888848CE-7B64-4142-8679-380EF0A13195}"/>
    <cellStyle name="Comma 2 2 2 2 2 2 3 4 3 2" xfId="17371" xr:uid="{5B7554FB-B480-4160-A0B9-804970C5C1AD}"/>
    <cellStyle name="Comma 2 2 2 2 2 2 3 4 4" xfId="9283" xr:uid="{4B43F761-8059-4654-9F25-96BE7AC54382}"/>
    <cellStyle name="Comma 2 2 2 2 2 2 3 4 4 2" xfId="21415" xr:uid="{7D1657EF-0907-4C23-BA43-3082DB9E2752}"/>
    <cellStyle name="Comma 2 2 2 2 2 2 3 4 5" xfId="13327" xr:uid="{4F7EB3A8-E4DF-41D6-9F32-0D0825BA71FA}"/>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3" xfId="10294" xr:uid="{44B88707-CBCE-4937-ACEB-B33BFA3701FC}"/>
    <cellStyle name="Comma 2 2 2 2 2 2 3 5 3 2" xfId="22426" xr:uid="{449C346C-5F22-4DEA-877D-4F47F8C633D5}"/>
    <cellStyle name="Comma 2 2 2 2 2 2 3 5 4" xfId="14338" xr:uid="{93A87195-CCEE-4C5B-A227-E1BC32D920E8}"/>
    <cellStyle name="Comma 2 2 2 2 2 2 3 6" xfId="4228" xr:uid="{C805AA28-A3B7-4A2B-9772-C543D20CD53B}"/>
    <cellStyle name="Comma 2 2 2 2 2 2 3 6 2" xfId="16360" xr:uid="{63380D33-BA98-49AF-B9D2-EFDB0F84D893}"/>
    <cellStyle name="Comma 2 2 2 2 2 2 3 7" xfId="8272" xr:uid="{A357269B-D54C-4AEC-AE34-A45D188FCC08}"/>
    <cellStyle name="Comma 2 2 2 2 2 2 3 7 2" xfId="20404" xr:uid="{DB6E29FA-495A-428C-B34C-C7AA95C51BA1}"/>
    <cellStyle name="Comma 2 2 2 2 2 2 3 8" xfId="12316" xr:uid="{0C2A27D0-E5CC-438F-A40E-CE82C4A5B784}"/>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3" xfId="11937" xr:uid="{943B11A9-5FBF-4BE4-ACA6-7D23AE37F4D1}"/>
    <cellStyle name="Comma 2 2 2 2 2 2 4 2 2 2 3 2" xfId="24069" xr:uid="{F4622307-D986-459C-B378-D99C009FD0B5}"/>
    <cellStyle name="Comma 2 2 2 2 2 2 4 2 2 2 4" xfId="15981" xr:uid="{45989845-6E84-4724-97C5-ACF8FFD362E2}"/>
    <cellStyle name="Comma 2 2 2 2 2 2 4 2 2 3" xfId="5871" xr:uid="{9AB8C8DF-07CD-4D1A-A0AF-5C2522B91161}"/>
    <cellStyle name="Comma 2 2 2 2 2 2 4 2 2 3 2" xfId="18003" xr:uid="{9702B465-3B61-43D3-92EA-83FB2F60C184}"/>
    <cellStyle name="Comma 2 2 2 2 2 2 4 2 2 4" xfId="9915" xr:uid="{0025E5ED-50CC-4791-9296-24FEC7FB4BF3}"/>
    <cellStyle name="Comma 2 2 2 2 2 2 4 2 2 4 2" xfId="22047" xr:uid="{B14671B4-85A9-4654-B329-C3C44B248BA9}"/>
    <cellStyle name="Comma 2 2 2 2 2 2 4 2 2 5" xfId="13959" xr:uid="{9E7EF932-8EEB-4BD6-9BD5-B0D801C01FE7}"/>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3" xfId="10926" xr:uid="{28C7918D-8546-451F-AF60-BC749C93DC60}"/>
    <cellStyle name="Comma 2 2 2 2 2 2 4 2 3 3 2" xfId="23058" xr:uid="{18F61E0D-26BF-4BCD-B056-0953D27BE85E}"/>
    <cellStyle name="Comma 2 2 2 2 2 2 4 2 3 4" xfId="14970" xr:uid="{66542C0B-FE7A-4C5B-89BF-009F5E374E9A}"/>
    <cellStyle name="Comma 2 2 2 2 2 2 4 2 4" xfId="4860" xr:uid="{C1D3F776-4C2D-4C4F-8BAC-60B2EC8EBF71}"/>
    <cellStyle name="Comma 2 2 2 2 2 2 4 2 4 2" xfId="16992" xr:uid="{51190E04-C865-4BC5-B995-B66412ABC339}"/>
    <cellStyle name="Comma 2 2 2 2 2 2 4 2 5" xfId="8904" xr:uid="{2968B894-981C-42C1-B905-D8FC74238767}"/>
    <cellStyle name="Comma 2 2 2 2 2 2 4 2 5 2" xfId="21036" xr:uid="{361C4928-815F-4F5C-82D4-95A7DF71D483}"/>
    <cellStyle name="Comma 2 2 2 2 2 2 4 2 6" xfId="12948" xr:uid="{374E5BF6-5E67-4BBA-86BC-2A107B04C320}"/>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3" xfId="11432" xr:uid="{9F97A8F5-F0E0-462C-8790-D07EBA10B630}"/>
    <cellStyle name="Comma 2 2 2 2 2 2 4 3 2 3 2" xfId="23564" xr:uid="{4A6D3090-791F-4E1B-824E-4D1CE4C23602}"/>
    <cellStyle name="Comma 2 2 2 2 2 2 4 3 2 4" xfId="15476" xr:uid="{0B91141E-5ABB-4EB8-8FBC-C5B2E744FC4F}"/>
    <cellStyle name="Comma 2 2 2 2 2 2 4 3 3" xfId="5366" xr:uid="{DEE1BD41-E9CC-4081-8217-F32D31B4B045}"/>
    <cellStyle name="Comma 2 2 2 2 2 2 4 3 3 2" xfId="17498" xr:uid="{70A87C7A-6349-462B-8060-A7FCBA7AF3F2}"/>
    <cellStyle name="Comma 2 2 2 2 2 2 4 3 4" xfId="9410" xr:uid="{B0002DF6-76CE-469F-A487-D634C23C4477}"/>
    <cellStyle name="Comma 2 2 2 2 2 2 4 3 4 2" xfId="21542" xr:uid="{8637D3D9-9D73-4F46-A6EB-B4B956C0A56D}"/>
    <cellStyle name="Comma 2 2 2 2 2 2 4 3 5" xfId="13454" xr:uid="{01A55879-CA14-4FB9-9230-FB205E9A5463}"/>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3" xfId="10421" xr:uid="{6B03A836-73F1-4755-8BF2-90A8D4477E19}"/>
    <cellStyle name="Comma 2 2 2 2 2 2 4 4 3 2" xfId="22553" xr:uid="{A38E2DAC-7975-4DD0-B85F-4525D66B4884}"/>
    <cellStyle name="Comma 2 2 2 2 2 2 4 4 4" xfId="14465" xr:uid="{FEC22205-58BA-4BE4-A075-F7E419F02AA6}"/>
    <cellStyle name="Comma 2 2 2 2 2 2 4 5" xfId="4355" xr:uid="{5DD8CE98-895F-4206-97E6-0C3FBE1BC3B6}"/>
    <cellStyle name="Comma 2 2 2 2 2 2 4 5 2" xfId="16487" xr:uid="{EE7BCC5A-E442-43E5-9D22-02C8728EFC5C}"/>
    <cellStyle name="Comma 2 2 2 2 2 2 4 6" xfId="8399" xr:uid="{7B7936B4-3E2F-4C6B-A12E-FCFA83733A0B}"/>
    <cellStyle name="Comma 2 2 2 2 2 2 4 6 2" xfId="20531" xr:uid="{44D46D53-D121-4462-9376-F6C16E8E40FE}"/>
    <cellStyle name="Comma 2 2 2 2 2 2 4 7" xfId="12443" xr:uid="{5A770026-2085-47AE-8974-E5D86A0AEC7A}"/>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3" xfId="11684" xr:uid="{11DD1705-14CF-402E-AF27-63DA815BC83D}"/>
    <cellStyle name="Comma 2 2 2 2 2 2 5 2 2 3 2" xfId="23816" xr:uid="{C88EB9D0-B66C-4C6D-B3AF-4AC73012F7A4}"/>
    <cellStyle name="Comma 2 2 2 2 2 2 5 2 2 4" xfId="15728" xr:uid="{24C92D56-3491-406B-BF14-7D4BE749AE5D}"/>
    <cellStyle name="Comma 2 2 2 2 2 2 5 2 3" xfId="5618" xr:uid="{4B704667-5E13-4AE9-99F6-203261235A49}"/>
    <cellStyle name="Comma 2 2 2 2 2 2 5 2 3 2" xfId="17750" xr:uid="{197C5F4B-9836-482A-A2E6-9CC96897D379}"/>
    <cellStyle name="Comma 2 2 2 2 2 2 5 2 4" xfId="9662" xr:uid="{F4A56D3E-B320-4ABE-8077-C346A01BF850}"/>
    <cellStyle name="Comma 2 2 2 2 2 2 5 2 4 2" xfId="21794" xr:uid="{8B6BCFD2-728F-4DCD-9073-0A6650C51EE6}"/>
    <cellStyle name="Comma 2 2 2 2 2 2 5 2 5" xfId="13706" xr:uid="{180BF419-C216-4C37-ADB8-41600A65A661}"/>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3" xfId="10673" xr:uid="{7B71285E-224A-405A-8538-753E2B81263C}"/>
    <cellStyle name="Comma 2 2 2 2 2 2 5 3 3 2" xfId="22805" xr:uid="{19B1C7B8-EB42-4652-81C6-FA9F190EC9D0}"/>
    <cellStyle name="Comma 2 2 2 2 2 2 5 3 4" xfId="14717" xr:uid="{48B4583F-B611-4AF9-8687-45DF54216F34}"/>
    <cellStyle name="Comma 2 2 2 2 2 2 5 4" xfId="4607" xr:uid="{5141D1FA-53FD-4272-A1A4-F83EF0F98B2E}"/>
    <cellStyle name="Comma 2 2 2 2 2 2 5 4 2" xfId="16739" xr:uid="{E4AD34BA-92DF-4499-B91D-04EA0F510D74}"/>
    <cellStyle name="Comma 2 2 2 2 2 2 5 5" xfId="8651" xr:uid="{1F60BE40-5BF4-422B-B9EC-53D331AE6C6C}"/>
    <cellStyle name="Comma 2 2 2 2 2 2 5 5 2" xfId="20783" xr:uid="{61EC5494-AF39-4B6F-84B3-7858F2892E03}"/>
    <cellStyle name="Comma 2 2 2 2 2 2 5 6" xfId="12695" xr:uid="{F0FCC527-35A9-4333-8153-6F26C4280C0F}"/>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3" xfId="11179" xr:uid="{D30811E7-379F-4911-97BC-6AE739F70A8E}"/>
    <cellStyle name="Comma 2 2 2 2 2 2 6 2 3 2" xfId="23311" xr:uid="{CFF8BEAB-68A6-4647-B1F7-E27CD83F1FC0}"/>
    <cellStyle name="Comma 2 2 2 2 2 2 6 2 4" xfId="15223" xr:uid="{FBE32A5E-F3C3-473C-8B4B-B93E971B34C4}"/>
    <cellStyle name="Comma 2 2 2 2 2 2 6 3" xfId="5113" xr:uid="{6247DBA2-6DD5-4F63-94BC-6182E03B4022}"/>
    <cellStyle name="Comma 2 2 2 2 2 2 6 3 2" xfId="17245" xr:uid="{D4BF0E30-0A5E-43F2-A010-04DD492147CF}"/>
    <cellStyle name="Comma 2 2 2 2 2 2 6 4" xfId="9157" xr:uid="{1D004C0C-0CAE-4F9A-8A81-768A9B283DEF}"/>
    <cellStyle name="Comma 2 2 2 2 2 2 6 4 2" xfId="21289" xr:uid="{C528F4C9-5325-4CE5-95C8-7AFE9CB17955}"/>
    <cellStyle name="Comma 2 2 2 2 2 2 6 5" xfId="13201" xr:uid="{CC530AA4-A5AE-4C5B-A545-6377E1B60373}"/>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3" xfId="10168" xr:uid="{23D20DD1-D4C1-4FD4-9671-525C54076372}"/>
    <cellStyle name="Comma 2 2 2 2 2 2 7 3 2" xfId="22300" xr:uid="{D5BC3271-2BC9-4AC6-BFE2-23D817E4D23E}"/>
    <cellStyle name="Comma 2 2 2 2 2 2 7 4" xfId="14212" xr:uid="{CC6CF786-FD6F-46AF-A3CD-AAF5AF0D0676}"/>
    <cellStyle name="Comma 2 2 2 2 2 2 8" xfId="4102" xr:uid="{04FCE923-6871-4B1F-9AC4-A0248548B311}"/>
    <cellStyle name="Comma 2 2 2 2 2 2 8 2" xfId="16234" xr:uid="{B2513220-A6BA-4761-93DB-58D8E9B99243}"/>
    <cellStyle name="Comma 2 2 2 2 2 2 9" xfId="8146" xr:uid="{51BE4E55-CE6D-4595-9F79-DBC41DAC2EE1}"/>
    <cellStyle name="Comma 2 2 2 2 2 2 9 2" xfId="20278" xr:uid="{BE5C4A4E-1E51-4D87-BAF5-713B8D639B89}"/>
    <cellStyle name="Comma 2 2 2 2 2 3" xfId="79" xr:uid="{E560E06E-3B9D-4BE7-AA5B-3691EFB60062}"/>
    <cellStyle name="Comma 2 2 2 2 2 3 10" xfId="12211" xr:uid="{4352D29C-664F-41A8-B47F-D7312B383C92}"/>
    <cellStyle name="Comma 2 2 2 2 2 3 2" xfId="142" xr:uid="{D0EDE648-51FF-463B-9DC8-2470517587FA}"/>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3" xfId="12147" xr:uid="{CC24D3B9-95F3-4E06-BFBE-40C7DEC942ED}"/>
    <cellStyle name="Comma 2 2 2 2 2 3 2 2 2 2 2 2 3 2" xfId="24279" xr:uid="{2597CBF7-A887-4450-B71A-F732579C82FE}"/>
    <cellStyle name="Comma 2 2 2 2 2 3 2 2 2 2 2 2 4" xfId="16191" xr:uid="{775D28A5-2207-44BB-84EB-EC6FBC58D6D7}"/>
    <cellStyle name="Comma 2 2 2 2 2 3 2 2 2 2 2 3" xfId="6081" xr:uid="{2291002B-D57A-4C62-B79A-47406EC325A9}"/>
    <cellStyle name="Comma 2 2 2 2 2 3 2 2 2 2 2 3 2" xfId="18213" xr:uid="{DDCEABEF-B753-4D99-9B37-FFE414F0AA80}"/>
    <cellStyle name="Comma 2 2 2 2 2 3 2 2 2 2 2 4" xfId="10125" xr:uid="{A9B9D934-1E4D-49B1-B1EE-8CADD2D50CF8}"/>
    <cellStyle name="Comma 2 2 2 2 2 3 2 2 2 2 2 4 2" xfId="22257" xr:uid="{4C24BBB0-6B66-445B-A59B-B332145C5091}"/>
    <cellStyle name="Comma 2 2 2 2 2 3 2 2 2 2 2 5" xfId="14169" xr:uid="{ABB44F62-FF13-4BFA-8EB3-0A7719AFA1F3}"/>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3" xfId="11136" xr:uid="{E177AB01-6713-411D-8CD0-4452D5BF640A}"/>
    <cellStyle name="Comma 2 2 2 2 2 3 2 2 2 2 3 3 2" xfId="23268" xr:uid="{9E7EE9D8-95EC-49CB-9E62-4EC2125253F1}"/>
    <cellStyle name="Comma 2 2 2 2 2 3 2 2 2 2 3 4" xfId="15180" xr:uid="{CB8AAB35-5C23-4552-AD46-D136F67A8CF1}"/>
    <cellStyle name="Comma 2 2 2 2 2 3 2 2 2 2 4" xfId="5070" xr:uid="{838AB674-FB0D-40F2-90BD-6B63C19B7D0F}"/>
    <cellStyle name="Comma 2 2 2 2 2 3 2 2 2 2 4 2" xfId="17202" xr:uid="{CFB25A36-0FBE-4DCF-8ACF-A086543CBC83}"/>
    <cellStyle name="Comma 2 2 2 2 2 3 2 2 2 2 5" xfId="9114" xr:uid="{E9D2C316-19BC-4500-83AD-7A90ADBEE730}"/>
    <cellStyle name="Comma 2 2 2 2 2 3 2 2 2 2 5 2" xfId="21246" xr:uid="{865C579C-57A9-4707-B2AC-FF85DE930D4D}"/>
    <cellStyle name="Comma 2 2 2 2 2 3 2 2 2 2 6" xfId="13158" xr:uid="{B26C7F37-D29F-4F02-B736-E93760E25A60}"/>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3" xfId="11642" xr:uid="{1EDD6142-A60E-4F22-96F9-172859A00042}"/>
    <cellStyle name="Comma 2 2 2 2 2 3 2 2 2 3 2 3 2" xfId="23774" xr:uid="{B4B59279-F459-4BFE-A8F7-EA6933F82485}"/>
    <cellStyle name="Comma 2 2 2 2 2 3 2 2 2 3 2 4" xfId="15686" xr:uid="{FC36FA56-EB88-4AEF-ABBA-9B47E4730FC6}"/>
    <cellStyle name="Comma 2 2 2 2 2 3 2 2 2 3 3" xfId="5576" xr:uid="{362BA121-4EA2-4C3E-9153-ED2040F0E3B0}"/>
    <cellStyle name="Comma 2 2 2 2 2 3 2 2 2 3 3 2" xfId="17708" xr:uid="{59895EFF-5887-4634-9B7C-3177BFD3C644}"/>
    <cellStyle name="Comma 2 2 2 2 2 3 2 2 2 3 4" xfId="9620" xr:uid="{69B13A04-ACC0-40BA-AFA6-720D43FB819C}"/>
    <cellStyle name="Comma 2 2 2 2 2 3 2 2 2 3 4 2" xfId="21752" xr:uid="{524E6795-ED60-4B79-B05B-04FC1721F428}"/>
    <cellStyle name="Comma 2 2 2 2 2 3 2 2 2 3 5" xfId="13664" xr:uid="{A7CFF80C-1788-4DB9-8964-525961458DD6}"/>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3" xfId="10631" xr:uid="{572F90D4-B526-4B02-BEB0-737A28D78ED0}"/>
    <cellStyle name="Comma 2 2 2 2 2 3 2 2 2 4 3 2" xfId="22763" xr:uid="{AA4CA05F-8F72-4D03-85C8-ACF595952BAA}"/>
    <cellStyle name="Comma 2 2 2 2 2 3 2 2 2 4 4" xfId="14675" xr:uid="{F159EFD7-94C9-4A3D-8BFB-6A02F816DA95}"/>
    <cellStyle name="Comma 2 2 2 2 2 3 2 2 2 5" xfId="4565" xr:uid="{7A190A4F-2B29-4855-9F4E-5D80D3E44A80}"/>
    <cellStyle name="Comma 2 2 2 2 2 3 2 2 2 5 2" xfId="16697" xr:uid="{0919573A-A891-4634-A13E-6ED7AC6CC795}"/>
    <cellStyle name="Comma 2 2 2 2 2 3 2 2 2 6" xfId="8609" xr:uid="{81F4CB56-79B3-4C67-947D-BBEDD0B417C1}"/>
    <cellStyle name="Comma 2 2 2 2 2 3 2 2 2 6 2" xfId="20741" xr:uid="{BF7E6AD0-921B-4D43-B10E-6C1A4A66DFDB}"/>
    <cellStyle name="Comma 2 2 2 2 2 3 2 2 2 7" xfId="12653" xr:uid="{7C70AA92-2BD2-4E93-AE68-8C43A0B806BB}"/>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3" xfId="11894" xr:uid="{405B5DB0-669E-49C4-B348-F9B8931DBC7E}"/>
    <cellStyle name="Comma 2 2 2 2 2 3 2 2 3 2 2 3 2" xfId="24026" xr:uid="{AF828C1B-2EC5-4A1B-9B63-2752FBF7F835}"/>
    <cellStyle name="Comma 2 2 2 2 2 3 2 2 3 2 2 4" xfId="15938" xr:uid="{AA419AF6-076A-4CA7-9070-AFB60B1DDE6E}"/>
    <cellStyle name="Comma 2 2 2 2 2 3 2 2 3 2 3" xfId="5828" xr:uid="{9A64442C-1709-4921-B940-907E4E5479C9}"/>
    <cellStyle name="Comma 2 2 2 2 2 3 2 2 3 2 3 2" xfId="17960" xr:uid="{B64D0945-5DA5-4DB0-A38B-95FC75FEFF97}"/>
    <cellStyle name="Comma 2 2 2 2 2 3 2 2 3 2 4" xfId="9872" xr:uid="{D5C1C166-C0F1-461B-ACAB-47E5CD815D6E}"/>
    <cellStyle name="Comma 2 2 2 2 2 3 2 2 3 2 4 2" xfId="22004" xr:uid="{68B4F5DD-D521-4816-B991-198B4429387C}"/>
    <cellStyle name="Comma 2 2 2 2 2 3 2 2 3 2 5" xfId="13916" xr:uid="{E5D5DA9D-44B4-4B3E-B2CC-7E2FA011DD37}"/>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3" xfId="10883" xr:uid="{5B118742-7017-4CE8-ABE9-C901089D0727}"/>
    <cellStyle name="Comma 2 2 2 2 2 3 2 2 3 3 3 2" xfId="23015" xr:uid="{D84C2027-55D2-440F-9809-2CFF51EC2CE7}"/>
    <cellStyle name="Comma 2 2 2 2 2 3 2 2 3 3 4" xfId="14927" xr:uid="{45DFCD9D-7DBE-4B1B-AD73-FED655A6929F}"/>
    <cellStyle name="Comma 2 2 2 2 2 3 2 2 3 4" xfId="4817" xr:uid="{51BD3B8B-29A0-4B09-9861-176533D2382A}"/>
    <cellStyle name="Comma 2 2 2 2 2 3 2 2 3 4 2" xfId="16949" xr:uid="{41389273-710F-4ECE-AB52-F030B82353BC}"/>
    <cellStyle name="Comma 2 2 2 2 2 3 2 2 3 5" xfId="8861" xr:uid="{BD0995A2-6340-483C-9450-8D85AC25E691}"/>
    <cellStyle name="Comma 2 2 2 2 2 3 2 2 3 5 2" xfId="20993" xr:uid="{E7021BA2-E3B3-4FBC-8160-E43A6AB9DBA6}"/>
    <cellStyle name="Comma 2 2 2 2 2 3 2 2 3 6" xfId="12905" xr:uid="{01AF9B88-4B9F-4EE7-8571-8051885BAD5E}"/>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3" xfId="11389" xr:uid="{AAC42CB5-9857-4D92-8661-20DBE23259E3}"/>
    <cellStyle name="Comma 2 2 2 2 2 3 2 2 4 2 3 2" xfId="23521" xr:uid="{A19B3371-5885-4D76-B465-F0DFF28435A1}"/>
    <cellStyle name="Comma 2 2 2 2 2 3 2 2 4 2 4" xfId="15433" xr:uid="{36362460-5ABA-4F06-AE6F-3A57422EECBD}"/>
    <cellStyle name="Comma 2 2 2 2 2 3 2 2 4 3" xfId="5323" xr:uid="{A9740F87-40A1-482C-BE06-8C5E241FBEE7}"/>
    <cellStyle name="Comma 2 2 2 2 2 3 2 2 4 3 2" xfId="17455" xr:uid="{DAA01336-8C45-4684-8F1F-50C591526DBF}"/>
    <cellStyle name="Comma 2 2 2 2 2 3 2 2 4 4" xfId="9367" xr:uid="{3F4EAE74-7748-40AC-BEE4-E94EF1BA3029}"/>
    <cellStyle name="Comma 2 2 2 2 2 3 2 2 4 4 2" xfId="21499" xr:uid="{BCC4FE0F-D93D-4A74-9787-AC5D802ABFE1}"/>
    <cellStyle name="Comma 2 2 2 2 2 3 2 2 4 5" xfId="13411" xr:uid="{D6D5D1C5-ADC7-42BE-8E5B-8FA4728D1FB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3" xfId="10378" xr:uid="{F2561DB8-6CF4-4744-B508-7E9D5487EB2A}"/>
    <cellStyle name="Comma 2 2 2 2 2 3 2 2 5 3 2" xfId="22510" xr:uid="{08975B09-2EBD-46FA-B016-633088AD94AA}"/>
    <cellStyle name="Comma 2 2 2 2 2 3 2 2 5 4" xfId="14422" xr:uid="{13F38A6F-3434-4FAB-9DA8-B082BA28F62B}"/>
    <cellStyle name="Comma 2 2 2 2 2 3 2 2 6" xfId="4312" xr:uid="{FA2E8D91-16A5-4852-93E9-D990DF154FFB}"/>
    <cellStyle name="Comma 2 2 2 2 2 3 2 2 6 2" xfId="16444" xr:uid="{5A7A3AAB-4806-4CD1-8D81-4C041DD0D54A}"/>
    <cellStyle name="Comma 2 2 2 2 2 3 2 2 7" xfId="8356" xr:uid="{E4E1FE7E-10FA-478B-A092-AC3BC8CEFF9F}"/>
    <cellStyle name="Comma 2 2 2 2 2 3 2 2 7 2" xfId="20488" xr:uid="{D17CD276-7358-491F-903A-F630474FD384}"/>
    <cellStyle name="Comma 2 2 2 2 2 3 2 2 8" xfId="12400" xr:uid="{8D06F678-D7AF-451F-8161-A9C47DF5CE4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3" xfId="12021" xr:uid="{4A2BA61D-1930-4C4C-8D84-25FCB3B3A292}"/>
    <cellStyle name="Comma 2 2 2 2 2 3 2 3 2 2 2 3 2" xfId="24153" xr:uid="{B3439289-F23E-4B27-B65A-CB83ABCD396B}"/>
    <cellStyle name="Comma 2 2 2 2 2 3 2 3 2 2 2 4" xfId="16065" xr:uid="{66F86BB6-E958-4496-8418-0D6722FF5E85}"/>
    <cellStyle name="Comma 2 2 2 2 2 3 2 3 2 2 3" xfId="5955" xr:uid="{28BE7C54-3069-4F42-A462-23B72CA6148C}"/>
    <cellStyle name="Comma 2 2 2 2 2 3 2 3 2 2 3 2" xfId="18087" xr:uid="{0F49678F-9944-46DE-BD97-2E088A8F0682}"/>
    <cellStyle name="Comma 2 2 2 2 2 3 2 3 2 2 4" xfId="9999" xr:uid="{9499B984-DB9D-4531-83FD-215D54E280BF}"/>
    <cellStyle name="Comma 2 2 2 2 2 3 2 3 2 2 4 2" xfId="22131" xr:uid="{60E904C7-E4C4-439F-8495-7455FD3224B8}"/>
    <cellStyle name="Comma 2 2 2 2 2 3 2 3 2 2 5" xfId="14043" xr:uid="{9C660ADF-03D9-464B-9E90-3ED1A2560CF2}"/>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3" xfId="11010" xr:uid="{BCA1350A-F1D3-48F2-B68D-E51ABE6A2814}"/>
    <cellStyle name="Comma 2 2 2 2 2 3 2 3 2 3 3 2" xfId="23142" xr:uid="{E39CC770-955F-4127-9A11-C361A919F6FF}"/>
    <cellStyle name="Comma 2 2 2 2 2 3 2 3 2 3 4" xfId="15054" xr:uid="{8EA2975E-BFA4-4500-B808-03970F1927A0}"/>
    <cellStyle name="Comma 2 2 2 2 2 3 2 3 2 4" xfId="4944" xr:uid="{B2F04ABB-0F85-4CAB-AC50-6EBB4D80B5F6}"/>
    <cellStyle name="Comma 2 2 2 2 2 3 2 3 2 4 2" xfId="17076" xr:uid="{38C11A87-6534-4666-8241-73006DB1C510}"/>
    <cellStyle name="Comma 2 2 2 2 2 3 2 3 2 5" xfId="8988" xr:uid="{70E4EA14-0BF3-4E38-A5D9-2311915FBE59}"/>
    <cellStyle name="Comma 2 2 2 2 2 3 2 3 2 5 2" xfId="21120" xr:uid="{AA4B3E8D-51BE-48C0-87B3-60DA000A77ED}"/>
    <cellStyle name="Comma 2 2 2 2 2 3 2 3 2 6" xfId="13032" xr:uid="{D48BD27B-61C4-446E-8CA7-AE3D30E1993D}"/>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3" xfId="11516" xr:uid="{F6664C8D-3BAE-47D9-AA01-3C60505C790C}"/>
    <cellStyle name="Comma 2 2 2 2 2 3 2 3 3 2 3 2" xfId="23648" xr:uid="{A23E1C9B-C3D6-4BB7-9B4D-2A9FF7C7A671}"/>
    <cellStyle name="Comma 2 2 2 2 2 3 2 3 3 2 4" xfId="15560" xr:uid="{493B0B8B-DC79-42AC-A60A-08DF42164A6E}"/>
    <cellStyle name="Comma 2 2 2 2 2 3 2 3 3 3" xfId="5450" xr:uid="{3EB49089-7A69-44F5-B578-0737956A3210}"/>
    <cellStyle name="Comma 2 2 2 2 2 3 2 3 3 3 2" xfId="17582" xr:uid="{A370EBC3-C186-4824-A98D-B7903799C99C}"/>
    <cellStyle name="Comma 2 2 2 2 2 3 2 3 3 4" xfId="9494" xr:uid="{4CD456D4-3F4F-49B9-96A3-CFA852756F98}"/>
    <cellStyle name="Comma 2 2 2 2 2 3 2 3 3 4 2" xfId="21626" xr:uid="{816AE2B8-3406-4139-8A4F-045E01DB7F80}"/>
    <cellStyle name="Comma 2 2 2 2 2 3 2 3 3 5" xfId="13538" xr:uid="{AC8A66B7-4DDE-4D24-9684-8E0C0CBC4FBC}"/>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3" xfId="10505" xr:uid="{C5F4C910-E608-4811-B7F4-653627994898}"/>
    <cellStyle name="Comma 2 2 2 2 2 3 2 3 4 3 2" xfId="22637" xr:uid="{382C97A0-7614-4687-A263-9A8D1A363A2D}"/>
    <cellStyle name="Comma 2 2 2 2 2 3 2 3 4 4" xfId="14549" xr:uid="{6579B78A-9AEE-42C4-9C68-3CB80CFF47E5}"/>
    <cellStyle name="Comma 2 2 2 2 2 3 2 3 5" xfId="4439" xr:uid="{889706F3-4C3C-454F-B6F0-1C7D152474A9}"/>
    <cellStyle name="Comma 2 2 2 2 2 3 2 3 5 2" xfId="16571" xr:uid="{B4AD3411-921D-4A9B-A31E-83E203DEBC45}"/>
    <cellStyle name="Comma 2 2 2 2 2 3 2 3 6" xfId="8483" xr:uid="{F90A9F72-BD6D-4097-8648-E5AEEDEF26FA}"/>
    <cellStyle name="Comma 2 2 2 2 2 3 2 3 6 2" xfId="20615" xr:uid="{8D7C9438-EB07-4FA2-B175-E49EEB719496}"/>
    <cellStyle name="Comma 2 2 2 2 2 3 2 3 7" xfId="12527" xr:uid="{C902CDDE-3319-4ED3-9AD4-AE0C5ADE8FEC}"/>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3" xfId="11768" xr:uid="{C99DABD7-26BA-4408-9FC1-8E896391E30F}"/>
    <cellStyle name="Comma 2 2 2 2 2 3 2 4 2 2 3 2" xfId="23900" xr:uid="{16092E5F-1E53-445B-A9D4-140AABACF8FB}"/>
    <cellStyle name="Comma 2 2 2 2 2 3 2 4 2 2 4" xfId="15812" xr:uid="{6F2246A9-B723-469B-95FD-60967C3D7A74}"/>
    <cellStyle name="Comma 2 2 2 2 2 3 2 4 2 3" xfId="5702" xr:uid="{2ECB459D-8A75-4CA4-BADD-040C27311B77}"/>
    <cellStyle name="Comma 2 2 2 2 2 3 2 4 2 3 2" xfId="17834" xr:uid="{4222154E-D8C3-47D0-B88C-3D0B54465D95}"/>
    <cellStyle name="Comma 2 2 2 2 2 3 2 4 2 4" xfId="9746" xr:uid="{8209AB41-0A5A-4374-B6CA-42291CC37E23}"/>
    <cellStyle name="Comma 2 2 2 2 2 3 2 4 2 4 2" xfId="21878" xr:uid="{8643A06B-2BA4-4E5A-B893-162266771884}"/>
    <cellStyle name="Comma 2 2 2 2 2 3 2 4 2 5" xfId="13790" xr:uid="{7DCDE76F-0585-4EEE-BFA6-3A545AC5D529}"/>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3" xfId="10757" xr:uid="{71722A04-B7CE-4D82-BD92-8510509872F8}"/>
    <cellStyle name="Comma 2 2 2 2 2 3 2 4 3 3 2" xfId="22889" xr:uid="{9C5647EC-D794-4DF9-8142-0DDBC51AAE4D}"/>
    <cellStyle name="Comma 2 2 2 2 2 3 2 4 3 4" xfId="14801" xr:uid="{889BF197-603E-4700-97D2-8EC2264F8999}"/>
    <cellStyle name="Comma 2 2 2 2 2 3 2 4 4" xfId="4691" xr:uid="{0571B1E7-8497-4342-A371-E3B1B642AB08}"/>
    <cellStyle name="Comma 2 2 2 2 2 3 2 4 4 2" xfId="16823" xr:uid="{7DA549C0-3515-4481-A2A3-ABF33D04ED5C}"/>
    <cellStyle name="Comma 2 2 2 2 2 3 2 4 5" xfId="8735" xr:uid="{8DFCECA9-C5D4-405C-A935-E29E9E83A7FA}"/>
    <cellStyle name="Comma 2 2 2 2 2 3 2 4 5 2" xfId="20867" xr:uid="{A190DA33-3388-4A97-AAC6-6282D87F389D}"/>
    <cellStyle name="Comma 2 2 2 2 2 3 2 4 6" xfId="12779" xr:uid="{DE847298-0E8E-4B56-BEA6-FDEDB9B1D684}"/>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3" xfId="11263" xr:uid="{CC74F7A2-5096-4579-8383-A7CA31FE3692}"/>
    <cellStyle name="Comma 2 2 2 2 2 3 2 5 2 3 2" xfId="23395" xr:uid="{CEA35EB1-1F62-4057-B3C1-DAD675E89D0C}"/>
    <cellStyle name="Comma 2 2 2 2 2 3 2 5 2 4" xfId="15307" xr:uid="{B47684B3-7F2D-44BE-AE9B-63573EF3E71E}"/>
    <cellStyle name="Comma 2 2 2 2 2 3 2 5 3" xfId="5197" xr:uid="{A69FEFF9-3502-45A9-BAF8-DF7379BB0F30}"/>
    <cellStyle name="Comma 2 2 2 2 2 3 2 5 3 2" xfId="17329" xr:uid="{843EBBB8-CA96-4CCC-B55B-2F862C22FF2B}"/>
    <cellStyle name="Comma 2 2 2 2 2 3 2 5 4" xfId="9241" xr:uid="{E9C28EBE-B441-4418-B872-8F269814B63E}"/>
    <cellStyle name="Comma 2 2 2 2 2 3 2 5 4 2" xfId="21373" xr:uid="{0494F8CD-1CBD-4195-9DD3-B0CF15B5A6D5}"/>
    <cellStyle name="Comma 2 2 2 2 2 3 2 5 5" xfId="13285" xr:uid="{478E7758-22C4-4A3F-9A4D-F689DD5F66F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3" xfId="10252" xr:uid="{D2C87879-2E48-4B48-960A-F5A1B7EFB79E}"/>
    <cellStyle name="Comma 2 2 2 2 2 3 2 6 3 2" xfId="22384" xr:uid="{32727D7D-7A2B-4853-9D6B-2AEF829A9486}"/>
    <cellStyle name="Comma 2 2 2 2 2 3 2 6 4" xfId="14296" xr:uid="{CC6EEF5B-BAD0-4A8A-BF64-47D8364F342C}"/>
    <cellStyle name="Comma 2 2 2 2 2 3 2 7" xfId="4186" xr:uid="{5F9A7704-69C7-47FE-A59F-F9B33C352FDE}"/>
    <cellStyle name="Comma 2 2 2 2 2 3 2 7 2" xfId="16318" xr:uid="{8A8E47E8-B0B2-4D1A-9C55-4107F0361AE0}"/>
    <cellStyle name="Comma 2 2 2 2 2 3 2 8" xfId="8230" xr:uid="{DF7D839D-291E-45C2-BCF4-2D3B56896424}"/>
    <cellStyle name="Comma 2 2 2 2 2 3 2 8 2" xfId="20362" xr:uid="{2C48B6F4-7F0C-4938-970E-6452DCFC4510}"/>
    <cellStyle name="Comma 2 2 2 2 2 3 2 9" xfId="12274" xr:uid="{58082149-C4F5-4493-B462-F9D92F8B11AF}"/>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3" xfId="12084" xr:uid="{D73D91B0-A509-4D92-9BF5-FBC1AAC3B1E0}"/>
    <cellStyle name="Comma 2 2 2 2 2 3 3 2 2 2 2 3 2" xfId="24216" xr:uid="{590BCCFA-2B02-45DA-B8DF-37BBF4232559}"/>
    <cellStyle name="Comma 2 2 2 2 2 3 3 2 2 2 2 4" xfId="16128" xr:uid="{73A64C86-D085-406B-9B9E-2C774363BD42}"/>
    <cellStyle name="Comma 2 2 2 2 2 3 3 2 2 2 3" xfId="6018" xr:uid="{27AEC4CA-CC08-48AA-9AD0-C9ED066600A1}"/>
    <cellStyle name="Comma 2 2 2 2 2 3 3 2 2 2 3 2" xfId="18150" xr:uid="{29954B48-AEDC-4146-B90B-8EE1FFC8EFA5}"/>
    <cellStyle name="Comma 2 2 2 2 2 3 3 2 2 2 4" xfId="10062" xr:uid="{C2C03D93-B9A2-402B-8EC4-F3EF0C2DD6A7}"/>
    <cellStyle name="Comma 2 2 2 2 2 3 3 2 2 2 4 2" xfId="22194" xr:uid="{8BE97457-4A85-4482-8061-D10EC775D4F4}"/>
    <cellStyle name="Comma 2 2 2 2 2 3 3 2 2 2 5" xfId="14106" xr:uid="{6C5E307F-671E-4224-A359-95D3A65217BC}"/>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3" xfId="11073" xr:uid="{1F547B1B-EFFD-4C01-BF57-94C62EAFF066}"/>
    <cellStyle name="Comma 2 2 2 2 2 3 3 2 2 3 3 2" xfId="23205" xr:uid="{A8DD9759-D10A-4EBB-A42A-5ED88D9F1E6D}"/>
    <cellStyle name="Comma 2 2 2 2 2 3 3 2 2 3 4" xfId="15117" xr:uid="{76BD3A81-2A94-40D3-8EC0-5E0EF739B087}"/>
    <cellStyle name="Comma 2 2 2 2 2 3 3 2 2 4" xfId="5007" xr:uid="{4EDB5908-16A0-43FC-B703-62D5C41B23D2}"/>
    <cellStyle name="Comma 2 2 2 2 2 3 3 2 2 4 2" xfId="17139" xr:uid="{C974286A-B1BB-4BC3-9757-BF3F6EFDD8D1}"/>
    <cellStyle name="Comma 2 2 2 2 2 3 3 2 2 5" xfId="9051" xr:uid="{DA9F6F93-8920-4407-A7BA-149A97FC2D7F}"/>
    <cellStyle name="Comma 2 2 2 2 2 3 3 2 2 5 2" xfId="21183" xr:uid="{530877AE-F8E5-4576-8FC2-63DC55A5D559}"/>
    <cellStyle name="Comma 2 2 2 2 2 3 3 2 2 6" xfId="13095" xr:uid="{C1D033D9-7310-4D86-A1F3-CB623C1170F8}"/>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3" xfId="11579" xr:uid="{D1413524-7F9C-479B-ACC0-6D90DAFAE5B0}"/>
    <cellStyle name="Comma 2 2 2 2 2 3 3 2 3 2 3 2" xfId="23711" xr:uid="{82540628-9168-49B2-92C1-E83F46E12D60}"/>
    <cellStyle name="Comma 2 2 2 2 2 3 3 2 3 2 4" xfId="15623" xr:uid="{7A6BB2B7-8615-4197-996F-E3DEA9D83047}"/>
    <cellStyle name="Comma 2 2 2 2 2 3 3 2 3 3" xfId="5513" xr:uid="{2E6E6DF1-86A8-4F4E-A978-0F0FC0BE68CF}"/>
    <cellStyle name="Comma 2 2 2 2 2 3 3 2 3 3 2" xfId="17645" xr:uid="{7DB3C9CC-B592-4301-953A-6D84D7FC994B}"/>
    <cellStyle name="Comma 2 2 2 2 2 3 3 2 3 4" xfId="9557" xr:uid="{13FDC24F-8FED-4B83-9A09-B0DB887E4513}"/>
    <cellStyle name="Comma 2 2 2 2 2 3 3 2 3 4 2" xfId="21689" xr:uid="{FAAF7B97-93D6-4359-9DB9-AD4590CDA861}"/>
    <cellStyle name="Comma 2 2 2 2 2 3 3 2 3 5" xfId="13601" xr:uid="{2A374862-D37C-43AB-A646-A78F4EE2167A}"/>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3" xfId="10568" xr:uid="{58BF8FD9-ABBF-4375-ACDD-F60C03D1F4F7}"/>
    <cellStyle name="Comma 2 2 2 2 2 3 3 2 4 3 2" xfId="22700" xr:uid="{0D6F92B8-20A9-4849-BADE-767B2F918EF2}"/>
    <cellStyle name="Comma 2 2 2 2 2 3 3 2 4 4" xfId="14612" xr:uid="{F35FB908-CA9E-4C08-8421-31A51D507AFC}"/>
    <cellStyle name="Comma 2 2 2 2 2 3 3 2 5" xfId="4502" xr:uid="{F77A7BA9-448C-408D-985E-096D0D0548B1}"/>
    <cellStyle name="Comma 2 2 2 2 2 3 3 2 5 2" xfId="16634" xr:uid="{344C9F0B-9F15-4418-B45B-EF4EDD4FB9F9}"/>
    <cellStyle name="Comma 2 2 2 2 2 3 3 2 6" xfId="8546" xr:uid="{B9B52722-F4E8-4AF7-B2B4-B82F1A019DCE}"/>
    <cellStyle name="Comma 2 2 2 2 2 3 3 2 6 2" xfId="20678" xr:uid="{6C590AB9-1E84-4715-A3B0-A60B2EDD398A}"/>
    <cellStyle name="Comma 2 2 2 2 2 3 3 2 7" xfId="12590" xr:uid="{3512311B-D750-4CEB-A3D4-8D21AF242AEF}"/>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3" xfId="11831" xr:uid="{ECBF75B0-226D-4D25-A8B6-BAE328D5B913}"/>
    <cellStyle name="Comma 2 2 2 2 2 3 3 3 2 2 3 2" xfId="23963" xr:uid="{33444526-FEA6-4342-8302-8D68B8F36E8A}"/>
    <cellStyle name="Comma 2 2 2 2 2 3 3 3 2 2 4" xfId="15875" xr:uid="{E2F611C8-3676-46D6-9149-3F91F230926F}"/>
    <cellStyle name="Comma 2 2 2 2 2 3 3 3 2 3" xfId="5765" xr:uid="{C264FC02-0BEF-449F-B4F6-08AB7AC8C738}"/>
    <cellStyle name="Comma 2 2 2 2 2 3 3 3 2 3 2" xfId="17897" xr:uid="{FE2BA83D-A015-4B30-8632-BBFA8D245DE1}"/>
    <cellStyle name="Comma 2 2 2 2 2 3 3 3 2 4" xfId="9809" xr:uid="{987A09BB-5462-4593-8F2A-8C283A1CC411}"/>
    <cellStyle name="Comma 2 2 2 2 2 3 3 3 2 4 2" xfId="21941" xr:uid="{57F533BD-329E-4A84-9931-CA1AF532579A}"/>
    <cellStyle name="Comma 2 2 2 2 2 3 3 3 2 5" xfId="13853" xr:uid="{5B0041EA-059C-4EC0-9F5D-ABA6864FE184}"/>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3" xfId="10820" xr:uid="{23445EDA-9B31-4C18-8AB5-81D41AB65EDE}"/>
    <cellStyle name="Comma 2 2 2 2 2 3 3 3 3 3 2" xfId="22952" xr:uid="{775B2FB1-D7A7-41DD-9FD5-F4D518F50880}"/>
    <cellStyle name="Comma 2 2 2 2 2 3 3 3 3 4" xfId="14864" xr:uid="{41B12F4B-1712-4C15-8D49-46386B59098B}"/>
    <cellStyle name="Comma 2 2 2 2 2 3 3 3 4" xfId="4754" xr:uid="{A3B064BA-6363-4A7D-B737-D7691C4FE0E8}"/>
    <cellStyle name="Comma 2 2 2 2 2 3 3 3 4 2" xfId="16886" xr:uid="{71581B04-1630-41CF-A85E-FD79613D2F6F}"/>
    <cellStyle name="Comma 2 2 2 2 2 3 3 3 5" xfId="8798" xr:uid="{A6691986-919B-478D-BF69-D4E7CF4E57EA}"/>
    <cellStyle name="Comma 2 2 2 2 2 3 3 3 5 2" xfId="20930" xr:uid="{3FE1698B-58F0-41FE-B970-B9EFB52CEBEE}"/>
    <cellStyle name="Comma 2 2 2 2 2 3 3 3 6" xfId="12842" xr:uid="{AAC8657D-3603-4332-8FAB-3487D5E165B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3" xfId="11326" xr:uid="{FBD8D9D2-2A8C-431E-A663-1DFBE8F1C5A9}"/>
    <cellStyle name="Comma 2 2 2 2 2 3 3 4 2 3 2" xfId="23458" xr:uid="{63233AA0-C4ED-4706-A084-25F7741444B3}"/>
    <cellStyle name="Comma 2 2 2 2 2 3 3 4 2 4" xfId="15370" xr:uid="{2B9CA264-893D-495C-88BE-4210BEB9B347}"/>
    <cellStyle name="Comma 2 2 2 2 2 3 3 4 3" xfId="5260" xr:uid="{4BABAE6E-5A34-4CCD-8130-1ED9A03D1A4C}"/>
    <cellStyle name="Comma 2 2 2 2 2 3 3 4 3 2" xfId="17392" xr:uid="{C2721B99-0057-4FD7-8D4B-CCC4C6F0A4D2}"/>
    <cellStyle name="Comma 2 2 2 2 2 3 3 4 4" xfId="9304" xr:uid="{498A6B4C-CACF-4984-A54E-9F6A1134DF57}"/>
    <cellStyle name="Comma 2 2 2 2 2 3 3 4 4 2" xfId="21436" xr:uid="{33E69287-42F7-4E8F-A9D1-CDFF580428D2}"/>
    <cellStyle name="Comma 2 2 2 2 2 3 3 4 5" xfId="13348" xr:uid="{058F0263-1995-4B91-8D2C-25013DD9C07C}"/>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3" xfId="10315" xr:uid="{C1059B5B-3C5F-4A7A-AE07-03FCF975E104}"/>
    <cellStyle name="Comma 2 2 2 2 2 3 3 5 3 2" xfId="22447" xr:uid="{C1410853-4C19-41F5-AED2-C0ABD6D77851}"/>
    <cellStyle name="Comma 2 2 2 2 2 3 3 5 4" xfId="14359" xr:uid="{D6E26664-246D-4D29-86A2-F421B43B9F9C}"/>
    <cellStyle name="Comma 2 2 2 2 2 3 3 6" xfId="4249" xr:uid="{B83CB080-B539-4D70-AA91-726954AB9A34}"/>
    <cellStyle name="Comma 2 2 2 2 2 3 3 6 2" xfId="16381" xr:uid="{75B61A39-34F6-4D74-ACA8-9883955F4114}"/>
    <cellStyle name="Comma 2 2 2 2 2 3 3 7" xfId="8293" xr:uid="{93AEB073-F252-4D5D-90BB-FBAD75B98A57}"/>
    <cellStyle name="Comma 2 2 2 2 2 3 3 7 2" xfId="20425" xr:uid="{765E5465-3B31-40A0-B6E9-7B8C5BE4DFD7}"/>
    <cellStyle name="Comma 2 2 2 2 2 3 3 8" xfId="12337" xr:uid="{A398C81C-4666-4495-85F6-3A7508BB28F9}"/>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3" xfId="11958" xr:uid="{EE574968-0ADD-4237-93D4-01C0D4F8C1DF}"/>
    <cellStyle name="Comma 2 2 2 2 2 3 4 2 2 2 3 2" xfId="24090" xr:uid="{2C1CAAF4-6E36-4487-994B-C74223161FBE}"/>
    <cellStyle name="Comma 2 2 2 2 2 3 4 2 2 2 4" xfId="16002" xr:uid="{E4C28D97-44AA-4A68-85CC-392D6DCEC6F9}"/>
    <cellStyle name="Comma 2 2 2 2 2 3 4 2 2 3" xfId="5892" xr:uid="{06F4F5C7-F1A2-43E4-957A-F2296820FBA1}"/>
    <cellStyle name="Comma 2 2 2 2 2 3 4 2 2 3 2" xfId="18024" xr:uid="{F0752860-6546-460C-8CCC-E881468F8BF0}"/>
    <cellStyle name="Comma 2 2 2 2 2 3 4 2 2 4" xfId="9936" xr:uid="{4DF14484-F940-41F0-95FE-B9D82FE15B71}"/>
    <cellStyle name="Comma 2 2 2 2 2 3 4 2 2 4 2" xfId="22068" xr:uid="{A5D7D435-6A27-4126-8791-45BFDE589947}"/>
    <cellStyle name="Comma 2 2 2 2 2 3 4 2 2 5" xfId="13980" xr:uid="{5A95712C-AF07-4AD2-902B-74F51BE1EE36}"/>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3" xfId="10947" xr:uid="{D8194633-DEDD-4C28-9897-BDD07927EF97}"/>
    <cellStyle name="Comma 2 2 2 2 2 3 4 2 3 3 2" xfId="23079" xr:uid="{E416C2AD-2A13-43B1-B4CD-3FD2636F6D97}"/>
    <cellStyle name="Comma 2 2 2 2 2 3 4 2 3 4" xfId="14991" xr:uid="{F62ADB45-9147-4198-B384-1A9EFD267469}"/>
    <cellStyle name="Comma 2 2 2 2 2 3 4 2 4" xfId="4881" xr:uid="{6DFFA944-DF14-4D02-B227-E15511533BD9}"/>
    <cellStyle name="Comma 2 2 2 2 2 3 4 2 4 2" xfId="17013" xr:uid="{DCC0599A-0E1F-45A6-99C7-862452199DAE}"/>
    <cellStyle name="Comma 2 2 2 2 2 3 4 2 5" xfId="8925" xr:uid="{4A693C7B-FC96-43B9-B9EF-9FDAC28D5954}"/>
    <cellStyle name="Comma 2 2 2 2 2 3 4 2 5 2" xfId="21057" xr:uid="{13943234-FA9B-42AD-A00E-238B0303241A}"/>
    <cellStyle name="Comma 2 2 2 2 2 3 4 2 6" xfId="12969" xr:uid="{1A74C2B0-5A01-4CF6-B635-FFA0E6977EA0}"/>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3" xfId="11453" xr:uid="{61A89325-B7C3-471D-AC93-BE6F73DFD594}"/>
    <cellStyle name="Comma 2 2 2 2 2 3 4 3 2 3 2" xfId="23585" xr:uid="{1009B79E-E172-4682-ADC7-A812B7827982}"/>
    <cellStyle name="Comma 2 2 2 2 2 3 4 3 2 4" xfId="15497" xr:uid="{AC9B44A6-4C0A-42B9-B4FB-9B9850952E5E}"/>
    <cellStyle name="Comma 2 2 2 2 2 3 4 3 3" xfId="5387" xr:uid="{D9D960F1-2826-4A22-BD43-91FC9A11F550}"/>
    <cellStyle name="Comma 2 2 2 2 2 3 4 3 3 2" xfId="17519" xr:uid="{4C85F5E7-3C64-4432-B904-99B9E75C2464}"/>
    <cellStyle name="Comma 2 2 2 2 2 3 4 3 4" xfId="9431" xr:uid="{0A0C3DB3-7CA3-4B69-9118-B82D79452D13}"/>
    <cellStyle name="Comma 2 2 2 2 2 3 4 3 4 2" xfId="21563" xr:uid="{0F743744-A0B6-4E64-B310-F06645C0FCC3}"/>
    <cellStyle name="Comma 2 2 2 2 2 3 4 3 5" xfId="13475" xr:uid="{54AC96B9-F581-4183-8C0B-D9C12AAE7C19}"/>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3" xfId="10442" xr:uid="{1B2EF546-B05F-45BA-976B-27FDC77F0EA5}"/>
    <cellStyle name="Comma 2 2 2 2 2 3 4 4 3 2" xfId="22574" xr:uid="{B839711D-F8C7-4711-8097-0257AF18AE47}"/>
    <cellStyle name="Comma 2 2 2 2 2 3 4 4 4" xfId="14486" xr:uid="{C1DF9618-1F7F-4A87-BA8A-0FB32F9EA8DB}"/>
    <cellStyle name="Comma 2 2 2 2 2 3 4 5" xfId="4376" xr:uid="{AFB5A8AB-6A15-411A-BDCA-9A3FF3219EFA}"/>
    <cellStyle name="Comma 2 2 2 2 2 3 4 5 2" xfId="16508" xr:uid="{C66B59FB-48ED-4C7C-8D20-E62FE7741370}"/>
    <cellStyle name="Comma 2 2 2 2 2 3 4 6" xfId="8420" xr:uid="{179F57CB-2D86-4B10-AF74-67C57556E46F}"/>
    <cellStyle name="Comma 2 2 2 2 2 3 4 6 2" xfId="20552" xr:uid="{A658AAE9-2C60-414A-A4E3-51C06D65AF92}"/>
    <cellStyle name="Comma 2 2 2 2 2 3 4 7" xfId="12464" xr:uid="{C76B60F4-5715-4640-A9F1-65F5D68A8B27}"/>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3" xfId="11705" xr:uid="{B87945FB-0631-4426-89BA-A1134F31FE1E}"/>
    <cellStyle name="Comma 2 2 2 2 2 3 5 2 2 3 2" xfId="23837" xr:uid="{A55E3E1F-B664-492B-A7F6-69E65E04DD76}"/>
    <cellStyle name="Comma 2 2 2 2 2 3 5 2 2 4" xfId="15749" xr:uid="{E62D0293-66F5-495B-8164-6F449475A899}"/>
    <cellStyle name="Comma 2 2 2 2 2 3 5 2 3" xfId="5639" xr:uid="{2BAC8638-4A48-4E1B-8DAD-C18AE1AE8C1B}"/>
    <cellStyle name="Comma 2 2 2 2 2 3 5 2 3 2" xfId="17771" xr:uid="{7CB038A4-49EF-4E04-93DB-FEB748DD4D85}"/>
    <cellStyle name="Comma 2 2 2 2 2 3 5 2 4" xfId="9683" xr:uid="{3A13C84D-5661-42B9-BC74-21967DCC45E2}"/>
    <cellStyle name="Comma 2 2 2 2 2 3 5 2 4 2" xfId="21815" xr:uid="{C5D5F55A-1E8F-4C2A-9DAA-84293F8FD3D6}"/>
    <cellStyle name="Comma 2 2 2 2 2 3 5 2 5" xfId="13727" xr:uid="{561F8032-ADEB-43C9-BCF0-A729ECD843AF}"/>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3" xfId="10694" xr:uid="{573139BF-DFAE-494F-BAF7-E04EB85009AA}"/>
    <cellStyle name="Comma 2 2 2 2 2 3 5 3 3 2" xfId="22826" xr:uid="{E61801A4-E9B0-4F4B-A8DF-986F3D6D5B1E}"/>
    <cellStyle name="Comma 2 2 2 2 2 3 5 3 4" xfId="14738" xr:uid="{823124EC-DDD5-4C9C-8EF8-1B02F396F8A7}"/>
    <cellStyle name="Comma 2 2 2 2 2 3 5 4" xfId="4628" xr:uid="{25F629AA-026C-4671-A0D1-50F8E326EF2B}"/>
    <cellStyle name="Comma 2 2 2 2 2 3 5 4 2" xfId="16760" xr:uid="{CACEF01E-D732-42FB-B1EE-CEC4307BAAAB}"/>
    <cellStyle name="Comma 2 2 2 2 2 3 5 5" xfId="8672" xr:uid="{305C971A-B431-4A6A-97E5-8F78A5011D11}"/>
    <cellStyle name="Comma 2 2 2 2 2 3 5 5 2" xfId="20804" xr:uid="{08EAFE61-1F25-4BF7-ADDB-2127B91EEE19}"/>
    <cellStyle name="Comma 2 2 2 2 2 3 5 6" xfId="12716" xr:uid="{3EF76AA9-A301-4029-8283-6E681A28888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3" xfId="11200" xr:uid="{45E416B6-899E-4AC6-B2CA-473B3AB48805}"/>
    <cellStyle name="Comma 2 2 2 2 2 3 6 2 3 2" xfId="23332" xr:uid="{7EF2614E-79DE-475D-80C0-4136179FD857}"/>
    <cellStyle name="Comma 2 2 2 2 2 3 6 2 4" xfId="15244" xr:uid="{32E4805A-EF68-45A2-A702-23292F6F4161}"/>
    <cellStyle name="Comma 2 2 2 2 2 3 6 3" xfId="5134" xr:uid="{0DF86CEF-F987-4BA8-BBBC-3799197A6864}"/>
    <cellStyle name="Comma 2 2 2 2 2 3 6 3 2" xfId="17266" xr:uid="{A1BD7195-8C54-455E-89A3-D6B1DC16229C}"/>
    <cellStyle name="Comma 2 2 2 2 2 3 6 4" xfId="9178" xr:uid="{9E87599D-B7F3-499A-947E-7C5AB50DEDEA}"/>
    <cellStyle name="Comma 2 2 2 2 2 3 6 4 2" xfId="21310" xr:uid="{A0B5E931-6B15-481C-8828-BE675B411EF1}"/>
    <cellStyle name="Comma 2 2 2 2 2 3 6 5" xfId="13222" xr:uid="{11B793ED-1A58-4661-8B12-8C8C7666C159}"/>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3" xfId="10189" xr:uid="{B549A9B8-855E-40E6-8974-5A945EC15E71}"/>
    <cellStyle name="Comma 2 2 2 2 2 3 7 3 2" xfId="22321" xr:uid="{AF16213E-A026-42AD-AFD8-E4CC043F6C78}"/>
    <cellStyle name="Comma 2 2 2 2 2 3 7 4" xfId="14233" xr:uid="{1987B0D9-2F37-4FA5-BA6C-6F96DC1C4665}"/>
    <cellStyle name="Comma 2 2 2 2 2 3 8" xfId="4123" xr:uid="{F8052DE5-E2EB-4A61-A537-2275D0D8D6CD}"/>
    <cellStyle name="Comma 2 2 2 2 2 3 8 2" xfId="16255" xr:uid="{635BC927-A36C-480A-BFA4-93B4C5B9C839}"/>
    <cellStyle name="Comma 2 2 2 2 2 3 9" xfId="8167" xr:uid="{288D841E-0B02-4E4A-AC69-E19C5A34DB68}"/>
    <cellStyle name="Comma 2 2 2 2 2 3 9 2" xfId="20299" xr:uid="{B789C776-DE23-4CA1-806C-F56FEE6E5499}"/>
    <cellStyle name="Comma 2 2 2 2 2 4" xfId="100" xr:uid="{879B9B27-1F9A-4886-A190-38EFB96A850B}"/>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3" xfId="12105" xr:uid="{E87045CA-8A4B-4208-B12D-2051D4628498}"/>
    <cellStyle name="Comma 2 2 2 2 2 4 2 2 2 2 2 3 2" xfId="24237" xr:uid="{4B51FB7B-D37A-4401-A9FD-140CBF4878A0}"/>
    <cellStyle name="Comma 2 2 2 2 2 4 2 2 2 2 2 4" xfId="16149" xr:uid="{7E4014C5-C518-40FD-B6B7-9EB87E2740A5}"/>
    <cellStyle name="Comma 2 2 2 2 2 4 2 2 2 2 3" xfId="6039" xr:uid="{085986A8-6410-4474-8F70-4709BF533197}"/>
    <cellStyle name="Comma 2 2 2 2 2 4 2 2 2 2 3 2" xfId="18171" xr:uid="{A388B474-3D90-4C8C-AFDB-6162B9C76486}"/>
    <cellStyle name="Comma 2 2 2 2 2 4 2 2 2 2 4" xfId="10083" xr:uid="{16C4E907-4F0A-4891-BD11-D8E59446824B}"/>
    <cellStyle name="Comma 2 2 2 2 2 4 2 2 2 2 4 2" xfId="22215" xr:uid="{948CBC1A-EB85-47A5-AA07-1A07FDFB83CA}"/>
    <cellStyle name="Comma 2 2 2 2 2 4 2 2 2 2 5" xfId="14127" xr:uid="{1969312D-0FC7-49A9-B66F-6F8382E27BBD}"/>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3" xfId="11094" xr:uid="{AA954246-4373-46F8-BF0A-62B48CAD252F}"/>
    <cellStyle name="Comma 2 2 2 2 2 4 2 2 2 3 3 2" xfId="23226" xr:uid="{21EF7E55-D40C-4F95-A600-B172B5E968E7}"/>
    <cellStyle name="Comma 2 2 2 2 2 4 2 2 2 3 4" xfId="15138" xr:uid="{D4B80BF4-3FB7-4DF9-96E4-3A95AE7EBF9E}"/>
    <cellStyle name="Comma 2 2 2 2 2 4 2 2 2 4" xfId="5028" xr:uid="{C018C44C-F274-4FEA-8B58-7772ABF6BAD0}"/>
    <cellStyle name="Comma 2 2 2 2 2 4 2 2 2 4 2" xfId="17160" xr:uid="{22BED7B4-948D-44A1-BF37-4095D2755E19}"/>
    <cellStyle name="Comma 2 2 2 2 2 4 2 2 2 5" xfId="9072" xr:uid="{500B02A9-506C-4075-971A-24F0267A5367}"/>
    <cellStyle name="Comma 2 2 2 2 2 4 2 2 2 5 2" xfId="21204" xr:uid="{C6E0D49F-ABED-4D4F-9B8B-A405B2023115}"/>
    <cellStyle name="Comma 2 2 2 2 2 4 2 2 2 6" xfId="13116" xr:uid="{C2FA472B-D6DC-467A-B4A4-F5D8D6816CEF}"/>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3" xfId="11600" xr:uid="{52555ADD-1C01-4D43-9245-49775E13BE2F}"/>
    <cellStyle name="Comma 2 2 2 2 2 4 2 2 3 2 3 2" xfId="23732" xr:uid="{346543E9-ECC5-4378-9489-0AD334950B06}"/>
    <cellStyle name="Comma 2 2 2 2 2 4 2 2 3 2 4" xfId="15644" xr:uid="{0C13DB5A-E4D0-4B1F-8343-8B8178A86EC9}"/>
    <cellStyle name="Comma 2 2 2 2 2 4 2 2 3 3" xfId="5534" xr:uid="{E8B56AD3-2CEE-4949-B74C-A72B1AB84925}"/>
    <cellStyle name="Comma 2 2 2 2 2 4 2 2 3 3 2" xfId="17666" xr:uid="{42C48FC7-AE4F-40C2-A58F-61D00619F996}"/>
    <cellStyle name="Comma 2 2 2 2 2 4 2 2 3 4" xfId="9578" xr:uid="{91756771-FBDB-4D31-819D-BCC06AAFD7E4}"/>
    <cellStyle name="Comma 2 2 2 2 2 4 2 2 3 4 2" xfId="21710" xr:uid="{BFB9CBCB-2E4B-4A1C-A440-DFE5F04C0A8D}"/>
    <cellStyle name="Comma 2 2 2 2 2 4 2 2 3 5" xfId="13622" xr:uid="{40512BC7-5C30-4FB1-B2F9-95D53E4A4B11}"/>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3" xfId="10589" xr:uid="{C3C7D97A-8098-4747-824C-A604502F31CB}"/>
    <cellStyle name="Comma 2 2 2 2 2 4 2 2 4 3 2" xfId="22721" xr:uid="{37CE1FB8-D411-4A12-9FAB-457CF882568D}"/>
    <cellStyle name="Comma 2 2 2 2 2 4 2 2 4 4" xfId="14633" xr:uid="{C6230C16-ED57-4E71-AE6B-A780916AA47F}"/>
    <cellStyle name="Comma 2 2 2 2 2 4 2 2 5" xfId="4523" xr:uid="{E9E43D61-98EF-4710-A6A0-FB238C2F1DC6}"/>
    <cellStyle name="Comma 2 2 2 2 2 4 2 2 5 2" xfId="16655" xr:uid="{FA93EB44-5A1E-4CD4-B292-8C0435C26662}"/>
    <cellStyle name="Comma 2 2 2 2 2 4 2 2 6" xfId="8567" xr:uid="{2B4E64D5-BED6-4917-98D5-59CF5F505C02}"/>
    <cellStyle name="Comma 2 2 2 2 2 4 2 2 6 2" xfId="20699" xr:uid="{FEE051A4-006F-4EE7-8605-F867FCBBD02F}"/>
    <cellStyle name="Comma 2 2 2 2 2 4 2 2 7" xfId="12611" xr:uid="{196CEC50-7275-4A30-B1F7-DC9A6E86BBA4}"/>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3" xfId="11852" xr:uid="{ECEC9110-F77F-464A-9E70-8D7709292CF5}"/>
    <cellStyle name="Comma 2 2 2 2 2 4 2 3 2 2 3 2" xfId="23984" xr:uid="{0E4F0465-2715-4C4D-9858-28C46772FBEF}"/>
    <cellStyle name="Comma 2 2 2 2 2 4 2 3 2 2 4" xfId="15896" xr:uid="{A09D7333-B26E-4581-9E82-118883C860A9}"/>
    <cellStyle name="Comma 2 2 2 2 2 4 2 3 2 3" xfId="5786" xr:uid="{DC75F0A6-9D5A-4933-A682-3FF2D49EA6A1}"/>
    <cellStyle name="Comma 2 2 2 2 2 4 2 3 2 3 2" xfId="17918" xr:uid="{10C9FFFB-8BF9-4F07-8266-4B2EE53063A9}"/>
    <cellStyle name="Comma 2 2 2 2 2 4 2 3 2 4" xfId="9830" xr:uid="{144676D8-47C1-4BE6-B07F-4DE60A47A2D0}"/>
    <cellStyle name="Comma 2 2 2 2 2 4 2 3 2 4 2" xfId="21962" xr:uid="{69BB1DEA-CE2B-4563-9C34-1DC4A7D1CD4B}"/>
    <cellStyle name="Comma 2 2 2 2 2 4 2 3 2 5" xfId="13874" xr:uid="{614946C8-43CD-42EA-8B83-D738EEC320EF}"/>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3" xfId="10841" xr:uid="{ADBC338A-E3B9-47DE-9341-9DE71D6A3CB8}"/>
    <cellStyle name="Comma 2 2 2 2 2 4 2 3 3 3 2" xfId="22973" xr:uid="{85E55748-6370-4D6B-83B7-BC738AF3D618}"/>
    <cellStyle name="Comma 2 2 2 2 2 4 2 3 3 4" xfId="14885" xr:uid="{949D17C3-74F1-4BB0-841C-57C0B6EB68C6}"/>
    <cellStyle name="Comma 2 2 2 2 2 4 2 3 4" xfId="4775" xr:uid="{7CDEE213-BEDC-4587-AE9A-5B71DAA8E7CF}"/>
    <cellStyle name="Comma 2 2 2 2 2 4 2 3 4 2" xfId="16907" xr:uid="{0A8AD6EF-FF20-42A3-BC50-5C7870E1B2E5}"/>
    <cellStyle name="Comma 2 2 2 2 2 4 2 3 5" xfId="8819" xr:uid="{6565FABE-CB43-4310-9CAB-0A0C342CD0B0}"/>
    <cellStyle name="Comma 2 2 2 2 2 4 2 3 5 2" xfId="20951" xr:uid="{DB1FB272-DFE4-404B-A2FF-FF8BC3779994}"/>
    <cellStyle name="Comma 2 2 2 2 2 4 2 3 6" xfId="12863" xr:uid="{31B2F360-2A42-4758-B707-4964A8B3CED4}"/>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3" xfId="11347" xr:uid="{EF1BCDEE-3009-40EE-A684-A76D200B941B}"/>
    <cellStyle name="Comma 2 2 2 2 2 4 2 4 2 3 2" xfId="23479" xr:uid="{DF7CA224-203F-46A0-8B90-AC0917BA066F}"/>
    <cellStyle name="Comma 2 2 2 2 2 4 2 4 2 4" xfId="15391" xr:uid="{4BF6C08B-5B39-478A-82C0-81343217CE73}"/>
    <cellStyle name="Comma 2 2 2 2 2 4 2 4 3" xfId="5281" xr:uid="{BBEB75BD-9DE4-4DC1-8805-1A5545A9756B}"/>
    <cellStyle name="Comma 2 2 2 2 2 4 2 4 3 2" xfId="17413" xr:uid="{A2731430-5777-489F-BD00-FD55D3728478}"/>
    <cellStyle name="Comma 2 2 2 2 2 4 2 4 4" xfId="9325" xr:uid="{52299178-8F08-4ACE-ADA8-038E70712C6B}"/>
    <cellStyle name="Comma 2 2 2 2 2 4 2 4 4 2" xfId="21457" xr:uid="{FA39273B-474C-4D8F-A205-7242ABA38DCC}"/>
    <cellStyle name="Comma 2 2 2 2 2 4 2 4 5" xfId="13369" xr:uid="{D703F70A-62C0-42BC-A91B-7FEA6AF670DA}"/>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3" xfId="10336" xr:uid="{F954D9EF-0A79-4D20-BB4B-4D70DC348E71}"/>
    <cellStyle name="Comma 2 2 2 2 2 4 2 5 3 2" xfId="22468" xr:uid="{B7CD22FD-829E-4819-A1D2-44C19AADF768}"/>
    <cellStyle name="Comma 2 2 2 2 2 4 2 5 4" xfId="14380" xr:uid="{978C88A1-01B2-41B2-ACE8-1D1C12F15D5F}"/>
    <cellStyle name="Comma 2 2 2 2 2 4 2 6" xfId="4270" xr:uid="{4E126E53-FAD2-4138-BFCC-B553B3F73FB0}"/>
    <cellStyle name="Comma 2 2 2 2 2 4 2 6 2" xfId="16402" xr:uid="{8F5479B6-7874-4EED-A6CF-970171DF6EFE}"/>
    <cellStyle name="Comma 2 2 2 2 2 4 2 7" xfId="8314" xr:uid="{1BD54408-727C-44E8-967D-2B7BC603C3F8}"/>
    <cellStyle name="Comma 2 2 2 2 2 4 2 7 2" xfId="20446" xr:uid="{EBE3AEED-6A3B-46E0-BBB2-805CEE84B31E}"/>
    <cellStyle name="Comma 2 2 2 2 2 4 2 8" xfId="12358" xr:uid="{BC37EFC0-88BE-41FB-A404-71BC1F6C2B82}"/>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3" xfId="11979" xr:uid="{3BC0AE6D-50D0-4EAF-8E50-36392AE96A5A}"/>
    <cellStyle name="Comma 2 2 2 2 2 4 3 2 2 2 3 2" xfId="24111" xr:uid="{17BDF068-BAFF-4C0E-849B-A5C3F8327CAD}"/>
    <cellStyle name="Comma 2 2 2 2 2 4 3 2 2 2 4" xfId="16023" xr:uid="{5302D265-423B-4D15-8D2D-6BE64FC1D74C}"/>
    <cellStyle name="Comma 2 2 2 2 2 4 3 2 2 3" xfId="5913" xr:uid="{A0A7766E-6251-414A-B021-A21E83A31EB0}"/>
    <cellStyle name="Comma 2 2 2 2 2 4 3 2 2 3 2" xfId="18045" xr:uid="{51228D40-D7F6-49BE-B98B-6D1BE7556240}"/>
    <cellStyle name="Comma 2 2 2 2 2 4 3 2 2 4" xfId="9957" xr:uid="{8B04F01E-6C84-4871-AEED-0AFF8422C7E7}"/>
    <cellStyle name="Comma 2 2 2 2 2 4 3 2 2 4 2" xfId="22089" xr:uid="{041BA7DB-8E62-4C55-832E-2A36AD118706}"/>
    <cellStyle name="Comma 2 2 2 2 2 4 3 2 2 5" xfId="14001" xr:uid="{0D47720C-02BC-4969-B28C-FC1E9E7E4F9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3" xfId="10968" xr:uid="{103ED9A9-6C20-40A0-80D9-B247DA5EF389}"/>
    <cellStyle name="Comma 2 2 2 2 2 4 3 2 3 3 2" xfId="23100" xr:uid="{099B3170-CE79-485C-A703-70AF30730006}"/>
    <cellStyle name="Comma 2 2 2 2 2 4 3 2 3 4" xfId="15012" xr:uid="{3CD5F70C-F6F3-4558-B4A2-C8F95593DF3B}"/>
    <cellStyle name="Comma 2 2 2 2 2 4 3 2 4" xfId="4902" xr:uid="{BF7917EF-4F31-435D-83B7-F8C4E94C20DE}"/>
    <cellStyle name="Comma 2 2 2 2 2 4 3 2 4 2" xfId="17034" xr:uid="{0FFB45FE-50E2-4365-BD8A-593285A3437C}"/>
    <cellStyle name="Comma 2 2 2 2 2 4 3 2 5" xfId="8946" xr:uid="{E831E9D3-D4BE-4D36-9CD3-19EA7FA38683}"/>
    <cellStyle name="Comma 2 2 2 2 2 4 3 2 5 2" xfId="21078" xr:uid="{062FBF02-46F9-45CC-A240-5B9957FDC9E5}"/>
    <cellStyle name="Comma 2 2 2 2 2 4 3 2 6" xfId="12990" xr:uid="{D23AC49D-C7C3-43A1-8EF8-E05515731079}"/>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3" xfId="11474" xr:uid="{372E0670-8048-4D7E-A002-97FC9B95438C}"/>
    <cellStyle name="Comma 2 2 2 2 2 4 3 3 2 3 2" xfId="23606" xr:uid="{D1E75F19-67E3-4F41-817C-F93DD90304B4}"/>
    <cellStyle name="Comma 2 2 2 2 2 4 3 3 2 4" xfId="15518" xr:uid="{12B5E5AB-E60A-44F1-9E08-3DAF82CDC552}"/>
    <cellStyle name="Comma 2 2 2 2 2 4 3 3 3" xfId="5408" xr:uid="{4BC180D2-00F0-4C3C-B541-DF97A4367C76}"/>
    <cellStyle name="Comma 2 2 2 2 2 4 3 3 3 2" xfId="17540" xr:uid="{66396264-D672-4711-A8F2-A86987AD978B}"/>
    <cellStyle name="Comma 2 2 2 2 2 4 3 3 4" xfId="9452" xr:uid="{1CF4FB2B-8E09-4FD6-A431-E57A1DDBD856}"/>
    <cellStyle name="Comma 2 2 2 2 2 4 3 3 4 2" xfId="21584" xr:uid="{A51DEF1C-1B81-4478-8764-676F93103A8B}"/>
    <cellStyle name="Comma 2 2 2 2 2 4 3 3 5" xfId="13496" xr:uid="{E7753D74-6EEA-45D0-935A-84F806905397}"/>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3" xfId="10463" xr:uid="{4963D1C6-EE17-46A8-BFBC-1DB90986F149}"/>
    <cellStyle name="Comma 2 2 2 2 2 4 3 4 3 2" xfId="22595" xr:uid="{E5556AF0-B2CF-4850-9CDE-D74D3066D780}"/>
    <cellStyle name="Comma 2 2 2 2 2 4 3 4 4" xfId="14507" xr:uid="{203DFCFA-DE75-444B-9EA9-B393AB4733E9}"/>
    <cellStyle name="Comma 2 2 2 2 2 4 3 5" xfId="4397" xr:uid="{CB3E8B3C-9315-4590-B4BB-8F9CDD19E747}"/>
    <cellStyle name="Comma 2 2 2 2 2 4 3 5 2" xfId="16529" xr:uid="{3AD54FD2-BE1E-4A62-A4C1-5FC2C27CD6B1}"/>
    <cellStyle name="Comma 2 2 2 2 2 4 3 6" xfId="8441" xr:uid="{469FCA8F-F866-4742-9018-587BC1393C38}"/>
    <cellStyle name="Comma 2 2 2 2 2 4 3 6 2" xfId="20573" xr:uid="{C8970330-F4D3-4891-AD82-013ABB16FAB2}"/>
    <cellStyle name="Comma 2 2 2 2 2 4 3 7" xfId="12485" xr:uid="{70728B57-F685-4FF8-ACD2-AC7175017D34}"/>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3" xfId="11726" xr:uid="{64AAD343-CCCC-4BB2-9976-610E9E948679}"/>
    <cellStyle name="Comma 2 2 2 2 2 4 4 2 2 3 2" xfId="23858" xr:uid="{F7F38557-6C56-4073-BDCE-E9F96520D9DA}"/>
    <cellStyle name="Comma 2 2 2 2 2 4 4 2 2 4" xfId="15770" xr:uid="{3D30570F-EA05-4375-A425-82A9010781FB}"/>
    <cellStyle name="Comma 2 2 2 2 2 4 4 2 3" xfId="5660" xr:uid="{0FE8EF0E-1E10-4D48-BA55-DFBFF87A3E31}"/>
    <cellStyle name="Comma 2 2 2 2 2 4 4 2 3 2" xfId="17792" xr:uid="{DCC8D6B9-3207-45BC-8853-2A3D90872C11}"/>
    <cellStyle name="Comma 2 2 2 2 2 4 4 2 4" xfId="9704" xr:uid="{A418284B-243F-48B1-862E-13A6B6A809C5}"/>
    <cellStyle name="Comma 2 2 2 2 2 4 4 2 4 2" xfId="21836" xr:uid="{04E3EB76-4056-4549-AD4E-C8A7352E79A6}"/>
    <cellStyle name="Comma 2 2 2 2 2 4 4 2 5" xfId="13748" xr:uid="{1EB36576-9ED4-44B9-9F52-6FE33B78EA7E}"/>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3" xfId="10715" xr:uid="{B4DD4987-0206-4F85-8B55-2D0E944123CB}"/>
    <cellStyle name="Comma 2 2 2 2 2 4 4 3 3 2" xfId="22847" xr:uid="{6C7DBF45-1B75-452F-933E-FA6BE895D8EE}"/>
    <cellStyle name="Comma 2 2 2 2 2 4 4 3 4" xfId="14759" xr:uid="{D19DFD71-3009-4105-BAF5-557B7CD246C0}"/>
    <cellStyle name="Comma 2 2 2 2 2 4 4 4" xfId="4649" xr:uid="{F7414868-C772-4BF8-BC97-CD254CC403AA}"/>
    <cellStyle name="Comma 2 2 2 2 2 4 4 4 2" xfId="16781" xr:uid="{2DB34908-3036-445E-A0DE-67DCAAD6F2E5}"/>
    <cellStyle name="Comma 2 2 2 2 2 4 4 5" xfId="8693" xr:uid="{E5D3CB42-322A-43CF-B692-0692B142211C}"/>
    <cellStyle name="Comma 2 2 2 2 2 4 4 5 2" xfId="20825" xr:uid="{E82BFC6C-C6BA-44EA-A10B-0514F574CC8C}"/>
    <cellStyle name="Comma 2 2 2 2 2 4 4 6" xfId="12737" xr:uid="{391B9F0D-262D-4B33-8133-F2D962697534}"/>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3" xfId="11221" xr:uid="{25B4F446-5C23-4DF1-8604-5AF6DD69454F}"/>
    <cellStyle name="Comma 2 2 2 2 2 4 5 2 3 2" xfId="23353" xr:uid="{48A693D7-A6C5-407E-826F-29FF5B1D0E46}"/>
    <cellStyle name="Comma 2 2 2 2 2 4 5 2 4" xfId="15265" xr:uid="{81B0D6D9-D3E8-4C0A-966F-B389D59EE4CF}"/>
    <cellStyle name="Comma 2 2 2 2 2 4 5 3" xfId="5155" xr:uid="{42E55F6A-3216-48E7-9FA7-414020EE19D4}"/>
    <cellStyle name="Comma 2 2 2 2 2 4 5 3 2" xfId="17287" xr:uid="{F2BCBF53-6F50-4225-A2F0-51F7BDDC8D8E}"/>
    <cellStyle name="Comma 2 2 2 2 2 4 5 4" xfId="9199" xr:uid="{D36EAA27-EFBE-418D-B6D1-1E774EB6F29D}"/>
    <cellStyle name="Comma 2 2 2 2 2 4 5 4 2" xfId="21331" xr:uid="{C1577047-3681-4204-9D18-EDFF0F33E98E}"/>
    <cellStyle name="Comma 2 2 2 2 2 4 5 5" xfId="13243" xr:uid="{C25248AF-DFD3-4818-A88D-7479BF31F0F6}"/>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3" xfId="10210" xr:uid="{A45445DC-F955-40EC-ADFB-2CEDEA4C2CCB}"/>
    <cellStyle name="Comma 2 2 2 2 2 4 6 3 2" xfId="22342" xr:uid="{210EF3E3-0DE5-4207-AF60-A1FC3CA67670}"/>
    <cellStyle name="Comma 2 2 2 2 2 4 6 4" xfId="14254" xr:uid="{0EE22BA3-E768-4F5F-9289-253B015A5F5F}"/>
    <cellStyle name="Comma 2 2 2 2 2 4 7" xfId="4144" xr:uid="{3AE94605-9A1A-4C54-B921-3F46577ADD0E}"/>
    <cellStyle name="Comma 2 2 2 2 2 4 7 2" xfId="16276" xr:uid="{8DD74B17-EBC1-4FDB-879F-7A3EE6594826}"/>
    <cellStyle name="Comma 2 2 2 2 2 4 8" xfId="8188" xr:uid="{B769B50C-8DC2-4BC6-86A8-69540C8CAD6C}"/>
    <cellStyle name="Comma 2 2 2 2 2 4 8 2" xfId="20320" xr:uid="{69952271-1D38-4D14-820C-D149C510A2A3}"/>
    <cellStyle name="Comma 2 2 2 2 2 4 9" xfId="12232" xr:uid="{176EB28A-2204-42D9-B4FF-F9ECACA09033}"/>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3" xfId="12042" xr:uid="{3675B3E5-EA41-420C-9D96-4B2BF3B2DA53}"/>
    <cellStyle name="Comma 2 2 2 2 2 5 2 2 2 2 3 2" xfId="24174" xr:uid="{B6342118-ECF3-489E-924F-AA0DF35CC282}"/>
    <cellStyle name="Comma 2 2 2 2 2 5 2 2 2 2 4" xfId="16086" xr:uid="{7F9FD34C-6498-465F-838D-7F01C115ED39}"/>
    <cellStyle name="Comma 2 2 2 2 2 5 2 2 2 3" xfId="5976" xr:uid="{146FC153-36E9-4A3D-83F9-622791D0533C}"/>
    <cellStyle name="Comma 2 2 2 2 2 5 2 2 2 3 2" xfId="18108" xr:uid="{D12736DD-E82E-469F-9188-C4C3F2A5B70F}"/>
    <cellStyle name="Comma 2 2 2 2 2 5 2 2 2 4" xfId="10020" xr:uid="{2251119E-DDA5-4B2E-9BD0-A58249A7D799}"/>
    <cellStyle name="Comma 2 2 2 2 2 5 2 2 2 4 2" xfId="22152" xr:uid="{3EC8BB7C-1FBB-47A6-8861-81BBAD54BA5E}"/>
    <cellStyle name="Comma 2 2 2 2 2 5 2 2 2 5" xfId="14064" xr:uid="{A00B3B21-3013-40E4-8602-7900A44E2750}"/>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3" xfId="11031" xr:uid="{89625C09-956E-4171-B395-BEA6D674D123}"/>
    <cellStyle name="Comma 2 2 2 2 2 5 2 2 3 3 2" xfId="23163" xr:uid="{3017FAB1-66EF-497B-AE25-06DA10C355FA}"/>
    <cellStyle name="Comma 2 2 2 2 2 5 2 2 3 4" xfId="15075" xr:uid="{085D6C71-FDEC-42E8-B28B-8C388E75B750}"/>
    <cellStyle name="Comma 2 2 2 2 2 5 2 2 4" xfId="4965" xr:uid="{5F08CE64-31FC-4C7A-926A-5CCBFD9A9C5A}"/>
    <cellStyle name="Comma 2 2 2 2 2 5 2 2 4 2" xfId="17097" xr:uid="{D494AD97-5A27-4F65-85B5-996349957081}"/>
    <cellStyle name="Comma 2 2 2 2 2 5 2 2 5" xfId="9009" xr:uid="{78901FE1-B43D-4B76-B49F-4076DE64B780}"/>
    <cellStyle name="Comma 2 2 2 2 2 5 2 2 5 2" xfId="21141" xr:uid="{9FA32AA0-003F-4A93-B6F7-8EC0CEA26266}"/>
    <cellStyle name="Comma 2 2 2 2 2 5 2 2 6" xfId="13053" xr:uid="{AB5D133E-E076-4769-98F8-92FE2E30EF29}"/>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3" xfId="11537" xr:uid="{6C040BB1-4A36-480E-861D-CC6829B313F6}"/>
    <cellStyle name="Comma 2 2 2 2 2 5 2 3 2 3 2" xfId="23669" xr:uid="{EB5FCFCC-5F3D-463D-AD88-8C8891E6B48F}"/>
    <cellStyle name="Comma 2 2 2 2 2 5 2 3 2 4" xfId="15581" xr:uid="{A2EBEF84-D5A5-42CF-8499-7695ABBE10CE}"/>
    <cellStyle name="Comma 2 2 2 2 2 5 2 3 3" xfId="5471" xr:uid="{777A662D-8446-4CA8-85EC-A371BC766E69}"/>
    <cellStyle name="Comma 2 2 2 2 2 5 2 3 3 2" xfId="17603" xr:uid="{A1380BB5-181E-4928-9BB9-E0F997112705}"/>
    <cellStyle name="Comma 2 2 2 2 2 5 2 3 4" xfId="9515" xr:uid="{A878A9A4-D961-4AE2-A453-D35E19889CD6}"/>
    <cellStyle name="Comma 2 2 2 2 2 5 2 3 4 2" xfId="21647" xr:uid="{50106A1E-0404-4899-B5B3-29864EE11D51}"/>
    <cellStyle name="Comma 2 2 2 2 2 5 2 3 5" xfId="13559" xr:uid="{1FDDFF73-B564-40D6-B340-44D3DF672419}"/>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3" xfId="10526" xr:uid="{C6FF8047-89CB-4DF9-B086-806DF911D2C5}"/>
    <cellStyle name="Comma 2 2 2 2 2 5 2 4 3 2" xfId="22658" xr:uid="{121AA766-0C38-4713-8B1E-C1D7E830730A}"/>
    <cellStyle name="Comma 2 2 2 2 2 5 2 4 4" xfId="14570" xr:uid="{11764405-D2C9-4BF9-85EB-2097D5EEAF49}"/>
    <cellStyle name="Comma 2 2 2 2 2 5 2 5" xfId="4460" xr:uid="{4C252767-D4C5-43A1-880A-0FE6B061EE90}"/>
    <cellStyle name="Comma 2 2 2 2 2 5 2 5 2" xfId="16592" xr:uid="{3A267F7A-72BD-46B8-A4CC-674E44D53DB8}"/>
    <cellStyle name="Comma 2 2 2 2 2 5 2 6" xfId="8504" xr:uid="{491ED29D-ACE7-427F-B522-5D7D0DD1420F}"/>
    <cellStyle name="Comma 2 2 2 2 2 5 2 6 2" xfId="20636" xr:uid="{57F35656-C8DE-4E8E-8D0D-E6779F95539E}"/>
    <cellStyle name="Comma 2 2 2 2 2 5 2 7" xfId="12548" xr:uid="{DFDC84CB-D993-4028-A829-ACBE6F05179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3" xfId="11789" xr:uid="{4B2C4E9E-CF98-44E4-A589-0115EAE1DED2}"/>
    <cellStyle name="Comma 2 2 2 2 2 5 3 2 2 3 2" xfId="23921" xr:uid="{80475C23-B2D9-40F8-B4AB-304DE8ADA55C}"/>
    <cellStyle name="Comma 2 2 2 2 2 5 3 2 2 4" xfId="15833" xr:uid="{CBD75733-1CBD-403A-B951-7BFE00DF630D}"/>
    <cellStyle name="Comma 2 2 2 2 2 5 3 2 3" xfId="5723" xr:uid="{ECA6688D-51EC-432A-A05F-CFBDAE7346D0}"/>
    <cellStyle name="Comma 2 2 2 2 2 5 3 2 3 2" xfId="17855" xr:uid="{63FD64CB-ADBB-457A-83A2-19B46D12F9BA}"/>
    <cellStyle name="Comma 2 2 2 2 2 5 3 2 4" xfId="9767" xr:uid="{923D885D-CD83-4FF1-84DB-593732944620}"/>
    <cellStyle name="Comma 2 2 2 2 2 5 3 2 4 2" xfId="21899" xr:uid="{A24B68DC-AD40-4DD5-ABE5-048E4CA413A5}"/>
    <cellStyle name="Comma 2 2 2 2 2 5 3 2 5" xfId="13811" xr:uid="{27949D2B-4DD9-49FF-8223-8008A92763CD}"/>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3" xfId="10778" xr:uid="{3377D624-6D9F-4FAD-8F00-30E3C9A14B7B}"/>
    <cellStyle name="Comma 2 2 2 2 2 5 3 3 3 2" xfId="22910" xr:uid="{BD4C47C2-3787-46D7-A311-9043A6F6BCED}"/>
    <cellStyle name="Comma 2 2 2 2 2 5 3 3 4" xfId="14822" xr:uid="{5BEE03B1-8CAC-4B1C-B315-99D8DB940CC3}"/>
    <cellStyle name="Comma 2 2 2 2 2 5 3 4" xfId="4712" xr:uid="{5D9381DC-B75C-4629-8DE7-19161B1A1DD1}"/>
    <cellStyle name="Comma 2 2 2 2 2 5 3 4 2" xfId="16844" xr:uid="{ED30EDC5-E765-4B9C-807A-9466DDFAA3F5}"/>
    <cellStyle name="Comma 2 2 2 2 2 5 3 5" xfId="8756" xr:uid="{F9836375-8037-4E94-9481-A3223ABFBF41}"/>
    <cellStyle name="Comma 2 2 2 2 2 5 3 5 2" xfId="20888" xr:uid="{6A4EA045-891C-4A9E-9AD3-97137C0B9924}"/>
    <cellStyle name="Comma 2 2 2 2 2 5 3 6" xfId="12800" xr:uid="{3E87244C-DB82-423D-B42A-FB43A577258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3" xfId="11284" xr:uid="{3C91F783-41DA-46BC-A53C-0D1EBE3F7FF9}"/>
    <cellStyle name="Comma 2 2 2 2 2 5 4 2 3 2" xfId="23416" xr:uid="{604AE6FA-8401-4580-9E45-7B89C70CDCEA}"/>
    <cellStyle name="Comma 2 2 2 2 2 5 4 2 4" xfId="15328" xr:uid="{2F6F48C0-FED0-464E-B344-533B765D97EA}"/>
    <cellStyle name="Comma 2 2 2 2 2 5 4 3" xfId="5218" xr:uid="{01280545-8173-459C-B073-1B7DFDD5F9E1}"/>
    <cellStyle name="Comma 2 2 2 2 2 5 4 3 2" xfId="17350" xr:uid="{93230828-7218-44E6-93A5-98E258E2E5D7}"/>
    <cellStyle name="Comma 2 2 2 2 2 5 4 4" xfId="9262" xr:uid="{03FAD906-BABC-41EA-94E4-08DD71E19BA7}"/>
    <cellStyle name="Comma 2 2 2 2 2 5 4 4 2" xfId="21394" xr:uid="{28CB07C1-8426-4AD3-A328-89C1FCDD971B}"/>
    <cellStyle name="Comma 2 2 2 2 2 5 4 5" xfId="13306" xr:uid="{234CE910-A28C-4E0A-A9BB-D8A9889AC014}"/>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3" xfId="10273" xr:uid="{495C687F-F7E7-4039-8C97-131914A603AA}"/>
    <cellStyle name="Comma 2 2 2 2 2 5 5 3 2" xfId="22405" xr:uid="{7448D76E-E51F-4E14-88E3-078C36E93815}"/>
    <cellStyle name="Comma 2 2 2 2 2 5 5 4" xfId="14317" xr:uid="{5E2FA2CF-78EA-45D1-A9F4-BD2A68F1CA7D}"/>
    <cellStyle name="Comma 2 2 2 2 2 5 6" xfId="4207" xr:uid="{36B3E858-26F8-4C42-93DB-8EAD8D07BF80}"/>
    <cellStyle name="Comma 2 2 2 2 2 5 6 2" xfId="16339" xr:uid="{9B2D3C13-4E33-47FE-9FE5-5B46D3854BA5}"/>
    <cellStyle name="Comma 2 2 2 2 2 5 7" xfId="8251" xr:uid="{B006574F-42D1-4909-99FB-61A338FDEDB0}"/>
    <cellStyle name="Comma 2 2 2 2 2 5 7 2" xfId="20383" xr:uid="{AB743C01-2294-404A-9CC0-265B73950030}"/>
    <cellStyle name="Comma 2 2 2 2 2 5 8" xfId="12295" xr:uid="{7BEEAC37-768B-475B-A636-A9366B9436F1}"/>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3" xfId="11916" xr:uid="{6D981DB6-BF54-4801-8411-CED4EC79B5B5}"/>
    <cellStyle name="Comma 2 2 2 2 2 6 2 2 2 3 2" xfId="24048" xr:uid="{2CBC9828-655D-4C6C-AE44-8E640014E18C}"/>
    <cellStyle name="Comma 2 2 2 2 2 6 2 2 2 4" xfId="15960" xr:uid="{6D013CEF-87D9-4A72-885D-A1986F917D70}"/>
    <cellStyle name="Comma 2 2 2 2 2 6 2 2 3" xfId="5850" xr:uid="{A6FCE4D6-BE74-442C-8F97-FB718909DF19}"/>
    <cellStyle name="Comma 2 2 2 2 2 6 2 2 3 2" xfId="17982" xr:uid="{8AE2AC4C-E235-4090-B255-A8D155A2B8AB}"/>
    <cellStyle name="Comma 2 2 2 2 2 6 2 2 4" xfId="9894" xr:uid="{32E8DFFD-CE9F-4DCF-975B-CC2BE0DD5974}"/>
    <cellStyle name="Comma 2 2 2 2 2 6 2 2 4 2" xfId="22026" xr:uid="{4FF8D4B7-D57F-4A6F-A5B6-1CC080B2E1AA}"/>
    <cellStyle name="Comma 2 2 2 2 2 6 2 2 5" xfId="13938" xr:uid="{C24DFA5B-F7A9-41AB-A2A4-69D97B5AE768}"/>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3" xfId="10905" xr:uid="{24B29859-093E-4891-B563-11FFCA50F2EE}"/>
    <cellStyle name="Comma 2 2 2 2 2 6 2 3 3 2" xfId="23037" xr:uid="{6B01DCB2-571F-4CDA-9BB1-71C8A1AA4ACB}"/>
    <cellStyle name="Comma 2 2 2 2 2 6 2 3 4" xfId="14949" xr:uid="{7E84B13E-94B7-4CA3-92B3-BEBEFD874CD8}"/>
    <cellStyle name="Comma 2 2 2 2 2 6 2 4" xfId="4839" xr:uid="{D202EA38-0488-4220-8F92-B657CBC63CEF}"/>
    <cellStyle name="Comma 2 2 2 2 2 6 2 4 2" xfId="16971" xr:uid="{F11FAFCD-D61C-4A8B-86E8-0A2848A729A4}"/>
    <cellStyle name="Comma 2 2 2 2 2 6 2 5" xfId="8883" xr:uid="{6847DE4E-2F2A-47B1-A62E-A6A3D0209E23}"/>
    <cellStyle name="Comma 2 2 2 2 2 6 2 5 2" xfId="21015" xr:uid="{B33CC5E5-CC14-432E-967A-BCBBB13490A0}"/>
    <cellStyle name="Comma 2 2 2 2 2 6 2 6" xfId="12927" xr:uid="{FA96E57A-4446-4CDE-848D-345B018CF4E9}"/>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3" xfId="11411" xr:uid="{E9632FC2-1B81-4821-AB89-A6B51F0BEE1F}"/>
    <cellStyle name="Comma 2 2 2 2 2 6 3 2 3 2" xfId="23543" xr:uid="{14F612A3-51E5-48F2-ACD7-2D610FC8AEAB}"/>
    <cellStyle name="Comma 2 2 2 2 2 6 3 2 4" xfId="15455" xr:uid="{C10B645D-E6F4-4ED4-BC20-CC45C1187A86}"/>
    <cellStyle name="Comma 2 2 2 2 2 6 3 3" xfId="5345" xr:uid="{0551D6F1-1A72-4513-A88A-DA6904202C1C}"/>
    <cellStyle name="Comma 2 2 2 2 2 6 3 3 2" xfId="17477" xr:uid="{BBC27DF4-7D20-4986-9698-A5DDB85F7613}"/>
    <cellStyle name="Comma 2 2 2 2 2 6 3 4" xfId="9389" xr:uid="{458980B1-AD57-478C-B0EC-DA4D6064203E}"/>
    <cellStyle name="Comma 2 2 2 2 2 6 3 4 2" xfId="21521" xr:uid="{8357532E-4A10-4494-89B2-5EAC04C79D9E}"/>
    <cellStyle name="Comma 2 2 2 2 2 6 3 5" xfId="13433" xr:uid="{41810D91-B803-4514-9BA7-2D4541AD8330}"/>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3" xfId="10400" xr:uid="{5B281A7D-BEAA-4D43-B2DB-EDDEC6E36415}"/>
    <cellStyle name="Comma 2 2 2 2 2 6 4 3 2" xfId="22532" xr:uid="{E6F704FE-1D49-45A1-8942-F15B8B0366B0}"/>
    <cellStyle name="Comma 2 2 2 2 2 6 4 4" xfId="14444" xr:uid="{06E6CEFC-A30F-436D-A3C3-BB03D14DF0C4}"/>
    <cellStyle name="Comma 2 2 2 2 2 6 5" xfId="4334" xr:uid="{A1B3DC26-2671-481F-9DA9-6980B7DAE0CE}"/>
    <cellStyle name="Comma 2 2 2 2 2 6 5 2" xfId="16466" xr:uid="{9C7A66EC-D0D0-4E13-A62C-1D1064FD3AAF}"/>
    <cellStyle name="Comma 2 2 2 2 2 6 6" xfId="8378" xr:uid="{B9F5782C-88BD-47B4-9AA3-81AB3D10D219}"/>
    <cellStyle name="Comma 2 2 2 2 2 6 6 2" xfId="20510" xr:uid="{293FE899-BD28-481B-972A-3F52955476BB}"/>
    <cellStyle name="Comma 2 2 2 2 2 6 7" xfId="12422" xr:uid="{6095FBCA-9911-4667-82F6-E26940B32E6A}"/>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3" xfId="11663" xr:uid="{1A84B06A-8263-4DDA-971E-E77B0223334B}"/>
    <cellStyle name="Comma 2 2 2 2 2 7 2 2 3 2" xfId="23795" xr:uid="{3544AA2F-584E-4C08-BE44-9FD020F9E5F8}"/>
    <cellStyle name="Comma 2 2 2 2 2 7 2 2 4" xfId="15707" xr:uid="{233C6FB6-4F25-4E6E-AC67-EEE46128F725}"/>
    <cellStyle name="Comma 2 2 2 2 2 7 2 3" xfId="5597" xr:uid="{7B11E4A0-0E30-4189-8ED4-855BED5CC56B}"/>
    <cellStyle name="Comma 2 2 2 2 2 7 2 3 2" xfId="17729" xr:uid="{FF19B389-DE8B-4DEE-9915-89707FCEB407}"/>
    <cellStyle name="Comma 2 2 2 2 2 7 2 4" xfId="9641" xr:uid="{15CB8DF6-E24F-456D-9772-59A6E23A5D90}"/>
    <cellStyle name="Comma 2 2 2 2 2 7 2 4 2" xfId="21773" xr:uid="{50DDE067-30F0-44A1-B966-8FD05F052656}"/>
    <cellStyle name="Comma 2 2 2 2 2 7 2 5" xfId="13685" xr:uid="{B7B7DF5B-8431-4394-A4F7-B04417546537}"/>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3" xfId="10652" xr:uid="{F5CC0790-92DA-43F4-8095-63845A2F3DE7}"/>
    <cellStyle name="Comma 2 2 2 2 2 7 3 3 2" xfId="22784" xr:uid="{9E95C18F-B5F7-472E-9654-2422E08C17DD}"/>
    <cellStyle name="Comma 2 2 2 2 2 7 3 4" xfId="14696" xr:uid="{1B611B20-08E9-44D7-BFDA-612F1F1C4A8B}"/>
    <cellStyle name="Comma 2 2 2 2 2 7 4" xfId="4586" xr:uid="{3F9EB15F-6F3C-4319-BD62-FAB61AE4A9E1}"/>
    <cellStyle name="Comma 2 2 2 2 2 7 4 2" xfId="16718" xr:uid="{2212FCD7-DA33-48CB-88B1-E4BD923542BB}"/>
    <cellStyle name="Comma 2 2 2 2 2 7 5" xfId="8630" xr:uid="{8E5E5F71-CA5E-4B31-A1B4-A6D44D8CAE82}"/>
    <cellStyle name="Comma 2 2 2 2 2 7 5 2" xfId="20762" xr:uid="{859E96A9-2EB4-486C-8C1B-2AE73D3B6B3D}"/>
    <cellStyle name="Comma 2 2 2 2 2 7 6" xfId="12674" xr:uid="{1245A36A-302C-4CBA-B114-5277FAECCA76}"/>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3" xfId="11158" xr:uid="{2235F63D-8CE9-4310-83D2-09D1EA258FA4}"/>
    <cellStyle name="Comma 2 2 2 2 2 8 2 3 2" xfId="23290" xr:uid="{82C41B88-B284-4F4A-9D87-20A7C0CD840E}"/>
    <cellStyle name="Comma 2 2 2 2 2 8 2 4" xfId="15202" xr:uid="{983113FE-AB24-4B08-AB7A-52ECA0E0CE96}"/>
    <cellStyle name="Comma 2 2 2 2 2 8 3" xfId="5092" xr:uid="{711CE110-5B5D-4005-9FED-2DB05FDF4550}"/>
    <cellStyle name="Comma 2 2 2 2 2 8 3 2" xfId="17224" xr:uid="{86D11913-3D19-44C8-A4A4-CDE7C673B4E7}"/>
    <cellStyle name="Comma 2 2 2 2 2 8 4" xfId="9136" xr:uid="{FA42EC40-5EF4-450A-8F70-C978D1D8C586}"/>
    <cellStyle name="Comma 2 2 2 2 2 8 4 2" xfId="21268" xr:uid="{4EEA13DA-94F1-4263-AF63-5D29A3676EB1}"/>
    <cellStyle name="Comma 2 2 2 2 2 8 5" xfId="13180" xr:uid="{84E3AF33-D4FB-4553-93C2-C11463FFCF40}"/>
    <cellStyle name="Comma 2 2 2 2 2 9" xfId="2059" xr:uid="{DF84DC98-CCA8-4E50-9771-1283CDE99185}"/>
    <cellStyle name="Comma 2 2 2 2 2 9 2" xfId="6103" xr:uid="{934F99DE-F70D-4E98-9399-CCBE7415D343}"/>
    <cellStyle name="Comma 2 2 2 2 2 9 2 2" xfId="18235" xr:uid="{16D958B7-F8E6-4BD2-89AC-A0FA3E1A7BD0}"/>
    <cellStyle name="Comma 2 2 2 2 2 9 3" xfId="10147" xr:uid="{3960C2E2-47A3-402F-B59C-4A98103B0A5E}"/>
    <cellStyle name="Comma 2 2 2 2 2 9 3 2" xfId="22279" xr:uid="{4E782BF1-F264-42FF-B992-A3E70552949F}"/>
    <cellStyle name="Comma 2 2 2 2 2 9 4" xfId="14191" xr:uid="{3E7CDC5C-9F60-4DE1-BCD3-45483DEFEB64}"/>
    <cellStyle name="Comma 2 2 2 2 3" xfId="47" xr:uid="{EE4D620C-3A1D-47F4-8CDD-195EB12BCD56}"/>
    <cellStyle name="Comma 2 2 2 2 3 10" xfId="12179" xr:uid="{171D990F-43C1-4EF2-90CC-925AA34A6D22}"/>
    <cellStyle name="Comma 2 2 2 2 3 2" xfId="110" xr:uid="{A4DF112C-D60A-4D9B-A22D-BD61EDA4A508}"/>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3" xfId="12115" xr:uid="{6EEE36E1-C1D5-4EC1-ABD0-34197890DE1D}"/>
    <cellStyle name="Comma 2 2 2 2 3 2 2 2 2 2 2 3 2" xfId="24247" xr:uid="{616D7E65-B90E-48DA-818E-26D66D34A9F7}"/>
    <cellStyle name="Comma 2 2 2 2 3 2 2 2 2 2 2 4" xfId="16159" xr:uid="{B90097E4-6E61-4C2B-B021-C48482F70810}"/>
    <cellStyle name="Comma 2 2 2 2 3 2 2 2 2 2 3" xfId="6049" xr:uid="{CAB0A396-FD16-4313-9CA4-8994BAA0A891}"/>
    <cellStyle name="Comma 2 2 2 2 3 2 2 2 2 2 3 2" xfId="18181" xr:uid="{25CE5B56-B24E-4888-9A93-ED6EE851BEFD}"/>
    <cellStyle name="Comma 2 2 2 2 3 2 2 2 2 2 4" xfId="10093" xr:uid="{F7DAE8C8-BAD1-48DC-8424-DC0ED30B8969}"/>
    <cellStyle name="Comma 2 2 2 2 3 2 2 2 2 2 4 2" xfId="22225" xr:uid="{0E364073-8602-418A-9393-D38BCB3A5172}"/>
    <cellStyle name="Comma 2 2 2 2 3 2 2 2 2 2 5" xfId="14137" xr:uid="{1AF7E6DA-EC9F-44A8-9506-380BC3907E8E}"/>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3" xfId="11104" xr:uid="{CA9526B9-6DB6-404F-B585-774E448A0932}"/>
    <cellStyle name="Comma 2 2 2 2 3 2 2 2 2 3 3 2" xfId="23236" xr:uid="{C29A5ED4-9962-428C-8B72-905F959362F9}"/>
    <cellStyle name="Comma 2 2 2 2 3 2 2 2 2 3 4" xfId="15148" xr:uid="{5B2C0B51-6EE1-4451-AF4C-482C0E323C9C}"/>
    <cellStyle name="Comma 2 2 2 2 3 2 2 2 2 4" xfId="5038" xr:uid="{D9D9FF23-0A37-44F1-9518-B2D274D8CEC1}"/>
    <cellStyle name="Comma 2 2 2 2 3 2 2 2 2 4 2" xfId="17170" xr:uid="{4D5FDF46-09A4-47CC-918C-762BC2596C97}"/>
    <cellStyle name="Comma 2 2 2 2 3 2 2 2 2 5" xfId="9082" xr:uid="{C6379001-476A-4829-BDA5-D85B37C35E13}"/>
    <cellStyle name="Comma 2 2 2 2 3 2 2 2 2 5 2" xfId="21214" xr:uid="{69E4AA07-6D70-42CC-8149-615C798AF949}"/>
    <cellStyle name="Comma 2 2 2 2 3 2 2 2 2 6" xfId="13126" xr:uid="{7F3BEF9B-F063-46F7-8306-7BBF1E8C5558}"/>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3" xfId="11610" xr:uid="{5738FDAC-60C8-48B3-9290-E419E9C3928A}"/>
    <cellStyle name="Comma 2 2 2 2 3 2 2 2 3 2 3 2" xfId="23742" xr:uid="{C1BE6202-4D93-4482-9B31-B8EE30A4AB34}"/>
    <cellStyle name="Comma 2 2 2 2 3 2 2 2 3 2 4" xfId="15654" xr:uid="{204C08F6-A054-490E-BE45-959330A395E9}"/>
    <cellStyle name="Comma 2 2 2 2 3 2 2 2 3 3" xfId="5544" xr:uid="{9C4FDBDA-22C6-4C88-8BA8-5785CBAC065D}"/>
    <cellStyle name="Comma 2 2 2 2 3 2 2 2 3 3 2" xfId="17676" xr:uid="{D7785E1A-D401-419B-946F-FAAD4D67DED4}"/>
    <cellStyle name="Comma 2 2 2 2 3 2 2 2 3 4" xfId="9588" xr:uid="{6721CEA0-F245-4671-99DB-1C0E05E537CE}"/>
    <cellStyle name="Comma 2 2 2 2 3 2 2 2 3 4 2" xfId="21720" xr:uid="{53FB78E9-4ED6-4D5D-91A3-026097AB4B37}"/>
    <cellStyle name="Comma 2 2 2 2 3 2 2 2 3 5" xfId="13632" xr:uid="{88903273-B17C-49AD-AB25-52203D21FCF3}"/>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3" xfId="10599" xr:uid="{90CFB6CE-AF13-4EEE-AD6E-8386BC962D91}"/>
    <cellStyle name="Comma 2 2 2 2 3 2 2 2 4 3 2" xfId="22731" xr:uid="{39D8D9A8-2441-42FF-87BC-7DB49570BCEF}"/>
    <cellStyle name="Comma 2 2 2 2 3 2 2 2 4 4" xfId="14643" xr:uid="{5DF840D5-3D52-4737-BF57-5A4269222898}"/>
    <cellStyle name="Comma 2 2 2 2 3 2 2 2 5" xfId="4533" xr:uid="{AC64BFD5-6FAD-49B6-8C23-2C22B6B50083}"/>
    <cellStyle name="Comma 2 2 2 2 3 2 2 2 5 2" xfId="16665" xr:uid="{C8A0547F-EED3-4978-975B-E978437CCACB}"/>
    <cellStyle name="Comma 2 2 2 2 3 2 2 2 6" xfId="8577" xr:uid="{52CDD12F-E2E5-48AA-9887-3DAE5A050EAE}"/>
    <cellStyle name="Comma 2 2 2 2 3 2 2 2 6 2" xfId="20709" xr:uid="{AD7133E8-A03A-4CD7-B13E-D49FC5424D17}"/>
    <cellStyle name="Comma 2 2 2 2 3 2 2 2 7" xfId="12621" xr:uid="{BB553B54-789E-463F-B2E0-E4F38A915C1A}"/>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3" xfId="11862" xr:uid="{7A8E0085-BA0C-4CC3-A1C1-0DDD1A59BF4D}"/>
    <cellStyle name="Comma 2 2 2 2 3 2 2 3 2 2 3 2" xfId="23994" xr:uid="{61531F87-2F77-493A-BCC1-886D5835742A}"/>
    <cellStyle name="Comma 2 2 2 2 3 2 2 3 2 2 4" xfId="15906" xr:uid="{C5B6EB6D-F5EA-4B59-89E1-56BB2A795E53}"/>
    <cellStyle name="Comma 2 2 2 2 3 2 2 3 2 3" xfId="5796" xr:uid="{24763D70-026C-4C57-9E7B-EBB9EB82B88A}"/>
    <cellStyle name="Comma 2 2 2 2 3 2 2 3 2 3 2" xfId="17928" xr:uid="{7D9820A8-8659-4A91-9DB5-AB6FE8CDB06A}"/>
    <cellStyle name="Comma 2 2 2 2 3 2 2 3 2 4" xfId="9840" xr:uid="{28926411-1418-4552-9F40-903D6ABCC928}"/>
    <cellStyle name="Comma 2 2 2 2 3 2 2 3 2 4 2" xfId="21972" xr:uid="{699B092D-D41D-4ED0-831B-35532EBAD3E2}"/>
    <cellStyle name="Comma 2 2 2 2 3 2 2 3 2 5" xfId="13884" xr:uid="{583872B8-905D-4AE9-93E6-C0CD3E76A1F9}"/>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3" xfId="10851" xr:uid="{59A5EB40-C357-451F-9BB5-4CDBD7059CCC}"/>
    <cellStyle name="Comma 2 2 2 2 3 2 2 3 3 3 2" xfId="22983" xr:uid="{6B527BF6-D9D5-4ED1-AB3A-3B7A3CD60E09}"/>
    <cellStyle name="Comma 2 2 2 2 3 2 2 3 3 4" xfId="14895" xr:uid="{BE25E8EF-EB68-463F-A293-871389933C10}"/>
    <cellStyle name="Comma 2 2 2 2 3 2 2 3 4" xfId="4785" xr:uid="{63C97490-ABEF-47C4-87B9-8CFADDC4E571}"/>
    <cellStyle name="Comma 2 2 2 2 3 2 2 3 4 2" xfId="16917" xr:uid="{B369606A-AE24-4B9A-9C79-A94A5F1145D4}"/>
    <cellStyle name="Comma 2 2 2 2 3 2 2 3 5" xfId="8829" xr:uid="{6365B0D1-D00D-450F-9F45-CE67C4F6EAB9}"/>
    <cellStyle name="Comma 2 2 2 2 3 2 2 3 5 2" xfId="20961" xr:uid="{3B7A253A-7DC6-47B2-8E94-E99C7780349D}"/>
    <cellStyle name="Comma 2 2 2 2 3 2 2 3 6" xfId="12873" xr:uid="{BBE0B517-BEFC-447F-8D55-F3A6C0D80FB5}"/>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3" xfId="11357" xr:uid="{68A68410-4EBA-4738-8ED7-CFC5A52582FB}"/>
    <cellStyle name="Comma 2 2 2 2 3 2 2 4 2 3 2" xfId="23489" xr:uid="{E4F90FD6-4B00-42AB-A363-6D823A542FE7}"/>
    <cellStyle name="Comma 2 2 2 2 3 2 2 4 2 4" xfId="15401" xr:uid="{5A4201A5-055C-4828-9342-1639DE8E12FF}"/>
    <cellStyle name="Comma 2 2 2 2 3 2 2 4 3" xfId="5291" xr:uid="{5875B39D-0FB2-4AEB-B69A-98E74E8672AA}"/>
    <cellStyle name="Comma 2 2 2 2 3 2 2 4 3 2" xfId="17423" xr:uid="{6D4EA801-BDC1-4278-A416-09FE6A69B66F}"/>
    <cellStyle name="Comma 2 2 2 2 3 2 2 4 4" xfId="9335" xr:uid="{0A1977A8-7E47-4759-9883-6D164DE1E08D}"/>
    <cellStyle name="Comma 2 2 2 2 3 2 2 4 4 2" xfId="21467" xr:uid="{150E8447-4AC9-47BF-8DD6-A48098DB61E2}"/>
    <cellStyle name="Comma 2 2 2 2 3 2 2 4 5" xfId="13379" xr:uid="{EF76F5D8-85A2-4AA5-A31D-E977AB03FF9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3" xfId="10346" xr:uid="{17AB6051-339B-400F-9937-C66CA2205F3F}"/>
    <cellStyle name="Comma 2 2 2 2 3 2 2 5 3 2" xfId="22478" xr:uid="{0C4C0AAF-227B-4A3D-A769-0BAA771BDD57}"/>
    <cellStyle name="Comma 2 2 2 2 3 2 2 5 4" xfId="14390" xr:uid="{A330DD3A-43A9-408D-9E10-324A24823673}"/>
    <cellStyle name="Comma 2 2 2 2 3 2 2 6" xfId="4280" xr:uid="{3980162C-8D20-4B33-AF46-146FF19A288E}"/>
    <cellStyle name="Comma 2 2 2 2 3 2 2 6 2" xfId="16412" xr:uid="{F1524620-6ED8-4CA2-95C6-800FC954D9EC}"/>
    <cellStyle name="Comma 2 2 2 2 3 2 2 7" xfId="8324" xr:uid="{7E583797-A63C-436B-B553-EA309CB1C104}"/>
    <cellStyle name="Comma 2 2 2 2 3 2 2 7 2" xfId="20456" xr:uid="{9EE03CDE-1D64-4A95-8C4E-DAD4CF57E999}"/>
    <cellStyle name="Comma 2 2 2 2 3 2 2 8" xfId="12368" xr:uid="{75528467-1FFC-4469-A88F-5E1CCCA3ECB5}"/>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3" xfId="11989" xr:uid="{092586E8-94A8-497A-9FCB-FB2CB430F912}"/>
    <cellStyle name="Comma 2 2 2 2 3 2 3 2 2 2 3 2" xfId="24121" xr:uid="{6D80E0A2-8415-41D1-ABB0-55641BBF24FD}"/>
    <cellStyle name="Comma 2 2 2 2 3 2 3 2 2 2 4" xfId="16033" xr:uid="{FFE00CB5-975C-4280-A7EC-5BF82661434A}"/>
    <cellStyle name="Comma 2 2 2 2 3 2 3 2 2 3" xfId="5923" xr:uid="{8BDF8DD3-1DE3-4DA0-A769-120913F78E71}"/>
    <cellStyle name="Comma 2 2 2 2 3 2 3 2 2 3 2" xfId="18055" xr:uid="{D93C3E63-EC0F-4387-B772-21D556DA5D07}"/>
    <cellStyle name="Comma 2 2 2 2 3 2 3 2 2 4" xfId="9967" xr:uid="{9F227F5A-8746-4A5A-AFC3-BE7BF64D1CFE}"/>
    <cellStyle name="Comma 2 2 2 2 3 2 3 2 2 4 2" xfId="22099" xr:uid="{BEE04378-7C12-4A86-B812-AF3FE3A22D19}"/>
    <cellStyle name="Comma 2 2 2 2 3 2 3 2 2 5" xfId="14011" xr:uid="{176320EB-9E67-49E0-9DD2-BFD77944B8D9}"/>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3" xfId="10978" xr:uid="{62CABA8A-A684-41DA-810E-EA96EA1EA9E2}"/>
    <cellStyle name="Comma 2 2 2 2 3 2 3 2 3 3 2" xfId="23110" xr:uid="{7BA50445-D6F8-498B-A1B6-26146A42C3ED}"/>
    <cellStyle name="Comma 2 2 2 2 3 2 3 2 3 4" xfId="15022" xr:uid="{72E0A6E1-F761-4922-B871-7099CC75B8A6}"/>
    <cellStyle name="Comma 2 2 2 2 3 2 3 2 4" xfId="4912" xr:uid="{4A8941FD-195D-4CB1-847B-EEDB101E0E3D}"/>
    <cellStyle name="Comma 2 2 2 2 3 2 3 2 4 2" xfId="17044" xr:uid="{F3D19180-5662-4C69-A341-C42F18123534}"/>
    <cellStyle name="Comma 2 2 2 2 3 2 3 2 5" xfId="8956" xr:uid="{E5FD68F4-58F0-4B76-8750-7BC3E2D2EDC9}"/>
    <cellStyle name="Comma 2 2 2 2 3 2 3 2 5 2" xfId="21088" xr:uid="{3BBFE530-30D3-4EC7-94FE-1246CD26C8B9}"/>
    <cellStyle name="Comma 2 2 2 2 3 2 3 2 6" xfId="13000" xr:uid="{DF83F5C0-239D-4081-9B7C-17C70F873EFD}"/>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3" xfId="11484" xr:uid="{EFDD96BD-EB50-45D9-B663-04F6934BC41E}"/>
    <cellStyle name="Comma 2 2 2 2 3 2 3 3 2 3 2" xfId="23616" xr:uid="{5F2D0636-C532-48E1-A94E-022633D42828}"/>
    <cellStyle name="Comma 2 2 2 2 3 2 3 3 2 4" xfId="15528" xr:uid="{8B90F32C-A1B2-4118-8C97-B7B4DD652BF0}"/>
    <cellStyle name="Comma 2 2 2 2 3 2 3 3 3" xfId="5418" xr:uid="{1D485B88-27FD-45E6-8BB6-6F6C2CE3BE94}"/>
    <cellStyle name="Comma 2 2 2 2 3 2 3 3 3 2" xfId="17550" xr:uid="{910689D8-882D-4B85-9075-9138F64AD2C5}"/>
    <cellStyle name="Comma 2 2 2 2 3 2 3 3 4" xfId="9462" xr:uid="{1D09C5A2-0B5E-4132-92FD-F5CB78677D35}"/>
    <cellStyle name="Comma 2 2 2 2 3 2 3 3 4 2" xfId="21594" xr:uid="{E538CF6E-AE20-435A-9969-5628B12523A6}"/>
    <cellStyle name="Comma 2 2 2 2 3 2 3 3 5" xfId="13506" xr:uid="{476319DD-F207-4775-9E4D-D7381896A8E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3" xfId="10473" xr:uid="{FD91BCD4-1117-4D37-B9C6-79FBBF130680}"/>
    <cellStyle name="Comma 2 2 2 2 3 2 3 4 3 2" xfId="22605" xr:uid="{B11F5FAC-0C41-48B0-B152-3E0CEB7A1BB3}"/>
    <cellStyle name="Comma 2 2 2 2 3 2 3 4 4" xfId="14517" xr:uid="{A004EB0C-03DA-4484-983E-D747A4EC66C1}"/>
    <cellStyle name="Comma 2 2 2 2 3 2 3 5" xfId="4407" xr:uid="{582DB166-E171-4E4F-94BE-8BC5467C8311}"/>
    <cellStyle name="Comma 2 2 2 2 3 2 3 5 2" xfId="16539" xr:uid="{B415B04D-FEE7-48B9-BFC2-5F7B9526D3DC}"/>
    <cellStyle name="Comma 2 2 2 2 3 2 3 6" xfId="8451" xr:uid="{BA358D1A-3F81-4AD9-8E58-57783D4AABD8}"/>
    <cellStyle name="Comma 2 2 2 2 3 2 3 6 2" xfId="20583" xr:uid="{C48CA246-BF24-4E30-8B11-C68D21131866}"/>
    <cellStyle name="Comma 2 2 2 2 3 2 3 7" xfId="12495" xr:uid="{7D5E680A-8E73-4C3A-BD9E-A24C4F4DEB68}"/>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3" xfId="11736" xr:uid="{B7E1BEA4-2561-4A16-93D3-9119087CFED6}"/>
    <cellStyle name="Comma 2 2 2 2 3 2 4 2 2 3 2" xfId="23868" xr:uid="{FAAE7B5B-8B10-43F4-9157-86A2FC35337F}"/>
    <cellStyle name="Comma 2 2 2 2 3 2 4 2 2 4" xfId="15780" xr:uid="{E43F7BCD-5DCB-4C51-AFAF-7EB062537E7B}"/>
    <cellStyle name="Comma 2 2 2 2 3 2 4 2 3" xfId="5670" xr:uid="{221BB95C-2947-4C9F-9EC7-52AB8E66A71A}"/>
    <cellStyle name="Comma 2 2 2 2 3 2 4 2 3 2" xfId="17802" xr:uid="{0BE0D102-3E63-4E94-8D57-3D277B10DAD6}"/>
    <cellStyle name="Comma 2 2 2 2 3 2 4 2 4" xfId="9714" xr:uid="{58D46726-0ED0-4278-8461-A52869F0312A}"/>
    <cellStyle name="Comma 2 2 2 2 3 2 4 2 4 2" xfId="21846" xr:uid="{1C4249C3-54AE-4602-A3F5-63E1448934C1}"/>
    <cellStyle name="Comma 2 2 2 2 3 2 4 2 5" xfId="13758" xr:uid="{6045C748-CC62-4B5B-8CFF-61405D292C57}"/>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3" xfId="10725" xr:uid="{2D859FDC-DE69-4955-A5F2-75CA8E45BCA4}"/>
    <cellStyle name="Comma 2 2 2 2 3 2 4 3 3 2" xfId="22857" xr:uid="{67DA90EC-11E0-4A10-A9D0-53FEF8C5B01A}"/>
    <cellStyle name="Comma 2 2 2 2 3 2 4 3 4" xfId="14769" xr:uid="{7A570696-5932-493A-8760-84CB6134C9FD}"/>
    <cellStyle name="Comma 2 2 2 2 3 2 4 4" xfId="4659" xr:uid="{9B15DF2B-2AF8-431E-BDCE-123B87385798}"/>
    <cellStyle name="Comma 2 2 2 2 3 2 4 4 2" xfId="16791" xr:uid="{21D29850-0008-4350-BC6F-35C63A754B26}"/>
    <cellStyle name="Comma 2 2 2 2 3 2 4 5" xfId="8703" xr:uid="{C0C31105-A602-44D4-BFCB-6D865A872579}"/>
    <cellStyle name="Comma 2 2 2 2 3 2 4 5 2" xfId="20835" xr:uid="{64E5EFE2-DDA4-42DB-A175-DA11BCF34193}"/>
    <cellStyle name="Comma 2 2 2 2 3 2 4 6" xfId="12747" xr:uid="{882EA8FB-D7C5-41EE-8BF3-9497F8AD9506}"/>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3" xfId="11231" xr:uid="{870400DB-2F86-4A92-99FE-7A72B7B77022}"/>
    <cellStyle name="Comma 2 2 2 2 3 2 5 2 3 2" xfId="23363" xr:uid="{2AC1AEC5-D501-473E-A10E-EC7BB5D2D1AB}"/>
    <cellStyle name="Comma 2 2 2 2 3 2 5 2 4" xfId="15275" xr:uid="{D3F7FD34-9323-44D5-B0E9-09711E96757B}"/>
    <cellStyle name="Comma 2 2 2 2 3 2 5 3" xfId="5165" xr:uid="{7CCB5EB2-A539-45AF-B227-1974F54BF28E}"/>
    <cellStyle name="Comma 2 2 2 2 3 2 5 3 2" xfId="17297" xr:uid="{4C0D337B-2CDE-4891-BD07-8715277201AB}"/>
    <cellStyle name="Comma 2 2 2 2 3 2 5 4" xfId="9209" xr:uid="{C984B2CB-D961-4AFD-A76D-68A994FEF19F}"/>
    <cellStyle name="Comma 2 2 2 2 3 2 5 4 2" xfId="21341" xr:uid="{80D717A9-13D9-42B1-976E-5853C110EE45}"/>
    <cellStyle name="Comma 2 2 2 2 3 2 5 5" xfId="13253" xr:uid="{376C590D-F26B-4F5A-925A-3ABDEB2A73E3}"/>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3" xfId="10220" xr:uid="{3EF1B916-B902-4AAA-AC66-DFE5D7D6FC87}"/>
    <cellStyle name="Comma 2 2 2 2 3 2 6 3 2" xfId="22352" xr:uid="{BDBFFF8A-C5F2-493F-9B7F-6FE95BF6FD56}"/>
    <cellStyle name="Comma 2 2 2 2 3 2 6 4" xfId="14264" xr:uid="{FB6E7F86-BD83-4F4F-9F01-CF8CEA11D3FE}"/>
    <cellStyle name="Comma 2 2 2 2 3 2 7" xfId="4154" xr:uid="{0524FA38-BFDE-4A21-B81D-DA85357EA1C2}"/>
    <cellStyle name="Comma 2 2 2 2 3 2 7 2" xfId="16286" xr:uid="{D1CA3900-C6F8-4376-BF6D-CE452EE3E4C6}"/>
    <cellStyle name="Comma 2 2 2 2 3 2 8" xfId="8198" xr:uid="{96AD97BC-C66F-41DB-8074-AAF5847ABAB3}"/>
    <cellStyle name="Comma 2 2 2 2 3 2 8 2" xfId="20330" xr:uid="{AFA87EAB-9EDB-4C55-A0B4-20A530C3C89E}"/>
    <cellStyle name="Comma 2 2 2 2 3 2 9" xfId="12242" xr:uid="{AD53DA53-4EEF-4AA0-9E9C-52332A070776}"/>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3" xfId="12052" xr:uid="{FB2D1412-4C11-4235-8C82-1CCFF08585BE}"/>
    <cellStyle name="Comma 2 2 2 2 3 3 2 2 2 2 3 2" xfId="24184" xr:uid="{58CBA833-D0E5-419B-A0A4-7008D7DF7AD4}"/>
    <cellStyle name="Comma 2 2 2 2 3 3 2 2 2 2 4" xfId="16096" xr:uid="{BB4C2498-807F-40F8-96D2-2FA55CCF3DD8}"/>
    <cellStyle name="Comma 2 2 2 2 3 3 2 2 2 3" xfId="5986" xr:uid="{75B94A3A-2CA4-4D6B-88AF-0189FBFC3CD9}"/>
    <cellStyle name="Comma 2 2 2 2 3 3 2 2 2 3 2" xfId="18118" xr:uid="{C08D974C-C5D2-4C01-A139-5ED598D1183C}"/>
    <cellStyle name="Comma 2 2 2 2 3 3 2 2 2 4" xfId="10030" xr:uid="{AC2F76A1-8CA9-4EE6-AD51-2A80D280492A}"/>
    <cellStyle name="Comma 2 2 2 2 3 3 2 2 2 4 2" xfId="22162" xr:uid="{53AB8E46-9438-4A6D-98DE-C7836E8979B6}"/>
    <cellStyle name="Comma 2 2 2 2 3 3 2 2 2 5" xfId="14074" xr:uid="{967F1EA3-39A9-4C78-81FD-E0BC8AC527F3}"/>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3" xfId="11041" xr:uid="{D3FCDD6F-0285-46CF-8914-55DBEB0DA7CD}"/>
    <cellStyle name="Comma 2 2 2 2 3 3 2 2 3 3 2" xfId="23173" xr:uid="{61394A6F-37FA-4808-B5A0-686ED9724396}"/>
    <cellStyle name="Comma 2 2 2 2 3 3 2 2 3 4" xfId="15085" xr:uid="{CECDD450-421A-481A-BEB8-486F056EE3F0}"/>
    <cellStyle name="Comma 2 2 2 2 3 3 2 2 4" xfId="4975" xr:uid="{C313F3AB-150D-48ED-9DF7-F94399419E88}"/>
    <cellStyle name="Comma 2 2 2 2 3 3 2 2 4 2" xfId="17107" xr:uid="{83FD5AAB-7C76-46F4-B250-873564056E38}"/>
    <cellStyle name="Comma 2 2 2 2 3 3 2 2 5" xfId="9019" xr:uid="{AC84DCDA-5C3D-45C9-B974-0E72BF86D32B}"/>
    <cellStyle name="Comma 2 2 2 2 3 3 2 2 5 2" xfId="21151" xr:uid="{5B4E46EF-15BE-41C2-AAE6-9CF39E330B28}"/>
    <cellStyle name="Comma 2 2 2 2 3 3 2 2 6" xfId="13063" xr:uid="{BDAF19DA-4BEB-4938-931D-0090DB62B400}"/>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3" xfId="11547" xr:uid="{B6BC01EB-B443-4547-B646-F3B07C131FA1}"/>
    <cellStyle name="Comma 2 2 2 2 3 3 2 3 2 3 2" xfId="23679" xr:uid="{43F3B566-1099-4E7C-9703-E4C92672C750}"/>
    <cellStyle name="Comma 2 2 2 2 3 3 2 3 2 4" xfId="15591" xr:uid="{E7DA4BAA-087B-4253-8741-9E5235C2D5D7}"/>
    <cellStyle name="Comma 2 2 2 2 3 3 2 3 3" xfId="5481" xr:uid="{22D46529-46A8-43CC-8D63-DE5868FDCC1B}"/>
    <cellStyle name="Comma 2 2 2 2 3 3 2 3 3 2" xfId="17613" xr:uid="{13908A0A-256C-4647-826D-73CBDAE1163C}"/>
    <cellStyle name="Comma 2 2 2 2 3 3 2 3 4" xfId="9525" xr:uid="{4E17CA1C-3C1D-42DA-9A0C-19D55B910F6F}"/>
    <cellStyle name="Comma 2 2 2 2 3 3 2 3 4 2" xfId="21657" xr:uid="{80FBDDD8-CBC5-42C1-AF93-74B5FF6B8031}"/>
    <cellStyle name="Comma 2 2 2 2 3 3 2 3 5" xfId="13569" xr:uid="{B11FE2DF-C333-4434-8DFA-7B1ECB7DD333}"/>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3" xfId="10536" xr:uid="{C5A81A69-AE82-4D96-864F-35D10582ACE7}"/>
    <cellStyle name="Comma 2 2 2 2 3 3 2 4 3 2" xfId="22668" xr:uid="{780C9A17-DE10-4098-B007-68DDDE280C4F}"/>
    <cellStyle name="Comma 2 2 2 2 3 3 2 4 4" xfId="14580" xr:uid="{E3EC87D1-28F9-46BF-AB4C-404E9318F243}"/>
    <cellStyle name="Comma 2 2 2 2 3 3 2 5" xfId="4470" xr:uid="{333CBC46-EF66-4484-8ADA-849B225EE16D}"/>
    <cellStyle name="Comma 2 2 2 2 3 3 2 5 2" xfId="16602" xr:uid="{89DAA2A2-B0AC-40B7-8BDD-08E6FD1D2D8E}"/>
    <cellStyle name="Comma 2 2 2 2 3 3 2 6" xfId="8514" xr:uid="{164FBF8F-9A30-4BF3-901B-0229E38FBB00}"/>
    <cellStyle name="Comma 2 2 2 2 3 3 2 6 2" xfId="20646" xr:uid="{EA0DCD72-825C-46FB-9B54-1C5200179218}"/>
    <cellStyle name="Comma 2 2 2 2 3 3 2 7" xfId="12558" xr:uid="{1EDEE303-E885-47BB-94CF-660A662C45A6}"/>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3" xfId="11799" xr:uid="{3BC5D680-C6C6-4AEE-B8A7-01BD2958E664}"/>
    <cellStyle name="Comma 2 2 2 2 3 3 3 2 2 3 2" xfId="23931" xr:uid="{BD6A7E65-4F51-4385-946E-65443B3BB34F}"/>
    <cellStyle name="Comma 2 2 2 2 3 3 3 2 2 4" xfId="15843" xr:uid="{025FB79C-B94D-4D9D-8AC1-EAD684BE5A61}"/>
    <cellStyle name="Comma 2 2 2 2 3 3 3 2 3" xfId="5733" xr:uid="{084ABDE8-D85F-4FA9-ABAA-AA35A963716B}"/>
    <cellStyle name="Comma 2 2 2 2 3 3 3 2 3 2" xfId="17865" xr:uid="{BC4E1B74-B472-4A5F-9FF8-5A4AEF3353DD}"/>
    <cellStyle name="Comma 2 2 2 2 3 3 3 2 4" xfId="9777" xr:uid="{FE729D69-7E5E-47DF-ACF6-337DA4391E94}"/>
    <cellStyle name="Comma 2 2 2 2 3 3 3 2 4 2" xfId="21909" xr:uid="{E6995703-B2DE-4823-A64F-7F5524595442}"/>
    <cellStyle name="Comma 2 2 2 2 3 3 3 2 5" xfId="13821" xr:uid="{EFBB99A5-4615-4BDB-9878-F3FD31856B8C}"/>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3" xfId="10788" xr:uid="{D63F8C49-9EA5-4D9E-A6FC-443FCE6B8C95}"/>
    <cellStyle name="Comma 2 2 2 2 3 3 3 3 3 2" xfId="22920" xr:uid="{7183390A-AD39-4ED3-B0DB-2EF3C5C48F73}"/>
    <cellStyle name="Comma 2 2 2 2 3 3 3 3 4" xfId="14832" xr:uid="{1C384801-DC6B-4AB6-8D3D-16504DD54C39}"/>
    <cellStyle name="Comma 2 2 2 2 3 3 3 4" xfId="4722" xr:uid="{99D4A6BA-B875-4908-9808-BDEBAE10CC02}"/>
    <cellStyle name="Comma 2 2 2 2 3 3 3 4 2" xfId="16854" xr:uid="{3FEE0282-C694-422C-9DBE-AD41077E3250}"/>
    <cellStyle name="Comma 2 2 2 2 3 3 3 5" xfId="8766" xr:uid="{168F709F-634D-4674-9BBD-1FFE66F75D05}"/>
    <cellStyle name="Comma 2 2 2 2 3 3 3 5 2" xfId="20898" xr:uid="{027137E3-B7D1-413C-9D24-2B80D6CE7564}"/>
    <cellStyle name="Comma 2 2 2 2 3 3 3 6" xfId="12810" xr:uid="{95415588-45FD-4F4B-AA2E-C992937734B3}"/>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3" xfId="11294" xr:uid="{ADFEF7B0-7BC3-4D6C-B5DD-5444CB0A23C9}"/>
    <cellStyle name="Comma 2 2 2 2 3 3 4 2 3 2" xfId="23426" xr:uid="{54D46327-9D21-4A08-AC79-227031CE585A}"/>
    <cellStyle name="Comma 2 2 2 2 3 3 4 2 4" xfId="15338" xr:uid="{58B2954D-FDFE-4040-8D62-11373292DA9C}"/>
    <cellStyle name="Comma 2 2 2 2 3 3 4 3" xfId="5228" xr:uid="{85341B6B-3AB2-42A6-8708-E6ACE2FFB575}"/>
    <cellStyle name="Comma 2 2 2 2 3 3 4 3 2" xfId="17360" xr:uid="{6C373BD0-B833-4512-9DD8-D614146393F6}"/>
    <cellStyle name="Comma 2 2 2 2 3 3 4 4" xfId="9272" xr:uid="{7782E1B1-09FA-4931-A9C0-0BBDDCB338BA}"/>
    <cellStyle name="Comma 2 2 2 2 3 3 4 4 2" xfId="21404" xr:uid="{F2EE9151-0109-4493-999E-9A9F36A21930}"/>
    <cellStyle name="Comma 2 2 2 2 3 3 4 5" xfId="13316" xr:uid="{E09CBACD-76C9-4F2B-B067-E31B5C887EB6}"/>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3" xfId="10283" xr:uid="{8AB56342-F46A-46EF-AB52-4E27CC1E608D}"/>
    <cellStyle name="Comma 2 2 2 2 3 3 5 3 2" xfId="22415" xr:uid="{4EB2EC2D-53B8-4E52-BD2E-ACDB394D85B6}"/>
    <cellStyle name="Comma 2 2 2 2 3 3 5 4" xfId="14327" xr:uid="{B079776B-0359-47C5-B1B0-ABFBC1738B29}"/>
    <cellStyle name="Comma 2 2 2 2 3 3 6" xfId="4217" xr:uid="{CDCB3D69-F35F-4B76-896C-B284446EF0CE}"/>
    <cellStyle name="Comma 2 2 2 2 3 3 6 2" xfId="16349" xr:uid="{7F8E942C-CA8C-4CFD-841B-0D38F2C64B81}"/>
    <cellStyle name="Comma 2 2 2 2 3 3 7" xfId="8261" xr:uid="{AC3A9A14-33C1-4996-8787-E9B748EE2BCA}"/>
    <cellStyle name="Comma 2 2 2 2 3 3 7 2" xfId="20393" xr:uid="{3282C1A4-438A-4802-9934-FA8790148EDF}"/>
    <cellStyle name="Comma 2 2 2 2 3 3 8" xfId="12305" xr:uid="{10366A88-5732-484D-9223-4326CFAE6C19}"/>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3" xfId="11926" xr:uid="{A1F6D54C-188E-4F69-8CBE-02308C396480}"/>
    <cellStyle name="Comma 2 2 2 2 3 4 2 2 2 3 2" xfId="24058" xr:uid="{EB22B88B-2543-4579-B87F-A9F7470F1730}"/>
    <cellStyle name="Comma 2 2 2 2 3 4 2 2 2 4" xfId="15970" xr:uid="{9E642B84-16C0-4695-A7A6-F2BC9DCBC84F}"/>
    <cellStyle name="Comma 2 2 2 2 3 4 2 2 3" xfId="5860" xr:uid="{3A614F9D-7C22-4662-8CE3-F68FBCB0E6EA}"/>
    <cellStyle name="Comma 2 2 2 2 3 4 2 2 3 2" xfId="17992" xr:uid="{EBD08FAD-1696-4FC2-ADAD-A5E7BF834DFF}"/>
    <cellStyle name="Comma 2 2 2 2 3 4 2 2 4" xfId="9904" xr:uid="{384C8322-8C6B-4FE5-B5B7-746E42E9844C}"/>
    <cellStyle name="Comma 2 2 2 2 3 4 2 2 4 2" xfId="22036" xr:uid="{03A10F6A-1975-46C8-AD97-817658CCD175}"/>
    <cellStyle name="Comma 2 2 2 2 3 4 2 2 5" xfId="13948" xr:uid="{EEDB6779-9DF4-4438-8CFF-5EEEC7E7BAFD}"/>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3" xfId="10915" xr:uid="{7861F0AE-3B8D-4442-A7FC-1833BF74F96C}"/>
    <cellStyle name="Comma 2 2 2 2 3 4 2 3 3 2" xfId="23047" xr:uid="{296ADB3E-382E-4EF0-95F6-22ACFA9254A4}"/>
    <cellStyle name="Comma 2 2 2 2 3 4 2 3 4" xfId="14959" xr:uid="{898F5BA7-A2D6-4A6B-8729-C604F16A904E}"/>
    <cellStyle name="Comma 2 2 2 2 3 4 2 4" xfId="4849" xr:uid="{FACDAC07-FEDA-4454-9CF6-7764AB7E7253}"/>
    <cellStyle name="Comma 2 2 2 2 3 4 2 4 2" xfId="16981" xr:uid="{8D445677-CCCD-459E-AF5D-17FD896A9179}"/>
    <cellStyle name="Comma 2 2 2 2 3 4 2 5" xfId="8893" xr:uid="{38234ADA-6D6C-4161-A9FC-3994A3E40DE4}"/>
    <cellStyle name="Comma 2 2 2 2 3 4 2 5 2" xfId="21025" xr:uid="{1335F1B2-D17D-44EB-A2A5-C4C62B4ACFB7}"/>
    <cellStyle name="Comma 2 2 2 2 3 4 2 6" xfId="12937" xr:uid="{E6A68D49-FA25-4D18-97F9-CF9A988F46C1}"/>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3" xfId="11421" xr:uid="{98A111D6-E51E-4CF9-BC15-71549EE6AF42}"/>
    <cellStyle name="Comma 2 2 2 2 3 4 3 2 3 2" xfId="23553" xr:uid="{5AF5A4A2-56D4-45CE-BB61-6F56BF9FDB9E}"/>
    <cellStyle name="Comma 2 2 2 2 3 4 3 2 4" xfId="15465" xr:uid="{B9D48334-D88E-435B-B9B2-45899BBDD7A5}"/>
    <cellStyle name="Comma 2 2 2 2 3 4 3 3" xfId="5355" xr:uid="{C95251B7-9E00-4AEA-9D8B-1D5910C16FA4}"/>
    <cellStyle name="Comma 2 2 2 2 3 4 3 3 2" xfId="17487" xr:uid="{8530ABF8-BFB5-41DD-A51C-F31BB7055162}"/>
    <cellStyle name="Comma 2 2 2 2 3 4 3 4" xfId="9399" xr:uid="{E74675D7-0160-4F3F-88D1-441F437784D6}"/>
    <cellStyle name="Comma 2 2 2 2 3 4 3 4 2" xfId="21531" xr:uid="{E61CDF9A-576A-4D9D-AA4E-F92B0AB68B6C}"/>
    <cellStyle name="Comma 2 2 2 2 3 4 3 5" xfId="13443" xr:uid="{BE8A4A25-6D49-4D83-A06E-F28B67DAB21A}"/>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3" xfId="10410" xr:uid="{7EEFE189-8BDB-4E9B-BA0E-EC6296BD7EBE}"/>
    <cellStyle name="Comma 2 2 2 2 3 4 4 3 2" xfId="22542" xr:uid="{8B21DEAE-3B15-4C5C-9763-54ECC530FD16}"/>
    <cellStyle name="Comma 2 2 2 2 3 4 4 4" xfId="14454" xr:uid="{1E919294-2F77-43F0-9C90-E79C0BFA77AF}"/>
    <cellStyle name="Comma 2 2 2 2 3 4 5" xfId="4344" xr:uid="{1053EC6A-C0FE-45E5-973C-FE6BF7883F16}"/>
    <cellStyle name="Comma 2 2 2 2 3 4 5 2" xfId="16476" xr:uid="{AD86A915-6ADE-4BF5-B032-9F6F6BC4B9D6}"/>
    <cellStyle name="Comma 2 2 2 2 3 4 6" xfId="8388" xr:uid="{34C6C152-6803-49D7-822C-CB4D3E4C2C2F}"/>
    <cellStyle name="Comma 2 2 2 2 3 4 6 2" xfId="20520" xr:uid="{F430CA79-CFA6-4128-B087-E5445FAC630A}"/>
    <cellStyle name="Comma 2 2 2 2 3 4 7" xfId="12432" xr:uid="{50E0ECFF-B060-46A2-A5FC-38F3E9373F04}"/>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3" xfId="11673" xr:uid="{1300D628-D874-4BBA-A897-6A50322B92B5}"/>
    <cellStyle name="Comma 2 2 2 2 3 5 2 2 3 2" xfId="23805" xr:uid="{EDA62A59-959F-401A-B1A7-ADE28D6C1AD8}"/>
    <cellStyle name="Comma 2 2 2 2 3 5 2 2 4" xfId="15717" xr:uid="{2C30E4C2-3349-4D78-AB81-D84324FB7E49}"/>
    <cellStyle name="Comma 2 2 2 2 3 5 2 3" xfId="5607" xr:uid="{9D637541-2036-466D-B5B4-82D4189FC7CE}"/>
    <cellStyle name="Comma 2 2 2 2 3 5 2 3 2" xfId="17739" xr:uid="{92B06CFC-DF2F-4D59-8007-EDE87084D24F}"/>
    <cellStyle name="Comma 2 2 2 2 3 5 2 4" xfId="9651" xr:uid="{0EAFF756-BFE6-4551-B600-303E59BA6D6E}"/>
    <cellStyle name="Comma 2 2 2 2 3 5 2 4 2" xfId="21783" xr:uid="{7D20CFF4-D615-4E6A-A1D5-3FB4AB71F43B}"/>
    <cellStyle name="Comma 2 2 2 2 3 5 2 5" xfId="13695" xr:uid="{B5ACEF28-BAC2-48BD-8688-C99724918B9B}"/>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3" xfId="10662" xr:uid="{5F676F93-DFD9-4D65-AF76-4B45FF96678C}"/>
    <cellStyle name="Comma 2 2 2 2 3 5 3 3 2" xfId="22794" xr:uid="{D95024BB-81E0-45AF-9164-669FEE40BD61}"/>
    <cellStyle name="Comma 2 2 2 2 3 5 3 4" xfId="14706" xr:uid="{DF89FB38-5214-48BD-A510-A1A7F1DC457B}"/>
    <cellStyle name="Comma 2 2 2 2 3 5 4" xfId="4596" xr:uid="{EA3A121C-DF0A-4EB0-85D1-EB247D53BDA6}"/>
    <cellStyle name="Comma 2 2 2 2 3 5 4 2" xfId="16728" xr:uid="{8D5A4D8B-FB8C-45FD-AE59-01E54E093884}"/>
    <cellStyle name="Comma 2 2 2 2 3 5 5" xfId="8640" xr:uid="{A068B404-BA24-454B-BCD8-9E5BB7E361EE}"/>
    <cellStyle name="Comma 2 2 2 2 3 5 5 2" xfId="20772" xr:uid="{B65B71CC-5958-464C-A3CE-735E0FA49031}"/>
    <cellStyle name="Comma 2 2 2 2 3 5 6" xfId="12684" xr:uid="{23E88DF9-8DDE-408C-B0AC-AD69CBF19431}"/>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3" xfId="11168" xr:uid="{5F5FFC1C-9657-4593-9EFB-2D47B482BC6E}"/>
    <cellStyle name="Comma 2 2 2 2 3 6 2 3 2" xfId="23300" xr:uid="{2FF23569-F3FC-49E2-8E6A-54A7120A6639}"/>
    <cellStyle name="Comma 2 2 2 2 3 6 2 4" xfId="15212" xr:uid="{D2C991BA-BE8E-42E5-BB3C-5D6A40225A18}"/>
    <cellStyle name="Comma 2 2 2 2 3 6 3" xfId="5102" xr:uid="{C2538BD8-C3AA-4EDA-8F30-E0DF6A2122F9}"/>
    <cellStyle name="Comma 2 2 2 2 3 6 3 2" xfId="17234" xr:uid="{D6D10DF6-FE36-4329-86BA-07E98AD2F92C}"/>
    <cellStyle name="Comma 2 2 2 2 3 6 4" xfId="9146" xr:uid="{9033EAFA-DA42-4397-B9F0-1E2C2EA06E65}"/>
    <cellStyle name="Comma 2 2 2 2 3 6 4 2" xfId="21278" xr:uid="{CEA9B447-399E-4020-B084-D5880C37AD1A}"/>
    <cellStyle name="Comma 2 2 2 2 3 6 5" xfId="13190" xr:uid="{7B8788D7-896C-4A6E-8229-0DA6C07B98DF}"/>
    <cellStyle name="Comma 2 2 2 2 3 7" xfId="2069" xr:uid="{711A93FF-8939-4DE0-A398-98F47F0BC187}"/>
    <cellStyle name="Comma 2 2 2 2 3 7 2" xfId="6113" xr:uid="{83814BDD-C273-479D-891C-6567F10DCD4D}"/>
    <cellStyle name="Comma 2 2 2 2 3 7 2 2" xfId="18245" xr:uid="{6CE0D446-8898-4D51-84D2-84063FADD8C9}"/>
    <cellStyle name="Comma 2 2 2 2 3 7 3" xfId="10157" xr:uid="{B282DECD-95FC-4921-8F5C-7D0C49B8C8DE}"/>
    <cellStyle name="Comma 2 2 2 2 3 7 3 2" xfId="22289" xr:uid="{97C09832-D9D2-4301-966B-A89D09DA3F41}"/>
    <cellStyle name="Comma 2 2 2 2 3 7 4" xfId="14201" xr:uid="{31FB85C0-B436-493D-98CC-6A87F1DC5B9C}"/>
    <cellStyle name="Comma 2 2 2 2 3 8" xfId="4091" xr:uid="{578BE36B-0CC0-4831-8969-CE52088583A4}"/>
    <cellStyle name="Comma 2 2 2 2 3 8 2" xfId="16223" xr:uid="{24CCDA25-C8AE-4020-85C4-3A8DE08BB70B}"/>
    <cellStyle name="Comma 2 2 2 2 3 9" xfId="8135" xr:uid="{833FBA1F-889B-444F-B041-BCDC9F7FE5D2}"/>
    <cellStyle name="Comma 2 2 2 2 3 9 2" xfId="20267" xr:uid="{69ED9F9F-43A9-44C7-BD57-1B7E929B7981}"/>
    <cellStyle name="Comma 2 2 2 2 4" xfId="68" xr:uid="{D4E483DC-314F-45C4-BFBB-5BF704E4D7C6}"/>
    <cellStyle name="Comma 2 2 2 2 4 10" xfId="12200" xr:uid="{70361D0C-A4B0-4085-825A-41B04FA6E4C9}"/>
    <cellStyle name="Comma 2 2 2 2 4 2" xfId="131" xr:uid="{4FCA3C30-4030-4043-BBED-AEBBE1DF58FC}"/>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3" xfId="12136" xr:uid="{FE0FB909-38FA-4CCB-871C-EC87F2BF84BD}"/>
    <cellStyle name="Comma 2 2 2 2 4 2 2 2 2 2 2 3 2" xfId="24268" xr:uid="{FA931719-295D-47AB-8AB8-20F70CB88AC9}"/>
    <cellStyle name="Comma 2 2 2 2 4 2 2 2 2 2 2 4" xfId="16180" xr:uid="{84B93CAF-47B8-486D-AE23-90F8723F0CB1}"/>
    <cellStyle name="Comma 2 2 2 2 4 2 2 2 2 2 3" xfId="6070" xr:uid="{15A7632B-9535-40B1-839B-7825D8D6217D}"/>
    <cellStyle name="Comma 2 2 2 2 4 2 2 2 2 2 3 2" xfId="18202" xr:uid="{27F45528-7D10-4D17-A586-8AC7E4D5D541}"/>
    <cellStyle name="Comma 2 2 2 2 4 2 2 2 2 2 4" xfId="10114" xr:uid="{4F479745-3C66-45E0-96E2-F7D7D86E96C3}"/>
    <cellStyle name="Comma 2 2 2 2 4 2 2 2 2 2 4 2" xfId="22246" xr:uid="{2ADC5C7B-3CE0-42BB-883D-F877C66013BE}"/>
    <cellStyle name="Comma 2 2 2 2 4 2 2 2 2 2 5" xfId="14158" xr:uid="{2104398F-72B8-46E6-AE07-20817C619409}"/>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3" xfId="11125" xr:uid="{4DD54076-1757-4AE7-AA7A-D2838A119C3C}"/>
    <cellStyle name="Comma 2 2 2 2 4 2 2 2 2 3 3 2" xfId="23257" xr:uid="{D270E6A2-B9BD-42FF-B5BF-7D68535D97C9}"/>
    <cellStyle name="Comma 2 2 2 2 4 2 2 2 2 3 4" xfId="15169" xr:uid="{5731911E-A0B9-47E8-92EC-BF2885478AFC}"/>
    <cellStyle name="Comma 2 2 2 2 4 2 2 2 2 4" xfId="5059" xr:uid="{A240DDA2-760D-4AE1-95E8-299FB0021F02}"/>
    <cellStyle name="Comma 2 2 2 2 4 2 2 2 2 4 2" xfId="17191" xr:uid="{F3A60B60-E550-4412-B4B7-1838B97B0F90}"/>
    <cellStyle name="Comma 2 2 2 2 4 2 2 2 2 5" xfId="9103" xr:uid="{7E2DD922-DE19-4DDC-A767-ABCD720AEE2A}"/>
    <cellStyle name="Comma 2 2 2 2 4 2 2 2 2 5 2" xfId="21235" xr:uid="{101EA036-5703-460C-B2A0-A85BD7A8632B}"/>
    <cellStyle name="Comma 2 2 2 2 4 2 2 2 2 6" xfId="13147" xr:uid="{F4DA6254-5134-4F4A-AC91-9DA04E4EC8A3}"/>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3" xfId="11631" xr:uid="{6A36CA1E-25CA-42FF-AE18-4399B58F7284}"/>
    <cellStyle name="Comma 2 2 2 2 4 2 2 2 3 2 3 2" xfId="23763" xr:uid="{E768AC5E-2A9A-4ED6-9F3E-A741AD65B8BC}"/>
    <cellStyle name="Comma 2 2 2 2 4 2 2 2 3 2 4" xfId="15675" xr:uid="{A5291CEB-6B80-4C57-84C1-A95951FF50DA}"/>
    <cellStyle name="Comma 2 2 2 2 4 2 2 2 3 3" xfId="5565" xr:uid="{CEED154D-8D15-47FE-98CE-FDAC1FC3D078}"/>
    <cellStyle name="Comma 2 2 2 2 4 2 2 2 3 3 2" xfId="17697" xr:uid="{8DA32EA7-9514-424F-B893-41CF2AABE9AC}"/>
    <cellStyle name="Comma 2 2 2 2 4 2 2 2 3 4" xfId="9609" xr:uid="{0DF98FD8-BF49-4BA1-904C-D207E3352EF5}"/>
    <cellStyle name="Comma 2 2 2 2 4 2 2 2 3 4 2" xfId="21741" xr:uid="{AD15DD2A-F6C4-4310-82B0-1F93A0BBD974}"/>
    <cellStyle name="Comma 2 2 2 2 4 2 2 2 3 5" xfId="13653" xr:uid="{82B78C99-6CE8-46D3-9DBD-51502678606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3" xfId="10620" xr:uid="{E7DE248E-A42D-4064-9A52-BDED0FA863DE}"/>
    <cellStyle name="Comma 2 2 2 2 4 2 2 2 4 3 2" xfId="22752" xr:uid="{A4EB18FF-368E-4105-B3AA-63ACC15F3A53}"/>
    <cellStyle name="Comma 2 2 2 2 4 2 2 2 4 4" xfId="14664" xr:uid="{D1A5E6D0-7676-4527-8503-71EA27D38891}"/>
    <cellStyle name="Comma 2 2 2 2 4 2 2 2 5" xfId="4554" xr:uid="{EFC8D060-FBEF-428B-9412-AB7E3D3E34EE}"/>
    <cellStyle name="Comma 2 2 2 2 4 2 2 2 5 2" xfId="16686" xr:uid="{A3A860A5-49D1-4B02-BE79-0EFDD7BAFFF3}"/>
    <cellStyle name="Comma 2 2 2 2 4 2 2 2 6" xfId="8598" xr:uid="{3953772F-5A18-461F-A88D-64C50EDE3C38}"/>
    <cellStyle name="Comma 2 2 2 2 4 2 2 2 6 2" xfId="20730" xr:uid="{7FFDA49B-5049-403D-A3A7-C7A3547E91F4}"/>
    <cellStyle name="Comma 2 2 2 2 4 2 2 2 7" xfId="12642" xr:uid="{265CEA22-7A99-4807-B152-E347D26ABDB6}"/>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3" xfId="11883" xr:uid="{BEF0EB1D-3A63-4834-A7E9-D56BD87E0015}"/>
    <cellStyle name="Comma 2 2 2 2 4 2 2 3 2 2 3 2" xfId="24015" xr:uid="{D23D29B8-8910-4FB3-96E6-C31F2F06C86B}"/>
    <cellStyle name="Comma 2 2 2 2 4 2 2 3 2 2 4" xfId="15927" xr:uid="{085FF877-FB96-4E84-809F-6DDF73578921}"/>
    <cellStyle name="Comma 2 2 2 2 4 2 2 3 2 3" xfId="5817" xr:uid="{CB80F1C0-B0EF-434C-BCEF-046DE00CFD8D}"/>
    <cellStyle name="Comma 2 2 2 2 4 2 2 3 2 3 2" xfId="17949" xr:uid="{CBADA5B4-8958-4C02-A226-81DD44BF0ADC}"/>
    <cellStyle name="Comma 2 2 2 2 4 2 2 3 2 4" xfId="9861" xr:uid="{B053294D-D85B-4CB0-8883-ED21685CA1C7}"/>
    <cellStyle name="Comma 2 2 2 2 4 2 2 3 2 4 2" xfId="21993" xr:uid="{70B5B561-794E-4A77-A4BE-0B855DEF30E1}"/>
    <cellStyle name="Comma 2 2 2 2 4 2 2 3 2 5" xfId="13905" xr:uid="{838E7465-2450-4E09-8764-501476F33039}"/>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3" xfId="10872" xr:uid="{E0E15EC6-BBBD-491F-8969-02B398228870}"/>
    <cellStyle name="Comma 2 2 2 2 4 2 2 3 3 3 2" xfId="23004" xr:uid="{A46F0377-4FAA-4F21-A795-468128411728}"/>
    <cellStyle name="Comma 2 2 2 2 4 2 2 3 3 4" xfId="14916" xr:uid="{617E3D62-C603-48EF-972D-9E05E34D05DA}"/>
    <cellStyle name="Comma 2 2 2 2 4 2 2 3 4" xfId="4806" xr:uid="{4ED15687-AEEE-4EE4-A505-8ABB2CF6F48A}"/>
    <cellStyle name="Comma 2 2 2 2 4 2 2 3 4 2" xfId="16938" xr:uid="{E3098339-590D-444C-BF37-536456DCD6B9}"/>
    <cellStyle name="Comma 2 2 2 2 4 2 2 3 5" xfId="8850" xr:uid="{01A94B8A-8437-442E-A79E-F0616675445B}"/>
    <cellStyle name="Comma 2 2 2 2 4 2 2 3 5 2" xfId="20982" xr:uid="{3D95C801-631E-4015-AD69-DA47D717EB96}"/>
    <cellStyle name="Comma 2 2 2 2 4 2 2 3 6" xfId="12894" xr:uid="{618CFE67-8F7A-40A7-9902-6B3FA933AACA}"/>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3" xfId="11378" xr:uid="{881DF978-6005-4AF6-A0FF-50D59CC1FD13}"/>
    <cellStyle name="Comma 2 2 2 2 4 2 2 4 2 3 2" xfId="23510" xr:uid="{29CD8851-EB5D-40D1-A4AD-19BAB1A504DD}"/>
    <cellStyle name="Comma 2 2 2 2 4 2 2 4 2 4" xfId="15422" xr:uid="{A7106EDE-B1CC-4931-A7B7-08B83C034A1D}"/>
    <cellStyle name="Comma 2 2 2 2 4 2 2 4 3" xfId="5312" xr:uid="{57B173B3-59B9-430E-882F-BD68B2FC7F4D}"/>
    <cellStyle name="Comma 2 2 2 2 4 2 2 4 3 2" xfId="17444" xr:uid="{E0F97F73-848C-479F-AB5C-A50B9CC02C0B}"/>
    <cellStyle name="Comma 2 2 2 2 4 2 2 4 4" xfId="9356" xr:uid="{330C51BC-4E45-42DC-9721-2E871ED7CDAF}"/>
    <cellStyle name="Comma 2 2 2 2 4 2 2 4 4 2" xfId="21488" xr:uid="{3F7DA155-305B-4339-8166-18B6490BDEAD}"/>
    <cellStyle name="Comma 2 2 2 2 4 2 2 4 5" xfId="13400" xr:uid="{304DE682-ABCE-4ED6-8D2E-A2A2347DDA35}"/>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3" xfId="10367" xr:uid="{8DF5CC93-D2EF-434A-B4A6-DAC6B73539B1}"/>
    <cellStyle name="Comma 2 2 2 2 4 2 2 5 3 2" xfId="22499" xr:uid="{312ECAA8-D625-4B65-9025-E83A290EB43A}"/>
    <cellStyle name="Comma 2 2 2 2 4 2 2 5 4" xfId="14411" xr:uid="{9E15F07D-B4A1-4E18-86E4-BCD46AC687E2}"/>
    <cellStyle name="Comma 2 2 2 2 4 2 2 6" xfId="4301" xr:uid="{75BD99D7-BC96-482B-8558-545D505570C2}"/>
    <cellStyle name="Comma 2 2 2 2 4 2 2 6 2" xfId="16433" xr:uid="{34412B07-AA81-4123-A819-D8DD47C2BDD5}"/>
    <cellStyle name="Comma 2 2 2 2 4 2 2 7" xfId="8345" xr:uid="{DA745547-F01E-4253-A522-5B31448685DA}"/>
    <cellStyle name="Comma 2 2 2 2 4 2 2 7 2" xfId="20477" xr:uid="{3F154D50-B00D-4A6B-A552-6AD8F62E8D15}"/>
    <cellStyle name="Comma 2 2 2 2 4 2 2 8" xfId="12389" xr:uid="{9F76ECD7-DEC6-4B80-BF4A-53A7858CF6A6}"/>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3" xfId="12010" xr:uid="{9C7A332D-8914-488B-B2FF-B6E29A97F53F}"/>
    <cellStyle name="Comma 2 2 2 2 4 2 3 2 2 2 3 2" xfId="24142" xr:uid="{64E4D48A-BE0C-4B2F-9FE8-8C7314A24013}"/>
    <cellStyle name="Comma 2 2 2 2 4 2 3 2 2 2 4" xfId="16054" xr:uid="{97C828FE-05FF-474F-8FE8-7EA9C992B6E6}"/>
    <cellStyle name="Comma 2 2 2 2 4 2 3 2 2 3" xfId="5944" xr:uid="{8D498221-C6E0-4FDF-8AA9-876F8F17EA29}"/>
    <cellStyle name="Comma 2 2 2 2 4 2 3 2 2 3 2" xfId="18076" xr:uid="{D90D73FE-9076-4723-B10A-95423F01697C}"/>
    <cellStyle name="Comma 2 2 2 2 4 2 3 2 2 4" xfId="9988" xr:uid="{E8F86F48-4258-4DA7-947D-255FEF9077DE}"/>
    <cellStyle name="Comma 2 2 2 2 4 2 3 2 2 4 2" xfId="22120" xr:uid="{7600712B-2693-4209-84FE-93CBCF6AE0EB}"/>
    <cellStyle name="Comma 2 2 2 2 4 2 3 2 2 5" xfId="14032" xr:uid="{60965B99-6FF4-4E01-A74D-AB57F1AA7659}"/>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3" xfId="10999" xr:uid="{D99559C1-15A4-48F6-ABE6-1D3FE7A7E8F4}"/>
    <cellStyle name="Comma 2 2 2 2 4 2 3 2 3 3 2" xfId="23131" xr:uid="{FEBC48CD-4276-4582-8188-AC4C9750BB84}"/>
    <cellStyle name="Comma 2 2 2 2 4 2 3 2 3 4" xfId="15043" xr:uid="{83422F4A-FC9F-4E0C-A399-69D69C756A6E}"/>
    <cellStyle name="Comma 2 2 2 2 4 2 3 2 4" xfId="4933" xr:uid="{92F91287-5F25-4DC3-8AEB-E53E04CE1469}"/>
    <cellStyle name="Comma 2 2 2 2 4 2 3 2 4 2" xfId="17065" xr:uid="{8CB3ED5B-4469-479E-871F-42AAC2E95225}"/>
    <cellStyle name="Comma 2 2 2 2 4 2 3 2 5" xfId="8977" xr:uid="{5F6B343C-1344-4AA5-BEE3-B375C851EBA0}"/>
    <cellStyle name="Comma 2 2 2 2 4 2 3 2 5 2" xfId="21109" xr:uid="{ECEA8374-D150-4724-879D-2FD8705A2DF8}"/>
    <cellStyle name="Comma 2 2 2 2 4 2 3 2 6" xfId="13021" xr:uid="{2CCF9BF0-4B7A-4F89-9BE7-173B1468D38D}"/>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3" xfId="11505" xr:uid="{47C54062-87EA-40EF-8163-BABA50E71BA1}"/>
    <cellStyle name="Comma 2 2 2 2 4 2 3 3 2 3 2" xfId="23637" xr:uid="{86654D92-FBAB-420E-8E66-C765B5AA6730}"/>
    <cellStyle name="Comma 2 2 2 2 4 2 3 3 2 4" xfId="15549" xr:uid="{649B5554-B3F3-4F0A-B93F-C4FA3FA01BFA}"/>
    <cellStyle name="Comma 2 2 2 2 4 2 3 3 3" xfId="5439" xr:uid="{F9D14ECD-9DEE-46C7-82AC-C0A2FA72C7AA}"/>
    <cellStyle name="Comma 2 2 2 2 4 2 3 3 3 2" xfId="17571" xr:uid="{4EFAA1DE-2442-4510-87B4-3E936495E985}"/>
    <cellStyle name="Comma 2 2 2 2 4 2 3 3 4" xfId="9483" xr:uid="{9690D119-0BAA-4B71-8409-2F40D84DC8E7}"/>
    <cellStyle name="Comma 2 2 2 2 4 2 3 3 4 2" xfId="21615" xr:uid="{B0CBB20E-C91F-4ADB-A251-6166A074F89B}"/>
    <cellStyle name="Comma 2 2 2 2 4 2 3 3 5" xfId="13527" xr:uid="{8DBECCF7-1270-466E-8BB6-F8689AB5CA46}"/>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3" xfId="10494" xr:uid="{7C99A900-F4A1-4DE3-B6C3-B50269E4BCEB}"/>
    <cellStyle name="Comma 2 2 2 2 4 2 3 4 3 2" xfId="22626" xr:uid="{DE64F8E6-61D3-4B4C-8734-89F2476BA8AA}"/>
    <cellStyle name="Comma 2 2 2 2 4 2 3 4 4" xfId="14538" xr:uid="{DD94BAF0-8BDF-4179-B7BF-166121671B00}"/>
    <cellStyle name="Comma 2 2 2 2 4 2 3 5" xfId="4428" xr:uid="{C0CDB6C1-2ACB-4A6F-901C-916E79557620}"/>
    <cellStyle name="Comma 2 2 2 2 4 2 3 5 2" xfId="16560" xr:uid="{0661E18C-9C0F-4DD1-A709-4B6F6E10CB11}"/>
    <cellStyle name="Comma 2 2 2 2 4 2 3 6" xfId="8472" xr:uid="{C5223636-0DF6-413D-A068-0E823B6CD89E}"/>
    <cellStyle name="Comma 2 2 2 2 4 2 3 6 2" xfId="20604" xr:uid="{1E2A6077-7B4B-4BE0-8BCC-2B642972EFC4}"/>
    <cellStyle name="Comma 2 2 2 2 4 2 3 7" xfId="12516" xr:uid="{827FD324-CD73-4AA7-8649-DC1D7B433E52}"/>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3" xfId="11757" xr:uid="{0C8C8839-4614-44B3-9A63-951515954756}"/>
    <cellStyle name="Comma 2 2 2 2 4 2 4 2 2 3 2" xfId="23889" xr:uid="{CB3FF673-BA47-49B8-A9AA-C3C2DD4305AD}"/>
    <cellStyle name="Comma 2 2 2 2 4 2 4 2 2 4" xfId="15801" xr:uid="{AD372482-6D05-45DB-93E1-4FF006949A0F}"/>
    <cellStyle name="Comma 2 2 2 2 4 2 4 2 3" xfId="5691" xr:uid="{84EFFA85-D8BB-47FB-B460-967418D5E6F3}"/>
    <cellStyle name="Comma 2 2 2 2 4 2 4 2 3 2" xfId="17823" xr:uid="{03582900-C3E6-42EB-A0FC-2FA1DF050FF2}"/>
    <cellStyle name="Comma 2 2 2 2 4 2 4 2 4" xfId="9735" xr:uid="{8555E190-16AD-4AB9-93B2-A0A71A356181}"/>
    <cellStyle name="Comma 2 2 2 2 4 2 4 2 4 2" xfId="21867" xr:uid="{389399AB-2995-431A-9925-F6E921C03C17}"/>
    <cellStyle name="Comma 2 2 2 2 4 2 4 2 5" xfId="13779" xr:uid="{89EAC51D-826A-415C-AD6A-92D4F8D03D16}"/>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3" xfId="10746" xr:uid="{15B541DA-29A5-46BA-92CA-0B06C749B74F}"/>
    <cellStyle name="Comma 2 2 2 2 4 2 4 3 3 2" xfId="22878" xr:uid="{63238975-6F30-4A07-9143-042759FDDA3B}"/>
    <cellStyle name="Comma 2 2 2 2 4 2 4 3 4" xfId="14790" xr:uid="{CF40F699-0D91-4528-AB75-1DC03C351DC1}"/>
    <cellStyle name="Comma 2 2 2 2 4 2 4 4" xfId="4680" xr:uid="{4FB1E6C3-6922-45D4-A5A3-5DB63A0D4AD9}"/>
    <cellStyle name="Comma 2 2 2 2 4 2 4 4 2" xfId="16812" xr:uid="{603BE5B2-A4C2-499E-9385-300A36D03E11}"/>
    <cellStyle name="Comma 2 2 2 2 4 2 4 5" xfId="8724" xr:uid="{5E3DE73C-8785-45FD-87EF-60211AF85E52}"/>
    <cellStyle name="Comma 2 2 2 2 4 2 4 5 2" xfId="20856" xr:uid="{7B6AB8DF-43F0-4648-94E3-1C6D603DA2C1}"/>
    <cellStyle name="Comma 2 2 2 2 4 2 4 6" xfId="12768" xr:uid="{FA8B2087-30AC-426F-ABA8-B3DF6FB07354}"/>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3" xfId="11252" xr:uid="{72CDD7FD-B7A2-446F-86DA-B52EAE407AC4}"/>
    <cellStyle name="Comma 2 2 2 2 4 2 5 2 3 2" xfId="23384" xr:uid="{9567F9BB-007C-4119-810C-7ED2C5DEE866}"/>
    <cellStyle name="Comma 2 2 2 2 4 2 5 2 4" xfId="15296" xr:uid="{0791302B-51D8-46AA-AD64-B4F74764BE14}"/>
    <cellStyle name="Comma 2 2 2 2 4 2 5 3" xfId="5186" xr:uid="{E593AE7F-0B92-4DB8-89EB-6632F1DDDD35}"/>
    <cellStyle name="Comma 2 2 2 2 4 2 5 3 2" xfId="17318" xr:uid="{329D473A-D0B8-475B-98D0-CFEF4C46C7A8}"/>
    <cellStyle name="Comma 2 2 2 2 4 2 5 4" xfId="9230" xr:uid="{D9205E18-6375-41C3-B100-DADA4CA9FE7F}"/>
    <cellStyle name="Comma 2 2 2 2 4 2 5 4 2" xfId="21362" xr:uid="{871A8FDB-917E-4F17-A011-851B867DF376}"/>
    <cellStyle name="Comma 2 2 2 2 4 2 5 5" xfId="13274" xr:uid="{BA323627-0C0B-481F-9C76-93DEC4675AF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3" xfId="10241" xr:uid="{46243990-7357-48F3-BEAA-CDB9FA30D4D5}"/>
    <cellStyle name="Comma 2 2 2 2 4 2 6 3 2" xfId="22373" xr:uid="{1195017E-B406-42FF-8CAC-AEBC24D0C514}"/>
    <cellStyle name="Comma 2 2 2 2 4 2 6 4" xfId="14285" xr:uid="{A63E2F45-6C77-45AF-815C-19A4AD468B5C}"/>
    <cellStyle name="Comma 2 2 2 2 4 2 7" xfId="4175" xr:uid="{561DD9E0-0A2D-41D4-8177-6E191F2215EC}"/>
    <cellStyle name="Comma 2 2 2 2 4 2 7 2" xfId="16307" xr:uid="{7F1854DA-E1C0-4431-AFB3-13EB960DF2A3}"/>
    <cellStyle name="Comma 2 2 2 2 4 2 8" xfId="8219" xr:uid="{FE20EED5-B102-4E7B-A5FC-A74529A8BB7E}"/>
    <cellStyle name="Comma 2 2 2 2 4 2 8 2" xfId="20351" xr:uid="{5B45E807-609A-40F4-BD82-88ED921F29B8}"/>
    <cellStyle name="Comma 2 2 2 2 4 2 9" xfId="12263" xr:uid="{94A5BA09-CB20-428C-87FB-91A2F7CFA3A1}"/>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3" xfId="12073" xr:uid="{E5E95F90-EB14-4EA0-B3E1-806B048C4080}"/>
    <cellStyle name="Comma 2 2 2 2 4 3 2 2 2 2 3 2" xfId="24205" xr:uid="{0A2B281F-5B36-42EC-A147-277E6AA21E5C}"/>
    <cellStyle name="Comma 2 2 2 2 4 3 2 2 2 2 4" xfId="16117" xr:uid="{E69F9AC4-E162-4203-8CE9-A75A730A20AC}"/>
    <cellStyle name="Comma 2 2 2 2 4 3 2 2 2 3" xfId="6007" xr:uid="{02AA3F76-013C-4A79-B1B0-07318D5BED36}"/>
    <cellStyle name="Comma 2 2 2 2 4 3 2 2 2 3 2" xfId="18139" xr:uid="{570E72DC-D2DF-4AC6-928C-1ABDA13A7E78}"/>
    <cellStyle name="Comma 2 2 2 2 4 3 2 2 2 4" xfId="10051" xr:uid="{8BB3B03D-5ACF-440C-AB3C-40D0B932978C}"/>
    <cellStyle name="Comma 2 2 2 2 4 3 2 2 2 4 2" xfId="22183" xr:uid="{01D7AF2C-A692-4501-A990-98043FAC9964}"/>
    <cellStyle name="Comma 2 2 2 2 4 3 2 2 2 5" xfId="14095" xr:uid="{1D1D5750-E8C6-45C8-847E-FF45838DE52C}"/>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3" xfId="11062" xr:uid="{2BCF35D9-66C1-4584-AFBB-F41D1995B013}"/>
    <cellStyle name="Comma 2 2 2 2 4 3 2 2 3 3 2" xfId="23194" xr:uid="{5F5A356C-87D1-4F63-AAF4-B0E778D1461E}"/>
    <cellStyle name="Comma 2 2 2 2 4 3 2 2 3 4" xfId="15106" xr:uid="{9531B5C6-2996-45FE-91C1-0A4B237CB683}"/>
    <cellStyle name="Comma 2 2 2 2 4 3 2 2 4" xfId="4996" xr:uid="{55A73893-7406-47DD-8DAA-04A122E57A72}"/>
    <cellStyle name="Comma 2 2 2 2 4 3 2 2 4 2" xfId="17128" xr:uid="{2A3C089F-D48F-4952-A9B8-405C026906D5}"/>
    <cellStyle name="Comma 2 2 2 2 4 3 2 2 5" xfId="9040" xr:uid="{C7790A53-13B9-4967-81BF-B0139E533B81}"/>
    <cellStyle name="Comma 2 2 2 2 4 3 2 2 5 2" xfId="21172" xr:uid="{3C8BA2E0-C225-441E-8339-40F193A086E5}"/>
    <cellStyle name="Comma 2 2 2 2 4 3 2 2 6" xfId="13084" xr:uid="{4E68B243-CFEF-42B3-AFBB-FB48F2FD2C66}"/>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3" xfId="11568" xr:uid="{8FA3F0BE-C241-4925-93A9-8AD59092F5E7}"/>
    <cellStyle name="Comma 2 2 2 2 4 3 2 3 2 3 2" xfId="23700" xr:uid="{FE3C6B12-3493-423E-A0E1-ADD45B80D086}"/>
    <cellStyle name="Comma 2 2 2 2 4 3 2 3 2 4" xfId="15612" xr:uid="{ADEFCCE2-6120-4C15-9035-D5A260DC30F1}"/>
    <cellStyle name="Comma 2 2 2 2 4 3 2 3 3" xfId="5502" xr:uid="{FFBC9562-0F25-4E30-B107-80788D99B323}"/>
    <cellStyle name="Comma 2 2 2 2 4 3 2 3 3 2" xfId="17634" xr:uid="{3120EA19-5B7E-4A6F-87EB-07C7B0D6174D}"/>
    <cellStyle name="Comma 2 2 2 2 4 3 2 3 4" xfId="9546" xr:uid="{FDC14C61-8A30-4011-B391-E8885CE4A25C}"/>
    <cellStyle name="Comma 2 2 2 2 4 3 2 3 4 2" xfId="21678" xr:uid="{98A5DC3F-9D1D-4913-9075-A87282AF86D5}"/>
    <cellStyle name="Comma 2 2 2 2 4 3 2 3 5" xfId="13590" xr:uid="{31D3DCA8-3682-41BE-B534-2467538C44E3}"/>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3" xfId="10557" xr:uid="{BAD6C900-62EF-4E1C-B34D-10BF73E4299E}"/>
    <cellStyle name="Comma 2 2 2 2 4 3 2 4 3 2" xfId="22689" xr:uid="{7BAE2311-74B3-4072-8FEA-CE660708486B}"/>
    <cellStyle name="Comma 2 2 2 2 4 3 2 4 4" xfId="14601" xr:uid="{535A4059-DAAD-41CB-8AF5-59ECC07BDFBE}"/>
    <cellStyle name="Comma 2 2 2 2 4 3 2 5" xfId="4491" xr:uid="{4CFD883F-B563-4AB1-98F0-76DFF2B835E7}"/>
    <cellStyle name="Comma 2 2 2 2 4 3 2 5 2" xfId="16623" xr:uid="{BD2C4854-089E-48D9-9163-193A7A5F75EA}"/>
    <cellStyle name="Comma 2 2 2 2 4 3 2 6" xfId="8535" xr:uid="{DF9FAFA2-986D-430A-B1B9-D38A3227646B}"/>
    <cellStyle name="Comma 2 2 2 2 4 3 2 6 2" xfId="20667" xr:uid="{2B469839-4FA4-4BF5-A513-F691CE64B3B5}"/>
    <cellStyle name="Comma 2 2 2 2 4 3 2 7" xfId="12579" xr:uid="{E0E1572C-80CF-4943-81BB-8C34E7C0B345}"/>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3" xfId="11820" xr:uid="{8EE516B2-67F9-4C53-931E-91D02CADC4BC}"/>
    <cellStyle name="Comma 2 2 2 2 4 3 3 2 2 3 2" xfId="23952" xr:uid="{C0FD55CC-26A7-4528-A83B-5DE3D65C9BDE}"/>
    <cellStyle name="Comma 2 2 2 2 4 3 3 2 2 4" xfId="15864" xr:uid="{5250AAA9-685E-4E94-83A7-1AD755EAA174}"/>
    <cellStyle name="Comma 2 2 2 2 4 3 3 2 3" xfId="5754" xr:uid="{8212227F-4163-4E56-A29D-574EF82E6196}"/>
    <cellStyle name="Comma 2 2 2 2 4 3 3 2 3 2" xfId="17886" xr:uid="{3CDDF002-91EB-4441-B9FB-B49D02823957}"/>
    <cellStyle name="Comma 2 2 2 2 4 3 3 2 4" xfId="9798" xr:uid="{0A375EFE-7CD1-4F2F-AD20-6D228A086230}"/>
    <cellStyle name="Comma 2 2 2 2 4 3 3 2 4 2" xfId="21930" xr:uid="{B08EB44E-1475-48FD-AC29-94587CA5DD17}"/>
    <cellStyle name="Comma 2 2 2 2 4 3 3 2 5" xfId="13842" xr:uid="{EABCB4AE-4978-4B92-8BD2-EC3D1CE330CB}"/>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3" xfId="10809" xr:uid="{CF25A6BB-356C-4DCD-A74B-9727388077C4}"/>
    <cellStyle name="Comma 2 2 2 2 4 3 3 3 3 2" xfId="22941" xr:uid="{200E0189-5DE0-4CE8-8C81-99DA26B1C55B}"/>
    <cellStyle name="Comma 2 2 2 2 4 3 3 3 4" xfId="14853" xr:uid="{948704CE-C84C-40B4-A6C4-87DD69FD0896}"/>
    <cellStyle name="Comma 2 2 2 2 4 3 3 4" xfId="4743" xr:uid="{B8CE9F92-03D6-475E-A23D-94E6C296693D}"/>
    <cellStyle name="Comma 2 2 2 2 4 3 3 4 2" xfId="16875" xr:uid="{8B9A6468-92AF-4A27-87B3-77296026775B}"/>
    <cellStyle name="Comma 2 2 2 2 4 3 3 5" xfId="8787" xr:uid="{50F0E37D-D343-42F1-8694-3719ACB673A3}"/>
    <cellStyle name="Comma 2 2 2 2 4 3 3 5 2" xfId="20919" xr:uid="{4676C954-3758-4A90-82AF-F1E020416721}"/>
    <cellStyle name="Comma 2 2 2 2 4 3 3 6" xfId="12831" xr:uid="{83532733-FB62-4B68-8B7E-638A6BB77C2C}"/>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3" xfId="11315" xr:uid="{4CA32B0E-C8B9-4FC9-9E57-DE90010A7992}"/>
    <cellStyle name="Comma 2 2 2 2 4 3 4 2 3 2" xfId="23447" xr:uid="{E43E6A1A-4A99-48A2-B61B-68017F9629DF}"/>
    <cellStyle name="Comma 2 2 2 2 4 3 4 2 4" xfId="15359" xr:uid="{43742960-21A0-4469-8DF5-D3E553823C75}"/>
    <cellStyle name="Comma 2 2 2 2 4 3 4 3" xfId="5249" xr:uid="{37C6D3CF-3E9A-46AD-9EE4-6D620DE35C7B}"/>
    <cellStyle name="Comma 2 2 2 2 4 3 4 3 2" xfId="17381" xr:uid="{481BABD9-4620-479A-B382-A1BD89330878}"/>
    <cellStyle name="Comma 2 2 2 2 4 3 4 4" xfId="9293" xr:uid="{20170F38-54E1-47FF-ADD3-DA680A3EEEED}"/>
    <cellStyle name="Comma 2 2 2 2 4 3 4 4 2" xfId="21425" xr:uid="{ABF9F7EB-AC04-409D-A863-75044DE42813}"/>
    <cellStyle name="Comma 2 2 2 2 4 3 4 5" xfId="13337" xr:uid="{BA9DD876-A642-4670-B7AE-507950CFB84D}"/>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3" xfId="10304" xr:uid="{7ED4FB7E-AA19-40DA-A2E7-DD12C0F436A8}"/>
    <cellStyle name="Comma 2 2 2 2 4 3 5 3 2" xfId="22436" xr:uid="{B5195E01-63D3-4714-AD3F-484EDA6EE67C}"/>
    <cellStyle name="Comma 2 2 2 2 4 3 5 4" xfId="14348" xr:uid="{70AFD0E4-876E-4360-9BFF-5F4BE0DB73BA}"/>
    <cellStyle name="Comma 2 2 2 2 4 3 6" xfId="4238" xr:uid="{F22F52EF-CD3A-4404-9B09-F809B3063867}"/>
    <cellStyle name="Comma 2 2 2 2 4 3 6 2" xfId="16370" xr:uid="{C300765C-E7BD-43B4-B3E6-9083611F6815}"/>
    <cellStyle name="Comma 2 2 2 2 4 3 7" xfId="8282" xr:uid="{99479BAB-F46E-42ED-8139-731CD4105DAD}"/>
    <cellStyle name="Comma 2 2 2 2 4 3 7 2" xfId="20414" xr:uid="{034E6633-130A-4F9B-9EFF-A1F1037897DA}"/>
    <cellStyle name="Comma 2 2 2 2 4 3 8" xfId="12326" xr:uid="{4540D658-4BB4-4FDB-B67D-1017C3389F36}"/>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3" xfId="11947" xr:uid="{1F961491-E69F-4DB1-94E9-54FBF5681EEF}"/>
    <cellStyle name="Comma 2 2 2 2 4 4 2 2 2 3 2" xfId="24079" xr:uid="{3F6CE5F1-5FDA-44F3-913F-D1F9E542AC1D}"/>
    <cellStyle name="Comma 2 2 2 2 4 4 2 2 2 4" xfId="15991" xr:uid="{068D85D2-8280-4C63-81A5-A026CF5D25D5}"/>
    <cellStyle name="Comma 2 2 2 2 4 4 2 2 3" xfId="5881" xr:uid="{FAC53E71-945B-4E3C-BCC7-37A0AF6D9DA0}"/>
    <cellStyle name="Comma 2 2 2 2 4 4 2 2 3 2" xfId="18013" xr:uid="{86C5E81D-41EF-4BC7-BC59-6F218955C07A}"/>
    <cellStyle name="Comma 2 2 2 2 4 4 2 2 4" xfId="9925" xr:uid="{E70FE99A-AEAF-4AA0-9CF5-A1E9C9DF2B6A}"/>
    <cellStyle name="Comma 2 2 2 2 4 4 2 2 4 2" xfId="22057" xr:uid="{72C380A6-A10C-480E-BEE3-01639FBEB0B8}"/>
    <cellStyle name="Comma 2 2 2 2 4 4 2 2 5" xfId="13969" xr:uid="{1A01E5A3-133B-4E32-912E-8787A0D7C5F8}"/>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3" xfId="10936" xr:uid="{FA274A8A-1C9A-46BB-AB9D-5F16D2410B9B}"/>
    <cellStyle name="Comma 2 2 2 2 4 4 2 3 3 2" xfId="23068" xr:uid="{FBE591D0-55F5-49B0-9867-39D5C979CD5F}"/>
    <cellStyle name="Comma 2 2 2 2 4 4 2 3 4" xfId="14980" xr:uid="{1D79405B-BD48-4DF8-B634-3886F3C4190F}"/>
    <cellStyle name="Comma 2 2 2 2 4 4 2 4" xfId="4870" xr:uid="{EFA075B9-30C4-4807-BFFE-25E2A492F40B}"/>
    <cellStyle name="Comma 2 2 2 2 4 4 2 4 2" xfId="17002" xr:uid="{3625A691-176F-46F3-8ED5-48091C17A474}"/>
    <cellStyle name="Comma 2 2 2 2 4 4 2 5" xfId="8914" xr:uid="{C5A6B390-6FFD-4018-81EE-ED3F4D9C9D96}"/>
    <cellStyle name="Comma 2 2 2 2 4 4 2 5 2" xfId="21046" xr:uid="{3697A1B0-1DDC-48DB-86EA-ECB1407EDB55}"/>
    <cellStyle name="Comma 2 2 2 2 4 4 2 6" xfId="12958" xr:uid="{AB82A88E-DCFC-45DC-AD58-EB21E70BB223}"/>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3" xfId="11442" xr:uid="{5FAAA1FF-BB92-4AD7-A031-E52B4E5D59FC}"/>
    <cellStyle name="Comma 2 2 2 2 4 4 3 2 3 2" xfId="23574" xr:uid="{E8CF732D-F21C-4F9F-9BC6-A9DDA829FC4D}"/>
    <cellStyle name="Comma 2 2 2 2 4 4 3 2 4" xfId="15486" xr:uid="{511E3FF6-D170-4A69-A51D-AA9CF135E8A4}"/>
    <cellStyle name="Comma 2 2 2 2 4 4 3 3" xfId="5376" xr:uid="{D663BFB1-4AC0-4877-BB14-A564448B0586}"/>
    <cellStyle name="Comma 2 2 2 2 4 4 3 3 2" xfId="17508" xr:uid="{AC80247D-22DE-4050-AFC2-F489BF6B8562}"/>
    <cellStyle name="Comma 2 2 2 2 4 4 3 4" xfId="9420" xr:uid="{CB058550-99E7-4ED9-809F-7DC082B13C90}"/>
    <cellStyle name="Comma 2 2 2 2 4 4 3 4 2" xfId="21552" xr:uid="{5683905D-E6D2-45D3-9FC0-CB59CD3CD42F}"/>
    <cellStyle name="Comma 2 2 2 2 4 4 3 5" xfId="13464" xr:uid="{8151E8F6-369A-48A8-AB1A-4CA904C10738}"/>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3" xfId="10431" xr:uid="{FBBF93CA-4A12-42BD-A4B0-6B26CEB0CDE7}"/>
    <cellStyle name="Comma 2 2 2 2 4 4 4 3 2" xfId="22563" xr:uid="{070A7950-4147-42C2-9065-7AB4AB4F719C}"/>
    <cellStyle name="Comma 2 2 2 2 4 4 4 4" xfId="14475" xr:uid="{75B9927D-2CEF-4622-AEBC-E7B2EC774144}"/>
    <cellStyle name="Comma 2 2 2 2 4 4 5" xfId="4365" xr:uid="{4E131B5A-7015-469D-9DFF-96F480B897A2}"/>
    <cellStyle name="Comma 2 2 2 2 4 4 5 2" xfId="16497" xr:uid="{6C7734E6-1884-4AB4-941A-932FAA43EB37}"/>
    <cellStyle name="Comma 2 2 2 2 4 4 6" xfId="8409" xr:uid="{D2D83D30-8408-42A4-9DE9-5F68885231F0}"/>
    <cellStyle name="Comma 2 2 2 2 4 4 6 2" xfId="20541" xr:uid="{ABFD29DD-5403-492E-B1EE-A8299756FA90}"/>
    <cellStyle name="Comma 2 2 2 2 4 4 7" xfId="12453" xr:uid="{0CCC740E-C3DE-4AB7-ACF0-2BEA96210F4A}"/>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3" xfId="11694" xr:uid="{2812CD38-951D-4AFC-B880-9A7045E1E3E5}"/>
    <cellStyle name="Comma 2 2 2 2 4 5 2 2 3 2" xfId="23826" xr:uid="{E5B414AB-EB72-46A5-B528-36CC5396C9BF}"/>
    <cellStyle name="Comma 2 2 2 2 4 5 2 2 4" xfId="15738" xr:uid="{6DE11080-CEA9-490F-8EB7-114B30972507}"/>
    <cellStyle name="Comma 2 2 2 2 4 5 2 3" xfId="5628" xr:uid="{F0C3141F-3755-4754-96CA-1C9A7E04030E}"/>
    <cellStyle name="Comma 2 2 2 2 4 5 2 3 2" xfId="17760" xr:uid="{1097A58B-BB0A-4695-AD77-07F31404F368}"/>
    <cellStyle name="Comma 2 2 2 2 4 5 2 4" xfId="9672" xr:uid="{9CC98FA0-D7E1-45F9-9D3A-DE25DBDEBA78}"/>
    <cellStyle name="Comma 2 2 2 2 4 5 2 4 2" xfId="21804" xr:uid="{7A656E29-862E-4D84-8465-FBBDA181A123}"/>
    <cellStyle name="Comma 2 2 2 2 4 5 2 5" xfId="13716" xr:uid="{1DA8B845-D994-48B4-B56E-CB061CA906D5}"/>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3" xfId="10683" xr:uid="{96FB3C66-26FD-40EF-84CA-BF1FA2354AB4}"/>
    <cellStyle name="Comma 2 2 2 2 4 5 3 3 2" xfId="22815" xr:uid="{FF465CD1-EF87-4EF1-BFF3-4671F89CE2F0}"/>
    <cellStyle name="Comma 2 2 2 2 4 5 3 4" xfId="14727" xr:uid="{AB8A1B6E-444C-437D-854F-49A67A502B31}"/>
    <cellStyle name="Comma 2 2 2 2 4 5 4" xfId="4617" xr:uid="{385926E8-8455-4C9E-81BA-90A8CD47526F}"/>
    <cellStyle name="Comma 2 2 2 2 4 5 4 2" xfId="16749" xr:uid="{699DE7A4-F6E8-4E79-8258-768A2283B463}"/>
    <cellStyle name="Comma 2 2 2 2 4 5 5" xfId="8661" xr:uid="{EA5FF71A-D02A-4951-B4CC-F6AFCE9E533A}"/>
    <cellStyle name="Comma 2 2 2 2 4 5 5 2" xfId="20793" xr:uid="{E72F5E55-B77F-4D7D-B8E8-ABB6E5579F4D}"/>
    <cellStyle name="Comma 2 2 2 2 4 5 6" xfId="12705" xr:uid="{90E32A76-47C1-46E9-8483-8322631A9229}"/>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3" xfId="11189" xr:uid="{3A979F0A-67B1-404A-AACB-E49AB618662E}"/>
    <cellStyle name="Comma 2 2 2 2 4 6 2 3 2" xfId="23321" xr:uid="{DADB1A38-A8E5-4975-8F1E-028D748907B2}"/>
    <cellStyle name="Comma 2 2 2 2 4 6 2 4" xfId="15233" xr:uid="{42C5EB38-C99B-4B96-B7E6-BDD72E718F19}"/>
    <cellStyle name="Comma 2 2 2 2 4 6 3" xfId="5123" xr:uid="{F839CDBF-E7E2-4CB2-BAA7-1EF5B6DD7F6C}"/>
    <cellStyle name="Comma 2 2 2 2 4 6 3 2" xfId="17255" xr:uid="{513E91BF-60A6-4685-BB19-6C9FA39F116D}"/>
    <cellStyle name="Comma 2 2 2 2 4 6 4" xfId="9167" xr:uid="{A08A2D1A-DB28-438C-BA44-52C50E61F6AA}"/>
    <cellStyle name="Comma 2 2 2 2 4 6 4 2" xfId="21299" xr:uid="{E7079846-EEA7-4283-A531-27D55AD7B1FE}"/>
    <cellStyle name="Comma 2 2 2 2 4 6 5" xfId="13211" xr:uid="{1BC34A6C-B695-4D0D-9D2B-8060CF8BACD7}"/>
    <cellStyle name="Comma 2 2 2 2 4 7" xfId="2090" xr:uid="{11B6E599-C698-4236-B720-A1165757A740}"/>
    <cellStyle name="Comma 2 2 2 2 4 7 2" xfId="6134" xr:uid="{7AFC7824-C32E-46EC-BCFF-6477E2ED588A}"/>
    <cellStyle name="Comma 2 2 2 2 4 7 2 2" xfId="18266" xr:uid="{BDE7E0C0-C9CC-4E00-ABB6-5ADCAFB7C970}"/>
    <cellStyle name="Comma 2 2 2 2 4 7 3" xfId="10178" xr:uid="{40A9A473-88FF-4F36-8F68-A7EA662A944C}"/>
    <cellStyle name="Comma 2 2 2 2 4 7 3 2" xfId="22310" xr:uid="{F26AA232-B331-4EB7-BD20-5CC4818992D3}"/>
    <cellStyle name="Comma 2 2 2 2 4 7 4" xfId="14222" xr:uid="{A738DB1B-EE44-478F-96FE-373DCB8255C7}"/>
    <cellStyle name="Comma 2 2 2 2 4 8" xfId="4112" xr:uid="{243F781F-B545-442C-9E16-F9507A23FD90}"/>
    <cellStyle name="Comma 2 2 2 2 4 8 2" xfId="16244" xr:uid="{F6A6CBDA-B5D0-4E40-A038-A60BF5A2AD8B}"/>
    <cellStyle name="Comma 2 2 2 2 4 9" xfId="8156" xr:uid="{ED6B771F-8050-4D5D-9407-ABD9CC052213}"/>
    <cellStyle name="Comma 2 2 2 2 4 9 2" xfId="20288" xr:uid="{E1006D1F-C0A6-4F13-AFED-E1923359F54B}"/>
    <cellStyle name="Comma 2 2 2 2 5" xfId="89" xr:uid="{C1EC124D-BE1D-4E19-BC91-BEC70E527F14}"/>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3" xfId="12094" xr:uid="{CDE6BF85-BE41-49B3-80BA-A68DC9A85E00}"/>
    <cellStyle name="Comma 2 2 2 2 5 2 2 2 2 2 3 2" xfId="24226" xr:uid="{3C4A7A62-1E6D-419E-8487-2AA1B461FFA6}"/>
    <cellStyle name="Comma 2 2 2 2 5 2 2 2 2 2 4" xfId="16138" xr:uid="{201C9AEB-8311-43FD-BABE-5920CEBF904F}"/>
    <cellStyle name="Comma 2 2 2 2 5 2 2 2 2 3" xfId="6028" xr:uid="{8DA0E029-1DF8-4A04-B871-A4EBB0FC1966}"/>
    <cellStyle name="Comma 2 2 2 2 5 2 2 2 2 3 2" xfId="18160" xr:uid="{0249DF46-B0B8-48CE-A9BD-5767A306256C}"/>
    <cellStyle name="Comma 2 2 2 2 5 2 2 2 2 4" xfId="10072" xr:uid="{424C46C5-DBB1-47B4-ABCB-4D9095FBFA4F}"/>
    <cellStyle name="Comma 2 2 2 2 5 2 2 2 2 4 2" xfId="22204" xr:uid="{FD3CEF8F-9FB0-4966-BB18-02BBB605FC35}"/>
    <cellStyle name="Comma 2 2 2 2 5 2 2 2 2 5" xfId="14116" xr:uid="{E871A20B-6A88-4328-A211-108F05E6E4F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3" xfId="11083" xr:uid="{33466D99-7E43-47BA-8872-D48BA5C37481}"/>
    <cellStyle name="Comma 2 2 2 2 5 2 2 2 3 3 2" xfId="23215" xr:uid="{0AE6DFD1-C0C2-4788-89F3-E3598AB1C3AD}"/>
    <cellStyle name="Comma 2 2 2 2 5 2 2 2 3 4" xfId="15127" xr:uid="{825AA78E-1568-4B0E-BCBC-1FA43641F9C1}"/>
    <cellStyle name="Comma 2 2 2 2 5 2 2 2 4" xfId="5017" xr:uid="{3AA2C561-AA1F-4FDA-A0C4-E3C38E07F66A}"/>
    <cellStyle name="Comma 2 2 2 2 5 2 2 2 4 2" xfId="17149" xr:uid="{30D206B5-BF09-4E7A-813F-E57C439ABCAE}"/>
    <cellStyle name="Comma 2 2 2 2 5 2 2 2 5" xfId="9061" xr:uid="{7DDCA223-9462-450E-BF8C-CAD71F354AD8}"/>
    <cellStyle name="Comma 2 2 2 2 5 2 2 2 5 2" xfId="21193" xr:uid="{C384B9DF-F40C-476C-A9A6-D02FDFCD1B0E}"/>
    <cellStyle name="Comma 2 2 2 2 5 2 2 2 6" xfId="13105" xr:uid="{858796C8-8251-4B8E-A28E-5C3F34F82560}"/>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3" xfId="11589" xr:uid="{3D20B2A7-E469-450D-A6D4-B3797839D338}"/>
    <cellStyle name="Comma 2 2 2 2 5 2 2 3 2 3 2" xfId="23721" xr:uid="{604A0E6A-0246-4840-A99D-86116FD7C665}"/>
    <cellStyle name="Comma 2 2 2 2 5 2 2 3 2 4" xfId="15633" xr:uid="{46AC4F3D-F61B-4564-9819-A5318F89C151}"/>
    <cellStyle name="Comma 2 2 2 2 5 2 2 3 3" xfId="5523" xr:uid="{5189DD74-0EF5-4623-A054-6E513549BE7A}"/>
    <cellStyle name="Comma 2 2 2 2 5 2 2 3 3 2" xfId="17655" xr:uid="{A90AC66E-F34D-485B-9A9D-F9C38FF2B578}"/>
    <cellStyle name="Comma 2 2 2 2 5 2 2 3 4" xfId="9567" xr:uid="{7F283F39-4D0D-49D0-A16B-2C4BC44DA878}"/>
    <cellStyle name="Comma 2 2 2 2 5 2 2 3 4 2" xfId="21699" xr:uid="{38CCAB3E-709E-497B-9905-F7F4077F9F7B}"/>
    <cellStyle name="Comma 2 2 2 2 5 2 2 3 5" xfId="13611" xr:uid="{FF9097E3-9E8A-41AF-9558-ECE6F793141B}"/>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3" xfId="10578" xr:uid="{2EA932AC-45F3-43A1-871A-7E8D6CFFD089}"/>
    <cellStyle name="Comma 2 2 2 2 5 2 2 4 3 2" xfId="22710" xr:uid="{06FCDFA4-9CA7-49C1-90A0-75C40C747541}"/>
    <cellStyle name="Comma 2 2 2 2 5 2 2 4 4" xfId="14622" xr:uid="{44102C96-0BBC-48E8-AABA-4D1A06C901B8}"/>
    <cellStyle name="Comma 2 2 2 2 5 2 2 5" xfId="4512" xr:uid="{5213EA4A-4B98-4C1D-BC46-D772638EBE58}"/>
    <cellStyle name="Comma 2 2 2 2 5 2 2 5 2" xfId="16644" xr:uid="{5EFCB714-2CB4-48EE-AA7A-2F22B3FC6BC5}"/>
    <cellStyle name="Comma 2 2 2 2 5 2 2 6" xfId="8556" xr:uid="{0056B8C2-8386-4619-97A1-EE757F24A9D6}"/>
    <cellStyle name="Comma 2 2 2 2 5 2 2 6 2" xfId="20688" xr:uid="{2053EFCF-3A51-4314-B97C-D4E05BF76A69}"/>
    <cellStyle name="Comma 2 2 2 2 5 2 2 7" xfId="12600" xr:uid="{386A019D-648C-4D3A-A01C-8FF6FFF53ECC}"/>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3" xfId="11841" xr:uid="{A99C9DDC-BE50-42F5-938F-C49A9B88373F}"/>
    <cellStyle name="Comma 2 2 2 2 5 2 3 2 2 3 2" xfId="23973" xr:uid="{7B587C61-C7E2-47D3-B61F-C332D65C83C6}"/>
    <cellStyle name="Comma 2 2 2 2 5 2 3 2 2 4" xfId="15885" xr:uid="{DE3014CB-5BF6-4613-89A9-DDF5F724CF86}"/>
    <cellStyle name="Comma 2 2 2 2 5 2 3 2 3" xfId="5775" xr:uid="{6E0C51D8-108C-48FC-920B-D0F6534A9C3D}"/>
    <cellStyle name="Comma 2 2 2 2 5 2 3 2 3 2" xfId="17907" xr:uid="{AC285CA1-DE34-4774-95E3-A742034365DC}"/>
    <cellStyle name="Comma 2 2 2 2 5 2 3 2 4" xfId="9819" xr:uid="{2FF02710-37FB-446C-97D8-7D8ABC70E25E}"/>
    <cellStyle name="Comma 2 2 2 2 5 2 3 2 4 2" xfId="21951" xr:uid="{6CD224EF-FB53-43C7-8D3E-C0DBA8D0EC7E}"/>
    <cellStyle name="Comma 2 2 2 2 5 2 3 2 5" xfId="13863" xr:uid="{7A90E7B1-1239-4F4A-A9AB-D698B448B863}"/>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3" xfId="10830" xr:uid="{52A4AC10-4E82-40BD-8481-D753CDFB9B3D}"/>
    <cellStyle name="Comma 2 2 2 2 5 2 3 3 3 2" xfId="22962" xr:uid="{C8A39FAD-458F-40EC-9A49-7DC4490CD689}"/>
    <cellStyle name="Comma 2 2 2 2 5 2 3 3 4" xfId="14874" xr:uid="{27B5408E-25E0-4979-82E9-1021A583770F}"/>
    <cellStyle name="Comma 2 2 2 2 5 2 3 4" xfId="4764" xr:uid="{423F2C18-45CF-48AF-A5A5-898033558F31}"/>
    <cellStyle name="Comma 2 2 2 2 5 2 3 4 2" xfId="16896" xr:uid="{F0B13C48-6D1F-4F1A-B4BE-48C6F911EFD3}"/>
    <cellStyle name="Comma 2 2 2 2 5 2 3 5" xfId="8808" xr:uid="{CD9108FF-75F9-493C-B1B1-11688661D2B9}"/>
    <cellStyle name="Comma 2 2 2 2 5 2 3 5 2" xfId="20940" xr:uid="{432819A4-7791-4080-B9AE-29C54E68D26F}"/>
    <cellStyle name="Comma 2 2 2 2 5 2 3 6" xfId="12852" xr:uid="{3AB6AE92-B595-47B9-92CD-1DAE5955C78B}"/>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3" xfId="11336" xr:uid="{1F33AD86-1B94-46C2-8F53-641F69FBB58D}"/>
    <cellStyle name="Comma 2 2 2 2 5 2 4 2 3 2" xfId="23468" xr:uid="{8FDB829D-6CD1-466C-9AA1-00F7B23ACF7A}"/>
    <cellStyle name="Comma 2 2 2 2 5 2 4 2 4" xfId="15380" xr:uid="{6919D7FC-08D2-4CA3-9F69-351B2AE0CFE0}"/>
    <cellStyle name="Comma 2 2 2 2 5 2 4 3" xfId="5270" xr:uid="{498B65B8-9296-433D-8705-12F53ABBA3F4}"/>
    <cellStyle name="Comma 2 2 2 2 5 2 4 3 2" xfId="17402" xr:uid="{59129B5F-7904-4886-90AE-FB2C9C736822}"/>
    <cellStyle name="Comma 2 2 2 2 5 2 4 4" xfId="9314" xr:uid="{7BE11478-1C74-4E8C-9DD0-A27BC2F6593E}"/>
    <cellStyle name="Comma 2 2 2 2 5 2 4 4 2" xfId="21446" xr:uid="{AFE88836-4CF5-451F-BF63-922122B0B5BE}"/>
    <cellStyle name="Comma 2 2 2 2 5 2 4 5" xfId="13358" xr:uid="{66D5AB35-00C5-4EB4-A8C0-2A8D800EC717}"/>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3" xfId="10325" xr:uid="{D465195B-9F44-49A8-9F1A-E0D20F250AC0}"/>
    <cellStyle name="Comma 2 2 2 2 5 2 5 3 2" xfId="22457" xr:uid="{E53AD5E2-05BC-4747-9EAB-E07CFB3D22E9}"/>
    <cellStyle name="Comma 2 2 2 2 5 2 5 4" xfId="14369" xr:uid="{905102CE-8AE1-4CE6-9F17-C25F2C7DA3B3}"/>
    <cellStyle name="Comma 2 2 2 2 5 2 6" xfId="4259" xr:uid="{07D0D886-A10F-4112-A112-DD2D5904E556}"/>
    <cellStyle name="Comma 2 2 2 2 5 2 6 2" xfId="16391" xr:uid="{738D2894-FA54-4D6F-B25F-364AA8F840A5}"/>
    <cellStyle name="Comma 2 2 2 2 5 2 7" xfId="8303" xr:uid="{F35BF37E-2677-4C7B-A92B-8299A53BE376}"/>
    <cellStyle name="Comma 2 2 2 2 5 2 7 2" xfId="20435" xr:uid="{55EFEFCF-AE89-43B8-9C09-CEC8F44E7D06}"/>
    <cellStyle name="Comma 2 2 2 2 5 2 8" xfId="12347" xr:uid="{6C69467D-571E-4F22-BE4A-153B7336E293}"/>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3" xfId="11968" xr:uid="{180A1DBA-EE31-45A0-97DF-49E1041EE0FC}"/>
    <cellStyle name="Comma 2 2 2 2 5 3 2 2 2 3 2" xfId="24100" xr:uid="{6DE04F9D-494C-4A67-8BED-30011BCAE73B}"/>
    <cellStyle name="Comma 2 2 2 2 5 3 2 2 2 4" xfId="16012" xr:uid="{B7FDBA74-C9B0-41C6-BC62-C2FE5E197637}"/>
    <cellStyle name="Comma 2 2 2 2 5 3 2 2 3" xfId="5902" xr:uid="{E53C3DF2-92B9-497F-BEDD-06A8DCB4BB3B}"/>
    <cellStyle name="Comma 2 2 2 2 5 3 2 2 3 2" xfId="18034" xr:uid="{20A3C11E-0787-4E47-98C7-B900290771DB}"/>
    <cellStyle name="Comma 2 2 2 2 5 3 2 2 4" xfId="9946" xr:uid="{BB9E15FB-D5F5-4821-A3B5-0B3AA23D63ED}"/>
    <cellStyle name="Comma 2 2 2 2 5 3 2 2 4 2" xfId="22078" xr:uid="{A8A069B1-AC62-443B-BB55-8D4C482E1C6B}"/>
    <cellStyle name="Comma 2 2 2 2 5 3 2 2 5" xfId="13990" xr:uid="{081C8FCD-5F3F-4102-A177-CE4BCA7F72C0}"/>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3" xfId="10957" xr:uid="{D799797D-7D28-4417-B189-9B3EF749D9B0}"/>
    <cellStyle name="Comma 2 2 2 2 5 3 2 3 3 2" xfId="23089" xr:uid="{E9728E49-D37A-48CD-A646-59CE05FE1309}"/>
    <cellStyle name="Comma 2 2 2 2 5 3 2 3 4" xfId="15001" xr:uid="{3CA5FA9E-998B-462B-A848-A9830D25AE11}"/>
    <cellStyle name="Comma 2 2 2 2 5 3 2 4" xfId="4891" xr:uid="{09B8EBBC-52FE-4382-A021-98D4DD4651E3}"/>
    <cellStyle name="Comma 2 2 2 2 5 3 2 4 2" xfId="17023" xr:uid="{5F2B1AD6-55F0-4AF3-B0C1-BD8E549F75DF}"/>
    <cellStyle name="Comma 2 2 2 2 5 3 2 5" xfId="8935" xr:uid="{B7BB2C2C-2064-4F54-8588-CD9E9684D5CD}"/>
    <cellStyle name="Comma 2 2 2 2 5 3 2 5 2" xfId="21067" xr:uid="{B08BFE74-3867-42C6-B482-3B9CA8D8A5AD}"/>
    <cellStyle name="Comma 2 2 2 2 5 3 2 6" xfId="12979" xr:uid="{1CB5C754-B337-495C-B144-13D449A17F14}"/>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3" xfId="11463" xr:uid="{F249A45F-3AA3-433B-BBAF-1CDDC1B9D984}"/>
    <cellStyle name="Comma 2 2 2 2 5 3 3 2 3 2" xfId="23595" xr:uid="{6660D041-1FDA-404E-920A-9F75DFE51C6B}"/>
    <cellStyle name="Comma 2 2 2 2 5 3 3 2 4" xfId="15507" xr:uid="{0C83A3E9-CBFC-4C4F-B2C2-1D25A1ECF371}"/>
    <cellStyle name="Comma 2 2 2 2 5 3 3 3" xfId="5397" xr:uid="{8100D5C3-55C0-4BEB-8CCF-6DE1A4AD22AD}"/>
    <cellStyle name="Comma 2 2 2 2 5 3 3 3 2" xfId="17529" xr:uid="{5E4BBDCE-BB1F-408C-A91D-3DB3CD42D1EA}"/>
    <cellStyle name="Comma 2 2 2 2 5 3 3 4" xfId="9441" xr:uid="{60410C8B-CDFA-4896-8620-95112FCA7C49}"/>
    <cellStyle name="Comma 2 2 2 2 5 3 3 4 2" xfId="21573" xr:uid="{D14F73D1-E4BE-40FE-9E70-F573964AF749}"/>
    <cellStyle name="Comma 2 2 2 2 5 3 3 5" xfId="13485" xr:uid="{2F879FA6-EDCD-4737-AFAA-66917026A928}"/>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3" xfId="10452" xr:uid="{C88D8E0C-C653-4492-ADA1-7CA462F47200}"/>
    <cellStyle name="Comma 2 2 2 2 5 3 4 3 2" xfId="22584" xr:uid="{83488065-5099-4D28-89E0-D5F83690E62B}"/>
    <cellStyle name="Comma 2 2 2 2 5 3 4 4" xfId="14496" xr:uid="{C5151D11-8690-405E-9315-FBB9C559DECF}"/>
    <cellStyle name="Comma 2 2 2 2 5 3 5" xfId="4386" xr:uid="{F718A18B-5A44-4995-A332-A33C9960A869}"/>
    <cellStyle name="Comma 2 2 2 2 5 3 5 2" xfId="16518" xr:uid="{8AD66D7A-9087-4382-935F-1197D8D69732}"/>
    <cellStyle name="Comma 2 2 2 2 5 3 6" xfId="8430" xr:uid="{8512F465-2C62-4CF8-A8D4-818467705C87}"/>
    <cellStyle name="Comma 2 2 2 2 5 3 6 2" xfId="20562" xr:uid="{A686F3A0-D2B1-480F-B8D5-954CF24B893E}"/>
    <cellStyle name="Comma 2 2 2 2 5 3 7" xfId="12474" xr:uid="{CA160B7B-BC4A-4964-800F-F6472182B3FB}"/>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3" xfId="11715" xr:uid="{ECD722CD-2193-4E34-BB1D-8F7236A264F5}"/>
    <cellStyle name="Comma 2 2 2 2 5 4 2 2 3 2" xfId="23847" xr:uid="{18B99893-5347-44A2-9537-5D46D62C39D4}"/>
    <cellStyle name="Comma 2 2 2 2 5 4 2 2 4" xfId="15759" xr:uid="{862063B6-ED7A-4427-8687-729CA9557ACA}"/>
    <cellStyle name="Comma 2 2 2 2 5 4 2 3" xfId="5649" xr:uid="{EA5259C2-6EF2-4B39-A054-BBB8E7C04874}"/>
    <cellStyle name="Comma 2 2 2 2 5 4 2 3 2" xfId="17781" xr:uid="{8CFF100A-AAF7-40D0-A61F-173C41D41706}"/>
    <cellStyle name="Comma 2 2 2 2 5 4 2 4" xfId="9693" xr:uid="{6F2C7B82-5F37-47F7-9F78-B1037AAA4FA8}"/>
    <cellStyle name="Comma 2 2 2 2 5 4 2 4 2" xfId="21825" xr:uid="{3AD569A5-0E9C-4EEE-8797-73D98263D8CE}"/>
    <cellStyle name="Comma 2 2 2 2 5 4 2 5" xfId="13737" xr:uid="{5E8F2070-BE9C-4F06-9635-8559EBD9A027}"/>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3" xfId="10704" xr:uid="{219335BE-5BD0-4DD1-9AF1-0CF0E531EDEE}"/>
    <cellStyle name="Comma 2 2 2 2 5 4 3 3 2" xfId="22836" xr:uid="{41456B0C-57B3-46D9-8208-ADDDE18BDA63}"/>
    <cellStyle name="Comma 2 2 2 2 5 4 3 4" xfId="14748" xr:uid="{18203FE7-95DC-4E2F-B2ED-E086B6AC77E9}"/>
    <cellStyle name="Comma 2 2 2 2 5 4 4" xfId="4638" xr:uid="{E8D0D8D8-D361-4774-A2B7-FBDCA44EC446}"/>
    <cellStyle name="Comma 2 2 2 2 5 4 4 2" xfId="16770" xr:uid="{890D7E0F-5B5F-4792-A5BD-1DDAEA699877}"/>
    <cellStyle name="Comma 2 2 2 2 5 4 5" xfId="8682" xr:uid="{DB5514C1-F372-4D4A-8667-3C3075E931A5}"/>
    <cellStyle name="Comma 2 2 2 2 5 4 5 2" xfId="20814" xr:uid="{906BE5FA-778F-4D50-8DEF-616A7C43E9CB}"/>
    <cellStyle name="Comma 2 2 2 2 5 4 6" xfId="12726" xr:uid="{6BD6D180-20DC-4A40-8779-E214CD8C3E87}"/>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3" xfId="11210" xr:uid="{D27BFA97-93E4-49BD-A65F-580A7C1FCB5D}"/>
    <cellStyle name="Comma 2 2 2 2 5 5 2 3 2" xfId="23342" xr:uid="{1E4D3359-E19A-4F8A-B1C6-FF8F5483DFE4}"/>
    <cellStyle name="Comma 2 2 2 2 5 5 2 4" xfId="15254" xr:uid="{E0B3F6E9-4DB8-4357-8963-D7125A024B10}"/>
    <cellStyle name="Comma 2 2 2 2 5 5 3" xfId="5144" xr:uid="{DDC37846-551E-493E-83E1-AC80D82737DE}"/>
    <cellStyle name="Comma 2 2 2 2 5 5 3 2" xfId="17276" xr:uid="{F2DAE1B9-C193-495C-BE2E-42A776A5C2EC}"/>
    <cellStyle name="Comma 2 2 2 2 5 5 4" xfId="9188" xr:uid="{72BBF300-9261-487C-A524-0477299E6A97}"/>
    <cellStyle name="Comma 2 2 2 2 5 5 4 2" xfId="21320" xr:uid="{C00E3E17-7E9F-40B0-BA25-6777554A4B8D}"/>
    <cellStyle name="Comma 2 2 2 2 5 5 5" xfId="13232" xr:uid="{08F4ADFE-9A05-4DCF-96B0-5EB23E94B87A}"/>
    <cellStyle name="Comma 2 2 2 2 5 6" xfId="2111" xr:uid="{1ABCEC1F-959A-48F3-8A58-D999E9335359}"/>
    <cellStyle name="Comma 2 2 2 2 5 6 2" xfId="6155" xr:uid="{579C71CE-345C-4EB8-AA05-6856B04381E4}"/>
    <cellStyle name="Comma 2 2 2 2 5 6 2 2" xfId="18287" xr:uid="{4C2F3093-9805-4E3A-849C-8C3EFDB80B40}"/>
    <cellStyle name="Comma 2 2 2 2 5 6 3" xfId="10199" xr:uid="{2A6DDEA3-ECEF-4354-8E70-539498D4A715}"/>
    <cellStyle name="Comma 2 2 2 2 5 6 3 2" xfId="22331" xr:uid="{6F5AB2CA-A865-4BDC-9AD6-AEEC229E7F6F}"/>
    <cellStyle name="Comma 2 2 2 2 5 6 4" xfId="14243" xr:uid="{C29B25CE-DC06-4E6D-BF2E-0B02B50BBA77}"/>
    <cellStyle name="Comma 2 2 2 2 5 7" xfId="4133" xr:uid="{938B017D-6EDC-4693-93CD-B36283AE5FCE}"/>
    <cellStyle name="Comma 2 2 2 2 5 7 2" xfId="16265" xr:uid="{6DC8D404-45AA-4661-B4CA-CDD330E8F5F2}"/>
    <cellStyle name="Comma 2 2 2 2 5 8" xfId="8177" xr:uid="{251A84D6-D979-4725-B47C-4B970D6EB08F}"/>
    <cellStyle name="Comma 2 2 2 2 5 8 2" xfId="20309" xr:uid="{7A28C525-3A95-4140-8957-DB7F649705E2}"/>
    <cellStyle name="Comma 2 2 2 2 5 9" xfId="12221" xr:uid="{DBEE1C08-E100-44ED-8282-D4756ED6DBA9}"/>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3" xfId="12031" xr:uid="{A8DD1E45-97AA-48FA-8BCA-89C6CF524F21}"/>
    <cellStyle name="Comma 2 2 2 2 6 2 2 2 2 3 2" xfId="24163" xr:uid="{BE73B912-0B1D-43A4-9CD9-315CE3CB2AC2}"/>
    <cellStyle name="Comma 2 2 2 2 6 2 2 2 2 4" xfId="16075" xr:uid="{F6A364A3-7CD4-46CB-81D4-4940BA043B30}"/>
    <cellStyle name="Comma 2 2 2 2 6 2 2 2 3" xfId="5965" xr:uid="{C1F5870E-08DC-41F7-BA68-860A529C2F9E}"/>
    <cellStyle name="Comma 2 2 2 2 6 2 2 2 3 2" xfId="18097" xr:uid="{218CD818-7CDE-49F7-A626-8D0A188B00FE}"/>
    <cellStyle name="Comma 2 2 2 2 6 2 2 2 4" xfId="10009" xr:uid="{3050E890-FF6D-4CA0-8F1D-427807B0C566}"/>
    <cellStyle name="Comma 2 2 2 2 6 2 2 2 4 2" xfId="22141" xr:uid="{95EFA8A3-BF01-4716-8C06-C2F0CA979FBF}"/>
    <cellStyle name="Comma 2 2 2 2 6 2 2 2 5" xfId="14053" xr:uid="{85B23402-87F2-4613-9332-8CFAA71D9BCA}"/>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3" xfId="11020" xr:uid="{A5060E55-6589-42C2-A4BF-BBAFA6052FDA}"/>
    <cellStyle name="Comma 2 2 2 2 6 2 2 3 3 2" xfId="23152" xr:uid="{2DFEB410-AA34-452B-928F-EAD6728A6EC6}"/>
    <cellStyle name="Comma 2 2 2 2 6 2 2 3 4" xfId="15064" xr:uid="{DDC2B022-56F4-4D3B-A728-CBE0959C17F8}"/>
    <cellStyle name="Comma 2 2 2 2 6 2 2 4" xfId="4954" xr:uid="{4285FFB9-B89B-44EE-BD46-F79594E5BE92}"/>
    <cellStyle name="Comma 2 2 2 2 6 2 2 4 2" xfId="17086" xr:uid="{8D56E270-560C-48DD-A34A-992BDD7B4AA9}"/>
    <cellStyle name="Comma 2 2 2 2 6 2 2 5" xfId="8998" xr:uid="{445683FE-3CC7-4A1A-A157-A53287A36E9A}"/>
    <cellStyle name="Comma 2 2 2 2 6 2 2 5 2" xfId="21130" xr:uid="{78213A51-95BE-404E-B38A-E38E42C9DE6C}"/>
    <cellStyle name="Comma 2 2 2 2 6 2 2 6" xfId="13042" xr:uid="{26CD0544-702D-4529-90B6-A494C71D2B1F}"/>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3" xfId="11526" xr:uid="{D96EF643-03D0-4B62-B21F-D49098369EAB}"/>
    <cellStyle name="Comma 2 2 2 2 6 2 3 2 3 2" xfId="23658" xr:uid="{C6F591E8-4B03-451E-B433-AE03E79B6A88}"/>
    <cellStyle name="Comma 2 2 2 2 6 2 3 2 4" xfId="15570" xr:uid="{78F6A2ED-5516-40B1-BAA3-58DF880271CB}"/>
    <cellStyle name="Comma 2 2 2 2 6 2 3 3" xfId="5460" xr:uid="{A8D2B271-13D7-4C8F-A638-E7998C635AE5}"/>
    <cellStyle name="Comma 2 2 2 2 6 2 3 3 2" xfId="17592" xr:uid="{D260D559-E060-4EF5-8C68-F1DE9BC83F90}"/>
    <cellStyle name="Comma 2 2 2 2 6 2 3 4" xfId="9504" xr:uid="{D1591C43-CF0D-4CDB-B387-4DEE65039513}"/>
    <cellStyle name="Comma 2 2 2 2 6 2 3 4 2" xfId="21636" xr:uid="{2CF27F9D-457E-4D40-BE09-BACE4A17AF8A}"/>
    <cellStyle name="Comma 2 2 2 2 6 2 3 5" xfId="13548" xr:uid="{E4C197DB-A1EE-441C-8144-8784EE995ADD}"/>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3" xfId="10515" xr:uid="{A264B4B6-1AEE-4DD8-85DF-DF9E944E20FA}"/>
    <cellStyle name="Comma 2 2 2 2 6 2 4 3 2" xfId="22647" xr:uid="{3490C54C-A718-4FAE-8D3B-608D1934D87E}"/>
    <cellStyle name="Comma 2 2 2 2 6 2 4 4" xfId="14559" xr:uid="{37ED4377-EBB7-496C-A241-19E8769FF84C}"/>
    <cellStyle name="Comma 2 2 2 2 6 2 5" xfId="4449" xr:uid="{0ED0A32F-EE95-4E4F-864D-B896CE2C8D8C}"/>
    <cellStyle name="Comma 2 2 2 2 6 2 5 2" xfId="16581" xr:uid="{98CDE83A-42F1-4AB8-BD98-C5E1CBD557A9}"/>
    <cellStyle name="Comma 2 2 2 2 6 2 6" xfId="8493" xr:uid="{095F61EB-145E-4A6A-A40C-5D3C5534DE61}"/>
    <cellStyle name="Comma 2 2 2 2 6 2 6 2" xfId="20625" xr:uid="{79008551-10E9-42EA-BFA7-2AABF8191F6C}"/>
    <cellStyle name="Comma 2 2 2 2 6 2 7" xfId="12537" xr:uid="{579A64B1-D39A-4122-8F22-A606F37F5057}"/>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3" xfId="11778" xr:uid="{F32B5DDD-C91B-4145-9ECA-7CFE0B89DD55}"/>
    <cellStyle name="Comma 2 2 2 2 6 3 2 2 3 2" xfId="23910" xr:uid="{7DAFE46C-7805-4B30-A31A-625B912CC69C}"/>
    <cellStyle name="Comma 2 2 2 2 6 3 2 2 4" xfId="15822" xr:uid="{8AEF1EF4-89CC-4316-B723-CE0E34A4FA08}"/>
    <cellStyle name="Comma 2 2 2 2 6 3 2 3" xfId="5712" xr:uid="{FBB04B81-6162-4D28-899B-E1F61B6DF960}"/>
    <cellStyle name="Comma 2 2 2 2 6 3 2 3 2" xfId="17844" xr:uid="{19E97A06-1D3F-4D2C-84BE-7CEB87D4133E}"/>
    <cellStyle name="Comma 2 2 2 2 6 3 2 4" xfId="9756" xr:uid="{86185980-7496-4EAA-A0C2-D2DC2B3948F0}"/>
    <cellStyle name="Comma 2 2 2 2 6 3 2 4 2" xfId="21888" xr:uid="{AEC7B730-A4CE-42E3-B2E3-D24B7963E360}"/>
    <cellStyle name="Comma 2 2 2 2 6 3 2 5" xfId="13800" xr:uid="{928F0BA1-F937-4418-A374-4AD8725DB6D7}"/>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3" xfId="10767" xr:uid="{B6B0665B-C2E2-44D1-ADC4-ED2399F3D902}"/>
    <cellStyle name="Comma 2 2 2 2 6 3 3 3 2" xfId="22899" xr:uid="{344117FF-7265-48B3-A350-AA57A5679F0B}"/>
    <cellStyle name="Comma 2 2 2 2 6 3 3 4" xfId="14811" xr:uid="{7B478D3E-FECC-4D90-B316-266E5957FB21}"/>
    <cellStyle name="Comma 2 2 2 2 6 3 4" xfId="4701" xr:uid="{8C81DF34-203A-4C8B-8C67-ECBD43B14713}"/>
    <cellStyle name="Comma 2 2 2 2 6 3 4 2" xfId="16833" xr:uid="{31225B7E-3DD0-49D9-AA9D-5282AFADC4B8}"/>
    <cellStyle name="Comma 2 2 2 2 6 3 5" xfId="8745" xr:uid="{97F6F55D-4804-49DD-BBE1-DD195BBD956B}"/>
    <cellStyle name="Comma 2 2 2 2 6 3 5 2" xfId="20877" xr:uid="{4E0606DD-446D-47CC-9D3B-9F70EB949D54}"/>
    <cellStyle name="Comma 2 2 2 2 6 3 6" xfId="12789" xr:uid="{9BBA3A2F-8185-420D-9A7B-37ED191296C9}"/>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3" xfId="11273" xr:uid="{7A1F8CA8-1B80-41DD-B14D-5E85D2A102DF}"/>
    <cellStyle name="Comma 2 2 2 2 6 4 2 3 2" xfId="23405" xr:uid="{B66638F7-B714-49DA-8F54-2BE83CB56D66}"/>
    <cellStyle name="Comma 2 2 2 2 6 4 2 4" xfId="15317" xr:uid="{714228E6-1A14-44A1-8DF3-C4FA56A9E218}"/>
    <cellStyle name="Comma 2 2 2 2 6 4 3" xfId="5207" xr:uid="{AEA338B9-B2E3-488C-A32B-A5958BC5880D}"/>
    <cellStyle name="Comma 2 2 2 2 6 4 3 2" xfId="17339" xr:uid="{B6227FD8-5540-4B7E-BF2A-BD3D19D7DD2B}"/>
    <cellStyle name="Comma 2 2 2 2 6 4 4" xfId="9251" xr:uid="{A8BDABDC-91E3-4C90-8E88-541B09676F81}"/>
    <cellStyle name="Comma 2 2 2 2 6 4 4 2" xfId="21383" xr:uid="{E2D84968-598F-44D6-8335-6D1AC1CCD677}"/>
    <cellStyle name="Comma 2 2 2 2 6 4 5" xfId="13295" xr:uid="{F7C9EB95-5F5B-49FE-905E-63C4E92B00EF}"/>
    <cellStyle name="Comma 2 2 2 2 6 5" xfId="2174" xr:uid="{FDABB78C-2AC2-4509-B36E-6C5A0214FE6F}"/>
    <cellStyle name="Comma 2 2 2 2 6 5 2" xfId="6218" xr:uid="{00B04AAD-EB3A-4B74-8905-F7E16B1916AD}"/>
    <cellStyle name="Comma 2 2 2 2 6 5 2 2" xfId="18350" xr:uid="{E08EA0B9-8C73-4445-A9FC-3E282ACBE4B9}"/>
    <cellStyle name="Comma 2 2 2 2 6 5 3" xfId="10262" xr:uid="{F80002AA-72CF-4FDC-8DEC-790A85F572D2}"/>
    <cellStyle name="Comma 2 2 2 2 6 5 3 2" xfId="22394" xr:uid="{5AED61AF-0F49-471E-BAE1-33FCBBE00F1E}"/>
    <cellStyle name="Comma 2 2 2 2 6 5 4" xfId="14306" xr:uid="{EC829490-542D-4C41-B9F7-0C19F9A465F1}"/>
    <cellStyle name="Comma 2 2 2 2 6 6" xfId="4196" xr:uid="{70DDFE0B-0DE4-450E-9B0A-B952E5AEDBEE}"/>
    <cellStyle name="Comma 2 2 2 2 6 6 2" xfId="16328" xr:uid="{30B237B3-8FF2-4BA9-B25C-7417E18E3611}"/>
    <cellStyle name="Comma 2 2 2 2 6 7" xfId="8240" xr:uid="{90DB1CC5-DD10-48C6-B175-7292A28E39B9}"/>
    <cellStyle name="Comma 2 2 2 2 6 7 2" xfId="20372" xr:uid="{C442CB27-8DFC-437C-99D2-C92AA2A1757F}"/>
    <cellStyle name="Comma 2 2 2 2 6 8" xfId="12284" xr:uid="{5211F8E5-2827-4A23-9887-EDC5BC9D3833}"/>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3" xfId="11905" xr:uid="{15918AD0-D076-40D0-83C7-E7C8A855BE78}"/>
    <cellStyle name="Comma 2 2 2 2 7 2 2 2 3 2" xfId="24037" xr:uid="{5053131A-A522-41EC-9AF6-C5A01D31471A}"/>
    <cellStyle name="Comma 2 2 2 2 7 2 2 2 4" xfId="15949" xr:uid="{27417615-B98C-42B0-85A0-8BFCCC139BFF}"/>
    <cellStyle name="Comma 2 2 2 2 7 2 2 3" xfId="5839" xr:uid="{0615CA6B-5174-4CC5-84BA-E913420F94F9}"/>
    <cellStyle name="Comma 2 2 2 2 7 2 2 3 2" xfId="17971" xr:uid="{20896EBB-F84E-4D16-9584-F5A0492956BF}"/>
    <cellStyle name="Comma 2 2 2 2 7 2 2 4" xfId="9883" xr:uid="{25698B32-8721-4F76-AAB9-7ADDC91C45AB}"/>
    <cellStyle name="Comma 2 2 2 2 7 2 2 4 2" xfId="22015" xr:uid="{6B7BF209-9042-4332-AA00-3EF7F48666FE}"/>
    <cellStyle name="Comma 2 2 2 2 7 2 2 5" xfId="13927" xr:uid="{B0994D22-8AFD-4E4D-AE05-0B868A0336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3" xfId="10894" xr:uid="{2A5D2F25-1D95-4D6A-A76E-B3D85AB7C2D0}"/>
    <cellStyle name="Comma 2 2 2 2 7 2 3 3 2" xfId="23026" xr:uid="{B01974F5-E535-4EE5-9A8C-745832AFB070}"/>
    <cellStyle name="Comma 2 2 2 2 7 2 3 4" xfId="14938" xr:uid="{F7E734C2-389C-4216-9EA4-054BFBA0AE57}"/>
    <cellStyle name="Comma 2 2 2 2 7 2 4" xfId="4828" xr:uid="{C797C84E-4BB6-4FD7-8D4B-1F4CCD2540D3}"/>
    <cellStyle name="Comma 2 2 2 2 7 2 4 2" xfId="16960" xr:uid="{ABFB7132-222D-4A15-8108-21621401FAAE}"/>
    <cellStyle name="Comma 2 2 2 2 7 2 5" xfId="8872" xr:uid="{5B6D5A73-D8F5-4BFD-BAA0-444D84C117A5}"/>
    <cellStyle name="Comma 2 2 2 2 7 2 5 2" xfId="21004" xr:uid="{068DEF75-6BFD-4149-AB8C-EFCDF9641837}"/>
    <cellStyle name="Comma 2 2 2 2 7 2 6" xfId="12916" xr:uid="{C22362C4-BD4D-44C5-A45E-7335BEB88DA1}"/>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3" xfId="11400" xr:uid="{038B13AB-33E7-4ED0-8575-34B8C711A0F8}"/>
    <cellStyle name="Comma 2 2 2 2 7 3 2 3 2" xfId="23532" xr:uid="{FB2CA5FA-283B-4089-9452-2E97A608A19D}"/>
    <cellStyle name="Comma 2 2 2 2 7 3 2 4" xfId="15444" xr:uid="{164398E9-9EC6-4F96-9C95-F78188B1FC3D}"/>
    <cellStyle name="Comma 2 2 2 2 7 3 3" xfId="5334" xr:uid="{45FF38E3-5D24-4B3F-89DF-3FC76BFDEA00}"/>
    <cellStyle name="Comma 2 2 2 2 7 3 3 2" xfId="17466" xr:uid="{12ECD7F6-DDE9-46B9-B085-8A07F69977BC}"/>
    <cellStyle name="Comma 2 2 2 2 7 3 4" xfId="9378" xr:uid="{AF3237EC-D489-4FC3-9547-EAF79113E1B7}"/>
    <cellStyle name="Comma 2 2 2 2 7 3 4 2" xfId="21510" xr:uid="{C57F7484-435B-4A45-BC80-61B32F235769}"/>
    <cellStyle name="Comma 2 2 2 2 7 3 5" xfId="13422" xr:uid="{5827DE7B-C296-490E-BC90-5A856B9B2542}"/>
    <cellStyle name="Comma 2 2 2 2 7 4" xfId="2301" xr:uid="{CAACB612-8379-46A7-AB46-03F5494F21C0}"/>
    <cellStyle name="Comma 2 2 2 2 7 4 2" xfId="6345" xr:uid="{C8DBE8DB-6CD9-435C-9A1C-AD4412B73091}"/>
    <cellStyle name="Comma 2 2 2 2 7 4 2 2" xfId="18477" xr:uid="{7E76AC14-5B10-4B10-812D-333174457B14}"/>
    <cellStyle name="Comma 2 2 2 2 7 4 3" xfId="10389" xr:uid="{0641E364-313B-4D34-AB3C-2C1C8204D25B}"/>
    <cellStyle name="Comma 2 2 2 2 7 4 3 2" xfId="22521" xr:uid="{8AE74327-9D53-4D4D-BF03-2E2772C648B3}"/>
    <cellStyle name="Comma 2 2 2 2 7 4 4" xfId="14433" xr:uid="{F6B47F9B-6F07-48FF-8342-C5D18711364E}"/>
    <cellStyle name="Comma 2 2 2 2 7 5" xfId="4323" xr:uid="{BA3DC8CC-7F3C-474D-9273-7D998C82694A}"/>
    <cellStyle name="Comma 2 2 2 2 7 5 2" xfId="16455" xr:uid="{45FCC87C-5CF9-4313-9B05-20CFE12C954A}"/>
    <cellStyle name="Comma 2 2 2 2 7 6" xfId="8367" xr:uid="{A1E52522-9611-48FD-9CE3-53AA899C5B79}"/>
    <cellStyle name="Comma 2 2 2 2 7 6 2" xfId="20499" xr:uid="{965E0112-9805-4CA9-8D5B-DA52543265C4}"/>
    <cellStyle name="Comma 2 2 2 2 7 7" xfId="12411" xr:uid="{DC748499-C8C7-4097-BE75-D465C2A86619}"/>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3" xfId="11652" xr:uid="{B7E1964E-5BF2-4EE7-A97C-8ABF1199397B}"/>
    <cellStyle name="Comma 2 2 2 2 8 2 2 3 2" xfId="23784" xr:uid="{AFDA7D00-A77D-468A-85F9-6B3492350864}"/>
    <cellStyle name="Comma 2 2 2 2 8 2 2 4" xfId="15696" xr:uid="{25E62CFE-D49B-48EB-9939-49D7B982DAC1}"/>
    <cellStyle name="Comma 2 2 2 2 8 2 3" xfId="5586" xr:uid="{71B50856-C75B-4121-BCFD-5CBA022ADC2E}"/>
    <cellStyle name="Comma 2 2 2 2 8 2 3 2" xfId="17718" xr:uid="{DD32A51B-2173-448B-8777-BCC58CF4163D}"/>
    <cellStyle name="Comma 2 2 2 2 8 2 4" xfId="9630" xr:uid="{68A9A1FD-FDC3-4709-A348-DB9E6DDEE61A}"/>
    <cellStyle name="Comma 2 2 2 2 8 2 4 2" xfId="21762" xr:uid="{7FC26EEF-3FAE-44A2-8D86-A0B101FF38C6}"/>
    <cellStyle name="Comma 2 2 2 2 8 2 5" xfId="13674" xr:uid="{D054DF14-647A-499A-919C-21F1E6871237}"/>
    <cellStyle name="Comma 2 2 2 2 8 3" xfId="2553" xr:uid="{B59E1EED-89C5-4109-B746-99248CE8C5D5}"/>
    <cellStyle name="Comma 2 2 2 2 8 3 2" xfId="6597" xr:uid="{0074532C-429B-445E-9EC5-D75E9A9D340D}"/>
    <cellStyle name="Comma 2 2 2 2 8 3 2 2" xfId="18729" xr:uid="{56E25AE2-159A-48C9-AF4B-E4CF2EE2B695}"/>
    <cellStyle name="Comma 2 2 2 2 8 3 3" xfId="10641" xr:uid="{3F5EBFDD-3C30-4676-9C88-94178E4B32A7}"/>
    <cellStyle name="Comma 2 2 2 2 8 3 3 2" xfId="22773" xr:uid="{977536D5-2A15-4A13-B6E9-D9591422C178}"/>
    <cellStyle name="Comma 2 2 2 2 8 3 4" xfId="14685" xr:uid="{FA1A3A89-7E63-44E2-921D-58BC5D9589C6}"/>
    <cellStyle name="Comma 2 2 2 2 8 4" xfId="4575" xr:uid="{009C480B-1439-4B38-8605-319B38AFFD7A}"/>
    <cellStyle name="Comma 2 2 2 2 8 4 2" xfId="16707" xr:uid="{418DB75D-86D1-4B22-B445-1A3297F2FA0B}"/>
    <cellStyle name="Comma 2 2 2 2 8 5" xfId="8619" xr:uid="{CCDB86E8-AF69-4427-9F43-799DA2C2CB70}"/>
    <cellStyle name="Comma 2 2 2 2 8 5 2" xfId="20751" xr:uid="{B8641AE5-94C7-4DC8-9FF6-5AE043F874C1}"/>
    <cellStyle name="Comma 2 2 2 2 8 6" xfId="12663" xr:uid="{CD58841B-3DC1-4D10-AB1F-E72DE7B09728}"/>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3" xfId="11147" xr:uid="{39EFB6F8-C75A-4723-B7A6-3567901662D3}"/>
    <cellStyle name="Comma 2 2 2 2 9 2 3 2" xfId="23279" xr:uid="{E4F2D200-BFA8-4DDA-8E2F-1AA71F855E3D}"/>
    <cellStyle name="Comma 2 2 2 2 9 2 4" xfId="15191" xr:uid="{6F85F39E-5D74-40CF-9D9F-9B109D5CE142}"/>
    <cellStyle name="Comma 2 2 2 2 9 3" xfId="5081" xr:uid="{C2E04C0F-9C28-4934-AD97-2A948EF742D4}"/>
    <cellStyle name="Comma 2 2 2 2 9 3 2" xfId="17213" xr:uid="{41C54722-65E2-404F-AAB1-039BCB9EBAC4}"/>
    <cellStyle name="Comma 2 2 2 2 9 4" xfId="9125" xr:uid="{04E98131-1A3A-4DA8-9E9A-7562835D97B0}"/>
    <cellStyle name="Comma 2 2 2 2 9 4 2" xfId="21257" xr:uid="{4A6D74E9-7073-4CA2-B3D0-A97379C04881}"/>
    <cellStyle name="Comma 2 2 2 2 9 5" xfId="13169" xr:uid="{1F055907-FAC7-4AE0-8F8D-7AFDE2A48682}"/>
    <cellStyle name="Comma 2 2 2 3" xfId="32" xr:uid="{81493CE4-840C-440E-BA5E-52D7FD87EA42}"/>
    <cellStyle name="Comma 2 2 2 3 10" xfId="4076" xr:uid="{DEA8CCA0-70BB-427D-99B2-12D56ABC144F}"/>
    <cellStyle name="Comma 2 2 2 3 10 2" xfId="16208" xr:uid="{4C0E34BD-0CC3-4188-8DC7-DB086656C351}"/>
    <cellStyle name="Comma 2 2 2 3 11" xfId="8120" xr:uid="{63E2FE0F-6C15-4B1B-BA17-5407DBF6F7FB}"/>
    <cellStyle name="Comma 2 2 2 3 11 2" xfId="20252" xr:uid="{1911EF0C-484E-4AD9-9F3D-1C843C381B77}"/>
    <cellStyle name="Comma 2 2 2 3 12" xfId="12164" xr:uid="{3FB18E92-6817-41EA-8256-F57E172D17AE}"/>
    <cellStyle name="Comma 2 2 2 3 2" xfId="53" xr:uid="{01B43578-D669-4F91-A062-AC90321FCCF4}"/>
    <cellStyle name="Comma 2 2 2 3 2 10" xfId="12185" xr:uid="{5FF4A790-DE7C-4D5B-B579-0A56F024DEA6}"/>
    <cellStyle name="Comma 2 2 2 3 2 2" xfId="116" xr:uid="{097A474B-553C-4E78-9AEF-1E962C0A7597}"/>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3" xfId="12121" xr:uid="{E721D283-2F61-465C-BBDC-D7338FBCABC0}"/>
    <cellStyle name="Comma 2 2 2 3 2 2 2 2 2 2 2 3 2" xfId="24253" xr:uid="{338025E6-876B-4F91-8660-2D6A2DDF10A2}"/>
    <cellStyle name="Comma 2 2 2 3 2 2 2 2 2 2 2 4" xfId="16165" xr:uid="{49B9EDF1-C80F-4DCD-84F3-DEAB55BA0C50}"/>
    <cellStyle name="Comma 2 2 2 3 2 2 2 2 2 2 3" xfId="6055" xr:uid="{F5E2B1A5-334F-4E61-B8E4-CAC126A845EB}"/>
    <cellStyle name="Comma 2 2 2 3 2 2 2 2 2 2 3 2" xfId="18187" xr:uid="{ABB51A37-750E-4801-B4C4-8EAE12AAFC79}"/>
    <cellStyle name="Comma 2 2 2 3 2 2 2 2 2 2 4" xfId="10099" xr:uid="{F8CE7095-8A53-4335-B7E2-DC3E38D45ADD}"/>
    <cellStyle name="Comma 2 2 2 3 2 2 2 2 2 2 4 2" xfId="22231" xr:uid="{EDB3C668-A906-41EE-A3ED-0C3B9C31D6CD}"/>
    <cellStyle name="Comma 2 2 2 3 2 2 2 2 2 2 5" xfId="14143" xr:uid="{91E61E41-D3A8-48AE-BF82-650EAFCB600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3" xfId="11110" xr:uid="{836B6735-0ECC-4E98-9436-38DA52D1B8A8}"/>
    <cellStyle name="Comma 2 2 2 3 2 2 2 2 2 3 3 2" xfId="23242" xr:uid="{11266C7B-C687-4D12-9784-E27717EAD2E9}"/>
    <cellStyle name="Comma 2 2 2 3 2 2 2 2 2 3 4" xfId="15154" xr:uid="{47DF7194-F544-4EDF-A6AD-2F94026AEDA1}"/>
    <cellStyle name="Comma 2 2 2 3 2 2 2 2 2 4" xfId="5044" xr:uid="{A4887FEF-F534-4206-9D74-81470ABB826F}"/>
    <cellStyle name="Comma 2 2 2 3 2 2 2 2 2 4 2" xfId="17176" xr:uid="{878D4D5A-23DB-491A-A75B-38844E38851F}"/>
    <cellStyle name="Comma 2 2 2 3 2 2 2 2 2 5" xfId="9088" xr:uid="{2BA4AE98-8DB2-4855-9EDB-55340A03E281}"/>
    <cellStyle name="Comma 2 2 2 3 2 2 2 2 2 5 2" xfId="21220" xr:uid="{F7BB2D2A-1902-4BE6-A07B-C7C459F73657}"/>
    <cellStyle name="Comma 2 2 2 3 2 2 2 2 2 6" xfId="13132" xr:uid="{A4960F06-4C9F-44BA-BA9E-73F463E22060}"/>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3" xfId="11616" xr:uid="{5E98577C-EBAC-4ED3-B4F8-CFAFB2E7FB76}"/>
    <cellStyle name="Comma 2 2 2 3 2 2 2 2 3 2 3 2" xfId="23748" xr:uid="{E37DE630-8617-40EA-8530-F3F3B66429D2}"/>
    <cellStyle name="Comma 2 2 2 3 2 2 2 2 3 2 4" xfId="15660" xr:uid="{8BB1ABC0-45CB-4B9D-A726-1EED4AB18D03}"/>
    <cellStyle name="Comma 2 2 2 3 2 2 2 2 3 3" xfId="5550" xr:uid="{87E06E50-2785-4B43-A31B-ADA032E93803}"/>
    <cellStyle name="Comma 2 2 2 3 2 2 2 2 3 3 2" xfId="17682" xr:uid="{0F94B0CD-7970-4D71-86E3-D6B652A3C344}"/>
    <cellStyle name="Comma 2 2 2 3 2 2 2 2 3 4" xfId="9594" xr:uid="{82051591-8EB2-42CB-80CD-CBC6DD5E9D66}"/>
    <cellStyle name="Comma 2 2 2 3 2 2 2 2 3 4 2" xfId="21726" xr:uid="{81DEEDD3-9DA3-4B42-87B6-CB1D5754E417}"/>
    <cellStyle name="Comma 2 2 2 3 2 2 2 2 3 5" xfId="13638" xr:uid="{BA7D6C00-5A0F-4718-B0E4-41B4C22A8EF9}"/>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3" xfId="10605" xr:uid="{254C96D9-175A-4638-9218-1A6D45A2F431}"/>
    <cellStyle name="Comma 2 2 2 3 2 2 2 2 4 3 2" xfId="22737" xr:uid="{18AEF0EE-A76A-459E-81EC-5B98C07B0724}"/>
    <cellStyle name="Comma 2 2 2 3 2 2 2 2 4 4" xfId="14649" xr:uid="{8CFC3B28-6E4C-4C4B-8FB3-D9BFD59EC675}"/>
    <cellStyle name="Comma 2 2 2 3 2 2 2 2 5" xfId="4539" xr:uid="{C004B4AE-35B4-4AEC-81CF-DF6782F64EC7}"/>
    <cellStyle name="Comma 2 2 2 3 2 2 2 2 5 2" xfId="16671" xr:uid="{8D5103DD-139D-4692-8100-CFFF4B336297}"/>
    <cellStyle name="Comma 2 2 2 3 2 2 2 2 6" xfId="8583" xr:uid="{6727A815-E7EC-40BF-8F55-7F8D34FABE21}"/>
    <cellStyle name="Comma 2 2 2 3 2 2 2 2 6 2" xfId="20715" xr:uid="{BAA37BD4-5791-4CB6-A7F9-BA57471E0AE4}"/>
    <cellStyle name="Comma 2 2 2 3 2 2 2 2 7" xfId="12627" xr:uid="{5FFC231F-1712-4F9B-9423-FCB260371AB7}"/>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3" xfId="11868" xr:uid="{81098758-1892-4927-9108-AD4743282777}"/>
    <cellStyle name="Comma 2 2 2 3 2 2 2 3 2 2 3 2" xfId="24000" xr:uid="{2E0E5C2E-24DE-4BEE-BA88-A916895B11F3}"/>
    <cellStyle name="Comma 2 2 2 3 2 2 2 3 2 2 4" xfId="15912" xr:uid="{80D3FF79-B49B-4AA9-B966-BD9F2C205C3B}"/>
    <cellStyle name="Comma 2 2 2 3 2 2 2 3 2 3" xfId="5802" xr:uid="{A501A4F8-0023-4900-B9A9-C2DD9617A9F5}"/>
    <cellStyle name="Comma 2 2 2 3 2 2 2 3 2 3 2" xfId="17934" xr:uid="{B16F9CFB-F0AF-41EF-9DF4-1B2E2FBFFCFF}"/>
    <cellStyle name="Comma 2 2 2 3 2 2 2 3 2 4" xfId="9846" xr:uid="{7725B987-BFA3-4525-89C0-160C888A7BFD}"/>
    <cellStyle name="Comma 2 2 2 3 2 2 2 3 2 4 2" xfId="21978" xr:uid="{59FA7CD5-FF07-4E2F-924F-8DEDF3CEC70E}"/>
    <cellStyle name="Comma 2 2 2 3 2 2 2 3 2 5" xfId="13890" xr:uid="{4AE075F7-E7AA-4D80-AB26-30D9023C56CD}"/>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3" xfId="10857" xr:uid="{7EB160AC-DDBD-4F66-95CF-0B2206799623}"/>
    <cellStyle name="Comma 2 2 2 3 2 2 2 3 3 3 2" xfId="22989" xr:uid="{86DDFE86-C215-4B8C-9A8E-1B1540929906}"/>
    <cellStyle name="Comma 2 2 2 3 2 2 2 3 3 4" xfId="14901" xr:uid="{9A8450BC-27B0-4A0D-A758-1E7B08B91ED8}"/>
    <cellStyle name="Comma 2 2 2 3 2 2 2 3 4" xfId="4791" xr:uid="{B969427B-528A-42A8-9B26-9E94DFAB2CE3}"/>
    <cellStyle name="Comma 2 2 2 3 2 2 2 3 4 2" xfId="16923" xr:uid="{EE589B91-B933-4DA8-8478-2D0FB02CE1CE}"/>
    <cellStyle name="Comma 2 2 2 3 2 2 2 3 5" xfId="8835" xr:uid="{1CF19D15-B673-4DED-9FC8-2A1DA7113736}"/>
    <cellStyle name="Comma 2 2 2 3 2 2 2 3 5 2" xfId="20967" xr:uid="{429D50BF-BEAF-4B4A-8D2D-90771903112A}"/>
    <cellStyle name="Comma 2 2 2 3 2 2 2 3 6" xfId="12879" xr:uid="{9A2489CC-A6B7-4FEC-A7DD-C3ACB967FBA1}"/>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3" xfId="11363" xr:uid="{04C1C72D-8343-4B75-8B13-E873643D344E}"/>
    <cellStyle name="Comma 2 2 2 3 2 2 2 4 2 3 2" xfId="23495" xr:uid="{83938BAF-4935-4CAD-813A-AED1BE3626E2}"/>
    <cellStyle name="Comma 2 2 2 3 2 2 2 4 2 4" xfId="15407" xr:uid="{2F09D05E-863A-4280-8B80-B7B8612FA9EA}"/>
    <cellStyle name="Comma 2 2 2 3 2 2 2 4 3" xfId="5297" xr:uid="{8AF4DB54-3857-42E0-B1C5-31CD1ED711C5}"/>
    <cellStyle name="Comma 2 2 2 3 2 2 2 4 3 2" xfId="17429" xr:uid="{447E4378-74C8-4369-8848-8F85BEB68CE1}"/>
    <cellStyle name="Comma 2 2 2 3 2 2 2 4 4" xfId="9341" xr:uid="{92161E7C-540E-4A8B-914B-E950C6D6898B}"/>
    <cellStyle name="Comma 2 2 2 3 2 2 2 4 4 2" xfId="21473" xr:uid="{F1870CA6-E7C6-42AF-B47A-6F613C40E8C8}"/>
    <cellStyle name="Comma 2 2 2 3 2 2 2 4 5" xfId="13385" xr:uid="{59E7EB77-25F1-4330-BE1C-634E3C6D405C}"/>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3" xfId="10352" xr:uid="{170AD4D6-52EB-40A6-82A1-19410288B1E8}"/>
    <cellStyle name="Comma 2 2 2 3 2 2 2 5 3 2" xfId="22484" xr:uid="{05124BB8-9C64-406D-A1B4-07815FEC38FD}"/>
    <cellStyle name="Comma 2 2 2 3 2 2 2 5 4" xfId="14396" xr:uid="{E7512EFB-5C14-4E3E-BFAB-8E2A9E4E2936}"/>
    <cellStyle name="Comma 2 2 2 3 2 2 2 6" xfId="4286" xr:uid="{B8960FAD-498B-4A0A-94CD-0B5DB4B2F472}"/>
    <cellStyle name="Comma 2 2 2 3 2 2 2 6 2" xfId="16418" xr:uid="{9E7CBC1C-0DF6-4FBD-B359-959C8337F254}"/>
    <cellStyle name="Comma 2 2 2 3 2 2 2 7" xfId="8330" xr:uid="{7DA5203C-3FF8-41DA-AB61-9F9537CA187C}"/>
    <cellStyle name="Comma 2 2 2 3 2 2 2 7 2" xfId="20462" xr:uid="{C679B9FB-8BF2-4B97-A789-C2CA4B6EBEF3}"/>
    <cellStyle name="Comma 2 2 2 3 2 2 2 8" xfId="12374" xr:uid="{43EBDC4E-067A-483C-A103-FE0EF2C6DF17}"/>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3" xfId="11995" xr:uid="{997F2A3A-97F9-4DC1-A0B3-66A900FE6B2C}"/>
    <cellStyle name="Comma 2 2 2 3 2 2 3 2 2 2 3 2" xfId="24127" xr:uid="{B44FEBCE-DE9C-4D1E-9D2A-319957F25492}"/>
    <cellStyle name="Comma 2 2 2 3 2 2 3 2 2 2 4" xfId="16039" xr:uid="{8A5E4666-6B9C-43BA-83EE-869CD84E2CA2}"/>
    <cellStyle name="Comma 2 2 2 3 2 2 3 2 2 3" xfId="5929" xr:uid="{E8F49E21-75B7-44F0-818E-3C25630D68DA}"/>
    <cellStyle name="Comma 2 2 2 3 2 2 3 2 2 3 2" xfId="18061" xr:uid="{89B08C45-2774-4DE5-ABDA-A0BBB1B3FF7B}"/>
    <cellStyle name="Comma 2 2 2 3 2 2 3 2 2 4" xfId="9973" xr:uid="{B8BCC0DC-28CF-4EB8-A73E-CF98F09ED6C1}"/>
    <cellStyle name="Comma 2 2 2 3 2 2 3 2 2 4 2" xfId="22105" xr:uid="{90CABBFC-A83A-4AB8-B880-E4DE4720893F}"/>
    <cellStyle name="Comma 2 2 2 3 2 2 3 2 2 5" xfId="14017" xr:uid="{E4AF8120-6BB9-4A06-B148-727614B7F068}"/>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3" xfId="10984" xr:uid="{021EBA2A-99B7-4EF4-9585-A738E73A4A3E}"/>
    <cellStyle name="Comma 2 2 2 3 2 2 3 2 3 3 2" xfId="23116" xr:uid="{69622B97-9784-483D-98F9-4AF7DA2E04C8}"/>
    <cellStyle name="Comma 2 2 2 3 2 2 3 2 3 4" xfId="15028" xr:uid="{DDE61CD6-697A-4DDB-8D0C-16C975E8ACA6}"/>
    <cellStyle name="Comma 2 2 2 3 2 2 3 2 4" xfId="4918" xr:uid="{DC8034BB-E786-4F01-A61F-EE7FE7EB561F}"/>
    <cellStyle name="Comma 2 2 2 3 2 2 3 2 4 2" xfId="17050" xr:uid="{69226EC4-5818-48A1-867E-22D8E7BF6236}"/>
    <cellStyle name="Comma 2 2 2 3 2 2 3 2 5" xfId="8962" xr:uid="{64A8FA87-C5C6-4846-B6EF-52A2C77094F7}"/>
    <cellStyle name="Comma 2 2 2 3 2 2 3 2 5 2" xfId="21094" xr:uid="{C07B6088-C66D-43D3-A6DD-DCE6687A4DE7}"/>
    <cellStyle name="Comma 2 2 2 3 2 2 3 2 6" xfId="13006" xr:uid="{5F0FA578-C234-4F61-957E-C2C9CA3B8781}"/>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3" xfId="11490" xr:uid="{431981F2-C1B9-432F-9C22-DA5CA073FDDC}"/>
    <cellStyle name="Comma 2 2 2 3 2 2 3 3 2 3 2" xfId="23622" xr:uid="{71AEFFA5-1413-4BAC-B32E-82B57A24081C}"/>
    <cellStyle name="Comma 2 2 2 3 2 2 3 3 2 4" xfId="15534" xr:uid="{C862F149-C7FB-4D67-822A-DCC72601884D}"/>
    <cellStyle name="Comma 2 2 2 3 2 2 3 3 3" xfId="5424" xr:uid="{50C2DA78-BD4F-4870-9C14-65064B188CC0}"/>
    <cellStyle name="Comma 2 2 2 3 2 2 3 3 3 2" xfId="17556" xr:uid="{0FE6135D-79A7-438B-A583-8A4D4472DBA1}"/>
    <cellStyle name="Comma 2 2 2 3 2 2 3 3 4" xfId="9468" xr:uid="{006D28A9-46F5-4A13-8425-540FFD663440}"/>
    <cellStyle name="Comma 2 2 2 3 2 2 3 3 4 2" xfId="21600" xr:uid="{42D519B5-2BF0-48CF-BE21-7CFF9102FACC}"/>
    <cellStyle name="Comma 2 2 2 3 2 2 3 3 5" xfId="13512" xr:uid="{549B70E0-3506-4041-A01C-D6F277F4B353}"/>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3" xfId="10479" xr:uid="{DD4B8CCC-6086-4F60-B3EB-22318B18C21A}"/>
    <cellStyle name="Comma 2 2 2 3 2 2 3 4 3 2" xfId="22611" xr:uid="{C992C2EB-9E6B-4C56-B7A8-B66A77E695A9}"/>
    <cellStyle name="Comma 2 2 2 3 2 2 3 4 4" xfId="14523" xr:uid="{44095422-6DE0-4597-8E64-9250A2159B03}"/>
    <cellStyle name="Comma 2 2 2 3 2 2 3 5" xfId="4413" xr:uid="{CF56E91A-8E59-4B3F-BFD2-0CDD7BDB88B7}"/>
    <cellStyle name="Comma 2 2 2 3 2 2 3 5 2" xfId="16545" xr:uid="{C28B1404-24D5-43A0-97CD-2442EACC512D}"/>
    <cellStyle name="Comma 2 2 2 3 2 2 3 6" xfId="8457" xr:uid="{FD6514AA-3A2F-4978-9210-FF63007883F6}"/>
    <cellStyle name="Comma 2 2 2 3 2 2 3 6 2" xfId="20589" xr:uid="{2FE49CF7-A9C4-4F0F-98B5-26C9D01F57BA}"/>
    <cellStyle name="Comma 2 2 2 3 2 2 3 7" xfId="12501" xr:uid="{B5635BDC-8718-42E4-BBEA-94B4AFACC921}"/>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3" xfId="11742" xr:uid="{CD5A2F42-C840-41F1-87B4-8B533BD49BBB}"/>
    <cellStyle name="Comma 2 2 2 3 2 2 4 2 2 3 2" xfId="23874" xr:uid="{2777503E-3EF5-4A43-A2CE-7389A2307CC3}"/>
    <cellStyle name="Comma 2 2 2 3 2 2 4 2 2 4" xfId="15786" xr:uid="{32831421-90FA-482B-9A0D-143694EFE51A}"/>
    <cellStyle name="Comma 2 2 2 3 2 2 4 2 3" xfId="5676" xr:uid="{6EBBAF0B-55D6-4240-B975-9C2A586FFB59}"/>
    <cellStyle name="Comma 2 2 2 3 2 2 4 2 3 2" xfId="17808" xr:uid="{79D2A56A-CA76-44FD-926B-6E094BA4FD19}"/>
    <cellStyle name="Comma 2 2 2 3 2 2 4 2 4" xfId="9720" xr:uid="{B7FEBAB0-16D8-44C7-B51B-29B82A1733FF}"/>
    <cellStyle name="Comma 2 2 2 3 2 2 4 2 4 2" xfId="21852" xr:uid="{D525B9C4-EFBB-4F45-949E-052D0A66B6F2}"/>
    <cellStyle name="Comma 2 2 2 3 2 2 4 2 5" xfId="13764" xr:uid="{676234BC-7980-497C-9DB2-C666D6319000}"/>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3" xfId="10731" xr:uid="{426052BE-D734-42F9-8EFE-188FDD3C528A}"/>
    <cellStyle name="Comma 2 2 2 3 2 2 4 3 3 2" xfId="22863" xr:uid="{D505F60D-B20D-4CAE-BAE1-7D4B5318B4D3}"/>
    <cellStyle name="Comma 2 2 2 3 2 2 4 3 4" xfId="14775" xr:uid="{16FF0C6B-2B0D-4AD6-A27B-BD63687B6897}"/>
    <cellStyle name="Comma 2 2 2 3 2 2 4 4" xfId="4665" xr:uid="{CCE42AD5-391E-4662-B2A6-73865128E314}"/>
    <cellStyle name="Comma 2 2 2 3 2 2 4 4 2" xfId="16797" xr:uid="{0ADED92A-3BEF-4EF0-966D-6ED3EACA1E92}"/>
    <cellStyle name="Comma 2 2 2 3 2 2 4 5" xfId="8709" xr:uid="{FE515A3F-B259-4351-B974-B4D12B286511}"/>
    <cellStyle name="Comma 2 2 2 3 2 2 4 5 2" xfId="20841" xr:uid="{BE732150-060D-45C1-8A37-DE0CA6AD7395}"/>
    <cellStyle name="Comma 2 2 2 3 2 2 4 6" xfId="12753" xr:uid="{46EAE8E9-7578-428C-B31D-4CBC2C92332E}"/>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3" xfId="11237" xr:uid="{70E87641-7D48-455B-91B5-4060D0D73F8A}"/>
    <cellStyle name="Comma 2 2 2 3 2 2 5 2 3 2" xfId="23369" xr:uid="{73829B27-2B15-4004-94DF-7A9EC29BD407}"/>
    <cellStyle name="Comma 2 2 2 3 2 2 5 2 4" xfId="15281" xr:uid="{41457616-34BD-4111-B7EB-8F69AF0D452B}"/>
    <cellStyle name="Comma 2 2 2 3 2 2 5 3" xfId="5171" xr:uid="{48E7164C-D57B-48A4-98C7-F7E75B63E142}"/>
    <cellStyle name="Comma 2 2 2 3 2 2 5 3 2" xfId="17303" xr:uid="{56CF1B9C-D800-4C35-98A3-2EC893B2E94E}"/>
    <cellStyle name="Comma 2 2 2 3 2 2 5 4" xfId="9215" xr:uid="{13E13117-C31E-42FC-A2FE-4A707AFE576F}"/>
    <cellStyle name="Comma 2 2 2 3 2 2 5 4 2" xfId="21347" xr:uid="{2D073A68-092F-41C0-A6C7-7627ECC9D24F}"/>
    <cellStyle name="Comma 2 2 2 3 2 2 5 5" xfId="13259" xr:uid="{1237A09E-81A0-4D12-907C-0490EBC9BB68}"/>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3" xfId="10226" xr:uid="{5BC8A4F7-FB93-419B-9860-EFAF3372FD9B}"/>
    <cellStyle name="Comma 2 2 2 3 2 2 6 3 2" xfId="22358" xr:uid="{9678C603-5956-4E0D-BAAD-7E6E1F821F20}"/>
    <cellStyle name="Comma 2 2 2 3 2 2 6 4" xfId="14270" xr:uid="{23BD1E86-E605-40CC-ADC9-C62CF83D1265}"/>
    <cellStyle name="Comma 2 2 2 3 2 2 7" xfId="4160" xr:uid="{3E5AC47C-14B6-443E-BEB7-02E7AE303F7A}"/>
    <cellStyle name="Comma 2 2 2 3 2 2 7 2" xfId="16292" xr:uid="{144B15FB-CB73-4400-AD64-942C61140F57}"/>
    <cellStyle name="Comma 2 2 2 3 2 2 8" xfId="8204" xr:uid="{AAF99B7A-FA4D-4A89-9CD7-7D698B10922F}"/>
    <cellStyle name="Comma 2 2 2 3 2 2 8 2" xfId="20336" xr:uid="{3B390A9E-A052-48EF-9FC3-6F331185F08B}"/>
    <cellStyle name="Comma 2 2 2 3 2 2 9" xfId="12248" xr:uid="{060F7C9B-508A-471A-995F-F47005651729}"/>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3" xfId="12058" xr:uid="{650F8996-962A-4790-99BD-27258E866027}"/>
    <cellStyle name="Comma 2 2 2 3 2 3 2 2 2 2 3 2" xfId="24190" xr:uid="{99C03E91-30DD-4572-B670-3076EB29A0FD}"/>
    <cellStyle name="Comma 2 2 2 3 2 3 2 2 2 2 4" xfId="16102" xr:uid="{ADFC489D-0299-414C-849A-9CFFD5E32FD3}"/>
    <cellStyle name="Comma 2 2 2 3 2 3 2 2 2 3" xfId="5992" xr:uid="{A2860E53-5E90-4A16-8B36-7A50A3AE40BE}"/>
    <cellStyle name="Comma 2 2 2 3 2 3 2 2 2 3 2" xfId="18124" xr:uid="{B8F55CF0-BFA5-4512-A351-418EBC6D7D1E}"/>
    <cellStyle name="Comma 2 2 2 3 2 3 2 2 2 4" xfId="10036" xr:uid="{3A23F643-D526-4951-B0AD-9F437540E51C}"/>
    <cellStyle name="Comma 2 2 2 3 2 3 2 2 2 4 2" xfId="22168" xr:uid="{789617CF-7A0C-4826-AC63-220607E58897}"/>
    <cellStyle name="Comma 2 2 2 3 2 3 2 2 2 5" xfId="14080" xr:uid="{F16E207B-AE8C-4D6C-A7C5-5049572F0D1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3" xfId="11047" xr:uid="{B4A1AAE1-2DCA-43E3-97D8-269FDF1F07FA}"/>
    <cellStyle name="Comma 2 2 2 3 2 3 2 2 3 3 2" xfId="23179" xr:uid="{01161422-D848-4655-9F0B-A20B947507BD}"/>
    <cellStyle name="Comma 2 2 2 3 2 3 2 2 3 4" xfId="15091" xr:uid="{DB163358-9C58-4286-B413-B3BB6DC18129}"/>
    <cellStyle name="Comma 2 2 2 3 2 3 2 2 4" xfId="4981" xr:uid="{CDEDF386-1BB3-4C46-B9BF-E2D1D9DF8002}"/>
    <cellStyle name="Comma 2 2 2 3 2 3 2 2 4 2" xfId="17113" xr:uid="{BA691BE9-7E68-49B2-AB09-940940A0E2ED}"/>
    <cellStyle name="Comma 2 2 2 3 2 3 2 2 5" xfId="9025" xr:uid="{A27D0E35-6373-467D-B0B2-D84380FC8589}"/>
    <cellStyle name="Comma 2 2 2 3 2 3 2 2 5 2" xfId="21157" xr:uid="{0BAA2032-7B0D-4C15-A6A3-B8125C71D337}"/>
    <cellStyle name="Comma 2 2 2 3 2 3 2 2 6" xfId="13069" xr:uid="{E04D8AD4-9BE1-459B-97D2-26BEEAB64D4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3" xfId="11553" xr:uid="{3976F280-3DE3-4905-88B3-C309446BFC6D}"/>
    <cellStyle name="Comma 2 2 2 3 2 3 2 3 2 3 2" xfId="23685" xr:uid="{516ED0CF-91AA-4CE8-8122-EE7432218FBE}"/>
    <cellStyle name="Comma 2 2 2 3 2 3 2 3 2 4" xfId="15597" xr:uid="{AAF01596-BF1C-402C-BF9A-2B90D92F565E}"/>
    <cellStyle name="Comma 2 2 2 3 2 3 2 3 3" xfId="5487" xr:uid="{D55A32F8-003C-4CDF-B9B5-9BF9183F0F7E}"/>
    <cellStyle name="Comma 2 2 2 3 2 3 2 3 3 2" xfId="17619" xr:uid="{C593FFA2-600E-4430-8565-BBF4D04FCAD6}"/>
    <cellStyle name="Comma 2 2 2 3 2 3 2 3 4" xfId="9531" xr:uid="{10AD6583-929A-4CF4-B2D5-80EC1010EE09}"/>
    <cellStyle name="Comma 2 2 2 3 2 3 2 3 4 2" xfId="21663" xr:uid="{950037DA-9B43-4394-82A6-0F47C96E903D}"/>
    <cellStyle name="Comma 2 2 2 3 2 3 2 3 5" xfId="13575" xr:uid="{250F4ED7-5AD0-4F5C-99D2-09D18A8A8E62}"/>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3" xfId="10542" xr:uid="{57AE9E5C-BB2D-4987-A25C-882947D8D051}"/>
    <cellStyle name="Comma 2 2 2 3 2 3 2 4 3 2" xfId="22674" xr:uid="{0423F4B8-7727-4587-B047-74370F653A52}"/>
    <cellStyle name="Comma 2 2 2 3 2 3 2 4 4" xfId="14586" xr:uid="{FC506B93-572D-4A7A-BA1F-7B2821CD021E}"/>
    <cellStyle name="Comma 2 2 2 3 2 3 2 5" xfId="4476" xr:uid="{1ECC3045-3633-4D4E-8F03-777F808E7D91}"/>
    <cellStyle name="Comma 2 2 2 3 2 3 2 5 2" xfId="16608" xr:uid="{E93BE6E8-F09E-483E-B87A-19D53CF760F0}"/>
    <cellStyle name="Comma 2 2 2 3 2 3 2 6" xfId="8520" xr:uid="{D9403C7E-2C55-465D-AF0E-E50F599032B1}"/>
    <cellStyle name="Comma 2 2 2 3 2 3 2 6 2" xfId="20652" xr:uid="{18A03D5F-BD95-47CE-909E-F04AA4A4E378}"/>
    <cellStyle name="Comma 2 2 2 3 2 3 2 7" xfId="12564" xr:uid="{734BB9A5-1E48-4652-9DED-76C525C65B17}"/>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3" xfId="11805" xr:uid="{D76F93DB-EF6B-4883-B195-6302C439FD1F}"/>
    <cellStyle name="Comma 2 2 2 3 2 3 3 2 2 3 2" xfId="23937" xr:uid="{FC61F910-05F6-49B2-A7C4-0542401FA556}"/>
    <cellStyle name="Comma 2 2 2 3 2 3 3 2 2 4" xfId="15849" xr:uid="{DA80113E-9CBB-4172-8FB5-5E195F8CEB69}"/>
    <cellStyle name="Comma 2 2 2 3 2 3 3 2 3" xfId="5739" xr:uid="{71770A32-D419-4470-884C-047FC7EBE49A}"/>
    <cellStyle name="Comma 2 2 2 3 2 3 3 2 3 2" xfId="17871" xr:uid="{41BFA032-9C94-4125-8E51-5C297DB3D424}"/>
    <cellStyle name="Comma 2 2 2 3 2 3 3 2 4" xfId="9783" xr:uid="{2337A622-417A-419E-9B6A-4EDFCE2998B2}"/>
    <cellStyle name="Comma 2 2 2 3 2 3 3 2 4 2" xfId="21915" xr:uid="{0707CECF-A61E-466A-AF0C-3AE9B0DA4974}"/>
    <cellStyle name="Comma 2 2 2 3 2 3 3 2 5" xfId="13827" xr:uid="{488D54F8-17EE-471C-9CA0-659A68977CE8}"/>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3" xfId="10794" xr:uid="{D23A15F4-B8A8-48E1-946F-16E70021AC4D}"/>
    <cellStyle name="Comma 2 2 2 3 2 3 3 3 3 2" xfId="22926" xr:uid="{8AFC5FFB-74DA-453B-BFED-CB775C2F7DC6}"/>
    <cellStyle name="Comma 2 2 2 3 2 3 3 3 4" xfId="14838" xr:uid="{E6FB8758-DE8C-478E-A621-DC90A5E2E5CC}"/>
    <cellStyle name="Comma 2 2 2 3 2 3 3 4" xfId="4728" xr:uid="{E524F2F1-47A0-4364-836E-A923E61539B1}"/>
    <cellStyle name="Comma 2 2 2 3 2 3 3 4 2" xfId="16860" xr:uid="{A6C6B4AC-7992-44FC-926E-7070694AB182}"/>
    <cellStyle name="Comma 2 2 2 3 2 3 3 5" xfId="8772" xr:uid="{BF2CCF5D-4BC1-4F1C-B8AD-C74E7FB1DCCC}"/>
    <cellStyle name="Comma 2 2 2 3 2 3 3 5 2" xfId="20904" xr:uid="{0A3A2604-1DD5-4DF4-BD75-9B6DBD4637C7}"/>
    <cellStyle name="Comma 2 2 2 3 2 3 3 6" xfId="12816" xr:uid="{BAEA5A1B-8E3D-41EF-AD5A-F02C5E5739D1}"/>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3" xfId="11300" xr:uid="{84C5E97A-C718-41D4-B318-6173402B84FD}"/>
    <cellStyle name="Comma 2 2 2 3 2 3 4 2 3 2" xfId="23432" xr:uid="{723382EE-2FEB-4B9F-B9D9-A14BC2559CE3}"/>
    <cellStyle name="Comma 2 2 2 3 2 3 4 2 4" xfId="15344" xr:uid="{BE4522DF-8D8E-47E0-AB10-9488230E820D}"/>
    <cellStyle name="Comma 2 2 2 3 2 3 4 3" xfId="5234" xr:uid="{3391B9F4-13E9-4E38-B0CF-9AC68B0864F8}"/>
    <cellStyle name="Comma 2 2 2 3 2 3 4 3 2" xfId="17366" xr:uid="{D8355FA2-26EC-44A5-9540-DC3D9621FE44}"/>
    <cellStyle name="Comma 2 2 2 3 2 3 4 4" xfId="9278" xr:uid="{78E54891-E6AF-4466-965C-C4D6CAF93923}"/>
    <cellStyle name="Comma 2 2 2 3 2 3 4 4 2" xfId="21410" xr:uid="{E20F338D-0F10-48AD-ABD5-C873CF5305FC}"/>
    <cellStyle name="Comma 2 2 2 3 2 3 4 5" xfId="13322" xr:uid="{33CCA2A2-944F-44E7-9824-563226657702}"/>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3" xfId="10289" xr:uid="{0F6CCCE0-A5AC-4EB4-90E2-58CE57D75D91}"/>
    <cellStyle name="Comma 2 2 2 3 2 3 5 3 2" xfId="22421" xr:uid="{32A426C1-8C34-46E9-821F-1532E219515E}"/>
    <cellStyle name="Comma 2 2 2 3 2 3 5 4" xfId="14333" xr:uid="{2055FC50-829A-461A-9F2A-C5E29FDA6AE0}"/>
    <cellStyle name="Comma 2 2 2 3 2 3 6" xfId="4223" xr:uid="{0B2ADC39-C5E5-4615-AA71-FEBF22E2AACA}"/>
    <cellStyle name="Comma 2 2 2 3 2 3 6 2" xfId="16355" xr:uid="{A142FD10-674C-4C12-8E2C-0850902F9AA6}"/>
    <cellStyle name="Comma 2 2 2 3 2 3 7" xfId="8267" xr:uid="{B0CFD7B5-8BE8-4A6C-BB86-3827F77A800D}"/>
    <cellStyle name="Comma 2 2 2 3 2 3 7 2" xfId="20399" xr:uid="{96C045E6-F5DE-404F-80E2-70F03F7A7B28}"/>
    <cellStyle name="Comma 2 2 2 3 2 3 8" xfId="12311" xr:uid="{C37B601E-0ABB-417C-A516-AFE9F97EE4AC}"/>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3" xfId="11932" xr:uid="{538145FD-2881-4100-B75A-18F5F7B44E1E}"/>
    <cellStyle name="Comma 2 2 2 3 2 4 2 2 2 3 2" xfId="24064" xr:uid="{5B91DA3E-04B6-42AB-B52E-FAEC113ABF07}"/>
    <cellStyle name="Comma 2 2 2 3 2 4 2 2 2 4" xfId="15976" xr:uid="{DF7E8631-37F4-4C64-9AA3-A64CB0956C5C}"/>
    <cellStyle name="Comma 2 2 2 3 2 4 2 2 3" xfId="5866" xr:uid="{A78B5B58-4AF4-4463-9775-BB34C9CB8786}"/>
    <cellStyle name="Comma 2 2 2 3 2 4 2 2 3 2" xfId="17998" xr:uid="{95EBCE68-A224-488C-860B-4F8CF2960BEB}"/>
    <cellStyle name="Comma 2 2 2 3 2 4 2 2 4" xfId="9910" xr:uid="{AB36365C-9C43-48B9-B4CE-A9801E599B93}"/>
    <cellStyle name="Comma 2 2 2 3 2 4 2 2 4 2" xfId="22042" xr:uid="{0D1D6ED6-4092-4F61-B6AB-A9CE51EF172A}"/>
    <cellStyle name="Comma 2 2 2 3 2 4 2 2 5" xfId="13954" xr:uid="{DA318989-2681-430A-9001-0A73B7F9F0C9}"/>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3" xfId="10921" xr:uid="{C65C8F4B-600D-47C5-949A-6FBF732199C5}"/>
    <cellStyle name="Comma 2 2 2 3 2 4 2 3 3 2" xfId="23053" xr:uid="{7A6FC7A5-BB67-4D7A-AB60-102BCD7A1D34}"/>
    <cellStyle name="Comma 2 2 2 3 2 4 2 3 4" xfId="14965" xr:uid="{179487B4-68B9-4EAF-BA47-76814742A8E7}"/>
    <cellStyle name="Comma 2 2 2 3 2 4 2 4" xfId="4855" xr:uid="{DF00F193-6B10-4E72-8C6D-DAFAB7CADF7A}"/>
    <cellStyle name="Comma 2 2 2 3 2 4 2 4 2" xfId="16987" xr:uid="{06F4398D-259A-4947-8D32-3AA6BF1E7259}"/>
    <cellStyle name="Comma 2 2 2 3 2 4 2 5" xfId="8899" xr:uid="{F8CE51ED-88F0-4C9E-BB5A-EB138367DC20}"/>
    <cellStyle name="Comma 2 2 2 3 2 4 2 5 2" xfId="21031" xr:uid="{3E3CA48E-644F-4089-8CF4-6569F34544EE}"/>
    <cellStyle name="Comma 2 2 2 3 2 4 2 6" xfId="12943" xr:uid="{7FC867CF-1EAC-446B-A041-ECBA1F22D2F3}"/>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3" xfId="11427" xr:uid="{BACD694E-61C9-48FB-A684-3F2C2042C712}"/>
    <cellStyle name="Comma 2 2 2 3 2 4 3 2 3 2" xfId="23559" xr:uid="{125A3DEC-15CC-4C61-A8E8-6C1BDEB16929}"/>
    <cellStyle name="Comma 2 2 2 3 2 4 3 2 4" xfId="15471" xr:uid="{903709D3-1408-4C29-8ADA-E8E6B7795CFC}"/>
    <cellStyle name="Comma 2 2 2 3 2 4 3 3" xfId="5361" xr:uid="{18231D29-F007-4485-B88D-27E87CD6608F}"/>
    <cellStyle name="Comma 2 2 2 3 2 4 3 3 2" xfId="17493" xr:uid="{36FF3935-A7BC-4C23-9B00-ABC44E771BB8}"/>
    <cellStyle name="Comma 2 2 2 3 2 4 3 4" xfId="9405" xr:uid="{FC399DB4-3D8F-40F1-BD8D-76A6C0C31E4D}"/>
    <cellStyle name="Comma 2 2 2 3 2 4 3 4 2" xfId="21537" xr:uid="{D2D59D9F-37A6-4A1F-964E-9F6CBE1C9375}"/>
    <cellStyle name="Comma 2 2 2 3 2 4 3 5" xfId="13449" xr:uid="{DADDC624-C867-439E-BA5D-F7A1D3FD9BEE}"/>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3" xfId="10416" xr:uid="{951B5ECC-F699-4D06-B0EF-1B8DE667E12B}"/>
    <cellStyle name="Comma 2 2 2 3 2 4 4 3 2" xfId="22548" xr:uid="{D516EB81-5EDC-45B1-B13D-DA4BDF4F7719}"/>
    <cellStyle name="Comma 2 2 2 3 2 4 4 4" xfId="14460" xr:uid="{534C6DE6-051D-479E-A20E-A0F1B25F1375}"/>
    <cellStyle name="Comma 2 2 2 3 2 4 5" xfId="4350" xr:uid="{1BA14A6F-6BEB-45F8-92C5-05D8C2163D58}"/>
    <cellStyle name="Comma 2 2 2 3 2 4 5 2" xfId="16482" xr:uid="{AD01B19E-C9DA-4082-BD7C-630538206E66}"/>
    <cellStyle name="Comma 2 2 2 3 2 4 6" xfId="8394" xr:uid="{9A6C3FF3-C790-42E1-BC80-E8B8C80E6FBE}"/>
    <cellStyle name="Comma 2 2 2 3 2 4 6 2" xfId="20526" xr:uid="{C31D65FE-7DEB-4FBF-A1CC-A24C57E62C3C}"/>
    <cellStyle name="Comma 2 2 2 3 2 4 7" xfId="12438" xr:uid="{18123083-2487-42B7-B8F0-11D550B1558A}"/>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3" xfId="11679" xr:uid="{2C42026B-B298-4D0E-AD47-E3743EA03909}"/>
    <cellStyle name="Comma 2 2 2 3 2 5 2 2 3 2" xfId="23811" xr:uid="{BB77991E-2FAE-4B6D-9219-29BC0693CAA9}"/>
    <cellStyle name="Comma 2 2 2 3 2 5 2 2 4" xfId="15723" xr:uid="{C699C699-517E-4077-B822-362173FE1CB9}"/>
    <cellStyle name="Comma 2 2 2 3 2 5 2 3" xfId="5613" xr:uid="{1811905C-DFC1-48B8-97C0-6134954C7637}"/>
    <cellStyle name="Comma 2 2 2 3 2 5 2 3 2" xfId="17745" xr:uid="{4F5FF3D8-86B3-4C96-85ED-2DE33C9B0201}"/>
    <cellStyle name="Comma 2 2 2 3 2 5 2 4" xfId="9657" xr:uid="{6F55364A-CBA3-429C-BFE7-2769178C08F7}"/>
    <cellStyle name="Comma 2 2 2 3 2 5 2 4 2" xfId="21789" xr:uid="{005C3069-21E8-4FEF-A3DB-BE86630E2F48}"/>
    <cellStyle name="Comma 2 2 2 3 2 5 2 5" xfId="13701" xr:uid="{1FB3583B-F29C-4BEA-9D9E-F4EECB0487BB}"/>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3" xfId="10668" xr:uid="{02B73D63-0DEE-4FAC-8746-EE958492A521}"/>
    <cellStyle name="Comma 2 2 2 3 2 5 3 3 2" xfId="22800" xr:uid="{4184B61A-840F-4A3F-8A8C-9B058A657336}"/>
    <cellStyle name="Comma 2 2 2 3 2 5 3 4" xfId="14712" xr:uid="{40DAFD05-84A1-481D-B012-4373FBD831B7}"/>
    <cellStyle name="Comma 2 2 2 3 2 5 4" xfId="4602" xr:uid="{ACC2A42C-BA60-43CD-A9C4-3F9C34D319FA}"/>
    <cellStyle name="Comma 2 2 2 3 2 5 4 2" xfId="16734" xr:uid="{447DD2DC-0A24-4842-B9C3-2196FBA43E1F}"/>
    <cellStyle name="Comma 2 2 2 3 2 5 5" xfId="8646" xr:uid="{179C4978-5AF4-4B37-83DA-B2DC01994727}"/>
    <cellStyle name="Comma 2 2 2 3 2 5 5 2" xfId="20778" xr:uid="{D3756359-C86D-4800-B888-EAB8F8943905}"/>
    <cellStyle name="Comma 2 2 2 3 2 5 6" xfId="12690" xr:uid="{0B268A9B-83C0-40DA-B2A0-32F104E535DD}"/>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3" xfId="11174" xr:uid="{83D8B90A-3178-4718-ACD3-843AC5C43FEC}"/>
    <cellStyle name="Comma 2 2 2 3 2 6 2 3 2" xfId="23306" xr:uid="{8C987A79-58BA-4499-994C-5F752FB70B5C}"/>
    <cellStyle name="Comma 2 2 2 3 2 6 2 4" xfId="15218" xr:uid="{D1D5D917-E106-459C-BD08-397A602E3301}"/>
    <cellStyle name="Comma 2 2 2 3 2 6 3" xfId="5108" xr:uid="{74E8B95B-8AD1-4A7B-BFE0-A736DCE7346E}"/>
    <cellStyle name="Comma 2 2 2 3 2 6 3 2" xfId="17240" xr:uid="{46053E34-7684-40CF-ADE7-BB70889EA23A}"/>
    <cellStyle name="Comma 2 2 2 3 2 6 4" xfId="9152" xr:uid="{79C1B4A4-4AAB-49DE-AAD8-BB3858F10D80}"/>
    <cellStyle name="Comma 2 2 2 3 2 6 4 2" xfId="21284" xr:uid="{35F627E3-AC12-40F4-A5EF-FF0BAE815A6F}"/>
    <cellStyle name="Comma 2 2 2 3 2 6 5" xfId="13196" xr:uid="{9E4A4BF9-13ED-409A-A323-07A9CE665025}"/>
    <cellStyle name="Comma 2 2 2 3 2 7" xfId="2075" xr:uid="{178CA35B-F22A-4481-B415-D161B69882BA}"/>
    <cellStyle name="Comma 2 2 2 3 2 7 2" xfId="6119" xr:uid="{ED16F732-920F-40EE-8807-B38BFF1DB8C7}"/>
    <cellStyle name="Comma 2 2 2 3 2 7 2 2" xfId="18251" xr:uid="{D30A6C3C-3FD4-4C57-AD11-C4D8159B62CF}"/>
    <cellStyle name="Comma 2 2 2 3 2 7 3" xfId="10163" xr:uid="{1447DA30-A2E0-42A1-8DBC-338B23AC3D00}"/>
    <cellStyle name="Comma 2 2 2 3 2 7 3 2" xfId="22295" xr:uid="{738630F5-3B5C-4DAA-98C0-8C1ACFF5887E}"/>
    <cellStyle name="Comma 2 2 2 3 2 7 4" xfId="14207" xr:uid="{DE3DE5B3-FE00-4D9B-8933-EFB57D18E7D7}"/>
    <cellStyle name="Comma 2 2 2 3 2 8" xfId="4097" xr:uid="{848BD121-508D-4FD4-B0FF-6FCAAFB7AF56}"/>
    <cellStyle name="Comma 2 2 2 3 2 8 2" xfId="16229" xr:uid="{5581E5CE-1E86-4DAB-A982-EF7C9A466C28}"/>
    <cellStyle name="Comma 2 2 2 3 2 9" xfId="8141" xr:uid="{D3711A49-5762-444C-A770-586A93BC4663}"/>
    <cellStyle name="Comma 2 2 2 3 2 9 2" xfId="20273" xr:uid="{E43162F1-966F-4A00-BD52-882542EC7461}"/>
    <cellStyle name="Comma 2 2 2 3 3" xfId="74" xr:uid="{9C3AA8DB-B8F3-494F-B02B-4B5DFE99DDC0}"/>
    <cellStyle name="Comma 2 2 2 3 3 10" xfId="12206" xr:uid="{BADC81C0-EA3D-4059-A79E-FB49A94B362A}"/>
    <cellStyle name="Comma 2 2 2 3 3 2" xfId="137" xr:uid="{B6890F4D-1D2E-494F-AE80-0D449289D31B}"/>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3" xfId="12142" xr:uid="{3ACB6AF2-0927-4553-8CA9-7F3AEF03A3FB}"/>
    <cellStyle name="Comma 2 2 2 3 3 2 2 2 2 2 2 3 2" xfId="24274" xr:uid="{58C0823B-5938-4AD4-B561-5F9662BF1AA3}"/>
    <cellStyle name="Comma 2 2 2 3 3 2 2 2 2 2 2 4" xfId="16186" xr:uid="{194C176B-1594-4431-9628-844DC0C448B2}"/>
    <cellStyle name="Comma 2 2 2 3 3 2 2 2 2 2 3" xfId="6076" xr:uid="{A3E2A6C0-252E-46E8-9188-F9A52AD40C0E}"/>
    <cellStyle name="Comma 2 2 2 3 3 2 2 2 2 2 3 2" xfId="18208" xr:uid="{7B365915-C23A-4E5B-B4F9-894680377F33}"/>
    <cellStyle name="Comma 2 2 2 3 3 2 2 2 2 2 4" xfId="10120" xr:uid="{66FF2B0A-BB8F-46C9-9292-5BBC6BBFC19C}"/>
    <cellStyle name="Comma 2 2 2 3 3 2 2 2 2 2 4 2" xfId="22252" xr:uid="{EB143AC3-E947-4137-87B6-72E0445B6DE3}"/>
    <cellStyle name="Comma 2 2 2 3 3 2 2 2 2 2 5" xfId="14164" xr:uid="{ECA6C333-4CA6-4755-A0D8-827709DAA094}"/>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3" xfId="11131" xr:uid="{3508050D-90F4-46E4-81EB-0A095D611E07}"/>
    <cellStyle name="Comma 2 2 2 3 3 2 2 2 2 3 3 2" xfId="23263" xr:uid="{CDB59168-167D-4751-8BA5-C9AFEF119C52}"/>
    <cellStyle name="Comma 2 2 2 3 3 2 2 2 2 3 4" xfId="15175" xr:uid="{46C972E9-C60C-495E-BCF9-71A7946627C5}"/>
    <cellStyle name="Comma 2 2 2 3 3 2 2 2 2 4" xfId="5065" xr:uid="{2F1C3762-6366-4F32-A6C6-9C83C4D816DD}"/>
    <cellStyle name="Comma 2 2 2 3 3 2 2 2 2 4 2" xfId="17197" xr:uid="{ED6745FD-331E-4818-A129-1DA998D79510}"/>
    <cellStyle name="Comma 2 2 2 3 3 2 2 2 2 5" xfId="9109" xr:uid="{72F78684-5471-4208-BF89-5A873C916546}"/>
    <cellStyle name="Comma 2 2 2 3 3 2 2 2 2 5 2" xfId="21241" xr:uid="{1AAAF04C-B2F5-4319-86AF-215367D28018}"/>
    <cellStyle name="Comma 2 2 2 3 3 2 2 2 2 6" xfId="13153" xr:uid="{D4248813-BD9E-4D01-B887-EA7F8EBFE643}"/>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3" xfId="11637" xr:uid="{0CD2A738-EC7C-409B-92DD-76D83233AC7F}"/>
    <cellStyle name="Comma 2 2 2 3 3 2 2 2 3 2 3 2" xfId="23769" xr:uid="{26074C4E-76D6-4BD9-8489-14BB8C9339AA}"/>
    <cellStyle name="Comma 2 2 2 3 3 2 2 2 3 2 4" xfId="15681" xr:uid="{1DB673F5-5CAE-4A15-91E1-B80D939D9778}"/>
    <cellStyle name="Comma 2 2 2 3 3 2 2 2 3 3" xfId="5571" xr:uid="{B52C18F0-FF54-43C0-B374-698D8A2F18FF}"/>
    <cellStyle name="Comma 2 2 2 3 3 2 2 2 3 3 2" xfId="17703" xr:uid="{6367CAB3-7BD4-45A4-95F4-8B3F5962E91D}"/>
    <cellStyle name="Comma 2 2 2 3 3 2 2 2 3 4" xfId="9615" xr:uid="{C23BCB12-432A-442C-8D2C-556A574DAF46}"/>
    <cellStyle name="Comma 2 2 2 3 3 2 2 2 3 4 2" xfId="21747" xr:uid="{F461D317-CB0C-49E6-A3FB-FFD394E0F117}"/>
    <cellStyle name="Comma 2 2 2 3 3 2 2 2 3 5" xfId="13659" xr:uid="{FBD252FD-E6FB-4708-94A6-0003DE8EFE61}"/>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3" xfId="10626" xr:uid="{D5CE97B6-6624-4B69-811E-71B30457E6BF}"/>
    <cellStyle name="Comma 2 2 2 3 3 2 2 2 4 3 2" xfId="22758" xr:uid="{4A0E9185-FE73-4882-A8F6-C07A450CE22B}"/>
    <cellStyle name="Comma 2 2 2 3 3 2 2 2 4 4" xfId="14670" xr:uid="{1B72688C-BA50-439B-940D-7E7113CD3D6D}"/>
    <cellStyle name="Comma 2 2 2 3 3 2 2 2 5" xfId="4560" xr:uid="{0EB96A42-B5BC-4F4F-B94D-89386FDB28D9}"/>
    <cellStyle name="Comma 2 2 2 3 3 2 2 2 5 2" xfId="16692" xr:uid="{96778DFF-9172-4C71-9CFC-AB56DD863AAC}"/>
    <cellStyle name="Comma 2 2 2 3 3 2 2 2 6" xfId="8604" xr:uid="{ABF8482C-01FE-4D42-A202-55E77C912BD1}"/>
    <cellStyle name="Comma 2 2 2 3 3 2 2 2 6 2" xfId="20736" xr:uid="{28C75881-3612-44AB-A3BF-4724F9401922}"/>
    <cellStyle name="Comma 2 2 2 3 3 2 2 2 7" xfId="12648" xr:uid="{CFF69AAE-A4C8-47D8-9D1D-84A3E14EB14E}"/>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3" xfId="11889" xr:uid="{C50B3A21-650A-4B3D-B13F-8FA1F8DC9798}"/>
    <cellStyle name="Comma 2 2 2 3 3 2 2 3 2 2 3 2" xfId="24021" xr:uid="{73EF980E-4544-487D-85B3-6C46A8C6805B}"/>
    <cellStyle name="Comma 2 2 2 3 3 2 2 3 2 2 4" xfId="15933" xr:uid="{7DD235D5-EE53-4F0D-9220-F99129D56FA0}"/>
    <cellStyle name="Comma 2 2 2 3 3 2 2 3 2 3" xfId="5823" xr:uid="{BE25C917-3787-4FF8-B925-AB618DEA30E0}"/>
    <cellStyle name="Comma 2 2 2 3 3 2 2 3 2 3 2" xfId="17955" xr:uid="{C97F848F-822E-45C0-A837-EA18B1DA1A3B}"/>
    <cellStyle name="Comma 2 2 2 3 3 2 2 3 2 4" xfId="9867" xr:uid="{33B77843-69DA-449C-8394-3626E6D77E25}"/>
    <cellStyle name="Comma 2 2 2 3 3 2 2 3 2 4 2" xfId="21999" xr:uid="{7A34B682-24E8-48EC-B096-27BCBB877509}"/>
    <cellStyle name="Comma 2 2 2 3 3 2 2 3 2 5" xfId="13911" xr:uid="{6475D8FD-479C-4B30-A43D-087F38B4C603}"/>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3" xfId="10878" xr:uid="{F093B089-C744-4E67-B844-491F521119A3}"/>
    <cellStyle name="Comma 2 2 2 3 3 2 2 3 3 3 2" xfId="23010" xr:uid="{5B84D499-27B4-498B-86CA-454045BD1ADA}"/>
    <cellStyle name="Comma 2 2 2 3 3 2 2 3 3 4" xfId="14922" xr:uid="{36FA9AD8-36D7-47C0-89F9-3D8865D27DCA}"/>
    <cellStyle name="Comma 2 2 2 3 3 2 2 3 4" xfId="4812" xr:uid="{C14FBA1A-D168-4001-8ED6-17A64E9722AB}"/>
    <cellStyle name="Comma 2 2 2 3 3 2 2 3 4 2" xfId="16944" xr:uid="{8808E066-1066-443C-BCDE-84114BD35FA1}"/>
    <cellStyle name="Comma 2 2 2 3 3 2 2 3 5" xfId="8856" xr:uid="{540C83DC-9FA5-422D-99C7-A554A9A638DD}"/>
    <cellStyle name="Comma 2 2 2 3 3 2 2 3 5 2" xfId="20988" xr:uid="{5362EF7D-F10D-4C8F-95C8-81E4B4424D68}"/>
    <cellStyle name="Comma 2 2 2 3 3 2 2 3 6" xfId="12900" xr:uid="{2A9F9C73-76A8-420D-BE45-0B928AC614BB}"/>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3" xfId="11384" xr:uid="{8EB5C656-20E7-4FDA-8682-DF98C437014B}"/>
    <cellStyle name="Comma 2 2 2 3 3 2 2 4 2 3 2" xfId="23516" xr:uid="{8A91D747-BAD1-4AC4-A7BC-3F2F1ECC9164}"/>
    <cellStyle name="Comma 2 2 2 3 3 2 2 4 2 4" xfId="15428" xr:uid="{7287574A-978B-40A7-9EED-D288134D7004}"/>
    <cellStyle name="Comma 2 2 2 3 3 2 2 4 3" xfId="5318" xr:uid="{6363364E-00C0-4187-B8E3-F8CC2BC94F04}"/>
    <cellStyle name="Comma 2 2 2 3 3 2 2 4 3 2" xfId="17450" xr:uid="{007CCD25-EEC6-4DCA-A3AD-4566BE0D3DD4}"/>
    <cellStyle name="Comma 2 2 2 3 3 2 2 4 4" xfId="9362" xr:uid="{26EAB350-F2D7-4673-92BD-F776FAAC29ED}"/>
    <cellStyle name="Comma 2 2 2 3 3 2 2 4 4 2" xfId="21494" xr:uid="{623A0507-2948-4D88-982B-7227AA1D17C0}"/>
    <cellStyle name="Comma 2 2 2 3 3 2 2 4 5" xfId="13406" xr:uid="{CD3287A1-1716-4D3E-A867-EFCBAA20646B}"/>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3" xfId="10373" xr:uid="{081F806D-7455-451E-865B-5A867C79F1B7}"/>
    <cellStyle name="Comma 2 2 2 3 3 2 2 5 3 2" xfId="22505" xr:uid="{5A3C8982-18E4-420A-8363-E28F0DB48C4E}"/>
    <cellStyle name="Comma 2 2 2 3 3 2 2 5 4" xfId="14417" xr:uid="{EDA97369-F7A0-4DFB-A9C2-EAC14D8DAB9C}"/>
    <cellStyle name="Comma 2 2 2 3 3 2 2 6" xfId="4307" xr:uid="{53DB30E8-31ED-4C58-9CA5-312D9D9B553E}"/>
    <cellStyle name="Comma 2 2 2 3 3 2 2 6 2" xfId="16439" xr:uid="{D9C86EB9-A97D-4EF3-BEF1-1DB8103669DE}"/>
    <cellStyle name="Comma 2 2 2 3 3 2 2 7" xfId="8351" xr:uid="{D2583403-1A8B-4FAE-9F1D-6FF60F78C672}"/>
    <cellStyle name="Comma 2 2 2 3 3 2 2 7 2" xfId="20483" xr:uid="{37E222AC-97C0-43C3-BDD8-9CCFCD42B886}"/>
    <cellStyle name="Comma 2 2 2 3 3 2 2 8" xfId="12395" xr:uid="{BB6135DD-D8F8-4DDD-A2FB-CC7468463003}"/>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3" xfId="12016" xr:uid="{A2A1D850-FE4D-4499-A4F9-B9FFF1BD0F23}"/>
    <cellStyle name="Comma 2 2 2 3 3 2 3 2 2 2 3 2" xfId="24148" xr:uid="{FD6A7252-7622-47BF-AA28-9D3E5D4FCA91}"/>
    <cellStyle name="Comma 2 2 2 3 3 2 3 2 2 2 4" xfId="16060" xr:uid="{E059F913-7EAA-4CDB-94BD-F81CB2160D2C}"/>
    <cellStyle name="Comma 2 2 2 3 3 2 3 2 2 3" xfId="5950" xr:uid="{9299A79D-1ECB-4B95-B293-0F41603CCEDE}"/>
    <cellStyle name="Comma 2 2 2 3 3 2 3 2 2 3 2" xfId="18082" xr:uid="{5D999241-CA85-4C40-A34B-1BB2548853B1}"/>
    <cellStyle name="Comma 2 2 2 3 3 2 3 2 2 4" xfId="9994" xr:uid="{360FBBE5-172F-4D46-A634-020BA8F8BEC8}"/>
    <cellStyle name="Comma 2 2 2 3 3 2 3 2 2 4 2" xfId="22126" xr:uid="{01008DA7-945D-4713-A813-5749253FA726}"/>
    <cellStyle name="Comma 2 2 2 3 3 2 3 2 2 5" xfId="14038" xr:uid="{E46F1FBE-1429-4EF3-8C3C-B78E0374F5C0}"/>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3" xfId="11005" xr:uid="{1A88F248-50E0-44C3-8336-7511B1087AA9}"/>
    <cellStyle name="Comma 2 2 2 3 3 2 3 2 3 3 2" xfId="23137" xr:uid="{5CE5FE0E-BD00-49CC-94F2-4355E6F34DED}"/>
    <cellStyle name="Comma 2 2 2 3 3 2 3 2 3 4" xfId="15049" xr:uid="{E685BC0E-9D15-450E-BAD6-F73DE38F297E}"/>
    <cellStyle name="Comma 2 2 2 3 3 2 3 2 4" xfId="4939" xr:uid="{471D1861-1D04-4E2F-8425-940EF82C8329}"/>
    <cellStyle name="Comma 2 2 2 3 3 2 3 2 4 2" xfId="17071" xr:uid="{6374E4E1-D94A-4496-B7C6-B90765D0BD3D}"/>
    <cellStyle name="Comma 2 2 2 3 3 2 3 2 5" xfId="8983" xr:uid="{8C7149D4-B42D-44FE-A51B-35D30321CD68}"/>
    <cellStyle name="Comma 2 2 2 3 3 2 3 2 5 2" xfId="21115" xr:uid="{9D9A8DEA-C121-4F37-A0D9-FA32C1327868}"/>
    <cellStyle name="Comma 2 2 2 3 3 2 3 2 6" xfId="13027" xr:uid="{A160D570-34C5-49ED-B3DB-9150AC1BFC6A}"/>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3" xfId="11511" xr:uid="{A04521BA-443D-4369-98F5-31469C5764F2}"/>
    <cellStyle name="Comma 2 2 2 3 3 2 3 3 2 3 2" xfId="23643" xr:uid="{A9DBD08D-B0E7-4326-A9F9-C0A971631518}"/>
    <cellStyle name="Comma 2 2 2 3 3 2 3 3 2 4" xfId="15555" xr:uid="{626A6178-E889-4B02-B09B-FEF4D84B9735}"/>
    <cellStyle name="Comma 2 2 2 3 3 2 3 3 3" xfId="5445" xr:uid="{5E304893-69E3-4D68-BB48-0F6D7D1592B7}"/>
    <cellStyle name="Comma 2 2 2 3 3 2 3 3 3 2" xfId="17577" xr:uid="{B6465863-1ED0-4265-AD7E-AA39B81B4BF2}"/>
    <cellStyle name="Comma 2 2 2 3 3 2 3 3 4" xfId="9489" xr:uid="{88E75CCA-478E-4445-9AE6-E4B015A4979F}"/>
    <cellStyle name="Comma 2 2 2 3 3 2 3 3 4 2" xfId="21621" xr:uid="{5DA96FDB-28B7-4DC8-8F16-5A05A7806ECE}"/>
    <cellStyle name="Comma 2 2 2 3 3 2 3 3 5" xfId="13533" xr:uid="{63EDB94B-2489-4F8A-8C98-0FEBE3A5F69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3" xfId="10500" xr:uid="{D5E96D63-6BF3-43FA-BF6C-74A8986D24A2}"/>
    <cellStyle name="Comma 2 2 2 3 3 2 3 4 3 2" xfId="22632" xr:uid="{57B93714-5211-45D9-B7A4-CB3119A8C805}"/>
    <cellStyle name="Comma 2 2 2 3 3 2 3 4 4" xfId="14544" xr:uid="{048EAD82-F026-49DD-8FC1-6F6CCA91A2DE}"/>
    <cellStyle name="Comma 2 2 2 3 3 2 3 5" xfId="4434" xr:uid="{807D8515-1DCB-4E87-BE6D-6B33EDC41B48}"/>
    <cellStyle name="Comma 2 2 2 3 3 2 3 5 2" xfId="16566" xr:uid="{5FD59B46-1E07-48D9-AD9B-2FE15EBED3E4}"/>
    <cellStyle name="Comma 2 2 2 3 3 2 3 6" xfId="8478" xr:uid="{05377BCC-78D9-499B-BB41-37B40B72D90E}"/>
    <cellStyle name="Comma 2 2 2 3 3 2 3 6 2" xfId="20610" xr:uid="{EA4D2CCD-DD2C-4844-AE25-40EF1203E4F9}"/>
    <cellStyle name="Comma 2 2 2 3 3 2 3 7" xfId="12522" xr:uid="{A8B5BC13-3532-4AF4-94EF-A6D21FDA4FC9}"/>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3" xfId="11763" xr:uid="{A9BD29F8-59DF-4A0C-BFCE-2BCC54063F50}"/>
    <cellStyle name="Comma 2 2 2 3 3 2 4 2 2 3 2" xfId="23895" xr:uid="{06FBB2BA-F12B-4DD5-BDA6-AF96E25AD555}"/>
    <cellStyle name="Comma 2 2 2 3 3 2 4 2 2 4" xfId="15807" xr:uid="{B2D922CF-07A6-4FAF-983C-1865FC1390E5}"/>
    <cellStyle name="Comma 2 2 2 3 3 2 4 2 3" xfId="5697" xr:uid="{EF861A59-22D5-403C-AF86-BEC7ADAF5A80}"/>
    <cellStyle name="Comma 2 2 2 3 3 2 4 2 3 2" xfId="17829" xr:uid="{1EBCB57C-0967-4C40-BB75-759AB0FAE668}"/>
    <cellStyle name="Comma 2 2 2 3 3 2 4 2 4" xfId="9741" xr:uid="{822D31C5-C2EA-41F8-88A8-9D043D0841FE}"/>
    <cellStyle name="Comma 2 2 2 3 3 2 4 2 4 2" xfId="21873" xr:uid="{04FAC946-9F85-46AF-9937-7AE044BFBCA3}"/>
    <cellStyle name="Comma 2 2 2 3 3 2 4 2 5" xfId="13785" xr:uid="{43906C09-5DEE-4458-8946-5FDFB03C5340}"/>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3" xfId="10752" xr:uid="{BDF198F3-5A86-4DAE-B15C-ABB4FAE9C0B1}"/>
    <cellStyle name="Comma 2 2 2 3 3 2 4 3 3 2" xfId="22884" xr:uid="{C4CAB714-7D45-48E7-9828-E9244C98503E}"/>
    <cellStyle name="Comma 2 2 2 3 3 2 4 3 4" xfId="14796" xr:uid="{8DE5E257-E8C8-4A65-850C-8498F3EBD0D6}"/>
    <cellStyle name="Comma 2 2 2 3 3 2 4 4" xfId="4686" xr:uid="{C933E077-7FA4-41E9-9ED0-F1D0DD3FD96C}"/>
    <cellStyle name="Comma 2 2 2 3 3 2 4 4 2" xfId="16818" xr:uid="{1D8A3B3A-5B6E-4F39-8878-058C019D462D}"/>
    <cellStyle name="Comma 2 2 2 3 3 2 4 5" xfId="8730" xr:uid="{4E01C8F8-EE6F-400C-9608-B9334C1211DE}"/>
    <cellStyle name="Comma 2 2 2 3 3 2 4 5 2" xfId="20862" xr:uid="{62F77C07-D878-4697-8072-88B63B637A0E}"/>
    <cellStyle name="Comma 2 2 2 3 3 2 4 6" xfId="12774" xr:uid="{13D1C532-FA2F-4080-9641-09CC98DB74A1}"/>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3" xfId="11258" xr:uid="{880FE54D-F8B3-4BF9-94EC-2EEB45E88328}"/>
    <cellStyle name="Comma 2 2 2 3 3 2 5 2 3 2" xfId="23390" xr:uid="{A96B3A53-D20B-4BFA-86F9-A823FB8B7D35}"/>
    <cellStyle name="Comma 2 2 2 3 3 2 5 2 4" xfId="15302" xr:uid="{47A9DD2F-9849-4DD0-B702-61EB1AA9B8A2}"/>
    <cellStyle name="Comma 2 2 2 3 3 2 5 3" xfId="5192" xr:uid="{4CDB7D00-A847-4508-AB9F-1F8909E39031}"/>
    <cellStyle name="Comma 2 2 2 3 3 2 5 3 2" xfId="17324" xr:uid="{DD145B68-F0BE-4F06-BAE3-C14CE1930DC3}"/>
    <cellStyle name="Comma 2 2 2 3 3 2 5 4" xfId="9236" xr:uid="{7B603407-7280-4E55-881A-0C337B4987FD}"/>
    <cellStyle name="Comma 2 2 2 3 3 2 5 4 2" xfId="21368" xr:uid="{7AC07098-07F4-4106-B066-CCB399369C9C}"/>
    <cellStyle name="Comma 2 2 2 3 3 2 5 5" xfId="13280" xr:uid="{512390C5-344E-4712-9D46-B1BCA0EC55FC}"/>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3" xfId="10247" xr:uid="{4500A151-59F5-4ED6-8076-B7BF3FAE10CB}"/>
    <cellStyle name="Comma 2 2 2 3 3 2 6 3 2" xfId="22379" xr:uid="{414033E2-8539-4731-A443-7DCEF9ED3178}"/>
    <cellStyle name="Comma 2 2 2 3 3 2 6 4" xfId="14291" xr:uid="{9D63F7B0-532D-4E48-8268-E75F78EDAAF5}"/>
    <cellStyle name="Comma 2 2 2 3 3 2 7" xfId="4181" xr:uid="{3F9B3CB9-55B6-4DD0-8B87-DA661190D17F}"/>
    <cellStyle name="Comma 2 2 2 3 3 2 7 2" xfId="16313" xr:uid="{EF597F9C-9132-4A19-92BA-6767C1126AE6}"/>
    <cellStyle name="Comma 2 2 2 3 3 2 8" xfId="8225" xr:uid="{7680531C-CD6C-457C-8DCC-DD8B5E5FF0B5}"/>
    <cellStyle name="Comma 2 2 2 3 3 2 8 2" xfId="20357" xr:uid="{0DCD26B9-3F45-420B-ABC8-269587BEC077}"/>
    <cellStyle name="Comma 2 2 2 3 3 2 9" xfId="12269" xr:uid="{51C505BC-2C9E-4F17-8785-5785DDE8FB0B}"/>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3" xfId="12079" xr:uid="{07054EF1-319C-492D-8056-FCFD9C69482A}"/>
    <cellStyle name="Comma 2 2 2 3 3 3 2 2 2 2 3 2" xfId="24211" xr:uid="{C80DF17D-EC92-45ED-A29B-A4E454147687}"/>
    <cellStyle name="Comma 2 2 2 3 3 3 2 2 2 2 4" xfId="16123" xr:uid="{C3B16CC6-728A-4BA2-8135-BEE734B9E5D1}"/>
    <cellStyle name="Comma 2 2 2 3 3 3 2 2 2 3" xfId="6013" xr:uid="{7574A7C1-5E4E-4394-A19A-B0C08D70B1BE}"/>
    <cellStyle name="Comma 2 2 2 3 3 3 2 2 2 3 2" xfId="18145" xr:uid="{EE0160FB-35D4-447B-BCE4-793CC42CF7AF}"/>
    <cellStyle name="Comma 2 2 2 3 3 3 2 2 2 4" xfId="10057" xr:uid="{C85815C6-628E-4052-9CC8-6E0547D24602}"/>
    <cellStyle name="Comma 2 2 2 3 3 3 2 2 2 4 2" xfId="22189" xr:uid="{39F20C06-D9EF-4298-9D1E-E1448078E6FD}"/>
    <cellStyle name="Comma 2 2 2 3 3 3 2 2 2 5" xfId="14101" xr:uid="{D168C299-148C-445E-9F0B-ED54C8A67962}"/>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3" xfId="11068" xr:uid="{8E60845F-B5BA-4F10-9D95-F605AAC43884}"/>
    <cellStyle name="Comma 2 2 2 3 3 3 2 2 3 3 2" xfId="23200" xr:uid="{C969566B-4FC4-41B1-AAD5-C2B5D320C60C}"/>
    <cellStyle name="Comma 2 2 2 3 3 3 2 2 3 4" xfId="15112" xr:uid="{76CA3568-EC1A-49C9-9F8D-658A4A6894D9}"/>
    <cellStyle name="Comma 2 2 2 3 3 3 2 2 4" xfId="5002" xr:uid="{DDC5FCE9-ABFF-4E1A-B122-8C84BC81CBA6}"/>
    <cellStyle name="Comma 2 2 2 3 3 3 2 2 4 2" xfId="17134" xr:uid="{AC8E0F86-27B7-4757-9D9C-E4B5B3288120}"/>
    <cellStyle name="Comma 2 2 2 3 3 3 2 2 5" xfId="9046" xr:uid="{67744A0F-0D13-449B-9973-963486C91059}"/>
    <cellStyle name="Comma 2 2 2 3 3 3 2 2 5 2" xfId="21178" xr:uid="{4E6FB464-7C9A-45F1-A54C-1839F7774B97}"/>
    <cellStyle name="Comma 2 2 2 3 3 3 2 2 6" xfId="13090" xr:uid="{9EB69E02-0400-4984-B80F-BF7AB366FFB4}"/>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3" xfId="11574" xr:uid="{D554A531-56B4-4750-9F6B-103ECF8B7C16}"/>
    <cellStyle name="Comma 2 2 2 3 3 3 2 3 2 3 2" xfId="23706" xr:uid="{6174C255-28BA-46CB-8003-ABC714EE1D58}"/>
    <cellStyle name="Comma 2 2 2 3 3 3 2 3 2 4" xfId="15618" xr:uid="{4F7BE575-908B-4011-81BE-79387F413AEA}"/>
    <cellStyle name="Comma 2 2 2 3 3 3 2 3 3" xfId="5508" xr:uid="{65A4C19B-519B-4386-AE37-0510F81731DD}"/>
    <cellStyle name="Comma 2 2 2 3 3 3 2 3 3 2" xfId="17640" xr:uid="{DC6B066B-679F-446F-8CA4-7989E6464F53}"/>
    <cellStyle name="Comma 2 2 2 3 3 3 2 3 4" xfId="9552" xr:uid="{F358B112-D3D5-450F-A3F0-9E14A700A062}"/>
    <cellStyle name="Comma 2 2 2 3 3 3 2 3 4 2" xfId="21684" xr:uid="{AC0E45F9-5D26-43A6-9F20-47AD003B478C}"/>
    <cellStyle name="Comma 2 2 2 3 3 3 2 3 5" xfId="13596" xr:uid="{4160BF15-64E7-4719-9F81-BE8E1DB217B0}"/>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3" xfId="10563" xr:uid="{6A6AE975-1C06-4872-8EF6-A217ED39E579}"/>
    <cellStyle name="Comma 2 2 2 3 3 3 2 4 3 2" xfId="22695" xr:uid="{D890B489-8748-4A1B-A424-C54164ABD685}"/>
    <cellStyle name="Comma 2 2 2 3 3 3 2 4 4" xfId="14607" xr:uid="{4F3F0B1C-6179-4B24-9105-01FF26B1292E}"/>
    <cellStyle name="Comma 2 2 2 3 3 3 2 5" xfId="4497" xr:uid="{33162604-591F-48A0-934C-BC8C26898BB0}"/>
    <cellStyle name="Comma 2 2 2 3 3 3 2 5 2" xfId="16629" xr:uid="{B6728515-BB4E-45BE-BB55-7EF6ED9E0D8E}"/>
    <cellStyle name="Comma 2 2 2 3 3 3 2 6" xfId="8541" xr:uid="{A96F5D53-AFA9-469C-A06F-67124F63E970}"/>
    <cellStyle name="Comma 2 2 2 3 3 3 2 6 2" xfId="20673" xr:uid="{01778568-BF05-46E0-BEDB-43503906C019}"/>
    <cellStyle name="Comma 2 2 2 3 3 3 2 7" xfId="12585" xr:uid="{4B2835E5-FF14-441A-98E3-6DE25B6C9B97}"/>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3" xfId="11826" xr:uid="{6CD9D4B6-37FC-45A0-8664-CD33A26DF7E3}"/>
    <cellStyle name="Comma 2 2 2 3 3 3 3 2 2 3 2" xfId="23958" xr:uid="{55974BE0-F3B8-4975-898A-EF515C8056F9}"/>
    <cellStyle name="Comma 2 2 2 3 3 3 3 2 2 4" xfId="15870" xr:uid="{F4BD9939-7F08-4698-A624-19C501C65EF4}"/>
    <cellStyle name="Comma 2 2 2 3 3 3 3 2 3" xfId="5760" xr:uid="{8E7ABEC0-3C25-4218-8061-77B74189D1D2}"/>
    <cellStyle name="Comma 2 2 2 3 3 3 3 2 3 2" xfId="17892" xr:uid="{4628DE55-ABAF-44A7-8B4B-117176BDB5A3}"/>
    <cellStyle name="Comma 2 2 2 3 3 3 3 2 4" xfId="9804" xr:uid="{6E53AD1D-2378-49F0-B22C-EA35EED08FED}"/>
    <cellStyle name="Comma 2 2 2 3 3 3 3 2 4 2" xfId="21936" xr:uid="{E673BABA-59B0-41C3-A29D-42D2BFD8A143}"/>
    <cellStyle name="Comma 2 2 2 3 3 3 3 2 5" xfId="13848" xr:uid="{2DAA4817-ED9D-4982-BA63-9E86AC6A6A5A}"/>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3" xfId="10815" xr:uid="{9D4B2FF0-BBA5-4BF1-BC07-9327C0BD1A89}"/>
    <cellStyle name="Comma 2 2 2 3 3 3 3 3 3 2" xfId="22947" xr:uid="{0EB2F4E8-1E12-4E79-A4B7-D99DF15B7C95}"/>
    <cellStyle name="Comma 2 2 2 3 3 3 3 3 4" xfId="14859" xr:uid="{F1F75C37-4F2C-4985-844A-DCAE14CF91CA}"/>
    <cellStyle name="Comma 2 2 2 3 3 3 3 4" xfId="4749" xr:uid="{12AC37B9-85C7-467E-91C6-80D975BBB4FC}"/>
    <cellStyle name="Comma 2 2 2 3 3 3 3 4 2" xfId="16881" xr:uid="{95974A05-14BF-4F0C-AAB1-C2881C0FDE25}"/>
    <cellStyle name="Comma 2 2 2 3 3 3 3 5" xfId="8793" xr:uid="{2E2F83D0-EDF5-4591-A6DA-3751A6FD6D66}"/>
    <cellStyle name="Comma 2 2 2 3 3 3 3 5 2" xfId="20925" xr:uid="{AAF3568C-3D0C-4958-A05A-F1B783B3313A}"/>
    <cellStyle name="Comma 2 2 2 3 3 3 3 6" xfId="12837" xr:uid="{EC638952-82D8-4BBB-8262-E77756AA7C85}"/>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3" xfId="11321" xr:uid="{81F44176-06C3-445D-BF1A-522BE90AA6E7}"/>
    <cellStyle name="Comma 2 2 2 3 3 3 4 2 3 2" xfId="23453" xr:uid="{5B5ECF4D-51DC-4208-8210-363A98DDFBC8}"/>
    <cellStyle name="Comma 2 2 2 3 3 3 4 2 4" xfId="15365" xr:uid="{04D1E0BE-F4C3-4825-94B1-D76D3F310FA8}"/>
    <cellStyle name="Comma 2 2 2 3 3 3 4 3" xfId="5255" xr:uid="{D8D903E3-85E3-4B34-9E62-23336BBC2D35}"/>
    <cellStyle name="Comma 2 2 2 3 3 3 4 3 2" xfId="17387" xr:uid="{A0B090E6-537B-43DD-AE30-88A690A4FF16}"/>
    <cellStyle name="Comma 2 2 2 3 3 3 4 4" xfId="9299" xr:uid="{D526761B-ACBA-4125-AEA6-8FD3DF480FA4}"/>
    <cellStyle name="Comma 2 2 2 3 3 3 4 4 2" xfId="21431" xr:uid="{B54103B5-B4BB-4C77-BFCF-41AE759D12EF}"/>
    <cellStyle name="Comma 2 2 2 3 3 3 4 5" xfId="13343" xr:uid="{7709376C-98E5-48E1-9C13-9F646A9E6CFF}"/>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3" xfId="10310" xr:uid="{14595097-7ACF-4FC3-A129-704FD51D3E60}"/>
    <cellStyle name="Comma 2 2 2 3 3 3 5 3 2" xfId="22442" xr:uid="{6EC35141-B401-4A6C-8B2B-3E93899ADFC9}"/>
    <cellStyle name="Comma 2 2 2 3 3 3 5 4" xfId="14354" xr:uid="{2A0D2403-A049-430A-94E4-1E1353FD8E01}"/>
    <cellStyle name="Comma 2 2 2 3 3 3 6" xfId="4244" xr:uid="{29ADA4DC-1378-4EE0-B1CC-702E9AFD8980}"/>
    <cellStyle name="Comma 2 2 2 3 3 3 6 2" xfId="16376" xr:uid="{606A7BF2-6A74-4B7B-A218-5E6CBFC963A1}"/>
    <cellStyle name="Comma 2 2 2 3 3 3 7" xfId="8288" xr:uid="{79C34EEC-F978-49B5-9263-3E3F5DB33B99}"/>
    <cellStyle name="Comma 2 2 2 3 3 3 7 2" xfId="20420" xr:uid="{ABFE3B7E-D2AC-450A-B5FB-7A294E9A8DBF}"/>
    <cellStyle name="Comma 2 2 2 3 3 3 8" xfId="12332" xr:uid="{FDB8E7A0-27E6-49D2-9043-1150EE9CBFD2}"/>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3" xfId="11953" xr:uid="{DB937AB7-8364-4036-896B-2BB1D17C9AA0}"/>
    <cellStyle name="Comma 2 2 2 3 3 4 2 2 2 3 2" xfId="24085" xr:uid="{5A2CF898-1030-4F1C-BF3A-F8AB4CAF5946}"/>
    <cellStyle name="Comma 2 2 2 3 3 4 2 2 2 4" xfId="15997" xr:uid="{5705DC7E-8EA4-4F3C-A35C-F206EE265F62}"/>
    <cellStyle name="Comma 2 2 2 3 3 4 2 2 3" xfId="5887" xr:uid="{2022BE15-8E7A-44B5-85C9-727FF5C12BDC}"/>
    <cellStyle name="Comma 2 2 2 3 3 4 2 2 3 2" xfId="18019" xr:uid="{18AD3700-F4B9-496F-ADE4-7D73408D0D07}"/>
    <cellStyle name="Comma 2 2 2 3 3 4 2 2 4" xfId="9931" xr:uid="{F3034889-9C55-472A-929E-F48DC05B2359}"/>
    <cellStyle name="Comma 2 2 2 3 3 4 2 2 4 2" xfId="22063" xr:uid="{8909F6F8-6ED9-4835-BBD9-223C477A99C8}"/>
    <cellStyle name="Comma 2 2 2 3 3 4 2 2 5" xfId="13975" xr:uid="{CE0B2306-97A3-4E4B-817B-0CD3D2F087A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3" xfId="10942" xr:uid="{2B43A671-288C-4D31-A5D1-9F0CFE8C986D}"/>
    <cellStyle name="Comma 2 2 2 3 3 4 2 3 3 2" xfId="23074" xr:uid="{C62B712E-311B-45B6-A60A-39A27B77BCA2}"/>
    <cellStyle name="Comma 2 2 2 3 3 4 2 3 4" xfId="14986" xr:uid="{DDB34BC3-6414-4313-99B4-A881621F824F}"/>
    <cellStyle name="Comma 2 2 2 3 3 4 2 4" xfId="4876" xr:uid="{38C53964-DABA-43DF-B6D4-15064A779146}"/>
    <cellStyle name="Comma 2 2 2 3 3 4 2 4 2" xfId="17008" xr:uid="{3ADDC750-3358-493A-AB0E-3E9047334B5D}"/>
    <cellStyle name="Comma 2 2 2 3 3 4 2 5" xfId="8920" xr:uid="{22DF3FC6-6412-41C7-A9D9-B20A772E2ACA}"/>
    <cellStyle name="Comma 2 2 2 3 3 4 2 5 2" xfId="21052" xr:uid="{83D0752E-F00B-46D4-B392-3F360E369C41}"/>
    <cellStyle name="Comma 2 2 2 3 3 4 2 6" xfId="12964" xr:uid="{F64E82E5-8811-40EA-B606-D00EAA1EDA52}"/>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3" xfId="11448" xr:uid="{A0164F20-74B3-45DB-BCB7-EB487B168908}"/>
    <cellStyle name="Comma 2 2 2 3 3 4 3 2 3 2" xfId="23580" xr:uid="{4BF5277B-4181-49E0-96C2-FDC8E4672175}"/>
    <cellStyle name="Comma 2 2 2 3 3 4 3 2 4" xfId="15492" xr:uid="{AC494687-0C43-4B5B-8198-5CF67AB1DDD1}"/>
    <cellStyle name="Comma 2 2 2 3 3 4 3 3" xfId="5382" xr:uid="{075D1EB7-8470-4097-B124-71EC178F1574}"/>
    <cellStyle name="Comma 2 2 2 3 3 4 3 3 2" xfId="17514" xr:uid="{7B546227-C938-4880-86FF-69AEFE028FE9}"/>
    <cellStyle name="Comma 2 2 2 3 3 4 3 4" xfId="9426" xr:uid="{0A812490-5012-4698-AFEC-70470FBCDC2D}"/>
    <cellStyle name="Comma 2 2 2 3 3 4 3 4 2" xfId="21558" xr:uid="{CBD25DF4-FCCF-4D92-8D7D-D94CEF527651}"/>
    <cellStyle name="Comma 2 2 2 3 3 4 3 5" xfId="13470" xr:uid="{5B86CB0E-C909-4EE9-B397-4AA75C8C30A1}"/>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3" xfId="10437" xr:uid="{E106E167-9CC2-4393-B4F8-4DC5DE2D1D9D}"/>
    <cellStyle name="Comma 2 2 2 3 3 4 4 3 2" xfId="22569" xr:uid="{EDDF03A1-9197-4422-8641-D4D14A05F939}"/>
    <cellStyle name="Comma 2 2 2 3 3 4 4 4" xfId="14481" xr:uid="{6E7689A7-C975-4B0B-81EE-A30CA470F3A7}"/>
    <cellStyle name="Comma 2 2 2 3 3 4 5" xfId="4371" xr:uid="{248ACC6F-239A-4C90-B3F4-53EDE672426F}"/>
    <cellStyle name="Comma 2 2 2 3 3 4 5 2" xfId="16503" xr:uid="{C39DE205-8485-440E-B425-0898CC2CC1DA}"/>
    <cellStyle name="Comma 2 2 2 3 3 4 6" xfId="8415" xr:uid="{288C16C5-AAD3-42AC-8706-1ADDEE4591FA}"/>
    <cellStyle name="Comma 2 2 2 3 3 4 6 2" xfId="20547" xr:uid="{6925F245-9887-422F-83F3-1FD8C9D9E8DB}"/>
    <cellStyle name="Comma 2 2 2 3 3 4 7" xfId="12459" xr:uid="{BFF4C1D1-FFBB-4D47-AA60-53E122BF25F5}"/>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3" xfId="11700" xr:uid="{3131A11F-ABC2-4393-B86D-473AAD2EF4E8}"/>
    <cellStyle name="Comma 2 2 2 3 3 5 2 2 3 2" xfId="23832" xr:uid="{98CEC393-0576-4AE5-AF9D-FD4A1A2E9034}"/>
    <cellStyle name="Comma 2 2 2 3 3 5 2 2 4" xfId="15744" xr:uid="{92A408D2-B58C-4442-AFF9-D774B64771EE}"/>
    <cellStyle name="Comma 2 2 2 3 3 5 2 3" xfId="5634" xr:uid="{F79C09EF-E09F-420D-A0E5-43EB00EEF4FB}"/>
    <cellStyle name="Comma 2 2 2 3 3 5 2 3 2" xfId="17766" xr:uid="{08DFE350-14BB-4393-A5E2-0F1FBE23AE29}"/>
    <cellStyle name="Comma 2 2 2 3 3 5 2 4" xfId="9678" xr:uid="{EC21408D-5A40-45B7-827D-C7B038357AD6}"/>
    <cellStyle name="Comma 2 2 2 3 3 5 2 4 2" xfId="21810" xr:uid="{D9F23764-FCC4-4DF4-AB24-00F5F779E0B3}"/>
    <cellStyle name="Comma 2 2 2 3 3 5 2 5" xfId="13722" xr:uid="{324D3D97-08AA-4CF6-BF1E-6BD33AAC6323}"/>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3" xfId="10689" xr:uid="{EB9B5281-0F6B-4216-B359-4B2D71B17C8E}"/>
    <cellStyle name="Comma 2 2 2 3 3 5 3 3 2" xfId="22821" xr:uid="{CA4F66F8-F4FA-4131-A7CD-B0CFD0157BF9}"/>
    <cellStyle name="Comma 2 2 2 3 3 5 3 4" xfId="14733" xr:uid="{2373FE01-9B2B-4D48-9F73-16D0CAA1FC56}"/>
    <cellStyle name="Comma 2 2 2 3 3 5 4" xfId="4623" xr:uid="{BF9FA09D-C164-4FF9-9FCD-EE79F7F54CB3}"/>
    <cellStyle name="Comma 2 2 2 3 3 5 4 2" xfId="16755" xr:uid="{D1D4DDDD-51EB-4E94-8FEA-8734DD41E655}"/>
    <cellStyle name="Comma 2 2 2 3 3 5 5" xfId="8667" xr:uid="{6D95C32A-7025-4830-98E2-9CCC36AB999C}"/>
    <cellStyle name="Comma 2 2 2 3 3 5 5 2" xfId="20799" xr:uid="{21A1928E-B9C4-4B07-8166-06C80629204A}"/>
    <cellStyle name="Comma 2 2 2 3 3 5 6" xfId="12711" xr:uid="{DFCE76AD-FB79-4592-8B83-534DF76AF4A0}"/>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3" xfId="11195" xr:uid="{B9EFDDAD-E422-4800-A14C-9FDB7FEFAF08}"/>
    <cellStyle name="Comma 2 2 2 3 3 6 2 3 2" xfId="23327" xr:uid="{D08C683B-F8FB-4C46-BCC2-E1752AF33F0C}"/>
    <cellStyle name="Comma 2 2 2 3 3 6 2 4" xfId="15239" xr:uid="{D7F9FE8E-FD08-4040-A80A-558E4FB35AFC}"/>
    <cellStyle name="Comma 2 2 2 3 3 6 3" xfId="5129" xr:uid="{13940E08-FC5B-4F6C-AA95-9A5D028C6E09}"/>
    <cellStyle name="Comma 2 2 2 3 3 6 3 2" xfId="17261" xr:uid="{78B8543A-2812-4BBA-BE95-9ECB86D412EE}"/>
    <cellStyle name="Comma 2 2 2 3 3 6 4" xfId="9173" xr:uid="{B9815C99-B7CC-48C7-884B-BC1BE1F41408}"/>
    <cellStyle name="Comma 2 2 2 3 3 6 4 2" xfId="21305" xr:uid="{328A4243-76AE-409A-B67E-1F82513D63B5}"/>
    <cellStyle name="Comma 2 2 2 3 3 6 5" xfId="13217" xr:uid="{96480F9C-B1C5-4157-A11A-8132FD96DFE2}"/>
    <cellStyle name="Comma 2 2 2 3 3 7" xfId="2096" xr:uid="{9E796DD3-D1B1-4AB4-97BF-4525A3252C05}"/>
    <cellStyle name="Comma 2 2 2 3 3 7 2" xfId="6140" xr:uid="{6FB32487-E510-4B3F-A0D5-2F97E773E06D}"/>
    <cellStyle name="Comma 2 2 2 3 3 7 2 2" xfId="18272" xr:uid="{6E40EA16-06A2-4265-9D7C-E64F426C2583}"/>
    <cellStyle name="Comma 2 2 2 3 3 7 3" xfId="10184" xr:uid="{C04F8D61-E4A2-4310-B2BD-57BFCCCA2CED}"/>
    <cellStyle name="Comma 2 2 2 3 3 7 3 2" xfId="22316" xr:uid="{F947DCE4-9B78-41A3-ABD9-FB7C33E3789F}"/>
    <cellStyle name="Comma 2 2 2 3 3 7 4" xfId="14228" xr:uid="{E95EF735-F4FE-4DC8-8C68-2220AA945B30}"/>
    <cellStyle name="Comma 2 2 2 3 3 8" xfId="4118" xr:uid="{EBEA85BE-9A5C-4310-A42F-CF6D51F69AE0}"/>
    <cellStyle name="Comma 2 2 2 3 3 8 2" xfId="16250" xr:uid="{C20E58D4-AFEE-4C15-9905-B4C4BD7CC132}"/>
    <cellStyle name="Comma 2 2 2 3 3 9" xfId="8162" xr:uid="{DAA981CC-F855-4499-8CD8-8A5473E57F38}"/>
    <cellStyle name="Comma 2 2 2 3 3 9 2" xfId="20294" xr:uid="{317C11FB-A4CF-47D9-ADF0-F745566DFE44}"/>
    <cellStyle name="Comma 2 2 2 3 4" xfId="95" xr:uid="{49F39FA4-584C-439B-8E79-F81A75B28B59}"/>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3" xfId="12100" xr:uid="{05C8BE23-AC54-48B2-ABBB-2EB3AF4B63D1}"/>
    <cellStyle name="Comma 2 2 2 3 4 2 2 2 2 2 3 2" xfId="24232" xr:uid="{DF137813-0260-485F-8973-279B4D5F5151}"/>
    <cellStyle name="Comma 2 2 2 3 4 2 2 2 2 2 4" xfId="16144" xr:uid="{122FE46B-2787-46F0-A423-A3A8427E5C37}"/>
    <cellStyle name="Comma 2 2 2 3 4 2 2 2 2 3" xfId="6034" xr:uid="{C7A39D49-AF57-42CC-A884-3D4D1733BF7A}"/>
    <cellStyle name="Comma 2 2 2 3 4 2 2 2 2 3 2" xfId="18166" xr:uid="{F1178146-E96E-402E-B488-4614D18AD0B2}"/>
    <cellStyle name="Comma 2 2 2 3 4 2 2 2 2 4" xfId="10078" xr:uid="{C8596470-D87C-4144-9440-048D53FDE4FE}"/>
    <cellStyle name="Comma 2 2 2 3 4 2 2 2 2 4 2" xfId="22210" xr:uid="{2CBA819B-16D3-4BD5-849B-092792CEC664}"/>
    <cellStyle name="Comma 2 2 2 3 4 2 2 2 2 5" xfId="14122" xr:uid="{64387C1B-CA5D-42E0-980D-5BDD25DF7A5F}"/>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3" xfId="11089" xr:uid="{D005DD28-011A-41C3-BB1D-1B96E637BD62}"/>
    <cellStyle name="Comma 2 2 2 3 4 2 2 2 3 3 2" xfId="23221" xr:uid="{151E4AA6-4C96-4AE7-810D-B2FBCA0A233D}"/>
    <cellStyle name="Comma 2 2 2 3 4 2 2 2 3 4" xfId="15133" xr:uid="{27B3227E-943C-4C18-9219-2F00135B6F34}"/>
    <cellStyle name="Comma 2 2 2 3 4 2 2 2 4" xfId="5023" xr:uid="{2816CC5A-AE7C-4012-A7BB-43A6090C3B81}"/>
    <cellStyle name="Comma 2 2 2 3 4 2 2 2 4 2" xfId="17155" xr:uid="{11D255FC-98CE-4ECD-AB14-E0FE722D473A}"/>
    <cellStyle name="Comma 2 2 2 3 4 2 2 2 5" xfId="9067" xr:uid="{D885FF1D-E4B7-4685-9B93-3487F1473940}"/>
    <cellStyle name="Comma 2 2 2 3 4 2 2 2 5 2" xfId="21199" xr:uid="{72493BA9-C472-401F-ACFE-8A1E2EA7B440}"/>
    <cellStyle name="Comma 2 2 2 3 4 2 2 2 6" xfId="13111" xr:uid="{33265683-4A3A-41FC-A35F-0A3DD30BEBBE}"/>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3" xfId="11595" xr:uid="{476F00C4-2422-4C56-B640-86566D4F4E87}"/>
    <cellStyle name="Comma 2 2 2 3 4 2 2 3 2 3 2" xfId="23727" xr:uid="{DBCF7F15-09C8-470E-AEA1-CFA2AC14CD9F}"/>
    <cellStyle name="Comma 2 2 2 3 4 2 2 3 2 4" xfId="15639" xr:uid="{0B0F280D-5328-4B2B-AE92-824571587B8A}"/>
    <cellStyle name="Comma 2 2 2 3 4 2 2 3 3" xfId="5529" xr:uid="{031D6258-2DE8-40F8-A2D2-ED13B10F6612}"/>
    <cellStyle name="Comma 2 2 2 3 4 2 2 3 3 2" xfId="17661" xr:uid="{C6A157D8-D62D-45F9-BA55-DEBF7758E130}"/>
    <cellStyle name="Comma 2 2 2 3 4 2 2 3 4" xfId="9573" xr:uid="{19C91F82-A8FC-4A76-B4AC-EA0B3D512AF0}"/>
    <cellStyle name="Comma 2 2 2 3 4 2 2 3 4 2" xfId="21705" xr:uid="{5C1EE999-5FEC-4912-829A-EAE41E4EF885}"/>
    <cellStyle name="Comma 2 2 2 3 4 2 2 3 5" xfId="13617" xr:uid="{AB73575D-0342-4AB3-9799-F3C2C7AA1DC4}"/>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3" xfId="10584" xr:uid="{A4FD3EDB-3813-428F-BCF2-BDF391013ABB}"/>
    <cellStyle name="Comma 2 2 2 3 4 2 2 4 3 2" xfId="22716" xr:uid="{AA5B5EED-95EE-4A28-B5B7-7F844F29A4B0}"/>
    <cellStyle name="Comma 2 2 2 3 4 2 2 4 4" xfId="14628" xr:uid="{6AEAF96B-0A72-40FB-AED3-940280B9B766}"/>
    <cellStyle name="Comma 2 2 2 3 4 2 2 5" xfId="4518" xr:uid="{413E7846-DB80-4BE9-9416-53E2F4B5A5A0}"/>
    <cellStyle name="Comma 2 2 2 3 4 2 2 5 2" xfId="16650" xr:uid="{C4C938C9-1FBA-4986-9497-BC5A45BBF503}"/>
    <cellStyle name="Comma 2 2 2 3 4 2 2 6" xfId="8562" xr:uid="{000A7E5F-AF0C-4430-AAD8-82247568B3D0}"/>
    <cellStyle name="Comma 2 2 2 3 4 2 2 6 2" xfId="20694" xr:uid="{6FFEBA0E-3B23-45D1-B594-DDA365413C89}"/>
    <cellStyle name="Comma 2 2 2 3 4 2 2 7" xfId="12606" xr:uid="{411BD5F6-9192-441E-8614-79CD94BEEBDA}"/>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3" xfId="11847" xr:uid="{22A581E3-8657-4C3A-98C1-290786656C50}"/>
    <cellStyle name="Comma 2 2 2 3 4 2 3 2 2 3 2" xfId="23979" xr:uid="{880C7817-B91D-498D-AECC-6B3F21DBDEDA}"/>
    <cellStyle name="Comma 2 2 2 3 4 2 3 2 2 4" xfId="15891" xr:uid="{223FCA66-98E1-487A-9544-2AC07C4C9FF5}"/>
    <cellStyle name="Comma 2 2 2 3 4 2 3 2 3" xfId="5781" xr:uid="{FAE49F8E-06BC-4427-AC40-F3E3FC7D7AB4}"/>
    <cellStyle name="Comma 2 2 2 3 4 2 3 2 3 2" xfId="17913" xr:uid="{A01124AD-AF23-47C2-880B-F72553972E02}"/>
    <cellStyle name="Comma 2 2 2 3 4 2 3 2 4" xfId="9825" xr:uid="{759A48C7-C2DE-4DD2-A061-D8EC3DF86865}"/>
    <cellStyle name="Comma 2 2 2 3 4 2 3 2 4 2" xfId="21957" xr:uid="{BF5D3090-2B46-4A34-A964-53F6827F92EB}"/>
    <cellStyle name="Comma 2 2 2 3 4 2 3 2 5" xfId="13869" xr:uid="{D3EDAB08-8A32-458B-9897-5796C3538010}"/>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3" xfId="10836" xr:uid="{66173C44-B7BC-4368-8E66-FDC5CA0EACD4}"/>
    <cellStyle name="Comma 2 2 2 3 4 2 3 3 3 2" xfId="22968" xr:uid="{0402392D-749E-43F6-882B-EC47CA9BF1E1}"/>
    <cellStyle name="Comma 2 2 2 3 4 2 3 3 4" xfId="14880" xr:uid="{E7AF906C-52C0-489F-8A76-73A5083070EC}"/>
    <cellStyle name="Comma 2 2 2 3 4 2 3 4" xfId="4770" xr:uid="{29A45E46-D41D-4C62-ADE6-3FFCEC5000DB}"/>
    <cellStyle name="Comma 2 2 2 3 4 2 3 4 2" xfId="16902" xr:uid="{F39E57EE-7ECE-413C-865A-E86A5308D70D}"/>
    <cellStyle name="Comma 2 2 2 3 4 2 3 5" xfId="8814" xr:uid="{9D9E0224-398A-447E-9A43-9AC2043B6976}"/>
    <cellStyle name="Comma 2 2 2 3 4 2 3 5 2" xfId="20946" xr:uid="{9C4B5B4C-BA92-4B95-B989-74093D9177F1}"/>
    <cellStyle name="Comma 2 2 2 3 4 2 3 6" xfId="12858" xr:uid="{EFD8A8F1-4636-4008-A252-8C3595D2E70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3" xfId="11342" xr:uid="{A18F9F67-635E-4665-834A-66023D0B0E73}"/>
    <cellStyle name="Comma 2 2 2 3 4 2 4 2 3 2" xfId="23474" xr:uid="{57794043-831B-4F8F-8B5A-B960A123FA2C}"/>
    <cellStyle name="Comma 2 2 2 3 4 2 4 2 4" xfId="15386" xr:uid="{21936D77-7174-4A9C-8A87-E9CDF64FE2DC}"/>
    <cellStyle name="Comma 2 2 2 3 4 2 4 3" xfId="5276" xr:uid="{1CAA84E8-9317-4706-8463-C8E915EEC17C}"/>
    <cellStyle name="Comma 2 2 2 3 4 2 4 3 2" xfId="17408" xr:uid="{C265A62A-6FF6-48F3-B8C5-5C203A4FF82B}"/>
    <cellStyle name="Comma 2 2 2 3 4 2 4 4" xfId="9320" xr:uid="{C7C1B38D-EDBC-4D3B-8197-C8ACAF169E6D}"/>
    <cellStyle name="Comma 2 2 2 3 4 2 4 4 2" xfId="21452" xr:uid="{7AC93650-4FF6-4A33-B411-EA8D4ECAD123}"/>
    <cellStyle name="Comma 2 2 2 3 4 2 4 5" xfId="13364" xr:uid="{5969882C-7A3C-4BD1-AAAB-CCB4A7BB8948}"/>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3" xfId="10331" xr:uid="{83FC02B0-689F-47ED-B6EF-377FADA21811}"/>
    <cellStyle name="Comma 2 2 2 3 4 2 5 3 2" xfId="22463" xr:uid="{A152ABA7-C199-4103-B728-D95A077F1F64}"/>
    <cellStyle name="Comma 2 2 2 3 4 2 5 4" xfId="14375" xr:uid="{5CDC73D9-BACC-473E-AE02-263664EBD61A}"/>
    <cellStyle name="Comma 2 2 2 3 4 2 6" xfId="4265" xr:uid="{497547B0-46EA-4426-84DB-340A969B7966}"/>
    <cellStyle name="Comma 2 2 2 3 4 2 6 2" xfId="16397" xr:uid="{A86BF72C-F785-4CD3-A455-776231947913}"/>
    <cellStyle name="Comma 2 2 2 3 4 2 7" xfId="8309" xr:uid="{6E23F0D5-F1EB-4A9C-B709-2F689F435F0D}"/>
    <cellStyle name="Comma 2 2 2 3 4 2 7 2" xfId="20441" xr:uid="{5F4A7825-09DF-4448-A0D7-4F7DDB019B32}"/>
    <cellStyle name="Comma 2 2 2 3 4 2 8" xfId="12353" xr:uid="{8C580F2D-8D17-4B4F-A354-C5C1FA416797}"/>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3" xfId="11974" xr:uid="{135BBAF1-5175-4FEE-B3B3-609CC57D725F}"/>
    <cellStyle name="Comma 2 2 2 3 4 3 2 2 2 3 2" xfId="24106" xr:uid="{59F1949F-28F6-4E9A-9629-2B9F7E3A32BB}"/>
    <cellStyle name="Comma 2 2 2 3 4 3 2 2 2 4" xfId="16018" xr:uid="{9FB70729-44F2-4BCD-A16F-2F72157C1385}"/>
    <cellStyle name="Comma 2 2 2 3 4 3 2 2 3" xfId="5908" xr:uid="{767991F9-A990-4F46-B6B3-25D45FD7EFFC}"/>
    <cellStyle name="Comma 2 2 2 3 4 3 2 2 3 2" xfId="18040" xr:uid="{0BF370AF-9BAA-475A-8AD6-138FDE73B355}"/>
    <cellStyle name="Comma 2 2 2 3 4 3 2 2 4" xfId="9952" xr:uid="{B5D78EE9-9CE8-41EB-AD9C-05DF685859B1}"/>
    <cellStyle name="Comma 2 2 2 3 4 3 2 2 4 2" xfId="22084" xr:uid="{647DBDEC-17DE-4638-B623-285744F16717}"/>
    <cellStyle name="Comma 2 2 2 3 4 3 2 2 5" xfId="13996" xr:uid="{C7442DA2-DF7E-421B-8F1B-81CF56E79BF6}"/>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3" xfId="10963" xr:uid="{88F2FE36-7E8C-426F-BC15-B948A5C0DB6C}"/>
    <cellStyle name="Comma 2 2 2 3 4 3 2 3 3 2" xfId="23095" xr:uid="{016E7369-A4F0-4516-8419-9DB221ED8568}"/>
    <cellStyle name="Comma 2 2 2 3 4 3 2 3 4" xfId="15007" xr:uid="{BD5DAC19-ACBD-41AB-BFC4-59C860F2E5E8}"/>
    <cellStyle name="Comma 2 2 2 3 4 3 2 4" xfId="4897" xr:uid="{AD7D4D29-97F6-404E-985F-AE00C7818DAB}"/>
    <cellStyle name="Comma 2 2 2 3 4 3 2 4 2" xfId="17029" xr:uid="{819DE890-B429-4EE7-8A9E-70D0BD90C5A3}"/>
    <cellStyle name="Comma 2 2 2 3 4 3 2 5" xfId="8941" xr:uid="{04D1420F-44AB-469A-9BF4-E24E7E06A42F}"/>
    <cellStyle name="Comma 2 2 2 3 4 3 2 5 2" xfId="21073" xr:uid="{E4C6B6C0-7AF4-4A1C-B037-B480196507F9}"/>
    <cellStyle name="Comma 2 2 2 3 4 3 2 6" xfId="12985" xr:uid="{141A7D8D-9B3E-4756-8B53-1D2E41C22A4D}"/>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3" xfId="11469" xr:uid="{8B90887F-A022-47ED-B3E1-0844D4334EBA}"/>
    <cellStyle name="Comma 2 2 2 3 4 3 3 2 3 2" xfId="23601" xr:uid="{ABB2A832-C777-40D2-A9B2-CC6E772364B9}"/>
    <cellStyle name="Comma 2 2 2 3 4 3 3 2 4" xfId="15513" xr:uid="{E628288E-FEAC-4D88-87B5-E9A331D9E60F}"/>
    <cellStyle name="Comma 2 2 2 3 4 3 3 3" xfId="5403" xr:uid="{A96DB4AE-3192-41FB-A984-4388B09FC45C}"/>
    <cellStyle name="Comma 2 2 2 3 4 3 3 3 2" xfId="17535" xr:uid="{8157F337-2231-4016-86F7-A147DF0E7FE4}"/>
    <cellStyle name="Comma 2 2 2 3 4 3 3 4" xfId="9447" xr:uid="{040BF13E-7F5D-4D3D-9957-2DE03D371C28}"/>
    <cellStyle name="Comma 2 2 2 3 4 3 3 4 2" xfId="21579" xr:uid="{156D11ED-47FA-4491-9021-3F030CD6CFC8}"/>
    <cellStyle name="Comma 2 2 2 3 4 3 3 5" xfId="13491" xr:uid="{57956CBD-8711-417A-85DC-1599393C3357}"/>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3" xfId="10458" xr:uid="{259ECE95-5FED-4318-A072-AB4AFED8B9D6}"/>
    <cellStyle name="Comma 2 2 2 3 4 3 4 3 2" xfId="22590" xr:uid="{863B1C92-B31A-4CE6-B004-BF547F30AF32}"/>
    <cellStyle name="Comma 2 2 2 3 4 3 4 4" xfId="14502" xr:uid="{B0D17E0D-FB68-4874-9810-E9FE21B7BD65}"/>
    <cellStyle name="Comma 2 2 2 3 4 3 5" xfId="4392" xr:uid="{D8036E0D-617A-4EC1-B855-4980298C0DFA}"/>
    <cellStyle name="Comma 2 2 2 3 4 3 5 2" xfId="16524" xr:uid="{DEBDAA1F-9AED-4A3B-8C87-F276DDDC30CD}"/>
    <cellStyle name="Comma 2 2 2 3 4 3 6" xfId="8436" xr:uid="{5CDD7823-BBA4-45A7-B424-AEA85456C737}"/>
    <cellStyle name="Comma 2 2 2 3 4 3 6 2" xfId="20568" xr:uid="{868468FC-E292-4536-9429-6F82C7BAC35B}"/>
    <cellStyle name="Comma 2 2 2 3 4 3 7" xfId="12480" xr:uid="{4A12C35E-F8BA-4490-B19A-2268DBDF8EF4}"/>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3" xfId="11721" xr:uid="{22D3A0F2-516D-4630-BC5C-6A41FBB98EC4}"/>
    <cellStyle name="Comma 2 2 2 3 4 4 2 2 3 2" xfId="23853" xr:uid="{0F73A45B-A5B9-4D52-AD89-EC7031BB08E4}"/>
    <cellStyle name="Comma 2 2 2 3 4 4 2 2 4" xfId="15765" xr:uid="{FA2727D5-FC27-498C-BA82-E0C0A9AD5803}"/>
    <cellStyle name="Comma 2 2 2 3 4 4 2 3" xfId="5655" xr:uid="{73427004-6721-4595-97CF-4C88092E40F8}"/>
    <cellStyle name="Comma 2 2 2 3 4 4 2 3 2" xfId="17787" xr:uid="{445D0069-219A-485B-A040-C485C2E2FEB0}"/>
    <cellStyle name="Comma 2 2 2 3 4 4 2 4" xfId="9699" xr:uid="{8C409DD7-2E65-4478-AF94-A6EF240BF452}"/>
    <cellStyle name="Comma 2 2 2 3 4 4 2 4 2" xfId="21831" xr:uid="{7DED198C-5025-44CF-88AB-5306523B949E}"/>
    <cellStyle name="Comma 2 2 2 3 4 4 2 5" xfId="13743" xr:uid="{E57289A1-AC09-4702-A23E-ED13A6D9684D}"/>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3" xfId="10710" xr:uid="{3083920E-C458-4CF1-BD33-3565E4A79C1A}"/>
    <cellStyle name="Comma 2 2 2 3 4 4 3 3 2" xfId="22842" xr:uid="{0C52C115-B141-42F4-AE71-EA8F5CB41F09}"/>
    <cellStyle name="Comma 2 2 2 3 4 4 3 4" xfId="14754" xr:uid="{6E352230-3659-41C4-B9FE-0451D742EA2D}"/>
    <cellStyle name="Comma 2 2 2 3 4 4 4" xfId="4644" xr:uid="{B84D565B-CE58-4D86-9785-D3BB0AA77566}"/>
    <cellStyle name="Comma 2 2 2 3 4 4 4 2" xfId="16776" xr:uid="{81572268-9A27-4106-8935-7E7825132440}"/>
    <cellStyle name="Comma 2 2 2 3 4 4 5" xfId="8688" xr:uid="{E00BF350-FBDF-4780-8696-366F4D944F76}"/>
    <cellStyle name="Comma 2 2 2 3 4 4 5 2" xfId="20820" xr:uid="{B59964FA-1E19-46A6-AF9F-275AB479CB7E}"/>
    <cellStyle name="Comma 2 2 2 3 4 4 6" xfId="12732" xr:uid="{A76DC60A-AC52-498D-945F-0E56F9B9CD98}"/>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3" xfId="11216" xr:uid="{D2428F59-48F6-413C-A0C8-BC79E13950DC}"/>
    <cellStyle name="Comma 2 2 2 3 4 5 2 3 2" xfId="23348" xr:uid="{5F65BF01-81D9-4E6E-85D1-2EFE83AACC7F}"/>
    <cellStyle name="Comma 2 2 2 3 4 5 2 4" xfId="15260" xr:uid="{A6A02706-90C9-41E1-ADD0-457F71FCC847}"/>
    <cellStyle name="Comma 2 2 2 3 4 5 3" xfId="5150" xr:uid="{5ADB649D-19E6-4E88-9AD4-71F5FEBB0F0B}"/>
    <cellStyle name="Comma 2 2 2 3 4 5 3 2" xfId="17282" xr:uid="{9588A255-3CE2-4904-B751-E920C3E41B2A}"/>
    <cellStyle name="Comma 2 2 2 3 4 5 4" xfId="9194" xr:uid="{C116383F-A36A-4CC1-A6F8-1FFAA0296810}"/>
    <cellStyle name="Comma 2 2 2 3 4 5 4 2" xfId="21326" xr:uid="{02F33585-EB40-48AD-B481-C208E5DE8958}"/>
    <cellStyle name="Comma 2 2 2 3 4 5 5" xfId="13238" xr:uid="{CDC54122-9311-4F0A-A67E-470947B5AAAF}"/>
    <cellStyle name="Comma 2 2 2 3 4 6" xfId="2117" xr:uid="{8FDB5151-2B23-4506-86A9-B79A3AFC08D8}"/>
    <cellStyle name="Comma 2 2 2 3 4 6 2" xfId="6161" xr:uid="{C6EE3BE5-BB6D-4EEF-9B85-BF7947A439EF}"/>
    <cellStyle name="Comma 2 2 2 3 4 6 2 2" xfId="18293" xr:uid="{A6245827-65B0-4B69-85EA-8EC337A3F9A1}"/>
    <cellStyle name="Comma 2 2 2 3 4 6 3" xfId="10205" xr:uid="{B0A444E8-DC41-4C86-B69B-40B5566A26D3}"/>
    <cellStyle name="Comma 2 2 2 3 4 6 3 2" xfId="22337" xr:uid="{8AB40E75-CC9C-439D-A89A-879CB376B918}"/>
    <cellStyle name="Comma 2 2 2 3 4 6 4" xfId="14249" xr:uid="{97CA6F01-613D-4639-B9F9-9106F7BCBCF7}"/>
    <cellStyle name="Comma 2 2 2 3 4 7" xfId="4139" xr:uid="{64C98915-3D7B-4CA6-8CEF-E89BFD59C1EF}"/>
    <cellStyle name="Comma 2 2 2 3 4 7 2" xfId="16271" xr:uid="{C66C6CC8-E9D6-4180-9075-1A2E3184C205}"/>
    <cellStyle name="Comma 2 2 2 3 4 8" xfId="8183" xr:uid="{F96D5095-1878-4851-B7AB-8482B84406CA}"/>
    <cellStyle name="Comma 2 2 2 3 4 8 2" xfId="20315" xr:uid="{2AF15C04-8F21-43DD-BE84-24C1980BF25F}"/>
    <cellStyle name="Comma 2 2 2 3 4 9" xfId="12227" xr:uid="{4388600B-8585-4D65-8088-FF2B70B8CCF7}"/>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3" xfId="12037" xr:uid="{EA007849-0BDA-4C56-ABD7-387CB58B7DBA}"/>
    <cellStyle name="Comma 2 2 2 3 5 2 2 2 2 3 2" xfId="24169" xr:uid="{DD315401-E7D3-4FCD-9A94-5E84731A14E7}"/>
    <cellStyle name="Comma 2 2 2 3 5 2 2 2 2 4" xfId="16081" xr:uid="{C38109FD-3D7E-487F-9EF5-DF2E9192AAD8}"/>
    <cellStyle name="Comma 2 2 2 3 5 2 2 2 3" xfId="5971" xr:uid="{7DFF609C-025D-45A1-A981-D3E48CB4FCB2}"/>
    <cellStyle name="Comma 2 2 2 3 5 2 2 2 3 2" xfId="18103" xr:uid="{DC340FEB-C663-40B7-8BAC-0478F82EEC1A}"/>
    <cellStyle name="Comma 2 2 2 3 5 2 2 2 4" xfId="10015" xr:uid="{BA6A6786-C82F-48C5-9AAC-87537E75A601}"/>
    <cellStyle name="Comma 2 2 2 3 5 2 2 2 4 2" xfId="22147" xr:uid="{3050DFBB-2C68-400E-8A3E-3F33EAD11B5C}"/>
    <cellStyle name="Comma 2 2 2 3 5 2 2 2 5" xfId="14059" xr:uid="{D869552F-5FF0-45B3-B3FF-D46918AFEEAC}"/>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3" xfId="11026" xr:uid="{BE914BED-5712-45B1-9C07-7018D672FB27}"/>
    <cellStyle name="Comma 2 2 2 3 5 2 2 3 3 2" xfId="23158" xr:uid="{CE7A20BB-3DDE-425A-A67A-429440FC5AB9}"/>
    <cellStyle name="Comma 2 2 2 3 5 2 2 3 4" xfId="15070" xr:uid="{3C081D11-14B6-478C-ABE1-472C91BD349B}"/>
    <cellStyle name="Comma 2 2 2 3 5 2 2 4" xfId="4960" xr:uid="{BC2151F6-BA4D-41BA-9C7D-94CF8E9B272A}"/>
    <cellStyle name="Comma 2 2 2 3 5 2 2 4 2" xfId="17092" xr:uid="{CCA57748-F26C-495C-AE93-1CF48BC34FED}"/>
    <cellStyle name="Comma 2 2 2 3 5 2 2 5" xfId="9004" xr:uid="{6409737E-13F8-45DC-9D68-AE1342C3A7D0}"/>
    <cellStyle name="Comma 2 2 2 3 5 2 2 5 2" xfId="21136" xr:uid="{CEABCB3F-5110-4056-93E6-BB4BFFCB501B}"/>
    <cellStyle name="Comma 2 2 2 3 5 2 2 6" xfId="13048" xr:uid="{09BC42AD-74CA-4159-8EAD-4C349F1F2E08}"/>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3" xfId="11532" xr:uid="{18A1950A-9426-4BDB-8918-87CDFD15A612}"/>
    <cellStyle name="Comma 2 2 2 3 5 2 3 2 3 2" xfId="23664" xr:uid="{17270EEE-B8E5-4B6D-A277-8D3AE26646C9}"/>
    <cellStyle name="Comma 2 2 2 3 5 2 3 2 4" xfId="15576" xr:uid="{CF393BBC-400C-468D-A801-BA03C81801C7}"/>
    <cellStyle name="Comma 2 2 2 3 5 2 3 3" xfId="5466" xr:uid="{3C0419C6-9978-4E5A-A143-0CAF453E0C7D}"/>
    <cellStyle name="Comma 2 2 2 3 5 2 3 3 2" xfId="17598" xr:uid="{C3B1496B-8276-4EA6-AEAA-0454F093A95E}"/>
    <cellStyle name="Comma 2 2 2 3 5 2 3 4" xfId="9510" xr:uid="{E8790307-C114-44A5-B53E-4E2E6580CB3A}"/>
    <cellStyle name="Comma 2 2 2 3 5 2 3 4 2" xfId="21642" xr:uid="{76068041-5FE9-45A8-A7F2-C0F38EA74529}"/>
    <cellStyle name="Comma 2 2 2 3 5 2 3 5" xfId="13554" xr:uid="{BA992E37-9166-448E-BAB6-9AFF3FBAA975}"/>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3" xfId="10521" xr:uid="{946DF03B-DB49-47DE-833D-8F3881971D29}"/>
    <cellStyle name="Comma 2 2 2 3 5 2 4 3 2" xfId="22653" xr:uid="{19AB5EF5-3ACE-4A0B-BC5E-6F55394A8B73}"/>
    <cellStyle name="Comma 2 2 2 3 5 2 4 4" xfId="14565" xr:uid="{7F91E391-AF29-4152-95BA-4436C6271DD1}"/>
    <cellStyle name="Comma 2 2 2 3 5 2 5" xfId="4455" xr:uid="{3DC4457C-C8FF-47D4-BB74-96F87569B60B}"/>
    <cellStyle name="Comma 2 2 2 3 5 2 5 2" xfId="16587" xr:uid="{CFD4B9CE-A596-4704-AC90-A5E9DC14DEC5}"/>
    <cellStyle name="Comma 2 2 2 3 5 2 6" xfId="8499" xr:uid="{3CE3749F-EDE4-4FFE-8505-F59BDC07A4D3}"/>
    <cellStyle name="Comma 2 2 2 3 5 2 6 2" xfId="20631" xr:uid="{59F6DF94-81A0-4143-9E02-A78527514B58}"/>
    <cellStyle name="Comma 2 2 2 3 5 2 7" xfId="12543" xr:uid="{FE65B9F5-FBAB-47C6-8D10-EB7446A27989}"/>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3" xfId="11784" xr:uid="{84444FBF-3107-4642-8C37-444768DCE636}"/>
    <cellStyle name="Comma 2 2 2 3 5 3 2 2 3 2" xfId="23916" xr:uid="{A7A74AF2-401F-4228-82D4-6A76D99A8DE4}"/>
    <cellStyle name="Comma 2 2 2 3 5 3 2 2 4" xfId="15828" xr:uid="{5642FB3D-6BFD-4028-A215-4BA5EFA04BBE}"/>
    <cellStyle name="Comma 2 2 2 3 5 3 2 3" xfId="5718" xr:uid="{3DAEFA23-F065-4D42-A971-ECADD50AE4DD}"/>
    <cellStyle name="Comma 2 2 2 3 5 3 2 3 2" xfId="17850" xr:uid="{F4083182-2874-411B-A074-4C4B3A764188}"/>
    <cellStyle name="Comma 2 2 2 3 5 3 2 4" xfId="9762" xr:uid="{532B3FAE-B46A-4FD9-A16B-7B3AA6401868}"/>
    <cellStyle name="Comma 2 2 2 3 5 3 2 4 2" xfId="21894" xr:uid="{5C3778BE-AA39-40CA-B422-ADD3A17EC006}"/>
    <cellStyle name="Comma 2 2 2 3 5 3 2 5" xfId="13806" xr:uid="{3ED2941B-2949-4946-8F65-19A7472AECE9}"/>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3" xfId="10773" xr:uid="{BF14456F-7D7C-4180-8059-F2D83A0C4555}"/>
    <cellStyle name="Comma 2 2 2 3 5 3 3 3 2" xfId="22905" xr:uid="{80CEB31C-2036-4595-8AA4-8A553D43E377}"/>
    <cellStyle name="Comma 2 2 2 3 5 3 3 4" xfId="14817" xr:uid="{BFC1B473-B2B6-45F1-B692-AA73A0956883}"/>
    <cellStyle name="Comma 2 2 2 3 5 3 4" xfId="4707" xr:uid="{79D35D12-5197-4BE6-A8BB-26B7ECCFAADC}"/>
    <cellStyle name="Comma 2 2 2 3 5 3 4 2" xfId="16839" xr:uid="{AB1CAF6C-998A-4390-A37D-758D91D1795C}"/>
    <cellStyle name="Comma 2 2 2 3 5 3 5" xfId="8751" xr:uid="{80DD5FCF-F595-4CEA-B074-36547BE848C9}"/>
    <cellStyle name="Comma 2 2 2 3 5 3 5 2" xfId="20883" xr:uid="{B3B13C68-C43D-4369-93C6-2AED59F6773D}"/>
    <cellStyle name="Comma 2 2 2 3 5 3 6" xfId="12795" xr:uid="{FF28BF1E-73B5-4FCF-BB64-A1573D6B66EB}"/>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3" xfId="11279" xr:uid="{B3694D05-0205-4AE1-A5F2-43F703796A8C}"/>
    <cellStyle name="Comma 2 2 2 3 5 4 2 3 2" xfId="23411" xr:uid="{4B0BABB8-8DE9-4314-BA64-2D9F427EF455}"/>
    <cellStyle name="Comma 2 2 2 3 5 4 2 4" xfId="15323" xr:uid="{E3351021-767F-48B9-ACB0-EBDB2FBB6FE2}"/>
    <cellStyle name="Comma 2 2 2 3 5 4 3" xfId="5213" xr:uid="{ABB2C747-E491-4547-94BB-051A4ED4B565}"/>
    <cellStyle name="Comma 2 2 2 3 5 4 3 2" xfId="17345" xr:uid="{4F9237BD-3721-4ECA-88EB-4DCDDE93F646}"/>
    <cellStyle name="Comma 2 2 2 3 5 4 4" xfId="9257" xr:uid="{FDF12FE9-C8B5-433C-BAD3-8EEC8D322D1A}"/>
    <cellStyle name="Comma 2 2 2 3 5 4 4 2" xfId="21389" xr:uid="{B1057DCA-E5C4-44CD-8036-B3D6BF6E8E00}"/>
    <cellStyle name="Comma 2 2 2 3 5 4 5" xfId="13301" xr:uid="{DDF5F3A3-3613-4B48-BA94-DF0997A5141A}"/>
    <cellStyle name="Comma 2 2 2 3 5 5" xfId="2180" xr:uid="{B18B9F06-65B4-4FD3-9913-117AB8F5E0E9}"/>
    <cellStyle name="Comma 2 2 2 3 5 5 2" xfId="6224" xr:uid="{BD849150-FC54-4DFD-9B38-E455A6D93809}"/>
    <cellStyle name="Comma 2 2 2 3 5 5 2 2" xfId="18356" xr:uid="{B34F5893-B3B5-474D-9350-D62AB7475286}"/>
    <cellStyle name="Comma 2 2 2 3 5 5 3" xfId="10268" xr:uid="{FB121E6C-FDEA-4D67-AFE3-E8746DB334BD}"/>
    <cellStyle name="Comma 2 2 2 3 5 5 3 2" xfId="22400" xr:uid="{B1E7A0BE-1D99-43D5-B202-12925F6FD87A}"/>
    <cellStyle name="Comma 2 2 2 3 5 5 4" xfId="14312" xr:uid="{BAFD0B0E-D320-4A89-912D-0512B520489F}"/>
    <cellStyle name="Comma 2 2 2 3 5 6" xfId="4202" xr:uid="{55858CC5-CB77-47C1-B0C2-51D4E4CFB92E}"/>
    <cellStyle name="Comma 2 2 2 3 5 6 2" xfId="16334" xr:uid="{39AFD09A-F6C9-429B-AABC-28B68C7FB939}"/>
    <cellStyle name="Comma 2 2 2 3 5 7" xfId="8246" xr:uid="{81AC51BE-AF86-4ACA-B784-F578E51D633D}"/>
    <cellStyle name="Comma 2 2 2 3 5 7 2" xfId="20378" xr:uid="{23A792EE-DD0B-4BC2-B780-D9D8CF804E73}"/>
    <cellStyle name="Comma 2 2 2 3 5 8" xfId="12290" xr:uid="{093CEA57-F67F-4E25-AF15-1574D6B1E622}"/>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3" xfId="11911" xr:uid="{549D54CC-6D31-499B-B9AE-33E8F775B40D}"/>
    <cellStyle name="Comma 2 2 2 3 6 2 2 2 3 2" xfId="24043" xr:uid="{D22A7445-0F93-45B9-AE47-6C64EC973E4D}"/>
    <cellStyle name="Comma 2 2 2 3 6 2 2 2 4" xfId="15955" xr:uid="{5D5254BB-349C-491B-80CF-3E1EB2A8AEF3}"/>
    <cellStyle name="Comma 2 2 2 3 6 2 2 3" xfId="5845" xr:uid="{8FF419A1-D36A-4D35-8B72-A2C129617648}"/>
    <cellStyle name="Comma 2 2 2 3 6 2 2 3 2" xfId="17977" xr:uid="{E9943961-FCCB-4D63-BFFD-60A80FFBF7E4}"/>
    <cellStyle name="Comma 2 2 2 3 6 2 2 4" xfId="9889" xr:uid="{F53D40D1-15C3-4C54-8491-F64BF6FD10FF}"/>
    <cellStyle name="Comma 2 2 2 3 6 2 2 4 2" xfId="22021" xr:uid="{44343BE4-22B1-41A5-A495-227835D42944}"/>
    <cellStyle name="Comma 2 2 2 3 6 2 2 5" xfId="13933" xr:uid="{5CEF7FAE-B1A0-4F69-BD72-F342439B5C8D}"/>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3" xfId="10900" xr:uid="{7E1C7B8F-C3EE-4F3F-A0C7-DF5234068529}"/>
    <cellStyle name="Comma 2 2 2 3 6 2 3 3 2" xfId="23032" xr:uid="{3127A206-7C79-4160-A04D-159746AABAE8}"/>
    <cellStyle name="Comma 2 2 2 3 6 2 3 4" xfId="14944" xr:uid="{DDE3EADA-3636-44EA-AB82-5DC161C0950E}"/>
    <cellStyle name="Comma 2 2 2 3 6 2 4" xfId="4834" xr:uid="{F932BCF2-3A79-4C51-A00E-9CDEE8971F26}"/>
    <cellStyle name="Comma 2 2 2 3 6 2 4 2" xfId="16966" xr:uid="{AF3D7BCB-E5B4-4972-B4FA-72210422B2CC}"/>
    <cellStyle name="Comma 2 2 2 3 6 2 5" xfId="8878" xr:uid="{1EA6ABF7-DCF0-41CE-9E11-D0500A511DF4}"/>
    <cellStyle name="Comma 2 2 2 3 6 2 5 2" xfId="21010" xr:uid="{74AB8F3B-23BB-4B71-A350-5E90248E757C}"/>
    <cellStyle name="Comma 2 2 2 3 6 2 6" xfId="12922" xr:uid="{44AA4180-7BEF-4DA1-9F35-6B540CE2371A}"/>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3" xfId="11406" xr:uid="{343DE42F-1BA3-4D4A-ADD1-92AF43B97B7E}"/>
    <cellStyle name="Comma 2 2 2 3 6 3 2 3 2" xfId="23538" xr:uid="{3A232F5D-6652-474D-9D5E-DB6D6A34AC85}"/>
    <cellStyle name="Comma 2 2 2 3 6 3 2 4" xfId="15450" xr:uid="{F9B1252D-BAA3-49FC-A185-D4CDC81583EF}"/>
    <cellStyle name="Comma 2 2 2 3 6 3 3" xfId="5340" xr:uid="{574BE94E-B628-4C06-A2D9-1185D69F08B4}"/>
    <cellStyle name="Comma 2 2 2 3 6 3 3 2" xfId="17472" xr:uid="{58077BDA-3C70-40C1-BA86-54DB325526E2}"/>
    <cellStyle name="Comma 2 2 2 3 6 3 4" xfId="9384" xr:uid="{6950D348-9DAD-4739-8905-936B6CAEE438}"/>
    <cellStyle name="Comma 2 2 2 3 6 3 4 2" xfId="21516" xr:uid="{36C47FBF-E7E3-4914-BF9D-42406DF3E97A}"/>
    <cellStyle name="Comma 2 2 2 3 6 3 5" xfId="13428" xr:uid="{782D0C51-0D5E-4EA1-BAE2-418E69113017}"/>
    <cellStyle name="Comma 2 2 2 3 6 4" xfId="2307" xr:uid="{F997F199-CF6C-4D5D-882E-6E0313896975}"/>
    <cellStyle name="Comma 2 2 2 3 6 4 2" xfId="6351" xr:uid="{7E5099E9-C5F0-4D18-814C-80C57AB37FE5}"/>
    <cellStyle name="Comma 2 2 2 3 6 4 2 2" xfId="18483" xr:uid="{E20F52AA-F9FB-404B-ABA7-8CB2C3D9BD62}"/>
    <cellStyle name="Comma 2 2 2 3 6 4 3" xfId="10395" xr:uid="{2A521BCF-84EF-4DD3-B754-E48AD397AAE6}"/>
    <cellStyle name="Comma 2 2 2 3 6 4 3 2" xfId="22527" xr:uid="{66CA317E-8FA5-4D57-B7CA-453869D3FA51}"/>
    <cellStyle name="Comma 2 2 2 3 6 4 4" xfId="14439" xr:uid="{AB552F91-C7E1-44D5-B01A-D89028894BAE}"/>
    <cellStyle name="Comma 2 2 2 3 6 5" xfId="4329" xr:uid="{0E094AA2-6765-4085-B698-B5FE31BCB0B3}"/>
    <cellStyle name="Comma 2 2 2 3 6 5 2" xfId="16461" xr:uid="{EB091F6E-F1F3-47A3-A7EB-2645ABAF5D4D}"/>
    <cellStyle name="Comma 2 2 2 3 6 6" xfId="8373" xr:uid="{B29ABA02-2A45-492D-904B-4EFA0936163A}"/>
    <cellStyle name="Comma 2 2 2 3 6 6 2" xfId="20505" xr:uid="{496542D2-E587-4F9B-A501-1E25EF36990E}"/>
    <cellStyle name="Comma 2 2 2 3 6 7" xfId="12417" xr:uid="{D7A228E6-4ACE-4F59-806D-49A6A758F998}"/>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3" xfId="11658" xr:uid="{E5FF01A0-FC10-44D9-B294-5E2A6C184814}"/>
    <cellStyle name="Comma 2 2 2 3 7 2 2 3 2" xfId="23790" xr:uid="{F20A8048-D5C6-4DB6-A38B-B09387E70284}"/>
    <cellStyle name="Comma 2 2 2 3 7 2 2 4" xfId="15702" xr:uid="{7EC4A8D5-604E-40BB-B55C-953A5FCEC772}"/>
    <cellStyle name="Comma 2 2 2 3 7 2 3" xfId="5592" xr:uid="{84123888-6D52-4765-A005-5F8850D99C6D}"/>
    <cellStyle name="Comma 2 2 2 3 7 2 3 2" xfId="17724" xr:uid="{D4DCF41B-EEC0-4CC7-B7AD-0871969F3953}"/>
    <cellStyle name="Comma 2 2 2 3 7 2 4" xfId="9636" xr:uid="{5706E089-5997-4D99-8D8E-135B06AAE327}"/>
    <cellStyle name="Comma 2 2 2 3 7 2 4 2" xfId="21768" xr:uid="{BF5401D9-4115-45B0-A4A4-FF6D1BB922C9}"/>
    <cellStyle name="Comma 2 2 2 3 7 2 5" xfId="13680" xr:uid="{0B2EBB40-B7E8-42A7-BEE8-3E70D129BEFA}"/>
    <cellStyle name="Comma 2 2 2 3 7 3" xfId="2559" xr:uid="{24CBB018-BDB8-4D21-88B9-DFC6CA9329D5}"/>
    <cellStyle name="Comma 2 2 2 3 7 3 2" xfId="6603" xr:uid="{190EAA70-D09B-430A-A126-8AE2A5117DC6}"/>
    <cellStyle name="Comma 2 2 2 3 7 3 2 2" xfId="18735" xr:uid="{A9127B0E-F3B0-428D-BEAA-E21B7468BC64}"/>
    <cellStyle name="Comma 2 2 2 3 7 3 3" xfId="10647" xr:uid="{6139B921-B0DF-45C3-B0A7-E8CF50DD2474}"/>
    <cellStyle name="Comma 2 2 2 3 7 3 3 2" xfId="22779" xr:uid="{1B225604-81C4-4E66-8B18-D0CA34ABB0EB}"/>
    <cellStyle name="Comma 2 2 2 3 7 3 4" xfId="14691" xr:uid="{57CECE0C-4676-41DD-8E12-838769E4BCE5}"/>
    <cellStyle name="Comma 2 2 2 3 7 4" xfId="4581" xr:uid="{0BC6BFAF-A17E-4BF3-96F2-7DECC2B0B745}"/>
    <cellStyle name="Comma 2 2 2 3 7 4 2" xfId="16713" xr:uid="{EEACC1E6-8614-4653-B9EC-8FFC9FAA4348}"/>
    <cellStyle name="Comma 2 2 2 3 7 5" xfId="8625" xr:uid="{BE17E952-028E-4B4A-AB02-FEB5ACBB0610}"/>
    <cellStyle name="Comma 2 2 2 3 7 5 2" xfId="20757" xr:uid="{C4F83C2C-CC5A-4433-A365-810C61CD88D8}"/>
    <cellStyle name="Comma 2 2 2 3 7 6" xfId="12669" xr:uid="{54334598-01CA-43C8-A47A-F61D38A1DAD3}"/>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3" xfId="11153" xr:uid="{6E2CAA2A-4ED9-4995-9503-1215E1FEC3B0}"/>
    <cellStyle name="Comma 2 2 2 3 8 2 3 2" xfId="23285" xr:uid="{F1491B82-4A47-48C3-8E3D-0814C63059B4}"/>
    <cellStyle name="Comma 2 2 2 3 8 2 4" xfId="15197" xr:uid="{91684F63-D912-426C-9C1E-D79D198955C3}"/>
    <cellStyle name="Comma 2 2 2 3 8 3" xfId="5087" xr:uid="{0BA80B15-5B64-4CD8-A6CD-FE3F5C29E0FC}"/>
    <cellStyle name="Comma 2 2 2 3 8 3 2" xfId="17219" xr:uid="{9C412C64-F592-49AB-8B0D-AB4C62D8C6FA}"/>
    <cellStyle name="Comma 2 2 2 3 8 4" xfId="9131" xr:uid="{FEFFA910-1654-406B-B552-753E3C89664B}"/>
    <cellStyle name="Comma 2 2 2 3 8 4 2" xfId="21263" xr:uid="{7BBAFF76-0D57-4EEC-B8C1-4FFA57A5F182}"/>
    <cellStyle name="Comma 2 2 2 3 8 5" xfId="13175" xr:uid="{5D90DC49-72D1-4306-841D-7F118BECBF83}"/>
    <cellStyle name="Comma 2 2 2 3 9" xfId="2054" xr:uid="{D98D94EE-ACF2-486B-847F-D26FD7D81E0F}"/>
    <cellStyle name="Comma 2 2 2 3 9 2" xfId="6098" xr:uid="{FDFBDF98-E908-413A-BF65-54CF8A50A652}"/>
    <cellStyle name="Comma 2 2 2 3 9 2 2" xfId="18230" xr:uid="{E1C160AA-15A4-4F53-91E3-054F1031B94F}"/>
    <cellStyle name="Comma 2 2 2 3 9 3" xfId="10142" xr:uid="{4F35164C-2CB8-4A87-A0A9-26C4267DADCA}"/>
    <cellStyle name="Comma 2 2 2 3 9 3 2" xfId="22274" xr:uid="{DC123360-65E8-4D08-855C-926C037AE780}"/>
    <cellStyle name="Comma 2 2 2 3 9 4" xfId="14186" xr:uid="{003A21C2-3759-43A3-ADE6-27F0D377DDCC}"/>
    <cellStyle name="Comma 2 2 2 4" xfId="42" xr:uid="{06BF3865-5D64-4CE0-908E-D063F04CC8A5}"/>
    <cellStyle name="Comma 2 2 2 4 10" xfId="12174" xr:uid="{1A63F4F3-2CCC-4713-BF51-B760722C8A99}"/>
    <cellStyle name="Comma 2 2 2 4 2" xfId="105" xr:uid="{337016A0-98CD-4942-B71C-903D4C151428}"/>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3" xfId="12110" xr:uid="{EF9DC0BA-DF4A-488A-B973-40A7BDB0573A}"/>
    <cellStyle name="Comma 2 2 2 4 2 2 2 2 2 2 3 2" xfId="24242" xr:uid="{D432089F-FA1E-4E9E-8D44-CF7BBEFD056E}"/>
    <cellStyle name="Comma 2 2 2 4 2 2 2 2 2 2 4" xfId="16154" xr:uid="{8F02A9D8-1A3F-4C40-A16A-64D5427B836B}"/>
    <cellStyle name="Comma 2 2 2 4 2 2 2 2 2 3" xfId="6044" xr:uid="{D99C7DFF-E963-4D2A-ACBE-D206D818D907}"/>
    <cellStyle name="Comma 2 2 2 4 2 2 2 2 2 3 2" xfId="18176" xr:uid="{9F2C35FE-E61A-481D-AD26-D41D4DB9A70F}"/>
    <cellStyle name="Comma 2 2 2 4 2 2 2 2 2 4" xfId="10088" xr:uid="{4433847B-9BAA-4A5D-B571-FCEA8AE64FBB}"/>
    <cellStyle name="Comma 2 2 2 4 2 2 2 2 2 4 2" xfId="22220" xr:uid="{0B18468E-E08E-4C6D-8E3D-E4D40AAB332A}"/>
    <cellStyle name="Comma 2 2 2 4 2 2 2 2 2 5" xfId="14132" xr:uid="{2E9D187B-73B8-48B2-806A-B7A32B018CB7}"/>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3" xfId="11099" xr:uid="{6F0D285F-330B-44AC-9D03-99C8FE74C4C5}"/>
    <cellStyle name="Comma 2 2 2 4 2 2 2 2 3 3 2" xfId="23231" xr:uid="{F9F0BC3E-AB92-4AB3-9177-A1CEEDC4D452}"/>
    <cellStyle name="Comma 2 2 2 4 2 2 2 2 3 4" xfId="15143" xr:uid="{FE5D5E94-43F1-4D7B-9718-48A968BAF8C9}"/>
    <cellStyle name="Comma 2 2 2 4 2 2 2 2 4" xfId="5033" xr:uid="{79E15EF6-8C90-48E0-AA10-C64C64699F48}"/>
    <cellStyle name="Comma 2 2 2 4 2 2 2 2 4 2" xfId="17165" xr:uid="{2069C51A-BF3E-4E8B-ADE8-A52DCA2436F1}"/>
    <cellStyle name="Comma 2 2 2 4 2 2 2 2 5" xfId="9077" xr:uid="{0E5DFE85-F56C-4A74-BD42-8E8C94CE7345}"/>
    <cellStyle name="Comma 2 2 2 4 2 2 2 2 5 2" xfId="21209" xr:uid="{543B4E78-2704-438C-BC69-73CA5ED4C174}"/>
    <cellStyle name="Comma 2 2 2 4 2 2 2 2 6" xfId="13121" xr:uid="{A8125F5C-5FD6-4459-91EB-8E8CDFBF47A1}"/>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3" xfId="11605" xr:uid="{3B1EECE4-CCB6-435F-A407-2566E824018B}"/>
    <cellStyle name="Comma 2 2 2 4 2 2 2 3 2 3 2" xfId="23737" xr:uid="{BE282B4F-FAC5-4910-9598-3338745DECBE}"/>
    <cellStyle name="Comma 2 2 2 4 2 2 2 3 2 4" xfId="15649" xr:uid="{0AED4A6D-5DF7-40D8-98DE-511048F5EAEE}"/>
    <cellStyle name="Comma 2 2 2 4 2 2 2 3 3" xfId="5539" xr:uid="{769B3D43-FF44-4F86-BF13-B984198DCFCD}"/>
    <cellStyle name="Comma 2 2 2 4 2 2 2 3 3 2" xfId="17671" xr:uid="{3E46D828-2FB4-46B9-BCE1-13E3D18981C8}"/>
    <cellStyle name="Comma 2 2 2 4 2 2 2 3 4" xfId="9583" xr:uid="{924ECEFF-2594-4B92-90D1-3FD10304276A}"/>
    <cellStyle name="Comma 2 2 2 4 2 2 2 3 4 2" xfId="21715" xr:uid="{58C5F816-B37D-44D2-AA15-BE25ACBD789C}"/>
    <cellStyle name="Comma 2 2 2 4 2 2 2 3 5" xfId="13627" xr:uid="{C10F29DB-9960-40B3-8E5C-EA6168555A43}"/>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3" xfId="10594" xr:uid="{A8C0F323-1520-4A4A-AB84-9DC5DF482C21}"/>
    <cellStyle name="Comma 2 2 2 4 2 2 2 4 3 2" xfId="22726" xr:uid="{924C7A2F-BA28-44CE-95DE-CCFBDDA18798}"/>
    <cellStyle name="Comma 2 2 2 4 2 2 2 4 4" xfId="14638" xr:uid="{54DF7CB9-1111-4834-BDAC-13F723321029}"/>
    <cellStyle name="Comma 2 2 2 4 2 2 2 5" xfId="4528" xr:uid="{BABB1DE1-1358-4701-A280-9E39BD7D6986}"/>
    <cellStyle name="Comma 2 2 2 4 2 2 2 5 2" xfId="16660" xr:uid="{D6E7792F-F4FA-4C94-A1C0-BBF6E0D057BF}"/>
    <cellStyle name="Comma 2 2 2 4 2 2 2 6" xfId="8572" xr:uid="{FCC91D16-FEFF-4B32-B792-7AFA7479D926}"/>
    <cellStyle name="Comma 2 2 2 4 2 2 2 6 2" xfId="20704" xr:uid="{2770B779-CB31-47D1-A83E-82CE9E88D1E7}"/>
    <cellStyle name="Comma 2 2 2 4 2 2 2 7" xfId="12616" xr:uid="{6403DDD6-0E16-479C-882F-12F44130F11D}"/>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3" xfId="11857" xr:uid="{CB1C27B7-DFC1-48FB-85B8-40136B0D51FC}"/>
    <cellStyle name="Comma 2 2 2 4 2 2 3 2 2 3 2" xfId="23989" xr:uid="{603C53BB-9514-4A96-8F26-633B321D5E44}"/>
    <cellStyle name="Comma 2 2 2 4 2 2 3 2 2 4" xfId="15901" xr:uid="{34ADCB38-05DA-446A-8D69-02CC419FB7AE}"/>
    <cellStyle name="Comma 2 2 2 4 2 2 3 2 3" xfId="5791" xr:uid="{4DCE0402-444A-4564-B6D7-3FDA7DAFD461}"/>
    <cellStyle name="Comma 2 2 2 4 2 2 3 2 3 2" xfId="17923" xr:uid="{5F47A9B2-40A2-419A-8C36-7B01CEB69E93}"/>
    <cellStyle name="Comma 2 2 2 4 2 2 3 2 4" xfId="9835" xr:uid="{1762DD9D-36EB-478E-902D-F2A190B3C3CB}"/>
    <cellStyle name="Comma 2 2 2 4 2 2 3 2 4 2" xfId="21967" xr:uid="{8B08235E-735D-4391-8E2B-61FB702EEAD9}"/>
    <cellStyle name="Comma 2 2 2 4 2 2 3 2 5" xfId="13879" xr:uid="{B246FFF1-FD94-4DAB-B1B0-8DF42C308A8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3" xfId="10846" xr:uid="{E5EED5AE-59FF-4B89-A42E-A35E0B94631F}"/>
    <cellStyle name="Comma 2 2 2 4 2 2 3 3 3 2" xfId="22978" xr:uid="{A449171A-ACB2-4EC0-8077-E0BC10F515A2}"/>
    <cellStyle name="Comma 2 2 2 4 2 2 3 3 4" xfId="14890" xr:uid="{81EE2DBA-107A-4B13-ABC2-0DAD5C6007A4}"/>
    <cellStyle name="Comma 2 2 2 4 2 2 3 4" xfId="4780" xr:uid="{9B6D3558-2582-4573-8B60-706DC923BA05}"/>
    <cellStyle name="Comma 2 2 2 4 2 2 3 4 2" xfId="16912" xr:uid="{6E640A5C-94DD-456C-B3E2-8EA7CF31FBD1}"/>
    <cellStyle name="Comma 2 2 2 4 2 2 3 5" xfId="8824" xr:uid="{013EBCB2-EC07-4C97-BAA7-563954D0999A}"/>
    <cellStyle name="Comma 2 2 2 4 2 2 3 5 2" xfId="20956" xr:uid="{F57D717B-98DC-4FF9-B774-01AA9C731E01}"/>
    <cellStyle name="Comma 2 2 2 4 2 2 3 6" xfId="12868" xr:uid="{93E5FF59-3396-4140-AA09-69E7A9491A75}"/>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3" xfId="11352" xr:uid="{5ED3CBC3-D944-40DB-84C5-41810E70EBC2}"/>
    <cellStyle name="Comma 2 2 2 4 2 2 4 2 3 2" xfId="23484" xr:uid="{6ABFE20F-3625-423B-8D55-A627C9D775E6}"/>
    <cellStyle name="Comma 2 2 2 4 2 2 4 2 4" xfId="15396" xr:uid="{A75F21CA-AAEA-481B-B207-8515747DBB09}"/>
    <cellStyle name="Comma 2 2 2 4 2 2 4 3" xfId="5286" xr:uid="{7E04FEDB-FA47-4C56-89E6-518FD5916E10}"/>
    <cellStyle name="Comma 2 2 2 4 2 2 4 3 2" xfId="17418" xr:uid="{565FD8B4-3481-4730-9657-9FE7DC5608F0}"/>
    <cellStyle name="Comma 2 2 2 4 2 2 4 4" xfId="9330" xr:uid="{C687757D-9900-4AF9-9A7D-C1F35C7B2271}"/>
    <cellStyle name="Comma 2 2 2 4 2 2 4 4 2" xfId="21462" xr:uid="{88E03393-E6CB-406E-A6CB-6841F2DB794A}"/>
    <cellStyle name="Comma 2 2 2 4 2 2 4 5" xfId="13374" xr:uid="{1AB5531F-C45D-4C64-96E0-AC94E44259F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3" xfId="10341" xr:uid="{876C0CEF-8B6F-4C95-9DCD-A474BA526ACF}"/>
    <cellStyle name="Comma 2 2 2 4 2 2 5 3 2" xfId="22473" xr:uid="{351A050E-CED8-40AF-97F8-91B1D1792FE0}"/>
    <cellStyle name="Comma 2 2 2 4 2 2 5 4" xfId="14385" xr:uid="{6881B5D4-6B8C-4B66-BA3B-ED951F760F77}"/>
    <cellStyle name="Comma 2 2 2 4 2 2 6" xfId="4275" xr:uid="{A521CEAB-E49F-4158-8889-086343B2FEEF}"/>
    <cellStyle name="Comma 2 2 2 4 2 2 6 2" xfId="16407" xr:uid="{65A923BA-C964-43A4-A230-20C0B82DA863}"/>
    <cellStyle name="Comma 2 2 2 4 2 2 7" xfId="8319" xr:uid="{AD8D81CF-10A3-48CE-B8B6-957D7D4C722C}"/>
    <cellStyle name="Comma 2 2 2 4 2 2 7 2" xfId="20451" xr:uid="{C0E71480-FB8E-44F1-A7D1-508F7DD95F78}"/>
    <cellStyle name="Comma 2 2 2 4 2 2 8" xfId="12363" xr:uid="{DFD20090-4EA7-4DE6-9C75-CB890FC67F58}"/>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3" xfId="11984" xr:uid="{096FDF4B-CD5A-4051-AE94-397AD0265C6B}"/>
    <cellStyle name="Comma 2 2 2 4 2 3 2 2 2 3 2" xfId="24116" xr:uid="{B6800246-EF9C-4CEE-85AD-403B02779494}"/>
    <cellStyle name="Comma 2 2 2 4 2 3 2 2 2 4" xfId="16028" xr:uid="{924BEEDF-026D-4817-9A34-FAED60A34B33}"/>
    <cellStyle name="Comma 2 2 2 4 2 3 2 2 3" xfId="5918" xr:uid="{CF9F3503-2A7D-486C-BD18-06059F46410A}"/>
    <cellStyle name="Comma 2 2 2 4 2 3 2 2 3 2" xfId="18050" xr:uid="{D235DB36-B7E7-4715-885A-F16B71015759}"/>
    <cellStyle name="Comma 2 2 2 4 2 3 2 2 4" xfId="9962" xr:uid="{98A8CEF6-2B0A-4C6A-AA32-0FE0191C36F9}"/>
    <cellStyle name="Comma 2 2 2 4 2 3 2 2 4 2" xfId="22094" xr:uid="{B62DC5EC-D5F1-45B7-8A84-BB908A54F67C}"/>
    <cellStyle name="Comma 2 2 2 4 2 3 2 2 5" xfId="14006" xr:uid="{875360B6-657B-487C-9F3D-281ADC0B91E8}"/>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3" xfId="10973" xr:uid="{29DE9315-AD12-4E31-8C9D-A327DA9C79A7}"/>
    <cellStyle name="Comma 2 2 2 4 2 3 2 3 3 2" xfId="23105" xr:uid="{7F8A9AB1-4296-41EA-AE4B-A5A9B89DD227}"/>
    <cellStyle name="Comma 2 2 2 4 2 3 2 3 4" xfId="15017" xr:uid="{0D4B66F1-641E-408A-9BDD-B5BE08CA642A}"/>
    <cellStyle name="Comma 2 2 2 4 2 3 2 4" xfId="4907" xr:uid="{03C7A751-74B2-40FE-AF97-466D7FF5DC6D}"/>
    <cellStyle name="Comma 2 2 2 4 2 3 2 4 2" xfId="17039" xr:uid="{7455B4B8-227F-4091-A1E3-69F509DC11B8}"/>
    <cellStyle name="Comma 2 2 2 4 2 3 2 5" xfId="8951" xr:uid="{132D759A-A380-4C3C-9A5E-B71B640233C4}"/>
    <cellStyle name="Comma 2 2 2 4 2 3 2 5 2" xfId="21083" xr:uid="{1D1E583A-9DFD-4FD9-B42F-3C4AB2267AD1}"/>
    <cellStyle name="Comma 2 2 2 4 2 3 2 6" xfId="12995" xr:uid="{ED0F778C-086C-45D2-8345-38BABF7D0F0E}"/>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3" xfId="11479" xr:uid="{CD949858-DA56-47AD-AAB0-D737002FE1B3}"/>
    <cellStyle name="Comma 2 2 2 4 2 3 3 2 3 2" xfId="23611" xr:uid="{AD65F14E-A2E9-4965-8391-1113C5D89FEF}"/>
    <cellStyle name="Comma 2 2 2 4 2 3 3 2 4" xfId="15523" xr:uid="{D6296A11-C7F0-402B-BE4F-D6E46144BA45}"/>
    <cellStyle name="Comma 2 2 2 4 2 3 3 3" xfId="5413" xr:uid="{2E94E95A-A42F-448E-8768-8715CECFCCAC}"/>
    <cellStyle name="Comma 2 2 2 4 2 3 3 3 2" xfId="17545" xr:uid="{92E07331-9397-4F2B-8A40-D501F872325B}"/>
    <cellStyle name="Comma 2 2 2 4 2 3 3 4" xfId="9457" xr:uid="{A07E7740-214F-4A2C-BB73-80340244DD20}"/>
    <cellStyle name="Comma 2 2 2 4 2 3 3 4 2" xfId="21589" xr:uid="{D0467BAA-D7F6-4173-85CF-9F0D20B6D732}"/>
    <cellStyle name="Comma 2 2 2 4 2 3 3 5" xfId="13501" xr:uid="{DD56717D-DDC0-4655-A2BF-E6A28FA68C7A}"/>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3" xfId="10468" xr:uid="{D702C7C7-F450-4AD1-80BB-C1CFABDAACB0}"/>
    <cellStyle name="Comma 2 2 2 4 2 3 4 3 2" xfId="22600" xr:uid="{39485E0C-1172-4C60-BA38-951DAC083CEC}"/>
    <cellStyle name="Comma 2 2 2 4 2 3 4 4" xfId="14512" xr:uid="{A3557DD0-EA78-4B6E-919C-4B28E54D70C7}"/>
    <cellStyle name="Comma 2 2 2 4 2 3 5" xfId="4402" xr:uid="{EB69AA60-884A-42CA-BB24-8698E7D7B467}"/>
    <cellStyle name="Comma 2 2 2 4 2 3 5 2" xfId="16534" xr:uid="{59A4237E-F4C3-4078-9771-C550563AA2D4}"/>
    <cellStyle name="Comma 2 2 2 4 2 3 6" xfId="8446" xr:uid="{B28C8780-2DC9-41FF-AC65-A5FA81A02250}"/>
    <cellStyle name="Comma 2 2 2 4 2 3 6 2" xfId="20578" xr:uid="{FC3A98AB-EB47-4F6A-9958-3BA86930675C}"/>
    <cellStyle name="Comma 2 2 2 4 2 3 7" xfId="12490" xr:uid="{321312F4-8D6A-46DF-A400-25CCA279D6B8}"/>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3" xfId="11731" xr:uid="{7ABB5B4E-5E56-458F-B34F-EE69F48A5616}"/>
    <cellStyle name="Comma 2 2 2 4 2 4 2 2 3 2" xfId="23863" xr:uid="{A66589F7-AE3C-4085-B809-64BCA9803FAE}"/>
    <cellStyle name="Comma 2 2 2 4 2 4 2 2 4" xfId="15775" xr:uid="{92BECE7A-1B13-45ED-9DC7-A7631367BC10}"/>
    <cellStyle name="Comma 2 2 2 4 2 4 2 3" xfId="5665" xr:uid="{2FDD8427-BB67-4126-9014-9A14BA86E94D}"/>
    <cellStyle name="Comma 2 2 2 4 2 4 2 3 2" xfId="17797" xr:uid="{B39626E9-CE37-48A6-9024-E54E18A41EAA}"/>
    <cellStyle name="Comma 2 2 2 4 2 4 2 4" xfId="9709" xr:uid="{F3E147AE-5980-4BFE-8B64-5C888D992BC9}"/>
    <cellStyle name="Comma 2 2 2 4 2 4 2 4 2" xfId="21841" xr:uid="{C634344E-EFF0-4487-8686-8216953D9F58}"/>
    <cellStyle name="Comma 2 2 2 4 2 4 2 5" xfId="13753" xr:uid="{81AE65BB-E13D-4D9F-B2A4-682801ACAB22}"/>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3" xfId="10720" xr:uid="{EB7F8198-F73B-406C-B638-10CDAE2DC93F}"/>
    <cellStyle name="Comma 2 2 2 4 2 4 3 3 2" xfId="22852" xr:uid="{8790174E-EB82-43A4-9244-69CF890FCDA9}"/>
    <cellStyle name="Comma 2 2 2 4 2 4 3 4" xfId="14764" xr:uid="{1B20C5E6-EA46-49AC-8BB8-FC04DBD0B2DA}"/>
    <cellStyle name="Comma 2 2 2 4 2 4 4" xfId="4654" xr:uid="{36C37652-51B1-4342-83C3-B095CBF9594D}"/>
    <cellStyle name="Comma 2 2 2 4 2 4 4 2" xfId="16786" xr:uid="{08664269-8112-448C-8EBA-88549A19255A}"/>
    <cellStyle name="Comma 2 2 2 4 2 4 5" xfId="8698" xr:uid="{F2337A3A-855C-4AB4-9AB3-F92BD9043BEE}"/>
    <cellStyle name="Comma 2 2 2 4 2 4 5 2" xfId="20830" xr:uid="{A47C62C2-E64D-43F2-B275-6DA09F125C7E}"/>
    <cellStyle name="Comma 2 2 2 4 2 4 6" xfId="12742" xr:uid="{A6390866-C1C4-47D7-A480-F75BF7372372}"/>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3" xfId="11226" xr:uid="{D67B232B-C78B-4D89-B2C4-A91A20BDA746}"/>
    <cellStyle name="Comma 2 2 2 4 2 5 2 3 2" xfId="23358" xr:uid="{D24B29BF-52CA-4CE6-B769-06D222CC8970}"/>
    <cellStyle name="Comma 2 2 2 4 2 5 2 4" xfId="15270" xr:uid="{D95898AF-875F-4FC3-B8CF-DB8A11223CAD}"/>
    <cellStyle name="Comma 2 2 2 4 2 5 3" xfId="5160" xr:uid="{046F9F5D-71A5-4793-8039-8F14F0379672}"/>
    <cellStyle name="Comma 2 2 2 4 2 5 3 2" xfId="17292" xr:uid="{FA74E410-76D6-4878-AFFB-9E8C6EE49ED1}"/>
    <cellStyle name="Comma 2 2 2 4 2 5 4" xfId="9204" xr:uid="{46826B5D-1389-4A66-9A03-1771C58A15BB}"/>
    <cellStyle name="Comma 2 2 2 4 2 5 4 2" xfId="21336" xr:uid="{94637969-EE08-4450-82F7-B8DBCC6213A8}"/>
    <cellStyle name="Comma 2 2 2 4 2 5 5" xfId="13248" xr:uid="{BFF64E69-49C8-496E-8BD8-750F97D28A8E}"/>
    <cellStyle name="Comma 2 2 2 4 2 6" xfId="2127" xr:uid="{02A2A9DA-A6AB-4DDE-894A-B9082CC2A6B5}"/>
    <cellStyle name="Comma 2 2 2 4 2 6 2" xfId="6171" xr:uid="{5997813C-21EE-4494-B44E-E488EC6A33F6}"/>
    <cellStyle name="Comma 2 2 2 4 2 6 2 2" xfId="18303" xr:uid="{D0DB6EDE-6FE6-4B06-B5CA-E481E8B16EE2}"/>
    <cellStyle name="Comma 2 2 2 4 2 6 3" xfId="10215" xr:uid="{6B04A6C6-33C2-4283-AC64-728C5680D7B0}"/>
    <cellStyle name="Comma 2 2 2 4 2 6 3 2" xfId="22347" xr:uid="{3AFAE9A5-A073-468A-81BA-DA9A05B594F6}"/>
    <cellStyle name="Comma 2 2 2 4 2 6 4" xfId="14259" xr:uid="{0E8AE6F4-D7E4-45CB-9A10-32F640DCCE2C}"/>
    <cellStyle name="Comma 2 2 2 4 2 7" xfId="4149" xr:uid="{E1F82C57-92BE-4DED-BD4D-ECE2B63A4BE4}"/>
    <cellStyle name="Comma 2 2 2 4 2 7 2" xfId="16281" xr:uid="{D1108BE1-4BB4-4472-9A92-BB6988728910}"/>
    <cellStyle name="Comma 2 2 2 4 2 8" xfId="8193" xr:uid="{84AAACE6-AF45-4D29-8FF2-CB4C9BDEFA77}"/>
    <cellStyle name="Comma 2 2 2 4 2 8 2" xfId="20325" xr:uid="{F8D04CA8-8BCA-48B3-AEFA-DDEA0461DCBB}"/>
    <cellStyle name="Comma 2 2 2 4 2 9" xfId="12237" xr:uid="{312577A9-EB62-4FBD-980F-16DEB927AAA9}"/>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3" xfId="12047" xr:uid="{CEA94A49-2D23-4208-B3AF-7BD1338506FC}"/>
    <cellStyle name="Comma 2 2 2 4 3 2 2 2 2 3 2" xfId="24179" xr:uid="{AABEF0EB-187C-497B-B2E8-4D9570D75EA1}"/>
    <cellStyle name="Comma 2 2 2 4 3 2 2 2 2 4" xfId="16091" xr:uid="{E619B20C-0475-4528-9A92-EC3977B970EE}"/>
    <cellStyle name="Comma 2 2 2 4 3 2 2 2 3" xfId="5981" xr:uid="{86415DE5-A01D-4BC1-A41F-26B21C9BFA4E}"/>
    <cellStyle name="Comma 2 2 2 4 3 2 2 2 3 2" xfId="18113" xr:uid="{84376F37-9079-4DF3-9984-E012CAC50A9B}"/>
    <cellStyle name="Comma 2 2 2 4 3 2 2 2 4" xfId="10025" xr:uid="{F044BB4F-7913-4334-90DF-211138531DBE}"/>
    <cellStyle name="Comma 2 2 2 4 3 2 2 2 4 2" xfId="22157" xr:uid="{44C0141A-93F5-4FCB-AA31-7F9C009B2657}"/>
    <cellStyle name="Comma 2 2 2 4 3 2 2 2 5" xfId="14069" xr:uid="{8921D6D6-1202-413F-A740-D47ABB247D2E}"/>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3" xfId="11036" xr:uid="{DF304CA3-C1EE-484B-8DCB-1CEB266B6D96}"/>
    <cellStyle name="Comma 2 2 2 4 3 2 2 3 3 2" xfId="23168" xr:uid="{8220A433-CF2F-447E-A7AC-F87344E374A6}"/>
    <cellStyle name="Comma 2 2 2 4 3 2 2 3 4" xfId="15080" xr:uid="{7BF33DAD-7B30-46BA-8125-016869BD777F}"/>
    <cellStyle name="Comma 2 2 2 4 3 2 2 4" xfId="4970" xr:uid="{679D9D0C-AAC5-4E31-8375-D4B52EF541BF}"/>
    <cellStyle name="Comma 2 2 2 4 3 2 2 4 2" xfId="17102" xr:uid="{05356FFB-460C-49A6-9412-06D5E29B9825}"/>
    <cellStyle name="Comma 2 2 2 4 3 2 2 5" xfId="9014" xr:uid="{720969AA-1E8D-4F3A-91A1-50472456791B}"/>
    <cellStyle name="Comma 2 2 2 4 3 2 2 5 2" xfId="21146" xr:uid="{F0261B27-4D1B-4070-A97E-72EBA152FF06}"/>
    <cellStyle name="Comma 2 2 2 4 3 2 2 6" xfId="13058" xr:uid="{52918FB6-BC52-4F4E-A4FF-08F2F1057D48}"/>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3" xfId="11542" xr:uid="{A88B074C-D7D5-4DE9-BFC1-E39E431E0176}"/>
    <cellStyle name="Comma 2 2 2 4 3 2 3 2 3 2" xfId="23674" xr:uid="{F83433C2-6C2E-47C3-98A8-DDB15BBA38F4}"/>
    <cellStyle name="Comma 2 2 2 4 3 2 3 2 4" xfId="15586" xr:uid="{D1AF1BB2-C45A-42A9-ABA6-BB30764DB549}"/>
    <cellStyle name="Comma 2 2 2 4 3 2 3 3" xfId="5476" xr:uid="{1D34B387-4EC3-4B8E-8B91-59C3373335CE}"/>
    <cellStyle name="Comma 2 2 2 4 3 2 3 3 2" xfId="17608" xr:uid="{89453CDB-F0F2-4DB9-BF0E-C7B3162C5E6C}"/>
    <cellStyle name="Comma 2 2 2 4 3 2 3 4" xfId="9520" xr:uid="{4425C951-DE8A-41F7-9B8A-D7888B6B7877}"/>
    <cellStyle name="Comma 2 2 2 4 3 2 3 4 2" xfId="21652" xr:uid="{0D46324B-2A38-4678-B350-921A4A17884C}"/>
    <cellStyle name="Comma 2 2 2 4 3 2 3 5" xfId="13564" xr:uid="{AC4DD457-223F-4891-A49F-A3C0598F388D}"/>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3" xfId="10531" xr:uid="{B20DF40C-DE09-4A17-82A9-1BFC6F79BC84}"/>
    <cellStyle name="Comma 2 2 2 4 3 2 4 3 2" xfId="22663" xr:uid="{34E2CA2B-A273-440B-BE8A-BCB3BF4283DC}"/>
    <cellStyle name="Comma 2 2 2 4 3 2 4 4" xfId="14575" xr:uid="{4A6BFE0A-54BE-44C3-9244-7321608C6F26}"/>
    <cellStyle name="Comma 2 2 2 4 3 2 5" xfId="4465" xr:uid="{4FD38A28-6998-44F5-A6F1-03FA06ADC3F1}"/>
    <cellStyle name="Comma 2 2 2 4 3 2 5 2" xfId="16597" xr:uid="{ACED461A-6C55-49E5-B353-437B0593504C}"/>
    <cellStyle name="Comma 2 2 2 4 3 2 6" xfId="8509" xr:uid="{30E6F167-BB91-463C-A6A0-10C89E0DDDD9}"/>
    <cellStyle name="Comma 2 2 2 4 3 2 6 2" xfId="20641" xr:uid="{2060D4D3-820F-4CCD-8B59-CD2CE6F49F2D}"/>
    <cellStyle name="Comma 2 2 2 4 3 2 7" xfId="12553" xr:uid="{ABE2A827-1D27-4223-B169-196458D9F230}"/>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3" xfId="11794" xr:uid="{3F6A1359-28EE-4F49-B846-656509E8F68D}"/>
    <cellStyle name="Comma 2 2 2 4 3 3 2 2 3 2" xfId="23926" xr:uid="{7D5DD2D9-B4F7-4C97-88D5-A89E366E5286}"/>
    <cellStyle name="Comma 2 2 2 4 3 3 2 2 4" xfId="15838" xr:uid="{38CC4249-E06A-4EEE-A014-457DCA33774E}"/>
    <cellStyle name="Comma 2 2 2 4 3 3 2 3" xfId="5728" xr:uid="{096814D5-44AE-4CFC-8391-2BCEFDA013C5}"/>
    <cellStyle name="Comma 2 2 2 4 3 3 2 3 2" xfId="17860" xr:uid="{B5089FC7-9FA1-41C9-B9FA-9B559DE0D919}"/>
    <cellStyle name="Comma 2 2 2 4 3 3 2 4" xfId="9772" xr:uid="{6A438B9C-86D0-4654-BEB8-105B062E066B}"/>
    <cellStyle name="Comma 2 2 2 4 3 3 2 4 2" xfId="21904" xr:uid="{5F01C32B-44EF-4EE4-B153-05A1E0D5C284}"/>
    <cellStyle name="Comma 2 2 2 4 3 3 2 5" xfId="13816" xr:uid="{345838FF-9E32-4DAF-ABC3-60DD6BD14419}"/>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3" xfId="10783" xr:uid="{D24BBEB7-A76D-4D6D-9279-33AE2F65DD53}"/>
    <cellStyle name="Comma 2 2 2 4 3 3 3 3 2" xfId="22915" xr:uid="{31193A58-C4C5-43EC-91E1-06614AB5FBAD}"/>
    <cellStyle name="Comma 2 2 2 4 3 3 3 4" xfId="14827" xr:uid="{E55CBFEE-1933-478E-BF98-BDCADB94F64D}"/>
    <cellStyle name="Comma 2 2 2 4 3 3 4" xfId="4717" xr:uid="{1A32A891-28AD-4017-88EA-A911C0728F45}"/>
    <cellStyle name="Comma 2 2 2 4 3 3 4 2" xfId="16849" xr:uid="{2BC9D768-C8B8-4CB5-926B-7C6B899B9DD9}"/>
    <cellStyle name="Comma 2 2 2 4 3 3 5" xfId="8761" xr:uid="{7AB4A3A6-D11A-4DAD-91F6-DAA0A2A2AC61}"/>
    <cellStyle name="Comma 2 2 2 4 3 3 5 2" xfId="20893" xr:uid="{6499FE36-E001-45E2-B618-9AEFD0967F2B}"/>
    <cellStyle name="Comma 2 2 2 4 3 3 6" xfId="12805" xr:uid="{8C9180BE-EEB3-41B0-872F-6A4342B41AC3}"/>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3" xfId="11289" xr:uid="{9CC57324-73CF-4A9A-AB91-2ED72AF2A722}"/>
    <cellStyle name="Comma 2 2 2 4 3 4 2 3 2" xfId="23421" xr:uid="{1DE4959A-E56B-4731-B755-18D9E10120BE}"/>
    <cellStyle name="Comma 2 2 2 4 3 4 2 4" xfId="15333" xr:uid="{B3EA91F3-62E8-4A17-90B7-C04AA99829C0}"/>
    <cellStyle name="Comma 2 2 2 4 3 4 3" xfId="5223" xr:uid="{9BCAA3EC-9B4F-43EF-AB4C-54D1DC38888E}"/>
    <cellStyle name="Comma 2 2 2 4 3 4 3 2" xfId="17355" xr:uid="{5328864F-B460-4F89-A2DA-7D955273936F}"/>
    <cellStyle name="Comma 2 2 2 4 3 4 4" xfId="9267" xr:uid="{FBB1ADD3-082B-414B-AEB5-BAF705DE4B74}"/>
    <cellStyle name="Comma 2 2 2 4 3 4 4 2" xfId="21399" xr:uid="{AE39AC3A-A0C5-4D84-8C8E-E36DC3971067}"/>
    <cellStyle name="Comma 2 2 2 4 3 4 5" xfId="13311" xr:uid="{4701BF98-EF34-495C-BCF2-398ABAAF53F1}"/>
    <cellStyle name="Comma 2 2 2 4 3 5" xfId="2190" xr:uid="{0FAEE428-9C74-4E72-BEA0-1E24CE8F4A9B}"/>
    <cellStyle name="Comma 2 2 2 4 3 5 2" xfId="6234" xr:uid="{EF392B5A-0583-4303-A4D7-27F64676E616}"/>
    <cellStyle name="Comma 2 2 2 4 3 5 2 2" xfId="18366" xr:uid="{817C3C2B-2D48-4A23-B504-8AE1FBCD8618}"/>
    <cellStyle name="Comma 2 2 2 4 3 5 3" xfId="10278" xr:uid="{BFC6C19A-6D00-4999-AB6C-5B381823E755}"/>
    <cellStyle name="Comma 2 2 2 4 3 5 3 2" xfId="22410" xr:uid="{FFAB8162-B98D-4C65-8B86-51F1CCF6D0CB}"/>
    <cellStyle name="Comma 2 2 2 4 3 5 4" xfId="14322" xr:uid="{C798D920-D25B-4476-87A9-72DD5C86D99B}"/>
    <cellStyle name="Comma 2 2 2 4 3 6" xfId="4212" xr:uid="{EC2D3510-D06E-41E7-ACC2-A678C6622159}"/>
    <cellStyle name="Comma 2 2 2 4 3 6 2" xfId="16344" xr:uid="{3798F10A-3466-43B3-9315-A0A89FA647A8}"/>
    <cellStyle name="Comma 2 2 2 4 3 7" xfId="8256" xr:uid="{0A8E6AFC-3BA4-47CF-98B8-F6B360A1D2A3}"/>
    <cellStyle name="Comma 2 2 2 4 3 7 2" xfId="20388" xr:uid="{9BF8C1A4-F8F5-468C-9A61-19B126487C92}"/>
    <cellStyle name="Comma 2 2 2 4 3 8" xfId="12300" xr:uid="{67C4E670-AA09-4664-A5F3-A9D03743E52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3" xfId="11921" xr:uid="{FD3FFB7F-56A5-4A59-B0AD-FED07AE4A736}"/>
    <cellStyle name="Comma 2 2 2 4 4 2 2 2 3 2" xfId="24053" xr:uid="{A6F2ECAB-B3DE-49FF-B71D-11BA8EB9E0CF}"/>
    <cellStyle name="Comma 2 2 2 4 4 2 2 2 4" xfId="15965" xr:uid="{CEEA23BC-EB0F-472F-B560-B998EEBDDEB5}"/>
    <cellStyle name="Comma 2 2 2 4 4 2 2 3" xfId="5855" xr:uid="{CA8CE324-2A7E-4B32-9B2A-900727200B6A}"/>
    <cellStyle name="Comma 2 2 2 4 4 2 2 3 2" xfId="17987" xr:uid="{21314E98-90F3-4B42-A478-9BCEBAFA1523}"/>
    <cellStyle name="Comma 2 2 2 4 4 2 2 4" xfId="9899" xr:uid="{687A51F3-ADDB-475C-B6AE-B05733C19EDD}"/>
    <cellStyle name="Comma 2 2 2 4 4 2 2 4 2" xfId="22031" xr:uid="{EDF7B376-A0F1-47C4-85B0-DDD8C1AD7C37}"/>
    <cellStyle name="Comma 2 2 2 4 4 2 2 5" xfId="13943" xr:uid="{C27C9F77-61DB-4868-956E-B1425335F3E7}"/>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3" xfId="10910" xr:uid="{72B7BC5B-B4CE-4197-BF55-ADEBFF9D7E2A}"/>
    <cellStyle name="Comma 2 2 2 4 4 2 3 3 2" xfId="23042" xr:uid="{84A03D3C-B6F0-4EFC-9A1D-C2FECB3922BC}"/>
    <cellStyle name="Comma 2 2 2 4 4 2 3 4" xfId="14954" xr:uid="{34A4E9D7-FC2A-4D88-BCDA-5B5077957A78}"/>
    <cellStyle name="Comma 2 2 2 4 4 2 4" xfId="4844" xr:uid="{EACA715E-C8DD-4070-8CAF-5BDEBA2A747E}"/>
    <cellStyle name="Comma 2 2 2 4 4 2 4 2" xfId="16976" xr:uid="{5D7AFA79-1C27-4D92-92A6-123D3CA627F8}"/>
    <cellStyle name="Comma 2 2 2 4 4 2 5" xfId="8888" xr:uid="{F8185BC0-4B17-443C-B177-8A035C3DAD9C}"/>
    <cellStyle name="Comma 2 2 2 4 4 2 5 2" xfId="21020" xr:uid="{C9F4D337-AF92-4B04-B262-3195F0570B9B}"/>
    <cellStyle name="Comma 2 2 2 4 4 2 6" xfId="12932" xr:uid="{2B9994EF-AACD-470F-881E-4E75D3C29476}"/>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3" xfId="11416" xr:uid="{B7CE0F92-165B-4680-9276-7A14BB083AD5}"/>
    <cellStyle name="Comma 2 2 2 4 4 3 2 3 2" xfId="23548" xr:uid="{84A36E4A-F4C4-421F-B15C-E413AE641D9C}"/>
    <cellStyle name="Comma 2 2 2 4 4 3 2 4" xfId="15460" xr:uid="{BA65A286-771B-40DF-80D4-00D4D5F1A04D}"/>
    <cellStyle name="Comma 2 2 2 4 4 3 3" xfId="5350" xr:uid="{7718AC5F-46FE-4596-AF74-70A38004310E}"/>
    <cellStyle name="Comma 2 2 2 4 4 3 3 2" xfId="17482" xr:uid="{77C5D9D3-D968-4283-997C-5FBC7C26BCA4}"/>
    <cellStyle name="Comma 2 2 2 4 4 3 4" xfId="9394" xr:uid="{DC18D1A9-FE15-435D-B5BB-EA8F8E5EA013}"/>
    <cellStyle name="Comma 2 2 2 4 4 3 4 2" xfId="21526" xr:uid="{130BBD93-7429-485C-B266-FEEF726F0B5F}"/>
    <cellStyle name="Comma 2 2 2 4 4 3 5" xfId="13438" xr:uid="{296C6FC6-7703-4A0C-A718-3EBBD7D6F55E}"/>
    <cellStyle name="Comma 2 2 2 4 4 4" xfId="2317" xr:uid="{694236D7-A0FD-450A-9E55-4E779844D081}"/>
    <cellStyle name="Comma 2 2 2 4 4 4 2" xfId="6361" xr:uid="{0B68A794-F8D3-45BD-95F0-3E03C22D1964}"/>
    <cellStyle name="Comma 2 2 2 4 4 4 2 2" xfId="18493" xr:uid="{8DF96327-DF47-4EF3-BEBE-5CB773A0C6A7}"/>
    <cellStyle name="Comma 2 2 2 4 4 4 3" xfId="10405" xr:uid="{5D70DFF0-2C13-4ECF-8903-D82184AD578A}"/>
    <cellStyle name="Comma 2 2 2 4 4 4 3 2" xfId="22537" xr:uid="{03068D79-B7E7-4FA5-A1BF-9F2319F6FEB7}"/>
    <cellStyle name="Comma 2 2 2 4 4 4 4" xfId="14449" xr:uid="{36AA1F74-A492-407C-89D8-C1FB5D4E6B34}"/>
    <cellStyle name="Comma 2 2 2 4 4 5" xfId="4339" xr:uid="{A66310B1-211E-4403-B529-E5F14EE57609}"/>
    <cellStyle name="Comma 2 2 2 4 4 5 2" xfId="16471" xr:uid="{65A05A24-FC54-4989-8ADA-1E4C82A45901}"/>
    <cellStyle name="Comma 2 2 2 4 4 6" xfId="8383" xr:uid="{7B18BB87-0A5F-48D0-BEDA-9D281980F0BE}"/>
    <cellStyle name="Comma 2 2 2 4 4 6 2" xfId="20515" xr:uid="{4C289C92-D395-4D98-9669-776D4A10C24E}"/>
    <cellStyle name="Comma 2 2 2 4 4 7" xfId="12427" xr:uid="{2BCE81EF-40D5-4144-99FD-2183C4087D22}"/>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3" xfId="11668" xr:uid="{E822BAB6-C2E4-4376-A5F2-3011A7996355}"/>
    <cellStyle name="Comma 2 2 2 4 5 2 2 3 2" xfId="23800" xr:uid="{989C9199-E3AB-4F23-9D3E-3F4647C41E7C}"/>
    <cellStyle name="Comma 2 2 2 4 5 2 2 4" xfId="15712" xr:uid="{D47E6093-02F4-4FAA-8B7A-0E4F9A18A8AB}"/>
    <cellStyle name="Comma 2 2 2 4 5 2 3" xfId="5602" xr:uid="{6308D59D-0C99-4C1E-A917-B58626EAC3B5}"/>
    <cellStyle name="Comma 2 2 2 4 5 2 3 2" xfId="17734" xr:uid="{9C0FA18B-243C-430B-965C-F3CBC07D4102}"/>
    <cellStyle name="Comma 2 2 2 4 5 2 4" xfId="9646" xr:uid="{52269C54-291D-4B61-9497-3FE6ECABFBF1}"/>
    <cellStyle name="Comma 2 2 2 4 5 2 4 2" xfId="21778" xr:uid="{4B7C7264-61EA-432B-A555-8EB083B67D2C}"/>
    <cellStyle name="Comma 2 2 2 4 5 2 5" xfId="13690" xr:uid="{5574F521-B21F-4BFC-A755-C8152D062E08}"/>
    <cellStyle name="Comma 2 2 2 4 5 3" xfId="2569" xr:uid="{10893C5A-2FCD-49D7-9E37-182AA436B361}"/>
    <cellStyle name="Comma 2 2 2 4 5 3 2" xfId="6613" xr:uid="{E6A0EE50-A582-47D8-9AC2-252F6C51067D}"/>
    <cellStyle name="Comma 2 2 2 4 5 3 2 2" xfId="18745" xr:uid="{8311DE3F-FF78-4E48-B3FC-21F9B8E4BE90}"/>
    <cellStyle name="Comma 2 2 2 4 5 3 3" xfId="10657" xr:uid="{1B9B977B-CA9D-47C4-B9C8-9FDC2590EB0E}"/>
    <cellStyle name="Comma 2 2 2 4 5 3 3 2" xfId="22789" xr:uid="{3F11FED2-5A36-499B-B475-8FE9513DEDC9}"/>
    <cellStyle name="Comma 2 2 2 4 5 3 4" xfId="14701" xr:uid="{E11DF141-C57E-4C25-8119-38A9C97DC5C9}"/>
    <cellStyle name="Comma 2 2 2 4 5 4" xfId="4591" xr:uid="{A2E2F405-D1F7-4FC6-A405-A60F1025356E}"/>
    <cellStyle name="Comma 2 2 2 4 5 4 2" xfId="16723" xr:uid="{0F7F0612-73E5-43D9-B5AB-099C5989551A}"/>
    <cellStyle name="Comma 2 2 2 4 5 5" xfId="8635" xr:uid="{68892145-F678-4A58-93E1-7E3F00B78BF1}"/>
    <cellStyle name="Comma 2 2 2 4 5 5 2" xfId="20767" xr:uid="{16C8E0B1-83B1-4F55-8421-5695306D45B8}"/>
    <cellStyle name="Comma 2 2 2 4 5 6" xfId="12679" xr:uid="{D3429A72-6D2C-432A-9F4F-F054E6607A15}"/>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3" xfId="11163" xr:uid="{8C0AAB2A-C02C-4D5B-A1A7-E3A34DEFC914}"/>
    <cellStyle name="Comma 2 2 2 4 6 2 3 2" xfId="23295" xr:uid="{032A346F-2AA3-4122-9192-34B59DC53A69}"/>
    <cellStyle name="Comma 2 2 2 4 6 2 4" xfId="15207" xr:uid="{5382D416-32E1-4F9F-A10C-3C5FCB848E47}"/>
    <cellStyle name="Comma 2 2 2 4 6 3" xfId="5097" xr:uid="{1FD977D7-4AA5-4206-9EC6-B196C583AA54}"/>
    <cellStyle name="Comma 2 2 2 4 6 3 2" xfId="17229" xr:uid="{A81D08C5-CFA8-4004-A20D-63FEAF3829E5}"/>
    <cellStyle name="Comma 2 2 2 4 6 4" xfId="9141" xr:uid="{F750EBD0-F03A-47A8-86D2-162ACDF18B9F}"/>
    <cellStyle name="Comma 2 2 2 4 6 4 2" xfId="21273" xr:uid="{958E9297-55B7-4D2D-8415-167E6E73C6A3}"/>
    <cellStyle name="Comma 2 2 2 4 6 5" xfId="13185" xr:uid="{59CB1947-B92A-4E02-B786-F8F08BC55DF7}"/>
    <cellStyle name="Comma 2 2 2 4 7" xfId="2064" xr:uid="{970D570C-DF82-4EB6-BF02-7480ED7F44A4}"/>
    <cellStyle name="Comma 2 2 2 4 7 2" xfId="6108" xr:uid="{15D04C2A-9119-40AD-A57C-DBF0B39B9896}"/>
    <cellStyle name="Comma 2 2 2 4 7 2 2" xfId="18240" xr:uid="{B78DC9DB-75E5-4E46-B5F1-86B6345A0F8C}"/>
    <cellStyle name="Comma 2 2 2 4 7 3" xfId="10152" xr:uid="{509FAC8E-5601-4AC1-892A-9F3CF984ABCE}"/>
    <cellStyle name="Comma 2 2 2 4 7 3 2" xfId="22284" xr:uid="{F38293E2-2C9D-4C7F-81DA-E6B7D17CDAD4}"/>
    <cellStyle name="Comma 2 2 2 4 7 4" xfId="14196" xr:uid="{7FCD3BB2-F403-4749-A43F-2D681FA7A6D2}"/>
    <cellStyle name="Comma 2 2 2 4 8" xfId="4086" xr:uid="{0E2CFCAA-633F-4AAE-97F7-FAC31AD14517}"/>
    <cellStyle name="Comma 2 2 2 4 8 2" xfId="16218" xr:uid="{C8C5ECC3-92B2-4F8D-9158-7EA87845244D}"/>
    <cellStyle name="Comma 2 2 2 4 9" xfId="8130" xr:uid="{1449DBAE-F6DB-41C9-B01C-648C28D4EACB}"/>
    <cellStyle name="Comma 2 2 2 4 9 2" xfId="20262" xr:uid="{A560478E-3BDB-4476-B3A1-38775359EDD8}"/>
    <cellStyle name="Comma 2 2 2 5" xfId="63" xr:uid="{50C6A2AF-A52E-471A-A2E2-097B9A2B795C}"/>
    <cellStyle name="Comma 2 2 2 5 10" xfId="12195" xr:uid="{C9812149-E90F-4534-83C8-56B6147B4898}"/>
    <cellStyle name="Comma 2 2 2 5 2" xfId="126" xr:uid="{6DD35638-09E7-4201-8EC2-1DD4978B3222}"/>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3" xfId="12131" xr:uid="{7D607EE9-F968-495F-8A0D-36C1120069F4}"/>
    <cellStyle name="Comma 2 2 2 5 2 2 2 2 2 2 3 2" xfId="24263" xr:uid="{A53801EB-0F77-4DF9-931E-43E007BD6C1F}"/>
    <cellStyle name="Comma 2 2 2 5 2 2 2 2 2 2 4" xfId="16175" xr:uid="{71BAFF9D-9657-498B-938A-6387E7ED9B1C}"/>
    <cellStyle name="Comma 2 2 2 5 2 2 2 2 2 3" xfId="6065" xr:uid="{FA005E7C-D705-4261-9DFB-E7A0AFC21D2A}"/>
    <cellStyle name="Comma 2 2 2 5 2 2 2 2 2 3 2" xfId="18197" xr:uid="{5F4EDB6D-741A-49E7-AF47-1FBF44323365}"/>
    <cellStyle name="Comma 2 2 2 5 2 2 2 2 2 4" xfId="10109" xr:uid="{047D53A1-5A1B-4B68-9633-B06A6798CB3F}"/>
    <cellStyle name="Comma 2 2 2 5 2 2 2 2 2 4 2" xfId="22241" xr:uid="{FB99778C-6799-4057-ACFD-399C2D46C9C9}"/>
    <cellStyle name="Comma 2 2 2 5 2 2 2 2 2 5" xfId="14153" xr:uid="{2F28A47D-344F-4DFF-B940-130A98A2F8B7}"/>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3" xfId="11120" xr:uid="{20641DA7-9271-4AED-BD6A-E62463749432}"/>
    <cellStyle name="Comma 2 2 2 5 2 2 2 2 3 3 2" xfId="23252" xr:uid="{8FE0B1B3-714A-43D7-B65C-1E4B57A0E801}"/>
    <cellStyle name="Comma 2 2 2 5 2 2 2 2 3 4" xfId="15164" xr:uid="{55F0C9A0-07F0-46C8-9AD8-BF11BF9BB100}"/>
    <cellStyle name="Comma 2 2 2 5 2 2 2 2 4" xfId="5054" xr:uid="{C927C644-883D-44EE-9F5F-C7312C122B84}"/>
    <cellStyle name="Comma 2 2 2 5 2 2 2 2 4 2" xfId="17186" xr:uid="{DFE36DF7-4BC0-4501-982D-4C14CE6F3560}"/>
    <cellStyle name="Comma 2 2 2 5 2 2 2 2 5" xfId="9098" xr:uid="{AB24910F-1903-4159-9B29-74AC26C5AA9C}"/>
    <cellStyle name="Comma 2 2 2 5 2 2 2 2 5 2" xfId="21230" xr:uid="{2CDE7E08-D49B-47C2-BBB3-0095D18B2582}"/>
    <cellStyle name="Comma 2 2 2 5 2 2 2 2 6" xfId="13142" xr:uid="{7F863BCC-BF8C-4CB8-8B04-9F1C708B4FD8}"/>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3" xfId="11626" xr:uid="{D2B4B67F-4D3F-4EF8-A13E-48764DE0AAF2}"/>
    <cellStyle name="Comma 2 2 2 5 2 2 2 3 2 3 2" xfId="23758" xr:uid="{0B954B8B-2F61-4CCB-9558-C9909DA27B30}"/>
    <cellStyle name="Comma 2 2 2 5 2 2 2 3 2 4" xfId="15670" xr:uid="{E2F41513-427E-400D-86A8-F90CB405FC9E}"/>
    <cellStyle name="Comma 2 2 2 5 2 2 2 3 3" xfId="5560" xr:uid="{E4187982-DDBF-428A-90CA-706BE913D68F}"/>
    <cellStyle name="Comma 2 2 2 5 2 2 2 3 3 2" xfId="17692" xr:uid="{6C21C3CC-6395-4EBC-BC15-60ACC1409DA0}"/>
    <cellStyle name="Comma 2 2 2 5 2 2 2 3 4" xfId="9604" xr:uid="{5F945E84-E46F-42BB-8E78-59B613FF75AE}"/>
    <cellStyle name="Comma 2 2 2 5 2 2 2 3 4 2" xfId="21736" xr:uid="{1A99A27F-2BC9-413F-A660-D7E97A154C6C}"/>
    <cellStyle name="Comma 2 2 2 5 2 2 2 3 5" xfId="13648" xr:uid="{03CD4A36-F4A4-4D1D-B2B2-1F4CFD62E97B}"/>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3" xfId="10615" xr:uid="{7EF8F173-3F69-4654-AE78-40E55F13E7A8}"/>
    <cellStyle name="Comma 2 2 2 5 2 2 2 4 3 2" xfId="22747" xr:uid="{D5C38A8B-E299-4104-988A-535A579DFD51}"/>
    <cellStyle name="Comma 2 2 2 5 2 2 2 4 4" xfId="14659" xr:uid="{CBC11FA7-CD7B-41DF-A4E1-AB1494F656A0}"/>
    <cellStyle name="Comma 2 2 2 5 2 2 2 5" xfId="4549" xr:uid="{1002E297-0471-45CD-A246-6B2860840289}"/>
    <cellStyle name="Comma 2 2 2 5 2 2 2 5 2" xfId="16681" xr:uid="{713AD8ED-ED00-4F20-B64F-A2B16D43E269}"/>
    <cellStyle name="Comma 2 2 2 5 2 2 2 6" xfId="8593" xr:uid="{8E7D01B6-B7C7-43D2-89E6-860C1F9BE21C}"/>
    <cellStyle name="Comma 2 2 2 5 2 2 2 6 2" xfId="20725" xr:uid="{71591595-55AA-4D6B-A2D0-107DEDD4ED7A}"/>
    <cellStyle name="Comma 2 2 2 5 2 2 2 7" xfId="12637" xr:uid="{C33CA518-0588-4610-B4B1-DE8615F6FD3F}"/>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3" xfId="11878" xr:uid="{C9147190-EC4B-4AD0-AEE0-A1BEE325945F}"/>
    <cellStyle name="Comma 2 2 2 5 2 2 3 2 2 3 2" xfId="24010" xr:uid="{386584B6-9ED5-4595-A1C8-490B20E468F7}"/>
    <cellStyle name="Comma 2 2 2 5 2 2 3 2 2 4" xfId="15922" xr:uid="{C5D72DFA-C75A-45A1-8587-6880228EFFDB}"/>
    <cellStyle name="Comma 2 2 2 5 2 2 3 2 3" xfId="5812" xr:uid="{35DF4801-19A4-49DC-9433-75D67D03AAFF}"/>
    <cellStyle name="Comma 2 2 2 5 2 2 3 2 3 2" xfId="17944" xr:uid="{BF17F9E7-C090-4599-A117-FC6F6C150696}"/>
    <cellStyle name="Comma 2 2 2 5 2 2 3 2 4" xfId="9856" xr:uid="{E2294CFB-49D7-4386-A90A-EC2BF49AF409}"/>
    <cellStyle name="Comma 2 2 2 5 2 2 3 2 4 2" xfId="21988" xr:uid="{57658293-06C5-4416-90F1-256AB3AE4A42}"/>
    <cellStyle name="Comma 2 2 2 5 2 2 3 2 5" xfId="13900" xr:uid="{ADCC5588-C735-4A61-97B0-FC768BB096F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3" xfId="10867" xr:uid="{81D90299-3F56-4DB5-B12D-122092C64349}"/>
    <cellStyle name="Comma 2 2 2 5 2 2 3 3 3 2" xfId="22999" xr:uid="{4DA910F7-749C-4233-AA59-5B57ED892142}"/>
    <cellStyle name="Comma 2 2 2 5 2 2 3 3 4" xfId="14911" xr:uid="{42566372-63D0-4D8F-A38E-C31A8D35ADEB}"/>
    <cellStyle name="Comma 2 2 2 5 2 2 3 4" xfId="4801" xr:uid="{BCEECEFA-433B-4B98-A952-98151A39741D}"/>
    <cellStyle name="Comma 2 2 2 5 2 2 3 4 2" xfId="16933" xr:uid="{7FE1CA46-2CA1-42EB-853C-2D7373BA5C5A}"/>
    <cellStyle name="Comma 2 2 2 5 2 2 3 5" xfId="8845" xr:uid="{7914FFF9-F93D-4E4B-BAD8-15A1B41BAFCF}"/>
    <cellStyle name="Comma 2 2 2 5 2 2 3 5 2" xfId="20977" xr:uid="{0E63218C-F9A3-441C-8597-CDCF63EB0EEA}"/>
    <cellStyle name="Comma 2 2 2 5 2 2 3 6" xfId="12889" xr:uid="{CF113411-688F-4CCB-82B2-BBE7321D91BF}"/>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3" xfId="11373" xr:uid="{C49D0E46-A0CC-4C98-AAA3-A328CF27B232}"/>
    <cellStyle name="Comma 2 2 2 5 2 2 4 2 3 2" xfId="23505" xr:uid="{46BF0EE9-1AA4-4CFA-80A7-BB7AA62EAA61}"/>
    <cellStyle name="Comma 2 2 2 5 2 2 4 2 4" xfId="15417" xr:uid="{0881363C-0A6E-48CF-AE9A-47E5FA6E3F08}"/>
    <cellStyle name="Comma 2 2 2 5 2 2 4 3" xfId="5307" xr:uid="{B208ABF8-AA90-4AC3-992B-07BBC78257FC}"/>
    <cellStyle name="Comma 2 2 2 5 2 2 4 3 2" xfId="17439" xr:uid="{32C60879-62FC-4868-9CB8-AE8D1A4DC8B4}"/>
    <cellStyle name="Comma 2 2 2 5 2 2 4 4" xfId="9351" xr:uid="{8F89FEC2-CAF4-49C0-9D32-930F2BD3C7AC}"/>
    <cellStyle name="Comma 2 2 2 5 2 2 4 4 2" xfId="21483" xr:uid="{ABB69241-75D0-4832-B375-FE07C1F02687}"/>
    <cellStyle name="Comma 2 2 2 5 2 2 4 5" xfId="13395" xr:uid="{B83D840C-828A-4D27-8BD8-03073B1B94B0}"/>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3" xfId="10362" xr:uid="{9A5A6403-DF9E-4562-9508-ED8B953C2354}"/>
    <cellStyle name="Comma 2 2 2 5 2 2 5 3 2" xfId="22494" xr:uid="{33DA0C69-06F1-48F1-BABC-B25F93A2B7EA}"/>
    <cellStyle name="Comma 2 2 2 5 2 2 5 4" xfId="14406" xr:uid="{CE8B7BFA-5D11-4C4C-88BD-3645556671D0}"/>
    <cellStyle name="Comma 2 2 2 5 2 2 6" xfId="4296" xr:uid="{EAC00342-D589-4114-9BD2-AB5662425680}"/>
    <cellStyle name="Comma 2 2 2 5 2 2 6 2" xfId="16428" xr:uid="{E135BECC-364D-4C58-917D-93934E1143C3}"/>
    <cellStyle name="Comma 2 2 2 5 2 2 7" xfId="8340" xr:uid="{20EDA857-FA3E-415F-9133-B235F579FF5E}"/>
    <cellStyle name="Comma 2 2 2 5 2 2 7 2" xfId="20472" xr:uid="{3EB335F1-BF64-4953-8D5A-348ABBA037CA}"/>
    <cellStyle name="Comma 2 2 2 5 2 2 8" xfId="12384" xr:uid="{D8A4AF89-0C6C-4144-997D-AD4799C247E5}"/>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3" xfId="12005" xr:uid="{CD880AAB-525E-48B7-8D62-B6FCBE53C5FB}"/>
    <cellStyle name="Comma 2 2 2 5 2 3 2 2 2 3 2" xfId="24137" xr:uid="{BE84A50A-7398-4C0F-9645-C818121770FC}"/>
    <cellStyle name="Comma 2 2 2 5 2 3 2 2 2 4" xfId="16049" xr:uid="{90886C3A-F000-4434-9045-3232B67B0E85}"/>
    <cellStyle name="Comma 2 2 2 5 2 3 2 2 3" xfId="5939" xr:uid="{4AE618AE-45C5-46E6-BBA0-642B2D89C211}"/>
    <cellStyle name="Comma 2 2 2 5 2 3 2 2 3 2" xfId="18071" xr:uid="{3ABFE843-0D80-4DE8-82D1-AC5015DBC520}"/>
    <cellStyle name="Comma 2 2 2 5 2 3 2 2 4" xfId="9983" xr:uid="{9490BE9A-63A6-46EB-88D7-9E3AB8BE21FA}"/>
    <cellStyle name="Comma 2 2 2 5 2 3 2 2 4 2" xfId="22115" xr:uid="{7524B10E-7655-4B9E-8F3B-3FD7E4437F9A}"/>
    <cellStyle name="Comma 2 2 2 5 2 3 2 2 5" xfId="14027" xr:uid="{F0D9B605-A46D-43B6-AFEB-B20196542B05}"/>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3" xfId="10994" xr:uid="{06DA516A-B84B-44A4-8C7C-6C0544B0CB81}"/>
    <cellStyle name="Comma 2 2 2 5 2 3 2 3 3 2" xfId="23126" xr:uid="{7F39F59D-BD46-401B-98CA-E146A5B1F536}"/>
    <cellStyle name="Comma 2 2 2 5 2 3 2 3 4" xfId="15038" xr:uid="{7E48EDD9-4D93-4DD2-84D2-28687BDE84DD}"/>
    <cellStyle name="Comma 2 2 2 5 2 3 2 4" xfId="4928" xr:uid="{9E73E0FF-E5E9-4383-8379-3C2EA1F05FFA}"/>
    <cellStyle name="Comma 2 2 2 5 2 3 2 4 2" xfId="17060" xr:uid="{9327FC8A-CFF5-4ECD-A3AD-DA3EE5FD3369}"/>
    <cellStyle name="Comma 2 2 2 5 2 3 2 5" xfId="8972" xr:uid="{5DAF45F6-DE92-4B50-8670-C7689ACE1BE5}"/>
    <cellStyle name="Comma 2 2 2 5 2 3 2 5 2" xfId="21104" xr:uid="{F158D05E-6450-403D-B36C-4F4EFB379230}"/>
    <cellStyle name="Comma 2 2 2 5 2 3 2 6" xfId="13016" xr:uid="{3365303D-D189-4A55-B55F-7BE5AD079C75}"/>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3" xfId="11500" xr:uid="{C8D09681-7AD3-408C-9801-2F5E566E7A65}"/>
    <cellStyle name="Comma 2 2 2 5 2 3 3 2 3 2" xfId="23632" xr:uid="{6AD6E408-242C-4DAA-9AEC-FBF9E70EFF6C}"/>
    <cellStyle name="Comma 2 2 2 5 2 3 3 2 4" xfId="15544" xr:uid="{FF846D6A-2EF6-480C-900B-9C47E3DC3F64}"/>
    <cellStyle name="Comma 2 2 2 5 2 3 3 3" xfId="5434" xr:uid="{F6C12A45-CEF3-4363-B7B8-F56AA1099987}"/>
    <cellStyle name="Comma 2 2 2 5 2 3 3 3 2" xfId="17566" xr:uid="{F8363694-5E96-40E9-A1C6-1A48237514B2}"/>
    <cellStyle name="Comma 2 2 2 5 2 3 3 4" xfId="9478" xr:uid="{5BD8E132-4650-4BF3-813D-5440CE16AF55}"/>
    <cellStyle name="Comma 2 2 2 5 2 3 3 4 2" xfId="21610" xr:uid="{68F3B5F8-7D31-4CC8-8F11-1C6504070D2A}"/>
    <cellStyle name="Comma 2 2 2 5 2 3 3 5" xfId="13522" xr:uid="{727B1391-148B-41FE-85F4-7981860613F5}"/>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3" xfId="10489" xr:uid="{C74ACE61-EFFC-4C6A-9DEE-933BCD63AF0D}"/>
    <cellStyle name="Comma 2 2 2 5 2 3 4 3 2" xfId="22621" xr:uid="{E7A352AB-C958-4195-9C19-B013E8D5ADE7}"/>
    <cellStyle name="Comma 2 2 2 5 2 3 4 4" xfId="14533" xr:uid="{AF357E93-5C08-4479-BB54-0F7D91FF7CD1}"/>
    <cellStyle name="Comma 2 2 2 5 2 3 5" xfId="4423" xr:uid="{1447591F-257E-4B8E-9745-4951D5F33503}"/>
    <cellStyle name="Comma 2 2 2 5 2 3 5 2" xfId="16555" xr:uid="{37F49425-38A5-4854-8E6F-2F997ED30D70}"/>
    <cellStyle name="Comma 2 2 2 5 2 3 6" xfId="8467" xr:uid="{D025EACF-7A5C-4599-AD86-B3E3BBF04BEC}"/>
    <cellStyle name="Comma 2 2 2 5 2 3 6 2" xfId="20599" xr:uid="{1F58A299-3DC6-40C7-B65C-FDDD73E4C1E4}"/>
    <cellStyle name="Comma 2 2 2 5 2 3 7" xfId="12511" xr:uid="{E99BCF5B-C270-4601-8B75-FA24B063FEE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3" xfId="11752" xr:uid="{7A7ABB36-5D67-4504-A9DC-B31C9248F25F}"/>
    <cellStyle name="Comma 2 2 2 5 2 4 2 2 3 2" xfId="23884" xr:uid="{3E09BFF6-F44F-46D8-B020-D0D782E2070D}"/>
    <cellStyle name="Comma 2 2 2 5 2 4 2 2 4" xfId="15796" xr:uid="{8CC35830-04A0-4037-B3FA-6E1571727B8E}"/>
    <cellStyle name="Comma 2 2 2 5 2 4 2 3" xfId="5686" xr:uid="{5B6DB9F9-ED5E-4B16-854C-957BBFE229DC}"/>
    <cellStyle name="Comma 2 2 2 5 2 4 2 3 2" xfId="17818" xr:uid="{0F7668B7-F645-47EB-AFEA-7D35C24AD446}"/>
    <cellStyle name="Comma 2 2 2 5 2 4 2 4" xfId="9730" xr:uid="{DCFE7D8A-F456-47BF-9861-B919B556303B}"/>
    <cellStyle name="Comma 2 2 2 5 2 4 2 4 2" xfId="21862" xr:uid="{E853261E-2E5F-4911-A1C3-5FD587EDBA7E}"/>
    <cellStyle name="Comma 2 2 2 5 2 4 2 5" xfId="13774" xr:uid="{AA8D07D0-18A8-4291-A0CE-0F88323DF330}"/>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3" xfId="10741" xr:uid="{0C79B21F-A257-4C25-B3E6-F423E77B85FF}"/>
    <cellStyle name="Comma 2 2 2 5 2 4 3 3 2" xfId="22873" xr:uid="{0E911522-3CD9-427B-A9CB-A5087287D7D2}"/>
    <cellStyle name="Comma 2 2 2 5 2 4 3 4" xfId="14785" xr:uid="{4B769F82-1506-4D12-86C2-9403EB6CD166}"/>
    <cellStyle name="Comma 2 2 2 5 2 4 4" xfId="4675" xr:uid="{91CB75EA-570E-4D6D-BD04-492011F33F66}"/>
    <cellStyle name="Comma 2 2 2 5 2 4 4 2" xfId="16807" xr:uid="{6AC9F979-0408-43E1-BAF6-6E7A9B9D8F60}"/>
    <cellStyle name="Comma 2 2 2 5 2 4 5" xfId="8719" xr:uid="{710EE072-8202-4873-B15D-03EB7359EFBA}"/>
    <cellStyle name="Comma 2 2 2 5 2 4 5 2" xfId="20851" xr:uid="{C3C3EAEF-345C-42B2-B797-D8DFBF410358}"/>
    <cellStyle name="Comma 2 2 2 5 2 4 6" xfId="12763" xr:uid="{4ACBD48A-A424-4036-8371-E193A48C4A2C}"/>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3" xfId="11247" xr:uid="{7344509E-6524-4910-A91C-1CB0C98CF986}"/>
    <cellStyle name="Comma 2 2 2 5 2 5 2 3 2" xfId="23379" xr:uid="{63B4276F-F8B6-4E51-91F6-C2F06A6A1B17}"/>
    <cellStyle name="Comma 2 2 2 5 2 5 2 4" xfId="15291" xr:uid="{3EBAE154-706A-4024-B76C-CD7C1DE1D3DB}"/>
    <cellStyle name="Comma 2 2 2 5 2 5 3" xfId="5181" xr:uid="{21FA3C31-A80D-4E2C-8D0D-85E86AE5E0FD}"/>
    <cellStyle name="Comma 2 2 2 5 2 5 3 2" xfId="17313" xr:uid="{8C21D0AE-D6D9-4212-A2AB-567D40B8FD8D}"/>
    <cellStyle name="Comma 2 2 2 5 2 5 4" xfId="9225" xr:uid="{4E4EDDCB-6703-41F8-B474-B23B2E527568}"/>
    <cellStyle name="Comma 2 2 2 5 2 5 4 2" xfId="21357" xr:uid="{986666A4-BEA0-4069-8FF5-FC1294565DC4}"/>
    <cellStyle name="Comma 2 2 2 5 2 5 5" xfId="13269" xr:uid="{66DFDB76-070B-497F-AB31-BA2ED6879265}"/>
    <cellStyle name="Comma 2 2 2 5 2 6" xfId="2148" xr:uid="{D3565C66-4C6A-4839-A00B-1EA5E8CD29E5}"/>
    <cellStyle name="Comma 2 2 2 5 2 6 2" xfId="6192" xr:uid="{962EE9A1-DC33-4819-B0D1-E3486BF8749F}"/>
    <cellStyle name="Comma 2 2 2 5 2 6 2 2" xfId="18324" xr:uid="{77E838D3-E294-4DD1-BF82-37512A025B65}"/>
    <cellStyle name="Comma 2 2 2 5 2 6 3" xfId="10236" xr:uid="{2D129F55-9A47-4D49-9D48-5E37401CF3C3}"/>
    <cellStyle name="Comma 2 2 2 5 2 6 3 2" xfId="22368" xr:uid="{49BF1998-2665-4C77-9F48-588ACF5FC112}"/>
    <cellStyle name="Comma 2 2 2 5 2 6 4" xfId="14280" xr:uid="{52304E1B-74CF-45DF-B8FC-C7CE5ADCE672}"/>
    <cellStyle name="Comma 2 2 2 5 2 7" xfId="4170" xr:uid="{CAA945C0-F97A-4FDB-B22B-EFA4D82FB411}"/>
    <cellStyle name="Comma 2 2 2 5 2 7 2" xfId="16302" xr:uid="{F9543F31-AA87-4E44-80D3-6FCD2FD4D473}"/>
    <cellStyle name="Comma 2 2 2 5 2 8" xfId="8214" xr:uid="{37488E90-6EDC-4BC4-8891-ED0612B42710}"/>
    <cellStyle name="Comma 2 2 2 5 2 8 2" xfId="20346" xr:uid="{850E8364-7DEB-483D-9AF8-65F908EF47C7}"/>
    <cellStyle name="Comma 2 2 2 5 2 9" xfId="12258" xr:uid="{5E42D3C5-32B5-47F5-A040-BB85DD9348C7}"/>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3" xfId="12068" xr:uid="{46810249-2E79-42CC-8CB9-282453476D11}"/>
    <cellStyle name="Comma 2 2 2 5 3 2 2 2 2 3 2" xfId="24200" xr:uid="{EF648B42-5533-4A52-BD38-452AF173A087}"/>
    <cellStyle name="Comma 2 2 2 5 3 2 2 2 2 4" xfId="16112" xr:uid="{DDBEBE37-0839-4028-B15E-CC4F2BFC4D69}"/>
    <cellStyle name="Comma 2 2 2 5 3 2 2 2 3" xfId="6002" xr:uid="{46C931DF-374E-4671-8792-DC6547E1AB11}"/>
    <cellStyle name="Comma 2 2 2 5 3 2 2 2 3 2" xfId="18134" xr:uid="{A86C5B00-1212-47D3-B1FB-9DD3F51232DE}"/>
    <cellStyle name="Comma 2 2 2 5 3 2 2 2 4" xfId="10046" xr:uid="{AA610D0A-34D6-4548-8275-9FCC6C6D714C}"/>
    <cellStyle name="Comma 2 2 2 5 3 2 2 2 4 2" xfId="22178" xr:uid="{931BA4F5-9772-416E-8840-40C0B3CADFDF}"/>
    <cellStyle name="Comma 2 2 2 5 3 2 2 2 5" xfId="14090" xr:uid="{3756C437-D5DB-4C12-939E-ED356AEAB4F9}"/>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3" xfId="11057" xr:uid="{61833335-34F6-4334-B250-B5C4CA32AB21}"/>
    <cellStyle name="Comma 2 2 2 5 3 2 2 3 3 2" xfId="23189" xr:uid="{7D7D5CAC-BBF4-4BED-83F9-B0D25982D007}"/>
    <cellStyle name="Comma 2 2 2 5 3 2 2 3 4" xfId="15101" xr:uid="{960C7593-D8A7-4F88-AAC4-F9D777ACF4F2}"/>
    <cellStyle name="Comma 2 2 2 5 3 2 2 4" xfId="4991" xr:uid="{DA1F59E7-E029-4EC7-8CDF-6A178456FC1D}"/>
    <cellStyle name="Comma 2 2 2 5 3 2 2 4 2" xfId="17123" xr:uid="{649CC16B-BD22-4E72-97BB-2F936BF558B5}"/>
    <cellStyle name="Comma 2 2 2 5 3 2 2 5" xfId="9035" xr:uid="{E647377E-4528-4A3A-B9D8-0C2A2ABFED61}"/>
    <cellStyle name="Comma 2 2 2 5 3 2 2 5 2" xfId="21167" xr:uid="{925ABBE0-007F-4CB6-BDAC-85C31023315A}"/>
    <cellStyle name="Comma 2 2 2 5 3 2 2 6" xfId="13079" xr:uid="{70D849D2-0873-476C-BB7B-D943C4741C4D}"/>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3" xfId="11563" xr:uid="{D9B4C1CF-4A57-46FA-B6FE-04568C87E102}"/>
    <cellStyle name="Comma 2 2 2 5 3 2 3 2 3 2" xfId="23695" xr:uid="{EEA9B75F-0ED6-4C03-B1DA-F0A8860328E8}"/>
    <cellStyle name="Comma 2 2 2 5 3 2 3 2 4" xfId="15607" xr:uid="{8016D946-DF26-4947-A00B-1D51C19FE6C5}"/>
    <cellStyle name="Comma 2 2 2 5 3 2 3 3" xfId="5497" xr:uid="{E65443CE-0E14-4CB2-B365-BED70938FB15}"/>
    <cellStyle name="Comma 2 2 2 5 3 2 3 3 2" xfId="17629" xr:uid="{E6083D0E-1F5A-48DE-8C71-08A0108F28FE}"/>
    <cellStyle name="Comma 2 2 2 5 3 2 3 4" xfId="9541" xr:uid="{53A268D4-F270-4456-9FB3-490DB3C142FD}"/>
    <cellStyle name="Comma 2 2 2 5 3 2 3 4 2" xfId="21673" xr:uid="{519211F9-AD24-4D21-826F-5AC4A80145C7}"/>
    <cellStyle name="Comma 2 2 2 5 3 2 3 5" xfId="13585" xr:uid="{ABCCA4E8-368C-467B-A3EC-E0B77C26644E}"/>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3" xfId="10552" xr:uid="{47DE7470-3FDF-420D-9641-5132D4F5A703}"/>
    <cellStyle name="Comma 2 2 2 5 3 2 4 3 2" xfId="22684" xr:uid="{F7D269D3-6FB0-4D20-BEF2-3420AEAD74DC}"/>
    <cellStyle name="Comma 2 2 2 5 3 2 4 4" xfId="14596" xr:uid="{9DE4FA51-29C8-4A0D-8EB2-052BBFB8AEC8}"/>
    <cellStyle name="Comma 2 2 2 5 3 2 5" xfId="4486" xr:uid="{C3B7092E-3522-4C90-81D6-1F34740491F6}"/>
    <cellStyle name="Comma 2 2 2 5 3 2 5 2" xfId="16618" xr:uid="{8C4BA09C-CF61-4970-BE19-10E2402794DC}"/>
    <cellStyle name="Comma 2 2 2 5 3 2 6" xfId="8530" xr:uid="{1162F4D9-5A5C-4370-B236-2447A8ED253B}"/>
    <cellStyle name="Comma 2 2 2 5 3 2 6 2" xfId="20662" xr:uid="{2F9D3220-9435-45B2-A44D-0B9FD4E668D5}"/>
    <cellStyle name="Comma 2 2 2 5 3 2 7" xfId="12574" xr:uid="{E9E9563E-A268-4E26-8776-B19E05ED6BCE}"/>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3" xfId="11815" xr:uid="{DF922231-ABAE-44B1-9B1A-57B60BC0DD4D}"/>
    <cellStyle name="Comma 2 2 2 5 3 3 2 2 3 2" xfId="23947" xr:uid="{1D213C5D-24F5-46B8-82C6-AC0A1209D0F4}"/>
    <cellStyle name="Comma 2 2 2 5 3 3 2 2 4" xfId="15859" xr:uid="{9C40114E-F3B4-4FFC-9A60-1F27753E5580}"/>
    <cellStyle name="Comma 2 2 2 5 3 3 2 3" xfId="5749" xr:uid="{B48A9CE4-75FE-4CAC-A163-FFDEC96D4CB4}"/>
    <cellStyle name="Comma 2 2 2 5 3 3 2 3 2" xfId="17881" xr:uid="{591A2172-6EA6-485B-A2F4-66E2636C58B7}"/>
    <cellStyle name="Comma 2 2 2 5 3 3 2 4" xfId="9793" xr:uid="{7133AD9F-9A5A-4098-93A8-0F92BED5E3A1}"/>
    <cellStyle name="Comma 2 2 2 5 3 3 2 4 2" xfId="21925" xr:uid="{EFC8218D-47F6-4253-A058-FAB6E4387AF2}"/>
    <cellStyle name="Comma 2 2 2 5 3 3 2 5" xfId="13837" xr:uid="{AAA28875-0B22-472D-9DAB-F17B4DBAD51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3" xfId="10804" xr:uid="{AAA5E2EA-E44C-4794-A3DE-02C5FCBEB358}"/>
    <cellStyle name="Comma 2 2 2 5 3 3 3 3 2" xfId="22936" xr:uid="{2F970F0A-04C4-4527-B2D1-5070291B5CD5}"/>
    <cellStyle name="Comma 2 2 2 5 3 3 3 4" xfId="14848" xr:uid="{35EAF2CC-6606-44EA-8C8B-DE8F2E52BFC8}"/>
    <cellStyle name="Comma 2 2 2 5 3 3 4" xfId="4738" xr:uid="{5DC1E4CC-D919-48C2-9D53-C7B99D86A628}"/>
    <cellStyle name="Comma 2 2 2 5 3 3 4 2" xfId="16870" xr:uid="{82AB749C-A4C2-4017-8752-DF5482C90F6F}"/>
    <cellStyle name="Comma 2 2 2 5 3 3 5" xfId="8782" xr:uid="{6A62993E-CEDE-4D96-A53A-93DA57DC8510}"/>
    <cellStyle name="Comma 2 2 2 5 3 3 5 2" xfId="20914" xr:uid="{CA640988-1252-4982-B98D-12A09C8CFE0F}"/>
    <cellStyle name="Comma 2 2 2 5 3 3 6" xfId="12826" xr:uid="{10BE832C-7A11-4B5A-8AF4-427BFBC49D31}"/>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3" xfId="11310" xr:uid="{413D628D-98E3-419B-87A6-0C010CF016C4}"/>
    <cellStyle name="Comma 2 2 2 5 3 4 2 3 2" xfId="23442" xr:uid="{044C7758-DD82-46A3-93F6-8A49B77C21BD}"/>
    <cellStyle name="Comma 2 2 2 5 3 4 2 4" xfId="15354" xr:uid="{5E16ACD7-5067-4E30-9491-E8EBBAC4C93C}"/>
    <cellStyle name="Comma 2 2 2 5 3 4 3" xfId="5244" xr:uid="{F074B186-134C-4FB5-93CC-462A1706C4F8}"/>
    <cellStyle name="Comma 2 2 2 5 3 4 3 2" xfId="17376" xr:uid="{64B715FA-670F-4961-BEEE-6B8D4B80225E}"/>
    <cellStyle name="Comma 2 2 2 5 3 4 4" xfId="9288" xr:uid="{CFCC1613-9F6D-411C-98DD-2FEDC20D7167}"/>
    <cellStyle name="Comma 2 2 2 5 3 4 4 2" xfId="21420" xr:uid="{D095B2EA-E8FF-4B13-B105-AD560CE9C711}"/>
    <cellStyle name="Comma 2 2 2 5 3 4 5" xfId="13332" xr:uid="{B2438564-7A2C-4963-A496-668D25AE54DE}"/>
    <cellStyle name="Comma 2 2 2 5 3 5" xfId="2211" xr:uid="{1CB26896-36BC-4D45-90AD-AF77B983FDCB}"/>
    <cellStyle name="Comma 2 2 2 5 3 5 2" xfId="6255" xr:uid="{C4E82851-1E54-4C76-AEBB-F3F1A6C2CB6E}"/>
    <cellStyle name="Comma 2 2 2 5 3 5 2 2" xfId="18387" xr:uid="{FD7277C4-D744-4332-A560-D9C0628D89E7}"/>
    <cellStyle name="Comma 2 2 2 5 3 5 3" xfId="10299" xr:uid="{499F2E79-A97E-455E-AB8C-496241B0B522}"/>
    <cellStyle name="Comma 2 2 2 5 3 5 3 2" xfId="22431" xr:uid="{54645178-B271-43DA-9BFC-E05E9DA2EC4E}"/>
    <cellStyle name="Comma 2 2 2 5 3 5 4" xfId="14343" xr:uid="{59292C4A-C0F5-4BA3-BDF3-02F3E36D98FD}"/>
    <cellStyle name="Comma 2 2 2 5 3 6" xfId="4233" xr:uid="{1AE62D3A-4031-4374-BB3D-DB31A5A4A789}"/>
    <cellStyle name="Comma 2 2 2 5 3 6 2" xfId="16365" xr:uid="{C7C45A33-902B-4F20-BD8A-7E735A6D2CE4}"/>
    <cellStyle name="Comma 2 2 2 5 3 7" xfId="8277" xr:uid="{C17F6005-CB82-4BBF-9EDC-2D459EC72872}"/>
    <cellStyle name="Comma 2 2 2 5 3 7 2" xfId="20409" xr:uid="{653CD16D-4C5C-466E-83FC-64963CC8B717}"/>
    <cellStyle name="Comma 2 2 2 5 3 8" xfId="12321" xr:uid="{675E69B7-DD6B-4ECC-B1E5-873598A6B5EE}"/>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3" xfId="11942" xr:uid="{9E3F965E-B874-43C9-BD5A-7C72CF3E9EF4}"/>
    <cellStyle name="Comma 2 2 2 5 4 2 2 2 3 2" xfId="24074" xr:uid="{2BEFAED2-AD94-46A0-A0E9-75EDFF80893F}"/>
    <cellStyle name="Comma 2 2 2 5 4 2 2 2 4" xfId="15986" xr:uid="{C72C8657-F265-434A-B0D3-D9439402950B}"/>
    <cellStyle name="Comma 2 2 2 5 4 2 2 3" xfId="5876" xr:uid="{AA8235C8-248A-4669-AB13-C55E688EF6A8}"/>
    <cellStyle name="Comma 2 2 2 5 4 2 2 3 2" xfId="18008" xr:uid="{C8D96A3A-28B9-4CB6-B01B-AC83BEF8BDC3}"/>
    <cellStyle name="Comma 2 2 2 5 4 2 2 4" xfId="9920" xr:uid="{BEF0CF81-D007-4F9E-8F5C-EF0EAEBF2B91}"/>
    <cellStyle name="Comma 2 2 2 5 4 2 2 4 2" xfId="22052" xr:uid="{B96AEFD2-AA1F-4D43-9BB9-F958A48CDB6E}"/>
    <cellStyle name="Comma 2 2 2 5 4 2 2 5" xfId="13964" xr:uid="{0F71EE3E-AFED-4644-891D-02543BDE398C}"/>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3" xfId="10931" xr:uid="{8552503F-4262-4F36-A289-472223A1BB7B}"/>
    <cellStyle name="Comma 2 2 2 5 4 2 3 3 2" xfId="23063" xr:uid="{0BA4B075-B030-40EA-A740-26A0301B5E3E}"/>
    <cellStyle name="Comma 2 2 2 5 4 2 3 4" xfId="14975" xr:uid="{1D59C2DD-5649-4DD7-B1E8-A20C81139233}"/>
    <cellStyle name="Comma 2 2 2 5 4 2 4" xfId="4865" xr:uid="{FD20FA77-FBB7-443E-AE46-F8B1C768C274}"/>
    <cellStyle name="Comma 2 2 2 5 4 2 4 2" xfId="16997" xr:uid="{723DF7F1-49D6-4441-AA1E-1948BFAC1A45}"/>
    <cellStyle name="Comma 2 2 2 5 4 2 5" xfId="8909" xr:uid="{95E64BA2-3872-426C-927E-0C117F91C53A}"/>
    <cellStyle name="Comma 2 2 2 5 4 2 5 2" xfId="21041" xr:uid="{D124F7D2-F834-4645-8E58-8551EE483172}"/>
    <cellStyle name="Comma 2 2 2 5 4 2 6" xfId="12953" xr:uid="{BB435B47-C09A-4ED1-92F7-60C606B88402}"/>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3" xfId="11437" xr:uid="{29556A14-2925-4E4B-962F-32226B2CD62C}"/>
    <cellStyle name="Comma 2 2 2 5 4 3 2 3 2" xfId="23569" xr:uid="{13D22233-FDC6-4F77-83BA-AD0EA75A38EB}"/>
    <cellStyle name="Comma 2 2 2 5 4 3 2 4" xfId="15481" xr:uid="{BAFBA7F1-2AC1-451A-BAD0-DB9BF91A97EF}"/>
    <cellStyle name="Comma 2 2 2 5 4 3 3" xfId="5371" xr:uid="{744559DF-4C6B-4973-9CCD-A0C87E11A35A}"/>
    <cellStyle name="Comma 2 2 2 5 4 3 3 2" xfId="17503" xr:uid="{237D879F-16E2-4287-A232-4E7F79180921}"/>
    <cellStyle name="Comma 2 2 2 5 4 3 4" xfId="9415" xr:uid="{3D3D06F3-C321-4EB3-8EF7-D5492BA0B846}"/>
    <cellStyle name="Comma 2 2 2 5 4 3 4 2" xfId="21547" xr:uid="{9FB14A5B-303F-474B-BFD9-11918E8561B3}"/>
    <cellStyle name="Comma 2 2 2 5 4 3 5" xfId="13459" xr:uid="{4CF852AE-52EC-425C-BD4C-4AE3AB22ED29}"/>
    <cellStyle name="Comma 2 2 2 5 4 4" xfId="2338" xr:uid="{381A685C-898D-4C98-AB40-69589E25E00B}"/>
    <cellStyle name="Comma 2 2 2 5 4 4 2" xfId="6382" xr:uid="{99823F86-02BD-4B23-AD2D-085D6BF27B17}"/>
    <cellStyle name="Comma 2 2 2 5 4 4 2 2" xfId="18514" xr:uid="{6BB3ADF8-5EF1-4822-9B4D-5A4FF57FA66A}"/>
    <cellStyle name="Comma 2 2 2 5 4 4 3" xfId="10426" xr:uid="{F8141871-74F5-4E69-AB0F-5A2A0FCA7CB3}"/>
    <cellStyle name="Comma 2 2 2 5 4 4 3 2" xfId="22558" xr:uid="{B59C7708-ACCC-4B9B-BCD2-E4666905542F}"/>
    <cellStyle name="Comma 2 2 2 5 4 4 4" xfId="14470" xr:uid="{531C43BC-8FB8-47CD-8C10-3509DC2E2419}"/>
    <cellStyle name="Comma 2 2 2 5 4 5" xfId="4360" xr:uid="{2173903D-79F5-4279-9310-FA6422414CAE}"/>
    <cellStyle name="Comma 2 2 2 5 4 5 2" xfId="16492" xr:uid="{478A4CC8-5024-4DCB-A4E4-B26C4FDFE8E5}"/>
    <cellStyle name="Comma 2 2 2 5 4 6" xfId="8404" xr:uid="{513A52D2-97C2-4B52-8A9E-C9E6CAA7E091}"/>
    <cellStyle name="Comma 2 2 2 5 4 6 2" xfId="20536" xr:uid="{B6A63640-62B6-4CD0-89C5-E85BB9A93805}"/>
    <cellStyle name="Comma 2 2 2 5 4 7" xfId="12448" xr:uid="{663EB0D8-CC73-448F-B599-BFB4653AD91F}"/>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3" xfId="11689" xr:uid="{A56EAAF4-C824-4F0C-A688-5FE8370F74D8}"/>
    <cellStyle name="Comma 2 2 2 5 5 2 2 3 2" xfId="23821" xr:uid="{F7FDBE96-8D5D-418A-ABAD-FF5CD9CFB75B}"/>
    <cellStyle name="Comma 2 2 2 5 5 2 2 4" xfId="15733" xr:uid="{BF228706-9547-4F5C-A08D-3292B2DA50DF}"/>
    <cellStyle name="Comma 2 2 2 5 5 2 3" xfId="5623" xr:uid="{284B3956-0492-4B10-A390-B3550782C1DF}"/>
    <cellStyle name="Comma 2 2 2 5 5 2 3 2" xfId="17755" xr:uid="{FEB223C6-E95E-433A-BFC0-83970F194185}"/>
    <cellStyle name="Comma 2 2 2 5 5 2 4" xfId="9667" xr:uid="{260F1CB6-E8C5-4A90-BF40-B7CEE3ED3BE6}"/>
    <cellStyle name="Comma 2 2 2 5 5 2 4 2" xfId="21799" xr:uid="{BE601FEA-7870-4BCD-AB00-BA967E6A9C64}"/>
    <cellStyle name="Comma 2 2 2 5 5 2 5" xfId="13711" xr:uid="{F3A2C319-A0D9-4907-B8A4-40F1C532A28C}"/>
    <cellStyle name="Comma 2 2 2 5 5 3" xfId="2590" xr:uid="{625D682E-B559-4BEE-B9BA-42974A9670C8}"/>
    <cellStyle name="Comma 2 2 2 5 5 3 2" xfId="6634" xr:uid="{11AB10D0-D606-481D-BCF3-E006CBA4BBD6}"/>
    <cellStyle name="Comma 2 2 2 5 5 3 2 2" xfId="18766" xr:uid="{D2F11D21-F447-48D3-9BEA-EF059C39A5FC}"/>
    <cellStyle name="Comma 2 2 2 5 5 3 3" xfId="10678" xr:uid="{8E3FF9E3-C62A-4AF9-BCC9-5A7DE8BB95D2}"/>
    <cellStyle name="Comma 2 2 2 5 5 3 3 2" xfId="22810" xr:uid="{8482EDF9-1814-4EE6-98B1-4FFBC38BB09F}"/>
    <cellStyle name="Comma 2 2 2 5 5 3 4" xfId="14722" xr:uid="{53D6CBF3-B105-4508-8928-0F521926B35F}"/>
    <cellStyle name="Comma 2 2 2 5 5 4" xfId="4612" xr:uid="{7A8DEC2F-5525-4C93-9633-004B743086A6}"/>
    <cellStyle name="Comma 2 2 2 5 5 4 2" xfId="16744" xr:uid="{B65194C0-2D59-4FD4-BF08-C8088F126B27}"/>
    <cellStyle name="Comma 2 2 2 5 5 5" xfId="8656" xr:uid="{221720AE-3D18-47E5-942E-859998C78844}"/>
    <cellStyle name="Comma 2 2 2 5 5 5 2" xfId="20788" xr:uid="{D54FF105-A6F4-4ECA-8518-E9ED50AC0B80}"/>
    <cellStyle name="Comma 2 2 2 5 5 6" xfId="12700" xr:uid="{E376A359-CB64-4BEA-BC3F-A8DC0ACC25ED}"/>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3" xfId="11184" xr:uid="{1F6E5158-F80B-4400-BB92-642EB82BF30F}"/>
    <cellStyle name="Comma 2 2 2 5 6 2 3 2" xfId="23316" xr:uid="{5B38885A-C076-4148-91F8-C7C1C6CACCCE}"/>
    <cellStyle name="Comma 2 2 2 5 6 2 4" xfId="15228" xr:uid="{B97D6EA8-6B65-46A1-A7C8-CE81841F35ED}"/>
    <cellStyle name="Comma 2 2 2 5 6 3" xfId="5118" xr:uid="{12849B9E-8153-43A3-AD6B-C4B755D71274}"/>
    <cellStyle name="Comma 2 2 2 5 6 3 2" xfId="17250" xr:uid="{5C9F7481-6075-498A-A20F-1236F7AF018C}"/>
    <cellStyle name="Comma 2 2 2 5 6 4" xfId="9162" xr:uid="{9A851BE4-6515-455E-8078-63EDC4B89290}"/>
    <cellStyle name="Comma 2 2 2 5 6 4 2" xfId="21294" xr:uid="{5A309881-DC77-4112-983F-47C486EE8EB7}"/>
    <cellStyle name="Comma 2 2 2 5 6 5" xfId="13206" xr:uid="{67EDC7EC-2677-4F8A-9CAC-C81799EB5C8B}"/>
    <cellStyle name="Comma 2 2 2 5 7" xfId="2085" xr:uid="{B1266150-25B2-47E5-BC80-F6C2F74626A1}"/>
    <cellStyle name="Comma 2 2 2 5 7 2" xfId="6129" xr:uid="{613C7A36-7D86-485B-AEF7-30CC72B7261C}"/>
    <cellStyle name="Comma 2 2 2 5 7 2 2" xfId="18261" xr:uid="{3453CAD7-6292-4C8E-A267-0603CF9853E7}"/>
    <cellStyle name="Comma 2 2 2 5 7 3" xfId="10173" xr:uid="{6FB18A97-7DFD-4607-90D1-42F398360741}"/>
    <cellStyle name="Comma 2 2 2 5 7 3 2" xfId="22305" xr:uid="{9D40F806-F694-45EC-B446-1B7363234593}"/>
    <cellStyle name="Comma 2 2 2 5 7 4" xfId="14217" xr:uid="{6498ACAD-9967-4607-AF84-9B26E686EE5C}"/>
    <cellStyle name="Comma 2 2 2 5 8" xfId="4107" xr:uid="{8BEEB63E-4623-449E-8A7C-26F1438E1BDC}"/>
    <cellStyle name="Comma 2 2 2 5 8 2" xfId="16239" xr:uid="{4D6D467F-05B7-4F7C-A00C-6BF7EB8173BF}"/>
    <cellStyle name="Comma 2 2 2 5 9" xfId="8151" xr:uid="{98C1B167-AADF-4D5E-B619-A1AB9A6EF631}"/>
    <cellStyle name="Comma 2 2 2 5 9 2" xfId="20283" xr:uid="{F9AD14F5-B575-41E7-9CFA-80BD78A91AF8}"/>
    <cellStyle name="Comma 2 2 2 6" xfId="84" xr:uid="{28A4A0A5-9EBF-40A0-983C-62678536C563}"/>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3" xfId="12089" xr:uid="{F9A06705-7525-47A4-B0AD-4650CE943E1B}"/>
    <cellStyle name="Comma 2 2 2 6 2 2 2 2 2 3 2" xfId="24221" xr:uid="{F2A2850B-8918-40A2-82A3-2B81A5A928D9}"/>
    <cellStyle name="Comma 2 2 2 6 2 2 2 2 2 4" xfId="16133" xr:uid="{789DE917-1D3B-42B7-B9FD-2453EF533AF5}"/>
    <cellStyle name="Comma 2 2 2 6 2 2 2 2 3" xfId="6023" xr:uid="{95863317-5959-4C73-8CD3-B3A4FBFB50CE}"/>
    <cellStyle name="Comma 2 2 2 6 2 2 2 2 3 2" xfId="18155" xr:uid="{6F03F4E7-E8D2-409A-A5F3-C4AFEB860112}"/>
    <cellStyle name="Comma 2 2 2 6 2 2 2 2 4" xfId="10067" xr:uid="{92D05FDB-21D9-49DC-8031-7C671373D0D0}"/>
    <cellStyle name="Comma 2 2 2 6 2 2 2 2 4 2" xfId="22199" xr:uid="{3F0F8874-3843-456D-BD26-EB4513E1298C}"/>
    <cellStyle name="Comma 2 2 2 6 2 2 2 2 5" xfId="14111" xr:uid="{96B81E55-06FD-45DE-B632-A7809B18A1F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3" xfId="11078" xr:uid="{A0908AE7-8DC3-4196-A69C-386D26B154B5}"/>
    <cellStyle name="Comma 2 2 2 6 2 2 2 3 3 2" xfId="23210" xr:uid="{3C50A34A-A5EA-4304-83EE-EFAD3628043B}"/>
    <cellStyle name="Comma 2 2 2 6 2 2 2 3 4" xfId="15122" xr:uid="{1ABDD9F3-EC67-4082-B8D1-C3A98A1F3919}"/>
    <cellStyle name="Comma 2 2 2 6 2 2 2 4" xfId="5012" xr:uid="{24A7A26D-3704-4FC3-9D83-905157CF1F59}"/>
    <cellStyle name="Comma 2 2 2 6 2 2 2 4 2" xfId="17144" xr:uid="{2477F656-1C52-4889-BA61-1DEB091CF4E7}"/>
    <cellStyle name="Comma 2 2 2 6 2 2 2 5" xfId="9056" xr:uid="{1182256B-28F6-4340-BE86-137704D01EE1}"/>
    <cellStyle name="Comma 2 2 2 6 2 2 2 5 2" xfId="21188" xr:uid="{940FB2F4-F4F6-474F-A3A6-C9E38D49374C}"/>
    <cellStyle name="Comma 2 2 2 6 2 2 2 6" xfId="13100" xr:uid="{4C7AF677-2E8B-429C-948D-29FDE401801E}"/>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3" xfId="11584" xr:uid="{9B9D4A15-B8C1-431A-ACAD-BE91667511DD}"/>
    <cellStyle name="Comma 2 2 2 6 2 2 3 2 3 2" xfId="23716" xr:uid="{C145166D-F9AD-47F8-A46D-7D6046625D45}"/>
    <cellStyle name="Comma 2 2 2 6 2 2 3 2 4" xfId="15628" xr:uid="{37753E3F-DF5D-4836-9F98-2A54465D06B6}"/>
    <cellStyle name="Comma 2 2 2 6 2 2 3 3" xfId="5518" xr:uid="{8633AAD2-F10E-4AD2-8176-920C258AD879}"/>
    <cellStyle name="Comma 2 2 2 6 2 2 3 3 2" xfId="17650" xr:uid="{34C48E12-915E-413C-B78A-F71E7FFD5D59}"/>
    <cellStyle name="Comma 2 2 2 6 2 2 3 4" xfId="9562" xr:uid="{8029A168-EDDC-49F1-836A-7A93FBFA9A17}"/>
    <cellStyle name="Comma 2 2 2 6 2 2 3 4 2" xfId="21694" xr:uid="{EF62AE4A-34DC-4CBF-B286-31E0A9A00E45}"/>
    <cellStyle name="Comma 2 2 2 6 2 2 3 5" xfId="13606" xr:uid="{4F1B4AA3-6975-46CA-B9A0-5BB7CC464CC7}"/>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3" xfId="10573" xr:uid="{E07090C0-1E77-43C5-8778-F9BA4F7B31A4}"/>
    <cellStyle name="Comma 2 2 2 6 2 2 4 3 2" xfId="22705" xr:uid="{EB67AB9F-A1D3-4EA0-84A6-535D5B8A6AFF}"/>
    <cellStyle name="Comma 2 2 2 6 2 2 4 4" xfId="14617" xr:uid="{39CDB05F-B62D-4E91-A80B-9B02BF47C4F4}"/>
    <cellStyle name="Comma 2 2 2 6 2 2 5" xfId="4507" xr:uid="{C1849B6A-FD97-4952-B434-7CBF390C11BC}"/>
    <cellStyle name="Comma 2 2 2 6 2 2 5 2" xfId="16639" xr:uid="{6FA72DF2-1F67-4CB4-B50A-E186020D4BA8}"/>
    <cellStyle name="Comma 2 2 2 6 2 2 6" xfId="8551" xr:uid="{B89A6433-6EF8-4E99-9DDB-6B0D24CC1825}"/>
    <cellStyle name="Comma 2 2 2 6 2 2 6 2" xfId="20683" xr:uid="{0E47A57F-E34C-4EF0-A3C9-BC6F6DE35330}"/>
    <cellStyle name="Comma 2 2 2 6 2 2 7" xfId="12595" xr:uid="{6DA6D040-C6D2-4BE1-9075-40044126330E}"/>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3" xfId="11836" xr:uid="{137BC9F1-1803-4DE3-BE07-8B17AC7562C6}"/>
    <cellStyle name="Comma 2 2 2 6 2 3 2 2 3 2" xfId="23968" xr:uid="{33C4FBB4-BAFA-4600-874B-A124CF3CA34C}"/>
    <cellStyle name="Comma 2 2 2 6 2 3 2 2 4" xfId="15880" xr:uid="{BB37A615-C202-4DAA-A017-2AA62FB7330B}"/>
    <cellStyle name="Comma 2 2 2 6 2 3 2 3" xfId="5770" xr:uid="{87B356EE-67FE-4E0D-82F6-50E446FAF7F6}"/>
    <cellStyle name="Comma 2 2 2 6 2 3 2 3 2" xfId="17902" xr:uid="{FCB1C24D-880C-4B3E-B260-D2EA47AFDAAF}"/>
    <cellStyle name="Comma 2 2 2 6 2 3 2 4" xfId="9814" xr:uid="{4B9FA46E-D483-47B7-88D2-701E6824B5F8}"/>
    <cellStyle name="Comma 2 2 2 6 2 3 2 4 2" xfId="21946" xr:uid="{B3C3CDC6-32DB-4F56-B2A2-AB84A8B9C9E7}"/>
    <cellStyle name="Comma 2 2 2 6 2 3 2 5" xfId="13858" xr:uid="{2BFC649C-37FB-4B91-985E-D76A48530255}"/>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3" xfId="10825" xr:uid="{37F89458-A54F-432F-A9E5-6E7B971E05BA}"/>
    <cellStyle name="Comma 2 2 2 6 2 3 3 3 2" xfId="22957" xr:uid="{21E53434-A380-4E90-9F7D-A0289E819D30}"/>
    <cellStyle name="Comma 2 2 2 6 2 3 3 4" xfId="14869" xr:uid="{64AD33BD-313F-422C-98F9-4A80305BDF97}"/>
    <cellStyle name="Comma 2 2 2 6 2 3 4" xfId="4759" xr:uid="{9F2E062A-83DC-4DDB-AC3B-DBE84643EC5C}"/>
    <cellStyle name="Comma 2 2 2 6 2 3 4 2" xfId="16891" xr:uid="{A99C9A69-AD48-4557-83BC-46F47A64DE1C}"/>
    <cellStyle name="Comma 2 2 2 6 2 3 5" xfId="8803" xr:uid="{71907435-D8E4-4D37-B4F1-6BCFD4C2A3F0}"/>
    <cellStyle name="Comma 2 2 2 6 2 3 5 2" xfId="20935" xr:uid="{A3D7BC7A-4982-4FE3-A981-2988D95E9BB5}"/>
    <cellStyle name="Comma 2 2 2 6 2 3 6" xfId="12847" xr:uid="{3A640FA3-A1B9-45C0-9E30-E6C949F56714}"/>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3" xfId="11331" xr:uid="{939899B6-DC11-45CA-BCF5-38301229DAAF}"/>
    <cellStyle name="Comma 2 2 2 6 2 4 2 3 2" xfId="23463" xr:uid="{4B4728B8-2B14-4ABC-8D34-99CA7D0F8B70}"/>
    <cellStyle name="Comma 2 2 2 6 2 4 2 4" xfId="15375" xr:uid="{AA39D841-C955-4871-8C18-949E74B4CE82}"/>
    <cellStyle name="Comma 2 2 2 6 2 4 3" xfId="5265" xr:uid="{A173D5A2-F21B-473E-B0AA-267EAD73D085}"/>
    <cellStyle name="Comma 2 2 2 6 2 4 3 2" xfId="17397" xr:uid="{9B4BED53-84CB-4208-9FC6-B484AAA2455E}"/>
    <cellStyle name="Comma 2 2 2 6 2 4 4" xfId="9309" xr:uid="{B4F8D0DE-724A-4375-BAE7-CE7887C66D6A}"/>
    <cellStyle name="Comma 2 2 2 6 2 4 4 2" xfId="21441" xr:uid="{6F0EEEE5-8AD1-40C1-954A-AA4DC7B15536}"/>
    <cellStyle name="Comma 2 2 2 6 2 4 5" xfId="13353" xr:uid="{E36A5246-4D48-43DA-B542-35EFCC4FE253}"/>
    <cellStyle name="Comma 2 2 2 6 2 5" xfId="2232" xr:uid="{E4A46D02-B352-4FFB-9F9C-5D70BAC89486}"/>
    <cellStyle name="Comma 2 2 2 6 2 5 2" xfId="6276" xr:uid="{3DFA59DE-4F5B-4A86-BB85-4B9EBB40C984}"/>
    <cellStyle name="Comma 2 2 2 6 2 5 2 2" xfId="18408" xr:uid="{B81674B1-6A1D-4C62-974A-4B65CCCA1747}"/>
    <cellStyle name="Comma 2 2 2 6 2 5 3" xfId="10320" xr:uid="{08F72C36-8673-4F9A-8F72-E029BF4E00ED}"/>
    <cellStyle name="Comma 2 2 2 6 2 5 3 2" xfId="22452" xr:uid="{543BEB5E-D5E1-4866-AECC-13F21BE6478F}"/>
    <cellStyle name="Comma 2 2 2 6 2 5 4" xfId="14364" xr:uid="{AEE2700B-00B8-4870-9EC6-330A18FB637A}"/>
    <cellStyle name="Comma 2 2 2 6 2 6" xfId="4254" xr:uid="{1B4F9249-39D0-48E8-A93D-839FE5A10603}"/>
    <cellStyle name="Comma 2 2 2 6 2 6 2" xfId="16386" xr:uid="{4E2AA845-1CEC-4F83-BBA8-F43B4E130B3C}"/>
    <cellStyle name="Comma 2 2 2 6 2 7" xfId="8298" xr:uid="{E149C221-CD5A-446A-A840-A24B96C83DA2}"/>
    <cellStyle name="Comma 2 2 2 6 2 7 2" xfId="20430" xr:uid="{19A919DD-35AF-4E60-823D-480CCB8BD377}"/>
    <cellStyle name="Comma 2 2 2 6 2 8" xfId="12342" xr:uid="{30692AF0-CEE1-4AD3-AEC7-591E0315188E}"/>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3" xfId="11963" xr:uid="{19780C53-AB0B-47EE-9F22-91D402F29CFB}"/>
    <cellStyle name="Comma 2 2 2 6 3 2 2 2 3 2" xfId="24095" xr:uid="{58226211-11B4-4217-B380-16561DCC9226}"/>
    <cellStyle name="Comma 2 2 2 6 3 2 2 2 4" xfId="16007" xr:uid="{62C517B0-CEA1-41EC-9A45-77D3919188DC}"/>
    <cellStyle name="Comma 2 2 2 6 3 2 2 3" xfId="5897" xr:uid="{9C53EB85-2FE9-44C4-91D4-3C53A0324DB0}"/>
    <cellStyle name="Comma 2 2 2 6 3 2 2 3 2" xfId="18029" xr:uid="{82C8F14E-88D5-4A99-BF0D-09784DD01BB0}"/>
    <cellStyle name="Comma 2 2 2 6 3 2 2 4" xfId="9941" xr:uid="{EB981CE4-CF36-4504-9CA6-B3DF7F5E3FA8}"/>
    <cellStyle name="Comma 2 2 2 6 3 2 2 4 2" xfId="22073" xr:uid="{F7632684-8C61-4846-A6C5-0569B350CAB3}"/>
    <cellStyle name="Comma 2 2 2 6 3 2 2 5" xfId="13985" xr:uid="{A1CEF13E-EB5B-4B59-B859-F5E80E6AB35B}"/>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3" xfId="10952" xr:uid="{E5DA8AE8-8988-4106-B8FF-40827E2A8C60}"/>
    <cellStyle name="Comma 2 2 2 6 3 2 3 3 2" xfId="23084" xr:uid="{0566EE04-DEE2-44C4-A78A-4FD5B4E66BD7}"/>
    <cellStyle name="Comma 2 2 2 6 3 2 3 4" xfId="14996" xr:uid="{6EB59639-DF51-4397-8395-4256C97EBE64}"/>
    <cellStyle name="Comma 2 2 2 6 3 2 4" xfId="4886" xr:uid="{E0CCC735-4A2B-4AB4-94EE-A4CC63F8853A}"/>
    <cellStyle name="Comma 2 2 2 6 3 2 4 2" xfId="17018" xr:uid="{D5BFBBE2-B0BD-40D2-85BF-DC9F98C3BB43}"/>
    <cellStyle name="Comma 2 2 2 6 3 2 5" xfId="8930" xr:uid="{9451555F-FC3B-4EE4-8653-1F534E8729B9}"/>
    <cellStyle name="Comma 2 2 2 6 3 2 5 2" xfId="21062" xr:uid="{A26D7535-7ADA-46A3-8819-DDE32DC5F9FB}"/>
    <cellStyle name="Comma 2 2 2 6 3 2 6" xfId="12974" xr:uid="{D6BFDA1B-CB33-404B-AAF8-CFEDAC054C1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3" xfId="11458" xr:uid="{AC8B7178-2156-452E-9E69-F3D21B266CBF}"/>
    <cellStyle name="Comma 2 2 2 6 3 3 2 3 2" xfId="23590" xr:uid="{3763AF5C-61D1-49FC-80AA-1234B333711D}"/>
    <cellStyle name="Comma 2 2 2 6 3 3 2 4" xfId="15502" xr:uid="{E85462DD-68BE-417E-A7EE-4735EC45B500}"/>
    <cellStyle name="Comma 2 2 2 6 3 3 3" xfId="5392" xr:uid="{26D24D32-F98D-455A-98AC-610A51699176}"/>
    <cellStyle name="Comma 2 2 2 6 3 3 3 2" xfId="17524" xr:uid="{11D33B18-2759-45B2-A1B4-9CF71E5814EA}"/>
    <cellStyle name="Comma 2 2 2 6 3 3 4" xfId="9436" xr:uid="{5C94C713-B632-40E8-A0D4-729E6EA9CEAE}"/>
    <cellStyle name="Comma 2 2 2 6 3 3 4 2" xfId="21568" xr:uid="{2BBF6985-7503-4B90-943C-346FC2269D6F}"/>
    <cellStyle name="Comma 2 2 2 6 3 3 5" xfId="13480" xr:uid="{5C0F0579-5F0A-413F-AF6C-1066C6CFD2FF}"/>
    <cellStyle name="Comma 2 2 2 6 3 4" xfId="2359" xr:uid="{D033339F-B1ED-49AE-B3E4-12AA9AA8E49A}"/>
    <cellStyle name="Comma 2 2 2 6 3 4 2" xfId="6403" xr:uid="{A188AFF3-F0D8-4A30-9BDD-102D0EE92858}"/>
    <cellStyle name="Comma 2 2 2 6 3 4 2 2" xfId="18535" xr:uid="{8AEE0A0F-8256-4611-A459-89123C2E1132}"/>
    <cellStyle name="Comma 2 2 2 6 3 4 3" xfId="10447" xr:uid="{F7866344-0C53-45E7-AD94-E6279E4BEF1D}"/>
    <cellStyle name="Comma 2 2 2 6 3 4 3 2" xfId="22579" xr:uid="{D488BBD3-9138-4B53-A347-9FDEAA0B2751}"/>
    <cellStyle name="Comma 2 2 2 6 3 4 4" xfId="14491" xr:uid="{3E354EFA-84D5-4ADE-939C-333A27610FA2}"/>
    <cellStyle name="Comma 2 2 2 6 3 5" xfId="4381" xr:uid="{3C2B7ECA-42F4-412F-B5E0-76E9A9BCE968}"/>
    <cellStyle name="Comma 2 2 2 6 3 5 2" xfId="16513" xr:uid="{45F3BD5E-E124-47FA-83A9-1BCC1628CEDB}"/>
    <cellStyle name="Comma 2 2 2 6 3 6" xfId="8425" xr:uid="{62CBD579-006C-48E5-875F-688811FBB712}"/>
    <cellStyle name="Comma 2 2 2 6 3 6 2" xfId="20557" xr:uid="{A8D7736E-E55F-4EF6-92DA-6CEC4F064747}"/>
    <cellStyle name="Comma 2 2 2 6 3 7" xfId="12469" xr:uid="{14BEC155-2C80-407F-AEDB-C41A254F91AD}"/>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3" xfId="11710" xr:uid="{3443411A-6DAD-4977-8933-C21CA9041808}"/>
    <cellStyle name="Comma 2 2 2 6 4 2 2 3 2" xfId="23842" xr:uid="{F0C0A2AE-DD1F-4A40-8B27-213BB1916C79}"/>
    <cellStyle name="Comma 2 2 2 6 4 2 2 4" xfId="15754" xr:uid="{96950BB8-BE28-4624-AFA7-C3C20695668A}"/>
    <cellStyle name="Comma 2 2 2 6 4 2 3" xfId="5644" xr:uid="{C7DDE535-49A5-45A6-8993-2833AFF9FCF2}"/>
    <cellStyle name="Comma 2 2 2 6 4 2 3 2" xfId="17776" xr:uid="{C66F0959-F72E-4E33-A87D-36528AB4544A}"/>
    <cellStyle name="Comma 2 2 2 6 4 2 4" xfId="9688" xr:uid="{9A0E71B8-3D1C-415F-BF66-4E692CD82231}"/>
    <cellStyle name="Comma 2 2 2 6 4 2 4 2" xfId="21820" xr:uid="{0A2CE082-AC87-41B0-A34F-04E483347307}"/>
    <cellStyle name="Comma 2 2 2 6 4 2 5" xfId="13732" xr:uid="{76632105-1D57-4E4D-A7C2-8990B54B0CD4}"/>
    <cellStyle name="Comma 2 2 2 6 4 3" xfId="2611" xr:uid="{0AC0D7EB-8856-4B17-BCF7-FB0BD92F82A3}"/>
    <cellStyle name="Comma 2 2 2 6 4 3 2" xfId="6655" xr:uid="{0A6F3736-0871-47D0-AC14-D39FCDEAB5F9}"/>
    <cellStyle name="Comma 2 2 2 6 4 3 2 2" xfId="18787" xr:uid="{EAFD09BF-DB06-4559-8699-55E69E91112D}"/>
    <cellStyle name="Comma 2 2 2 6 4 3 3" xfId="10699" xr:uid="{0803178F-6789-471E-ACAF-8DA8C3705148}"/>
    <cellStyle name="Comma 2 2 2 6 4 3 3 2" xfId="22831" xr:uid="{96E9717E-3810-4F2C-B3DA-A5C0C86E160B}"/>
    <cellStyle name="Comma 2 2 2 6 4 3 4" xfId="14743" xr:uid="{34586A2E-0B26-48B9-8B49-B9E86326FF23}"/>
    <cellStyle name="Comma 2 2 2 6 4 4" xfId="4633" xr:uid="{C393C57C-F099-4D85-8A81-663CFA85C0FE}"/>
    <cellStyle name="Comma 2 2 2 6 4 4 2" xfId="16765" xr:uid="{D6B1DF48-4372-4C22-8E56-5AAE53E1028B}"/>
    <cellStyle name="Comma 2 2 2 6 4 5" xfId="8677" xr:uid="{65797B01-5AD1-471E-8C2F-86873CAF3C99}"/>
    <cellStyle name="Comma 2 2 2 6 4 5 2" xfId="20809" xr:uid="{CF7A5A87-8380-4A23-A24E-D8221893BA67}"/>
    <cellStyle name="Comma 2 2 2 6 4 6" xfId="12721" xr:uid="{87F94A0E-A297-4002-A744-8C2E28F4ABC0}"/>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3" xfId="11205" xr:uid="{F8575C95-26C6-442C-9460-2E8C95C14929}"/>
    <cellStyle name="Comma 2 2 2 6 5 2 3 2" xfId="23337" xr:uid="{EA166E0E-04A4-4FAA-8796-C70292A40510}"/>
    <cellStyle name="Comma 2 2 2 6 5 2 4" xfId="15249" xr:uid="{B8108034-04F5-4386-A53D-D2CA66BCEBD0}"/>
    <cellStyle name="Comma 2 2 2 6 5 3" xfId="5139" xr:uid="{A52E3A88-9DD1-4C70-8F3C-82474788A2D2}"/>
    <cellStyle name="Comma 2 2 2 6 5 3 2" xfId="17271" xr:uid="{C15FA3C4-C7D9-4F6D-9A11-9BC925F7A2C2}"/>
    <cellStyle name="Comma 2 2 2 6 5 4" xfId="9183" xr:uid="{8FD3B959-8CEC-46C2-B9E1-4F8B12D28ADF}"/>
    <cellStyle name="Comma 2 2 2 6 5 4 2" xfId="21315" xr:uid="{39147188-720A-4279-A9E3-CBDE0202A8F1}"/>
    <cellStyle name="Comma 2 2 2 6 5 5" xfId="13227" xr:uid="{9D8BBC5D-3010-4F7A-BE70-43A4FFC41815}"/>
    <cellStyle name="Comma 2 2 2 6 6" xfId="2106" xr:uid="{77E08BF4-63B6-4499-A2F5-BF62CB7A235A}"/>
    <cellStyle name="Comma 2 2 2 6 6 2" xfId="6150" xr:uid="{53700F2A-CC65-4661-B4D9-FFFBD19B29F7}"/>
    <cellStyle name="Comma 2 2 2 6 6 2 2" xfId="18282" xr:uid="{F3855E8B-4E95-4D28-A857-D525727E360C}"/>
    <cellStyle name="Comma 2 2 2 6 6 3" xfId="10194" xr:uid="{78B912AE-31A8-4FA3-83E5-42A50EC6F294}"/>
    <cellStyle name="Comma 2 2 2 6 6 3 2" xfId="22326" xr:uid="{D3C870FB-8E8E-4D03-8DC4-E205FA3C5BF5}"/>
    <cellStyle name="Comma 2 2 2 6 6 4" xfId="14238" xr:uid="{4B7FF1A6-136F-4C89-9F1F-168ADB3F6EC8}"/>
    <cellStyle name="Comma 2 2 2 6 7" xfId="4128" xr:uid="{E843F394-C81D-4DD6-A4F5-94D53D244C8A}"/>
    <cellStyle name="Comma 2 2 2 6 7 2" xfId="16260" xr:uid="{0A888FC0-0D96-42BF-9DD3-910E23C49580}"/>
    <cellStyle name="Comma 2 2 2 6 8" xfId="8172" xr:uid="{19991DC1-324F-457C-B746-2E7A5C0BD6B7}"/>
    <cellStyle name="Comma 2 2 2 6 8 2" xfId="20304" xr:uid="{66286C6E-0121-4982-8D8F-86DC0452355D}"/>
    <cellStyle name="Comma 2 2 2 6 9" xfId="12216" xr:uid="{9BE5B05C-54B4-4E39-BE3F-215A6DA2860F}"/>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3" xfId="12026" xr:uid="{CF482E66-0BC2-4838-8585-097E5702DE5E}"/>
    <cellStyle name="Comma 2 2 2 7 2 2 2 2 3 2" xfId="24158" xr:uid="{50A356D0-08C8-4183-BBB1-8B138AB714CE}"/>
    <cellStyle name="Comma 2 2 2 7 2 2 2 2 4" xfId="16070" xr:uid="{78E99D47-87A1-4874-A237-A58AFA7C18AC}"/>
    <cellStyle name="Comma 2 2 2 7 2 2 2 3" xfId="5960" xr:uid="{0F2DF600-3CF2-401A-89C7-9743406C6CBB}"/>
    <cellStyle name="Comma 2 2 2 7 2 2 2 3 2" xfId="18092" xr:uid="{AB9AFB75-10D2-4764-A942-5702898A8627}"/>
    <cellStyle name="Comma 2 2 2 7 2 2 2 4" xfId="10004" xr:uid="{E1CD3C75-D6D7-4BDA-A8BC-33CD6EC8CBA9}"/>
    <cellStyle name="Comma 2 2 2 7 2 2 2 4 2" xfId="22136" xr:uid="{4A7071D2-0FFE-4F98-A2DE-E2BD44008787}"/>
    <cellStyle name="Comma 2 2 2 7 2 2 2 5" xfId="14048" xr:uid="{9DBD0CB3-9523-422E-A242-CC3EF4D5CC0B}"/>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3" xfId="11015" xr:uid="{DAB20A3B-1F4C-4F49-8052-792112053A9F}"/>
    <cellStyle name="Comma 2 2 2 7 2 2 3 3 2" xfId="23147" xr:uid="{BE07EB29-9F0C-4A61-B612-54BB53CB003A}"/>
    <cellStyle name="Comma 2 2 2 7 2 2 3 4" xfId="15059" xr:uid="{8E94CF1D-6DEE-48F9-BBDE-F1D825F3FD6E}"/>
    <cellStyle name="Comma 2 2 2 7 2 2 4" xfId="4949" xr:uid="{A9FBE180-E636-4172-92AE-4C959F32859C}"/>
    <cellStyle name="Comma 2 2 2 7 2 2 4 2" xfId="17081" xr:uid="{8FBBAE16-60B8-4306-9275-E5A74483B98C}"/>
    <cellStyle name="Comma 2 2 2 7 2 2 5" xfId="8993" xr:uid="{343AEC81-D713-45B9-A495-8DC87C9B0C5E}"/>
    <cellStyle name="Comma 2 2 2 7 2 2 5 2" xfId="21125" xr:uid="{22D8C23B-F3B0-4D69-96C7-76D5B9BE5662}"/>
    <cellStyle name="Comma 2 2 2 7 2 2 6" xfId="13037" xr:uid="{1051B42A-1812-46DB-A2F8-5E521B7BDC7B}"/>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3" xfId="11521" xr:uid="{8C14B9BD-60C1-4345-A223-7CE824B87E33}"/>
    <cellStyle name="Comma 2 2 2 7 2 3 2 3 2" xfId="23653" xr:uid="{F720AAD7-05F3-4191-84CE-DAE7BFEFFE5B}"/>
    <cellStyle name="Comma 2 2 2 7 2 3 2 4" xfId="15565" xr:uid="{623F6C75-B392-40F6-BC49-E630B20D7EEC}"/>
    <cellStyle name="Comma 2 2 2 7 2 3 3" xfId="5455" xr:uid="{8956B3B5-210C-40C0-9DA1-6A31DCD124AD}"/>
    <cellStyle name="Comma 2 2 2 7 2 3 3 2" xfId="17587" xr:uid="{3ADC704F-5850-40A4-BDB7-177FF2C4A003}"/>
    <cellStyle name="Comma 2 2 2 7 2 3 4" xfId="9499" xr:uid="{DD9D5DDE-9179-45E5-A54F-2E3A0EB61884}"/>
    <cellStyle name="Comma 2 2 2 7 2 3 4 2" xfId="21631" xr:uid="{65057BEE-C5BF-4F5D-A616-1C1C7799C42E}"/>
    <cellStyle name="Comma 2 2 2 7 2 3 5" xfId="13543" xr:uid="{26CFAE13-3DD0-4543-9DB5-7CD5A87230E8}"/>
    <cellStyle name="Comma 2 2 2 7 2 4" xfId="2422" xr:uid="{E8DE675F-953C-4226-9DF2-2C0A3DD95E84}"/>
    <cellStyle name="Comma 2 2 2 7 2 4 2" xfId="6466" xr:uid="{B6C09441-B9CC-4268-8D7F-B3F193521E77}"/>
    <cellStyle name="Comma 2 2 2 7 2 4 2 2" xfId="18598" xr:uid="{4D96BD86-A99B-4381-9F74-0DFD741A1FE7}"/>
    <cellStyle name="Comma 2 2 2 7 2 4 3" xfId="10510" xr:uid="{3FF48B1C-8348-4254-A5A9-ECCE56E9DBA7}"/>
    <cellStyle name="Comma 2 2 2 7 2 4 3 2" xfId="22642" xr:uid="{02C271FB-9547-45D5-8ED8-F693B1C1E7BA}"/>
    <cellStyle name="Comma 2 2 2 7 2 4 4" xfId="14554" xr:uid="{2CDA6B5C-90A6-4542-8AFC-B2CB5BF2E703}"/>
    <cellStyle name="Comma 2 2 2 7 2 5" xfId="4444" xr:uid="{723CB1B4-88B8-49CF-95F8-61C43861BCCC}"/>
    <cellStyle name="Comma 2 2 2 7 2 5 2" xfId="16576" xr:uid="{F9A7AADF-78F7-4F58-BC2E-FC38730FD831}"/>
    <cellStyle name="Comma 2 2 2 7 2 6" xfId="8488" xr:uid="{09C26885-E236-42DF-A44F-E2FC6C4FADBE}"/>
    <cellStyle name="Comma 2 2 2 7 2 6 2" xfId="20620" xr:uid="{BF50B1F6-7432-46A6-AC78-8922F9B4A423}"/>
    <cellStyle name="Comma 2 2 2 7 2 7" xfId="12532" xr:uid="{7066019B-FD84-45DA-A6B9-C297801C3A70}"/>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3" xfId="11773" xr:uid="{DB3EF9D7-AA11-45DD-B9C8-6FED5D46BE33}"/>
    <cellStyle name="Comma 2 2 2 7 3 2 2 3 2" xfId="23905" xr:uid="{BBF6F6E0-5459-41F3-8467-5C02B2CCDC18}"/>
    <cellStyle name="Comma 2 2 2 7 3 2 2 4" xfId="15817" xr:uid="{EE866513-88A3-4F9D-AE66-A3C2411131D5}"/>
    <cellStyle name="Comma 2 2 2 7 3 2 3" xfId="5707" xr:uid="{B677900F-BC9A-4120-941C-3B0B9694BEC5}"/>
    <cellStyle name="Comma 2 2 2 7 3 2 3 2" xfId="17839" xr:uid="{B1FCE460-FA96-4802-A8B7-977B45DC287D}"/>
    <cellStyle name="Comma 2 2 2 7 3 2 4" xfId="9751" xr:uid="{BB404A4F-BC54-48D2-862F-C14BF714D336}"/>
    <cellStyle name="Comma 2 2 2 7 3 2 4 2" xfId="21883" xr:uid="{1AAF1DE7-854B-4E21-B02B-37B32F6E279C}"/>
    <cellStyle name="Comma 2 2 2 7 3 2 5" xfId="13795" xr:uid="{97493C67-2947-4C36-8E10-9C58B6D3A231}"/>
    <cellStyle name="Comma 2 2 2 7 3 3" xfId="2674" xr:uid="{E29FCC5A-53B9-4A3B-B00C-73409E8453D4}"/>
    <cellStyle name="Comma 2 2 2 7 3 3 2" xfId="6718" xr:uid="{E564D2DF-26C6-47A0-9395-3069C0229ACC}"/>
    <cellStyle name="Comma 2 2 2 7 3 3 2 2" xfId="18850" xr:uid="{93396908-6D8D-4FA3-9F1F-57A60DE46F4F}"/>
    <cellStyle name="Comma 2 2 2 7 3 3 3" xfId="10762" xr:uid="{87C5F349-C66C-47AA-AE05-A15EE7172BD8}"/>
    <cellStyle name="Comma 2 2 2 7 3 3 3 2" xfId="22894" xr:uid="{CC7A7A80-2B0F-47B6-B0CB-2D8B43150F88}"/>
    <cellStyle name="Comma 2 2 2 7 3 3 4" xfId="14806" xr:uid="{AFE259B8-A5E8-4B1E-926F-8127E174BC94}"/>
    <cellStyle name="Comma 2 2 2 7 3 4" xfId="4696" xr:uid="{A31E39FB-6F2C-411D-8AB5-8C370111F44D}"/>
    <cellStyle name="Comma 2 2 2 7 3 4 2" xfId="16828" xr:uid="{76F0131D-F075-4915-94EB-E1E289ACB972}"/>
    <cellStyle name="Comma 2 2 2 7 3 5" xfId="8740" xr:uid="{A94F5502-BD18-4B93-BACA-398C2B272AFA}"/>
    <cellStyle name="Comma 2 2 2 7 3 5 2" xfId="20872" xr:uid="{EFFB683A-2F20-4F18-8FB5-7353472BBE86}"/>
    <cellStyle name="Comma 2 2 2 7 3 6" xfId="12784" xr:uid="{7788A945-246F-44F0-ADEA-0735F5F13BA0}"/>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3" xfId="11268" xr:uid="{AE0C984B-8A39-4DA8-88F0-DD13AC7F75DE}"/>
    <cellStyle name="Comma 2 2 2 7 4 2 3 2" xfId="23400" xr:uid="{43F51734-CDD6-4849-AEFE-589D9D1E5EDD}"/>
    <cellStyle name="Comma 2 2 2 7 4 2 4" xfId="15312" xr:uid="{85AA98B1-CF2D-44A7-BE13-96E3F5AF2170}"/>
    <cellStyle name="Comma 2 2 2 7 4 3" xfId="5202" xr:uid="{D93E698C-5EB0-44DC-AAD6-3221829BABFC}"/>
    <cellStyle name="Comma 2 2 2 7 4 3 2" xfId="17334" xr:uid="{E3E5E104-656D-4879-9CE3-BCCCFB8A4E3F}"/>
    <cellStyle name="Comma 2 2 2 7 4 4" xfId="9246" xr:uid="{9DDB2870-AEA2-4E1D-A412-7132B132D86D}"/>
    <cellStyle name="Comma 2 2 2 7 4 4 2" xfId="21378" xr:uid="{71D84E26-B56F-47DC-BCBF-69D2CD35097E}"/>
    <cellStyle name="Comma 2 2 2 7 4 5" xfId="13290" xr:uid="{792AF3E9-86DD-4D12-9AE6-903563245A67}"/>
    <cellStyle name="Comma 2 2 2 7 5" xfId="2169" xr:uid="{6D8993AA-65EF-4D6C-BDEE-01AB0142EDCB}"/>
    <cellStyle name="Comma 2 2 2 7 5 2" xfId="6213" xr:uid="{060890D0-3DA9-4179-A4A3-1DAC0AED8DA9}"/>
    <cellStyle name="Comma 2 2 2 7 5 2 2" xfId="18345" xr:uid="{3DBAEA52-8820-4C85-B7B3-2D5B7DC211EE}"/>
    <cellStyle name="Comma 2 2 2 7 5 3" xfId="10257" xr:uid="{8150CDAE-2340-4BEB-A7F5-5C00C4E86577}"/>
    <cellStyle name="Comma 2 2 2 7 5 3 2" xfId="22389" xr:uid="{60CFC2BB-A711-48C2-A0D9-D357CF262259}"/>
    <cellStyle name="Comma 2 2 2 7 5 4" xfId="14301" xr:uid="{34C87950-F411-45AF-9499-5E09DAF43523}"/>
    <cellStyle name="Comma 2 2 2 7 6" xfId="4191" xr:uid="{2D6F1B84-8F0F-4A4F-88DE-96389C6D4F43}"/>
    <cellStyle name="Comma 2 2 2 7 6 2" xfId="16323" xr:uid="{78F5A9E8-80AC-4A64-B0F2-D9B95AC6C3D6}"/>
    <cellStyle name="Comma 2 2 2 7 7" xfId="8235" xr:uid="{E833FAC1-CF6F-4704-BF49-25785A9818B3}"/>
    <cellStyle name="Comma 2 2 2 7 7 2" xfId="20367" xr:uid="{478BE9FD-4A23-4786-9B28-1EC6E16BD887}"/>
    <cellStyle name="Comma 2 2 2 7 8" xfId="12279" xr:uid="{A8EE6486-E65B-4297-8092-78688F26484E}"/>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3" xfId="11900" xr:uid="{403B924D-F02A-4309-BD6F-154C38529FC2}"/>
    <cellStyle name="Comma 2 2 2 8 2 2 2 3 2" xfId="24032" xr:uid="{23C7D73B-312F-4ADA-B164-9874A0DF1631}"/>
    <cellStyle name="Comma 2 2 2 8 2 2 2 4" xfId="15944" xr:uid="{847C1F37-34B3-4148-B91F-699BC1EA440E}"/>
    <cellStyle name="Comma 2 2 2 8 2 2 3" xfId="5834" xr:uid="{0EC6BE68-F976-4C27-91E2-4A7DD41AECCD}"/>
    <cellStyle name="Comma 2 2 2 8 2 2 3 2" xfId="17966" xr:uid="{FB0FE91A-A6D6-4A0A-BA50-47379E6674EE}"/>
    <cellStyle name="Comma 2 2 2 8 2 2 4" xfId="9878" xr:uid="{48124C71-2378-46B1-8CA6-AE1CB5CE1B6A}"/>
    <cellStyle name="Comma 2 2 2 8 2 2 4 2" xfId="22010" xr:uid="{D23012FD-DC09-4D53-BA0F-66903E8AD833}"/>
    <cellStyle name="Comma 2 2 2 8 2 2 5" xfId="13922" xr:uid="{5110558C-0474-4AF7-A366-8251C8D4E191}"/>
    <cellStyle name="Comma 2 2 2 8 2 3" xfId="2801" xr:uid="{4CFA7A13-373C-4D07-9620-9F4183CBD472}"/>
    <cellStyle name="Comma 2 2 2 8 2 3 2" xfId="6845" xr:uid="{C1157D34-2778-4784-AFC2-25554B3E1E89}"/>
    <cellStyle name="Comma 2 2 2 8 2 3 2 2" xfId="18977" xr:uid="{6002CCD7-02AF-4B82-8724-5D8C090E47BC}"/>
    <cellStyle name="Comma 2 2 2 8 2 3 3" xfId="10889" xr:uid="{BA4D82E0-ED8F-4068-90D2-96EC9B83C398}"/>
    <cellStyle name="Comma 2 2 2 8 2 3 3 2" xfId="23021" xr:uid="{1BE20B1A-9256-4B86-A036-88EBC136C852}"/>
    <cellStyle name="Comma 2 2 2 8 2 3 4" xfId="14933" xr:uid="{137D3CA5-3F46-43B0-B7B4-F2E5A9A314C4}"/>
    <cellStyle name="Comma 2 2 2 8 2 4" xfId="4823" xr:uid="{80C1B1FA-F258-4668-AF65-E6117666FC64}"/>
    <cellStyle name="Comma 2 2 2 8 2 4 2" xfId="16955" xr:uid="{F3906520-090A-43FE-9162-2FD536DB29F0}"/>
    <cellStyle name="Comma 2 2 2 8 2 5" xfId="8867" xr:uid="{87812AD9-4AE4-4D69-90BE-03D171AC4C77}"/>
    <cellStyle name="Comma 2 2 2 8 2 5 2" xfId="20999" xr:uid="{426320C0-AB62-49B0-8343-03171E8B586C}"/>
    <cellStyle name="Comma 2 2 2 8 2 6" xfId="12911" xr:uid="{AD3E9283-C355-4BCB-A083-CFCC8CCF050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3" xfId="11395" xr:uid="{8C5F968C-D9F2-42D9-9101-EFDE82E872B5}"/>
    <cellStyle name="Comma 2 2 2 8 3 2 3 2" xfId="23527" xr:uid="{5D4CD71D-4A0F-4956-82A9-8336B6D858D0}"/>
    <cellStyle name="Comma 2 2 2 8 3 2 4" xfId="15439" xr:uid="{DE3577D0-8255-4887-8315-36DC8200663A}"/>
    <cellStyle name="Comma 2 2 2 8 3 3" xfId="5329" xr:uid="{C4594001-C594-42D0-B54E-22E18C4E602B}"/>
    <cellStyle name="Comma 2 2 2 8 3 3 2" xfId="17461" xr:uid="{B138F9B8-3175-421F-B9F8-4D62943E8F9D}"/>
    <cellStyle name="Comma 2 2 2 8 3 4" xfId="9373" xr:uid="{41AF9CF2-5B5B-4F45-B7B6-F8A8718AA765}"/>
    <cellStyle name="Comma 2 2 2 8 3 4 2" xfId="21505" xr:uid="{E6F09A63-EF60-44B2-B0D9-D39B282A259C}"/>
    <cellStyle name="Comma 2 2 2 8 3 5" xfId="13417" xr:uid="{21A10F59-3A03-4782-95C1-6EAD22EEB25D}"/>
    <cellStyle name="Comma 2 2 2 8 4" xfId="2296" xr:uid="{ACC0D273-14C0-453A-A66D-90F311CB328F}"/>
    <cellStyle name="Comma 2 2 2 8 4 2" xfId="6340" xr:uid="{18E8DC1C-0C03-45CF-BDBB-2CBC1ED90A23}"/>
    <cellStyle name="Comma 2 2 2 8 4 2 2" xfId="18472" xr:uid="{52229018-C687-4B6C-B727-771E1F71A0B3}"/>
    <cellStyle name="Comma 2 2 2 8 4 3" xfId="10384" xr:uid="{B7C76AAD-236E-497D-A7F9-FE0F88A767EA}"/>
    <cellStyle name="Comma 2 2 2 8 4 3 2" xfId="22516" xr:uid="{B2CAB9AA-211C-4248-9929-6A60137809B6}"/>
    <cellStyle name="Comma 2 2 2 8 4 4" xfId="14428" xr:uid="{BF574184-CA57-4F18-A4BB-95375CA2E78E}"/>
    <cellStyle name="Comma 2 2 2 8 5" xfId="4318" xr:uid="{953024D0-3595-4FBE-A067-F2524F57712A}"/>
    <cellStyle name="Comma 2 2 2 8 5 2" xfId="16450" xr:uid="{356FC129-141F-4903-9BBA-5E257EB3C367}"/>
    <cellStyle name="Comma 2 2 2 8 6" xfId="8362" xr:uid="{8A8A8D8C-26D9-4919-942F-C7AC161611D1}"/>
    <cellStyle name="Comma 2 2 2 8 6 2" xfId="20494" xr:uid="{D656020F-6D90-4934-B320-7A964B8707BC}"/>
    <cellStyle name="Comma 2 2 2 8 7" xfId="12406" xr:uid="{36ADFE15-CAC7-472C-8462-D77F332F05AB}"/>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3" xfId="11647" xr:uid="{10A5A2D3-0425-429F-96AE-E3C6BDF45061}"/>
    <cellStyle name="Comma 2 2 2 9 2 2 3 2" xfId="23779" xr:uid="{6A8B3761-7012-4317-9B26-A602EFFE8A76}"/>
    <cellStyle name="Comma 2 2 2 9 2 2 4" xfId="15691" xr:uid="{F1E54DDB-A3F8-4A91-B6D2-08BC2A77C774}"/>
    <cellStyle name="Comma 2 2 2 9 2 3" xfId="5581" xr:uid="{4DA43C69-BCDC-4AC3-AEC6-A534E04471AF}"/>
    <cellStyle name="Comma 2 2 2 9 2 3 2" xfId="17713" xr:uid="{5FE5014D-1404-4F03-AAD0-BD82D92D8A48}"/>
    <cellStyle name="Comma 2 2 2 9 2 4" xfId="9625" xr:uid="{8BA6F03A-1C7F-4544-B2A6-BFE59693EAA8}"/>
    <cellStyle name="Comma 2 2 2 9 2 4 2" xfId="21757" xr:uid="{BD16FDF2-17A6-484C-8ABE-C7F73BB1F340}"/>
    <cellStyle name="Comma 2 2 2 9 2 5" xfId="13669" xr:uid="{84881CD2-B53D-4699-89B1-53BC1A305B76}"/>
    <cellStyle name="Comma 2 2 2 9 3" xfId="2548" xr:uid="{2408FEC4-8E73-4735-A931-797C71C3D5C5}"/>
    <cellStyle name="Comma 2 2 2 9 3 2" xfId="6592" xr:uid="{E56F4E3B-161E-44E5-A94A-17AF5F36B6F8}"/>
    <cellStyle name="Comma 2 2 2 9 3 2 2" xfId="18724" xr:uid="{D2C5CF26-3576-401E-A5F0-6ABE4CF44E40}"/>
    <cellStyle name="Comma 2 2 2 9 3 3" xfId="10636" xr:uid="{41E52CBA-99B9-46BE-8AB1-4411948D8F33}"/>
    <cellStyle name="Comma 2 2 2 9 3 3 2" xfId="22768" xr:uid="{F17BB0BF-BD38-42E6-9168-DC41D3D00394}"/>
    <cellStyle name="Comma 2 2 2 9 3 4" xfId="14680" xr:uid="{5EE4503C-4951-4CF0-BCFF-5EB90B5999CF}"/>
    <cellStyle name="Comma 2 2 2 9 4" xfId="4570" xr:uid="{5033BCCA-5EDC-48BD-8F43-728E93F56A1C}"/>
    <cellStyle name="Comma 2 2 2 9 4 2" xfId="16702" xr:uid="{F83BC48B-CF68-400B-84AE-6CABD98DC9C0}"/>
    <cellStyle name="Comma 2 2 2 9 5" xfId="8614" xr:uid="{D3FF7C83-2F42-491F-9D96-F4CBF04C9C76}"/>
    <cellStyle name="Comma 2 2 2 9 5 2" xfId="20746" xr:uid="{669099DF-D4F3-4C9B-8C60-F09E59FF3012}"/>
    <cellStyle name="Comma 2 2 2 9 6" xfId="12658" xr:uid="{008393B1-C243-44BA-9C65-0466F5290A5F}"/>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3" xfId="10133" xr:uid="{D9706817-8D62-4AC5-B4F5-9FB3071F6B7D}"/>
    <cellStyle name="Comma 2 2 3 10 3 2" xfId="22265" xr:uid="{EB4CD929-BCD9-4AAF-9004-7D2C8A0A9CD7}"/>
    <cellStyle name="Comma 2 2 3 10 4" xfId="14177" xr:uid="{A909278E-1C26-4019-B3B5-0CBBA1FDC800}"/>
    <cellStyle name="Comma 2 2 3 11" xfId="4067" xr:uid="{29E88301-CD05-4B08-8666-C7A4CF291994}"/>
    <cellStyle name="Comma 2 2 3 11 2" xfId="16199" xr:uid="{65059531-4DB9-41FC-9704-E5E5CC2469D0}"/>
    <cellStyle name="Comma 2 2 3 12" xfId="8111" xr:uid="{4662EBC6-3188-4461-B46F-0A7F0ABFF39F}"/>
    <cellStyle name="Comma 2 2 3 12 2" xfId="20243" xr:uid="{25C4279B-11DE-44B0-B114-1417420A7F70}"/>
    <cellStyle name="Comma 2 2 3 13" xfId="12155" xr:uid="{F9C31D6F-953B-4DB6-8CE6-38EEF96C12BC}"/>
    <cellStyle name="Comma 2 2 3 2" xfId="34" xr:uid="{B5CF8035-8FEE-439B-9633-6DD54E70E304}"/>
    <cellStyle name="Comma 2 2 3 2 10" xfId="4078" xr:uid="{6B6E77A2-6907-4396-BD2F-4B4872374C11}"/>
    <cellStyle name="Comma 2 2 3 2 10 2" xfId="16210" xr:uid="{43E7B2A4-A099-4A2A-9221-37312400CCE8}"/>
    <cellStyle name="Comma 2 2 3 2 11" xfId="8122" xr:uid="{63FE1A6D-E51F-44F5-BF44-4D4401A4A894}"/>
    <cellStyle name="Comma 2 2 3 2 11 2" xfId="20254" xr:uid="{C239F79C-7641-4AB9-9E93-92C37EEBEB0C}"/>
    <cellStyle name="Comma 2 2 3 2 12" xfId="12166" xr:uid="{5AB72A63-32B2-42EF-80BF-D5583F76DC51}"/>
    <cellStyle name="Comma 2 2 3 2 2" xfId="55" xr:uid="{D2A24775-16BB-45C1-9F7D-A5D5CB5448B6}"/>
    <cellStyle name="Comma 2 2 3 2 2 10" xfId="12187" xr:uid="{AEA7EDE5-9DF0-46D3-818E-846CA63B6C50}"/>
    <cellStyle name="Comma 2 2 3 2 2 2" xfId="118" xr:uid="{E9ACE195-C587-46FE-8FA7-A50DDA74E3AF}"/>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3" xfId="12123" xr:uid="{75005CEC-17E8-4359-9BB2-2C7122DB3DC4}"/>
    <cellStyle name="Comma 2 2 3 2 2 2 2 2 2 2 2 3 2" xfId="24255" xr:uid="{14CB3FC8-AD6F-46A0-8EED-D087CF14E688}"/>
    <cellStyle name="Comma 2 2 3 2 2 2 2 2 2 2 2 4" xfId="16167" xr:uid="{3A4B5A4D-2277-4A4E-9988-0E8CCA060724}"/>
    <cellStyle name="Comma 2 2 3 2 2 2 2 2 2 2 3" xfId="6057" xr:uid="{7C20FE24-360C-4ADE-9826-2C32654EFD27}"/>
    <cellStyle name="Comma 2 2 3 2 2 2 2 2 2 2 3 2" xfId="18189" xr:uid="{15B41B0C-3FA7-481D-9043-A8D543D525C6}"/>
    <cellStyle name="Comma 2 2 3 2 2 2 2 2 2 2 4" xfId="10101" xr:uid="{73B16C80-BE62-4D28-A9EE-21915C1A0C84}"/>
    <cellStyle name="Comma 2 2 3 2 2 2 2 2 2 2 4 2" xfId="22233" xr:uid="{92E57B09-E23B-4A0A-B742-2681B1744DFE}"/>
    <cellStyle name="Comma 2 2 3 2 2 2 2 2 2 2 5" xfId="14145" xr:uid="{3B3D2C7C-4E02-4C00-BC99-44478A214AD8}"/>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3" xfId="11112" xr:uid="{6ECF7AD6-A277-47E9-888F-31CB8007AD46}"/>
    <cellStyle name="Comma 2 2 3 2 2 2 2 2 2 3 3 2" xfId="23244" xr:uid="{181A0967-F3FC-4F49-8D7A-464C35357909}"/>
    <cellStyle name="Comma 2 2 3 2 2 2 2 2 2 3 4" xfId="15156" xr:uid="{FF367FC7-B4C8-4928-A689-8FF89FE1318B}"/>
    <cellStyle name="Comma 2 2 3 2 2 2 2 2 2 4" xfId="5046" xr:uid="{81FF12E1-6AF6-4014-9F23-047A35956BD1}"/>
    <cellStyle name="Comma 2 2 3 2 2 2 2 2 2 4 2" xfId="17178" xr:uid="{1EB3E49B-4FD4-46C3-AA4F-E04DB5AFD950}"/>
    <cellStyle name="Comma 2 2 3 2 2 2 2 2 2 5" xfId="9090" xr:uid="{D5CC182B-87BB-4391-941F-2F39EA4EE216}"/>
    <cellStyle name="Comma 2 2 3 2 2 2 2 2 2 5 2" xfId="21222" xr:uid="{748E5B48-A36B-44F6-8848-C2BDDE454011}"/>
    <cellStyle name="Comma 2 2 3 2 2 2 2 2 2 6" xfId="13134" xr:uid="{15D3E552-924A-4076-8B98-5332EB5E8014}"/>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3" xfId="11618" xr:uid="{99CA21D1-15AA-4795-BBAB-9506FE230D8C}"/>
    <cellStyle name="Comma 2 2 3 2 2 2 2 2 3 2 3 2" xfId="23750" xr:uid="{0C23DBE8-0EBC-4C05-A3D3-2718F30655CB}"/>
    <cellStyle name="Comma 2 2 3 2 2 2 2 2 3 2 4" xfId="15662" xr:uid="{1A0D1DF7-E790-4338-BA0C-3193C25A6F7D}"/>
    <cellStyle name="Comma 2 2 3 2 2 2 2 2 3 3" xfId="5552" xr:uid="{04824DFD-F3B0-40FC-B940-7E9E15FD735E}"/>
    <cellStyle name="Comma 2 2 3 2 2 2 2 2 3 3 2" xfId="17684" xr:uid="{E2836AA8-3FED-4322-A821-FE2907BBEBFF}"/>
    <cellStyle name="Comma 2 2 3 2 2 2 2 2 3 4" xfId="9596" xr:uid="{51DC70F4-AB03-434D-8BC2-9C6C0B048CF9}"/>
    <cellStyle name="Comma 2 2 3 2 2 2 2 2 3 4 2" xfId="21728" xr:uid="{D576E384-970E-43AD-9055-E5743EE28223}"/>
    <cellStyle name="Comma 2 2 3 2 2 2 2 2 3 5" xfId="13640" xr:uid="{DFDDA176-33CE-47A1-AB47-0CC5E701E1B8}"/>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3" xfId="10607" xr:uid="{AD5AD9D0-A3E4-4F5B-B352-D9AE3648CF3A}"/>
    <cellStyle name="Comma 2 2 3 2 2 2 2 2 4 3 2" xfId="22739" xr:uid="{D3A51BC4-A5F6-4144-90FF-FE50C2B30901}"/>
    <cellStyle name="Comma 2 2 3 2 2 2 2 2 4 4" xfId="14651" xr:uid="{91868533-584C-4F13-8741-3E7B9E198911}"/>
    <cellStyle name="Comma 2 2 3 2 2 2 2 2 5" xfId="4541" xr:uid="{1EB4D62B-6A71-4B67-8BF6-85EB3DA8E7B3}"/>
    <cellStyle name="Comma 2 2 3 2 2 2 2 2 5 2" xfId="16673" xr:uid="{EA0299D7-ECD9-4C18-BE25-1EA7F672E2F4}"/>
    <cellStyle name="Comma 2 2 3 2 2 2 2 2 6" xfId="8585" xr:uid="{90337E52-508C-44F7-B7A3-A27D6C866B2E}"/>
    <cellStyle name="Comma 2 2 3 2 2 2 2 2 6 2" xfId="20717" xr:uid="{39736007-E466-4896-AC30-830D2BA31192}"/>
    <cellStyle name="Comma 2 2 3 2 2 2 2 2 7" xfId="12629" xr:uid="{9588630E-95B3-4C8E-B8FD-66787160D0B5}"/>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3" xfId="11870" xr:uid="{759B112F-36B3-4405-8472-0D6D3898802D}"/>
    <cellStyle name="Comma 2 2 3 2 2 2 2 3 2 2 3 2" xfId="24002" xr:uid="{E0788FC8-40CF-4535-94C8-51AC6385B598}"/>
    <cellStyle name="Comma 2 2 3 2 2 2 2 3 2 2 4" xfId="15914" xr:uid="{1D388B71-6A12-43D8-8A03-FA3F6B589473}"/>
    <cellStyle name="Comma 2 2 3 2 2 2 2 3 2 3" xfId="5804" xr:uid="{1EEA468E-B740-4557-91B7-733AD3AE0223}"/>
    <cellStyle name="Comma 2 2 3 2 2 2 2 3 2 3 2" xfId="17936" xr:uid="{5691B4EE-B45C-4DFC-9B73-8915176090A7}"/>
    <cellStyle name="Comma 2 2 3 2 2 2 2 3 2 4" xfId="9848" xr:uid="{D03FAF2D-EA9D-48DA-9E67-05E72F4A8241}"/>
    <cellStyle name="Comma 2 2 3 2 2 2 2 3 2 4 2" xfId="21980" xr:uid="{F3D08ECA-06BE-4473-875B-E4110938DD8B}"/>
    <cellStyle name="Comma 2 2 3 2 2 2 2 3 2 5" xfId="13892" xr:uid="{A5921645-8FD4-4C1E-B6F8-E088C7AFD8EB}"/>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3" xfId="10859" xr:uid="{60702D39-0A4E-454A-8B58-75BA7372946A}"/>
    <cellStyle name="Comma 2 2 3 2 2 2 2 3 3 3 2" xfId="22991" xr:uid="{AAC02AC1-F38A-4BCE-AF8F-8708F9A5DEF1}"/>
    <cellStyle name="Comma 2 2 3 2 2 2 2 3 3 4" xfId="14903" xr:uid="{681AA72D-E510-4E37-BAF5-8F1256B0641F}"/>
    <cellStyle name="Comma 2 2 3 2 2 2 2 3 4" xfId="4793" xr:uid="{461AEF63-285D-46D6-BFC6-AD92FF30DA3F}"/>
    <cellStyle name="Comma 2 2 3 2 2 2 2 3 4 2" xfId="16925" xr:uid="{FFFE876E-5345-4B11-9F48-B85FA59F6658}"/>
    <cellStyle name="Comma 2 2 3 2 2 2 2 3 5" xfId="8837" xr:uid="{9D1866A6-ABFC-40A4-842E-1554290ED93F}"/>
    <cellStyle name="Comma 2 2 3 2 2 2 2 3 5 2" xfId="20969" xr:uid="{CD41C6FC-9AC0-4C39-992C-A99FF61AB50F}"/>
    <cellStyle name="Comma 2 2 3 2 2 2 2 3 6" xfId="12881" xr:uid="{623CBCBA-054A-489F-BE43-48940CCF8C4D}"/>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3" xfId="11365" xr:uid="{4D5DAE23-3813-4BAD-9F0E-BC072315FF09}"/>
    <cellStyle name="Comma 2 2 3 2 2 2 2 4 2 3 2" xfId="23497" xr:uid="{334A9F45-5D8D-4AD8-BA60-E5D256AD0A60}"/>
    <cellStyle name="Comma 2 2 3 2 2 2 2 4 2 4" xfId="15409" xr:uid="{D91079A6-5235-45D5-A51C-3612DB764226}"/>
    <cellStyle name="Comma 2 2 3 2 2 2 2 4 3" xfId="5299" xr:uid="{80F8870F-E07F-4EB1-A094-C6C0503DF36C}"/>
    <cellStyle name="Comma 2 2 3 2 2 2 2 4 3 2" xfId="17431" xr:uid="{21B9DEEB-A8E2-45AE-8522-5A0650DB522B}"/>
    <cellStyle name="Comma 2 2 3 2 2 2 2 4 4" xfId="9343" xr:uid="{22810A4B-B2E3-43CD-B0F6-2DB38DB599CF}"/>
    <cellStyle name="Comma 2 2 3 2 2 2 2 4 4 2" xfId="21475" xr:uid="{13EF088E-C2C3-4011-9B72-27B1AF148C21}"/>
    <cellStyle name="Comma 2 2 3 2 2 2 2 4 5" xfId="13387" xr:uid="{CCD67CB5-CF76-453A-B87E-939A4CDCEEB5}"/>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3" xfId="10354" xr:uid="{D8E0CFD9-6649-4CAE-BBC9-66C3937DC70A}"/>
    <cellStyle name="Comma 2 2 3 2 2 2 2 5 3 2" xfId="22486" xr:uid="{D7C20B1F-3C1A-45E2-9CC5-705CE0B6C83C}"/>
    <cellStyle name="Comma 2 2 3 2 2 2 2 5 4" xfId="14398" xr:uid="{9A84CC26-BBA6-407B-BFD7-D831C9D1C1F6}"/>
    <cellStyle name="Comma 2 2 3 2 2 2 2 6" xfId="4288" xr:uid="{478D9BBF-C340-4D09-AA03-7E6B429C87D9}"/>
    <cellStyle name="Comma 2 2 3 2 2 2 2 6 2" xfId="16420" xr:uid="{11FCC443-739B-47D0-8849-37DE50091D36}"/>
    <cellStyle name="Comma 2 2 3 2 2 2 2 7" xfId="8332" xr:uid="{0FAF5C43-5DD2-4573-9FCE-8AB883EA9789}"/>
    <cellStyle name="Comma 2 2 3 2 2 2 2 7 2" xfId="20464" xr:uid="{02394B76-8EF5-4D73-91E1-1CF644F06C1E}"/>
    <cellStyle name="Comma 2 2 3 2 2 2 2 8" xfId="12376" xr:uid="{12293BBB-AF3E-4BA3-9391-EDB043D3E8CB}"/>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3" xfId="11997" xr:uid="{2A66D0BB-1EA3-4CB9-8435-845D46A50E78}"/>
    <cellStyle name="Comma 2 2 3 2 2 2 3 2 2 2 3 2" xfId="24129" xr:uid="{E50B6901-D450-4D1F-A383-CDDB21597F01}"/>
    <cellStyle name="Comma 2 2 3 2 2 2 3 2 2 2 4" xfId="16041" xr:uid="{4F1D4398-1E9A-4089-B6D0-440695695A50}"/>
    <cellStyle name="Comma 2 2 3 2 2 2 3 2 2 3" xfId="5931" xr:uid="{218BAE00-F1B3-4563-A8EA-DD791A131FB4}"/>
    <cellStyle name="Comma 2 2 3 2 2 2 3 2 2 3 2" xfId="18063" xr:uid="{C95BD0B0-E4F8-4403-A269-B3FF9A411DCC}"/>
    <cellStyle name="Comma 2 2 3 2 2 2 3 2 2 4" xfId="9975" xr:uid="{7763E67A-233E-4460-93B8-7D0A676B1D6B}"/>
    <cellStyle name="Comma 2 2 3 2 2 2 3 2 2 4 2" xfId="22107" xr:uid="{4A1D8040-34ED-438D-8B9C-C6B33C461532}"/>
    <cellStyle name="Comma 2 2 3 2 2 2 3 2 2 5" xfId="14019" xr:uid="{2BD790C2-7619-400E-89AE-C6147C2136F6}"/>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3" xfId="10986" xr:uid="{6FD92AAB-C2DA-439E-BD21-124F7A0695F3}"/>
    <cellStyle name="Comma 2 2 3 2 2 2 3 2 3 3 2" xfId="23118" xr:uid="{B354BFB5-51FE-4733-B8E1-24B0A6FCA2D4}"/>
    <cellStyle name="Comma 2 2 3 2 2 2 3 2 3 4" xfId="15030" xr:uid="{C1E5557D-937A-407B-B5A7-62738AA18B8F}"/>
    <cellStyle name="Comma 2 2 3 2 2 2 3 2 4" xfId="4920" xr:uid="{3036DF9C-F58F-4930-BE35-8DBA6B899006}"/>
    <cellStyle name="Comma 2 2 3 2 2 2 3 2 4 2" xfId="17052" xr:uid="{BFD908AC-5A3E-4E47-B022-8D998C98E7DB}"/>
    <cellStyle name="Comma 2 2 3 2 2 2 3 2 5" xfId="8964" xr:uid="{79635E7D-66B5-4AAB-94DD-04A6BCB891CC}"/>
    <cellStyle name="Comma 2 2 3 2 2 2 3 2 5 2" xfId="21096" xr:uid="{CBF21ACB-2A04-43EB-90FB-7CF5C282D581}"/>
    <cellStyle name="Comma 2 2 3 2 2 2 3 2 6" xfId="13008" xr:uid="{9D417DA7-C9DD-4130-B28A-D264CF00B424}"/>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3" xfId="11492" xr:uid="{0D97B63B-0B70-45EF-8AA7-587C92B5B842}"/>
    <cellStyle name="Comma 2 2 3 2 2 2 3 3 2 3 2" xfId="23624" xr:uid="{BC729133-E8FD-4DA8-8B1A-0E15806B72AC}"/>
    <cellStyle name="Comma 2 2 3 2 2 2 3 3 2 4" xfId="15536" xr:uid="{487987B9-F76D-4EE6-9253-E44EABB61A62}"/>
    <cellStyle name="Comma 2 2 3 2 2 2 3 3 3" xfId="5426" xr:uid="{4601298C-12F5-4E27-8949-953313F9AC7C}"/>
    <cellStyle name="Comma 2 2 3 2 2 2 3 3 3 2" xfId="17558" xr:uid="{3BB16336-BC07-4B38-B53E-9AB4AD74DCBC}"/>
    <cellStyle name="Comma 2 2 3 2 2 2 3 3 4" xfId="9470" xr:uid="{647B6DB4-0D8F-48D6-B372-EE4362D5EE8C}"/>
    <cellStyle name="Comma 2 2 3 2 2 2 3 3 4 2" xfId="21602" xr:uid="{54514A14-390C-4D51-A248-8FC57E23DE42}"/>
    <cellStyle name="Comma 2 2 3 2 2 2 3 3 5" xfId="13514" xr:uid="{29D91F84-4AB8-4460-9159-F00297E77878}"/>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3" xfId="10481" xr:uid="{2B9DA87B-63A7-476B-BADE-33FE04400949}"/>
    <cellStyle name="Comma 2 2 3 2 2 2 3 4 3 2" xfId="22613" xr:uid="{9A2D7CBE-D886-423C-9C9B-9115A1588806}"/>
    <cellStyle name="Comma 2 2 3 2 2 2 3 4 4" xfId="14525" xr:uid="{CDF1B1AE-B171-4D7C-8844-51875EBF29AD}"/>
    <cellStyle name="Comma 2 2 3 2 2 2 3 5" xfId="4415" xr:uid="{C5BA1628-8EA9-4C50-BBA5-40B2830FCFF7}"/>
    <cellStyle name="Comma 2 2 3 2 2 2 3 5 2" xfId="16547" xr:uid="{C60FF1B6-CBF3-4312-935E-DC0A39A94066}"/>
    <cellStyle name="Comma 2 2 3 2 2 2 3 6" xfId="8459" xr:uid="{81DE4DF3-E37B-409D-999C-C8ED6B67155E}"/>
    <cellStyle name="Comma 2 2 3 2 2 2 3 6 2" xfId="20591" xr:uid="{50618D3D-77B0-4E8D-B79D-6D3F7B306213}"/>
    <cellStyle name="Comma 2 2 3 2 2 2 3 7" xfId="12503" xr:uid="{AEF14C6E-2240-4364-81FD-F466C633414F}"/>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3" xfId="11744" xr:uid="{C03990CF-968C-4B12-8BE3-1AFBB508EA75}"/>
    <cellStyle name="Comma 2 2 3 2 2 2 4 2 2 3 2" xfId="23876" xr:uid="{4F61AC7D-B5FA-4A80-AA1E-B16E81323702}"/>
    <cellStyle name="Comma 2 2 3 2 2 2 4 2 2 4" xfId="15788" xr:uid="{8B853848-9FE0-4E80-905E-921CA322BB2F}"/>
    <cellStyle name="Comma 2 2 3 2 2 2 4 2 3" xfId="5678" xr:uid="{98992241-31D8-4600-BE7D-DA65E373DA4C}"/>
    <cellStyle name="Comma 2 2 3 2 2 2 4 2 3 2" xfId="17810" xr:uid="{C6E31DB6-9EA9-4484-A108-DBB87211C56A}"/>
    <cellStyle name="Comma 2 2 3 2 2 2 4 2 4" xfId="9722" xr:uid="{4F2525ED-978E-4903-9D3F-298250DC086E}"/>
    <cellStyle name="Comma 2 2 3 2 2 2 4 2 4 2" xfId="21854" xr:uid="{F2E9CAA7-6C94-448F-B5E9-93789760DADF}"/>
    <cellStyle name="Comma 2 2 3 2 2 2 4 2 5" xfId="13766" xr:uid="{D7203B6A-489F-4CDB-8119-CA7B421855BF}"/>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3" xfId="10733" xr:uid="{B546F5A0-7CAE-46F0-A56F-F4BA3F3CFF31}"/>
    <cellStyle name="Comma 2 2 3 2 2 2 4 3 3 2" xfId="22865" xr:uid="{F396D7B2-CDFA-450B-9F6B-6DDDDD28FBA3}"/>
    <cellStyle name="Comma 2 2 3 2 2 2 4 3 4" xfId="14777" xr:uid="{F119A690-A36A-43D8-8A78-371634AB8675}"/>
    <cellStyle name="Comma 2 2 3 2 2 2 4 4" xfId="4667" xr:uid="{81B88373-6895-4908-B532-5042F98019E6}"/>
    <cellStyle name="Comma 2 2 3 2 2 2 4 4 2" xfId="16799" xr:uid="{D6CF345F-1839-41CF-A07E-3E97C7E66E8B}"/>
    <cellStyle name="Comma 2 2 3 2 2 2 4 5" xfId="8711" xr:uid="{5FA04B74-34F9-4F2B-85FC-79350044A142}"/>
    <cellStyle name="Comma 2 2 3 2 2 2 4 5 2" xfId="20843" xr:uid="{6A57280C-C2F8-4373-8F52-69A66FE49CFE}"/>
    <cellStyle name="Comma 2 2 3 2 2 2 4 6" xfId="12755" xr:uid="{48F2A199-681B-48A5-BFCA-CA7C2E0EB3E6}"/>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3" xfId="11239" xr:uid="{8DFD743A-E59C-4576-9B7D-45CC684B321D}"/>
    <cellStyle name="Comma 2 2 3 2 2 2 5 2 3 2" xfId="23371" xr:uid="{FDC0DD72-9F47-45F3-9176-87BB4C29BE44}"/>
    <cellStyle name="Comma 2 2 3 2 2 2 5 2 4" xfId="15283" xr:uid="{AABCA15F-0334-4030-81A2-69EE74706C2F}"/>
    <cellStyle name="Comma 2 2 3 2 2 2 5 3" xfId="5173" xr:uid="{3EE760BA-B728-4C1D-BDB9-45326477FC73}"/>
    <cellStyle name="Comma 2 2 3 2 2 2 5 3 2" xfId="17305" xr:uid="{F412BBEA-BE0D-4C3C-8F6B-36D6BA2A5784}"/>
    <cellStyle name="Comma 2 2 3 2 2 2 5 4" xfId="9217" xr:uid="{DA967E0C-D1BC-4910-8B86-A0577326FCC6}"/>
    <cellStyle name="Comma 2 2 3 2 2 2 5 4 2" xfId="21349" xr:uid="{3EC08D5B-0FC9-4F3A-B0D7-DD7ACCDE157B}"/>
    <cellStyle name="Comma 2 2 3 2 2 2 5 5" xfId="13261" xr:uid="{2A2ADA57-E649-4F48-8E0B-5DC473F438CA}"/>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3" xfId="10228" xr:uid="{5CE684D0-FF4E-4505-8808-F8173BA488DB}"/>
    <cellStyle name="Comma 2 2 3 2 2 2 6 3 2" xfId="22360" xr:uid="{541E4A19-5594-4406-BFC9-A4BA4E120F68}"/>
    <cellStyle name="Comma 2 2 3 2 2 2 6 4" xfId="14272" xr:uid="{9B96F606-4D63-4CE4-89E6-BA92AE022B1D}"/>
    <cellStyle name="Comma 2 2 3 2 2 2 7" xfId="4162" xr:uid="{87C8108B-13D9-4F74-8B0B-54E1CFA6A272}"/>
    <cellStyle name="Comma 2 2 3 2 2 2 7 2" xfId="16294" xr:uid="{924F0307-FB4B-4DD1-9B61-09AC9C7F92E2}"/>
    <cellStyle name="Comma 2 2 3 2 2 2 8" xfId="8206" xr:uid="{971ECC40-EEAF-4C6B-AB0A-49BF8ACBF9B2}"/>
    <cellStyle name="Comma 2 2 3 2 2 2 8 2" xfId="20338" xr:uid="{2C493709-0688-49AD-90AB-8CC458585F8D}"/>
    <cellStyle name="Comma 2 2 3 2 2 2 9" xfId="12250" xr:uid="{76A84367-9479-4268-957F-40D0AC2B8710}"/>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3" xfId="12060" xr:uid="{C3424DA3-EB50-4912-BE04-CFC089C65CE5}"/>
    <cellStyle name="Comma 2 2 3 2 2 3 2 2 2 2 3 2" xfId="24192" xr:uid="{F5C21A86-F0E1-4193-BC59-5AF75D0E12F5}"/>
    <cellStyle name="Comma 2 2 3 2 2 3 2 2 2 2 4" xfId="16104" xr:uid="{1A70769D-92DC-4B57-9DE1-106477948314}"/>
    <cellStyle name="Comma 2 2 3 2 2 3 2 2 2 3" xfId="5994" xr:uid="{046D395D-2281-44FF-BC4A-CF8AAE396DBA}"/>
    <cellStyle name="Comma 2 2 3 2 2 3 2 2 2 3 2" xfId="18126" xr:uid="{1BB9892A-28C4-42EE-80F8-FF88791E8F04}"/>
    <cellStyle name="Comma 2 2 3 2 2 3 2 2 2 4" xfId="10038" xr:uid="{644E930F-C855-4C52-9158-C6F684B18932}"/>
    <cellStyle name="Comma 2 2 3 2 2 3 2 2 2 4 2" xfId="22170" xr:uid="{6F01A1F1-C203-4FB8-86A9-509F1AF32E86}"/>
    <cellStyle name="Comma 2 2 3 2 2 3 2 2 2 5" xfId="14082" xr:uid="{11F077C2-0DAE-4110-9030-BFBD38053FF5}"/>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3" xfId="11049" xr:uid="{DCCE6335-349F-4B73-B871-61B84C3A3C27}"/>
    <cellStyle name="Comma 2 2 3 2 2 3 2 2 3 3 2" xfId="23181" xr:uid="{7E147A5B-8997-4C83-A1B8-34C62061E3D7}"/>
    <cellStyle name="Comma 2 2 3 2 2 3 2 2 3 4" xfId="15093" xr:uid="{ED0D338F-300E-4487-81BA-B0CD01931E34}"/>
    <cellStyle name="Comma 2 2 3 2 2 3 2 2 4" xfId="4983" xr:uid="{5911B728-B6B3-496F-9B90-19119A684650}"/>
    <cellStyle name="Comma 2 2 3 2 2 3 2 2 4 2" xfId="17115" xr:uid="{48154521-0D49-4499-A19B-68F6A565D24C}"/>
    <cellStyle name="Comma 2 2 3 2 2 3 2 2 5" xfId="9027" xr:uid="{D379CA42-71B3-4119-8A18-7D0F76662119}"/>
    <cellStyle name="Comma 2 2 3 2 2 3 2 2 5 2" xfId="21159" xr:uid="{27F854C3-8421-440A-951F-02F307AA796F}"/>
    <cellStyle name="Comma 2 2 3 2 2 3 2 2 6" xfId="13071" xr:uid="{9782D9DB-D0F9-4046-90A4-EA8A11E1F016}"/>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3" xfId="11555" xr:uid="{379C04D2-553C-4B91-9A92-2FB6C6193F01}"/>
    <cellStyle name="Comma 2 2 3 2 2 3 2 3 2 3 2" xfId="23687" xr:uid="{199CCBD4-3924-4CA2-AD3F-7DA7141BC0E3}"/>
    <cellStyle name="Comma 2 2 3 2 2 3 2 3 2 4" xfId="15599" xr:uid="{35383201-EA0C-4249-8157-F28505441FBD}"/>
    <cellStyle name="Comma 2 2 3 2 2 3 2 3 3" xfId="5489" xr:uid="{A47B692A-C97F-4146-8667-EB858F8801AA}"/>
    <cellStyle name="Comma 2 2 3 2 2 3 2 3 3 2" xfId="17621" xr:uid="{1020DC2B-B551-49C2-B8C0-A69847D6FDB7}"/>
    <cellStyle name="Comma 2 2 3 2 2 3 2 3 4" xfId="9533" xr:uid="{48534B86-CEBF-4859-ACBE-1219D254499B}"/>
    <cellStyle name="Comma 2 2 3 2 2 3 2 3 4 2" xfId="21665" xr:uid="{8E987545-28B8-4B28-9E8B-016A78DE2DDA}"/>
    <cellStyle name="Comma 2 2 3 2 2 3 2 3 5" xfId="13577" xr:uid="{B80D627C-4C5F-40B3-A8F8-3659B9701E5F}"/>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3" xfId="10544" xr:uid="{0C071FB1-AD34-4ECE-A604-7A75018010EA}"/>
    <cellStyle name="Comma 2 2 3 2 2 3 2 4 3 2" xfId="22676" xr:uid="{0D651E31-AC24-41FE-8A0C-5FBDF450D16D}"/>
    <cellStyle name="Comma 2 2 3 2 2 3 2 4 4" xfId="14588" xr:uid="{F4BA2CDA-FC02-4221-B677-A476ADAC42B5}"/>
    <cellStyle name="Comma 2 2 3 2 2 3 2 5" xfId="4478" xr:uid="{619EEF59-FA9D-4B70-B0FF-067A82BB6307}"/>
    <cellStyle name="Comma 2 2 3 2 2 3 2 5 2" xfId="16610" xr:uid="{98B53A4F-7B29-4BE1-995C-7699E3E4497E}"/>
    <cellStyle name="Comma 2 2 3 2 2 3 2 6" xfId="8522" xr:uid="{C5480D0B-A43F-4A64-A953-97B271DD0BF1}"/>
    <cellStyle name="Comma 2 2 3 2 2 3 2 6 2" xfId="20654" xr:uid="{374C65D5-82CE-40E0-BD2B-C6234577E788}"/>
    <cellStyle name="Comma 2 2 3 2 2 3 2 7" xfId="12566" xr:uid="{51C2599C-5703-4B9F-A7FE-23B9C9CE0703}"/>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3" xfId="11807" xr:uid="{44520180-B5B4-4B67-89CB-2D66A28D18CF}"/>
    <cellStyle name="Comma 2 2 3 2 2 3 3 2 2 3 2" xfId="23939" xr:uid="{40B98215-4FFD-4318-8736-58BB76CBF984}"/>
    <cellStyle name="Comma 2 2 3 2 2 3 3 2 2 4" xfId="15851" xr:uid="{1957E731-6ED8-4D49-91E1-657F75A92CAA}"/>
    <cellStyle name="Comma 2 2 3 2 2 3 3 2 3" xfId="5741" xr:uid="{624B590C-6D18-4E67-AD1D-FA921C4EC46A}"/>
    <cellStyle name="Comma 2 2 3 2 2 3 3 2 3 2" xfId="17873" xr:uid="{00201D9C-1795-4AC8-AC8D-799905F51FA0}"/>
    <cellStyle name="Comma 2 2 3 2 2 3 3 2 4" xfId="9785" xr:uid="{739B0188-D0CF-486E-BD0C-36A84BDA1E23}"/>
    <cellStyle name="Comma 2 2 3 2 2 3 3 2 4 2" xfId="21917" xr:uid="{64F9CB69-1D69-43C5-9DBA-B26638E6E106}"/>
    <cellStyle name="Comma 2 2 3 2 2 3 3 2 5" xfId="13829" xr:uid="{6819F41F-9F84-41E8-A81E-5F28394C9E34}"/>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3" xfId="10796" xr:uid="{40532ECF-1E65-4BA9-89BC-28C7667F0395}"/>
    <cellStyle name="Comma 2 2 3 2 2 3 3 3 3 2" xfId="22928" xr:uid="{F7FE843F-6BA6-402C-B151-405E0BB8789D}"/>
    <cellStyle name="Comma 2 2 3 2 2 3 3 3 4" xfId="14840" xr:uid="{023EAB4E-5F04-468B-8417-125F79DF088B}"/>
    <cellStyle name="Comma 2 2 3 2 2 3 3 4" xfId="4730" xr:uid="{C86CEB23-FE9D-4686-8076-52809C37DADA}"/>
    <cellStyle name="Comma 2 2 3 2 2 3 3 4 2" xfId="16862" xr:uid="{93114E82-0D0D-41F0-B674-3B42E24CF846}"/>
    <cellStyle name="Comma 2 2 3 2 2 3 3 5" xfId="8774" xr:uid="{DFB3A1C4-E6A5-48FD-9A83-0FE45BE62E80}"/>
    <cellStyle name="Comma 2 2 3 2 2 3 3 5 2" xfId="20906" xr:uid="{3D8BDF16-B57B-483E-B36A-B19C14889A9A}"/>
    <cellStyle name="Comma 2 2 3 2 2 3 3 6" xfId="12818" xr:uid="{1ED1FB1E-4D8F-43B7-9536-6BF210014FCD}"/>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3" xfId="11302" xr:uid="{FBDF7D5C-912E-404F-B0A6-9201985A8860}"/>
    <cellStyle name="Comma 2 2 3 2 2 3 4 2 3 2" xfId="23434" xr:uid="{08571C4D-348E-40A7-BA21-BA880418032A}"/>
    <cellStyle name="Comma 2 2 3 2 2 3 4 2 4" xfId="15346" xr:uid="{5AD24F03-F831-4BFC-8CA4-F2145AF98D53}"/>
    <cellStyle name="Comma 2 2 3 2 2 3 4 3" xfId="5236" xr:uid="{05CD06C0-4695-458B-B377-DF47226D4F51}"/>
    <cellStyle name="Comma 2 2 3 2 2 3 4 3 2" xfId="17368" xr:uid="{2ACB90DB-81F8-4801-912A-FB62B2A54DBE}"/>
    <cellStyle name="Comma 2 2 3 2 2 3 4 4" xfId="9280" xr:uid="{9AB6B20E-9A0B-483B-872A-0E1EF647D521}"/>
    <cellStyle name="Comma 2 2 3 2 2 3 4 4 2" xfId="21412" xr:uid="{79DB098F-08A6-4CFD-92EC-81F6F9E58330}"/>
    <cellStyle name="Comma 2 2 3 2 2 3 4 5" xfId="13324" xr:uid="{49B5B7E8-967F-4186-A96E-AFC9F7D79A39}"/>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3" xfId="10291" xr:uid="{5FACFA14-8BE9-4DA0-A279-F56A9B41F105}"/>
    <cellStyle name="Comma 2 2 3 2 2 3 5 3 2" xfId="22423" xr:uid="{799CBC6D-67CC-4468-AC1A-31E3C7C32131}"/>
    <cellStyle name="Comma 2 2 3 2 2 3 5 4" xfId="14335" xr:uid="{7774E359-1B1B-42BD-9F91-39DD6DE1B632}"/>
    <cellStyle name="Comma 2 2 3 2 2 3 6" xfId="4225" xr:uid="{6DCD8817-0034-4312-A7FA-B2DF3E454C6E}"/>
    <cellStyle name="Comma 2 2 3 2 2 3 6 2" xfId="16357" xr:uid="{835FA4AC-B1A8-49E2-A4D5-A8F5B0335659}"/>
    <cellStyle name="Comma 2 2 3 2 2 3 7" xfId="8269" xr:uid="{C86ABC75-8550-4641-86A4-2A57ABCEA078}"/>
    <cellStyle name="Comma 2 2 3 2 2 3 7 2" xfId="20401" xr:uid="{E85E91D5-BA4F-4FDE-8F76-D88B0679DEB1}"/>
    <cellStyle name="Comma 2 2 3 2 2 3 8" xfId="12313" xr:uid="{80053FFC-C0D2-4BD7-8609-0122845644C4}"/>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3" xfId="11934" xr:uid="{4B1D1A81-1118-4925-B1AD-DDED0B143EF2}"/>
    <cellStyle name="Comma 2 2 3 2 2 4 2 2 2 3 2" xfId="24066" xr:uid="{7724E3E9-55F9-4C54-888B-7F98A8D887BB}"/>
    <cellStyle name="Comma 2 2 3 2 2 4 2 2 2 4" xfId="15978" xr:uid="{FFDF7298-9346-4BAA-947A-B606B6A89767}"/>
    <cellStyle name="Comma 2 2 3 2 2 4 2 2 3" xfId="5868" xr:uid="{4419EBEE-B19B-49EB-8647-8D5766159DDC}"/>
    <cellStyle name="Comma 2 2 3 2 2 4 2 2 3 2" xfId="18000" xr:uid="{3AF5AF18-2804-4D6B-B0AF-146FA36D2A19}"/>
    <cellStyle name="Comma 2 2 3 2 2 4 2 2 4" xfId="9912" xr:uid="{6EC1673F-45DD-4FF0-A5D3-B2317211CA82}"/>
    <cellStyle name="Comma 2 2 3 2 2 4 2 2 4 2" xfId="22044" xr:uid="{0F23A0AB-E0CA-4CC6-A99D-B609B389E6B8}"/>
    <cellStyle name="Comma 2 2 3 2 2 4 2 2 5" xfId="13956" xr:uid="{A1D66C05-ADA0-491A-89BA-DB92D3D16D9F}"/>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3" xfId="10923" xr:uid="{E359A60B-4383-4256-B6BA-E0971F1DFF0E}"/>
    <cellStyle name="Comma 2 2 3 2 2 4 2 3 3 2" xfId="23055" xr:uid="{30EA164C-EE80-4EB0-B0BB-30E52769FF35}"/>
    <cellStyle name="Comma 2 2 3 2 2 4 2 3 4" xfId="14967" xr:uid="{B43838DC-0D71-452D-B7CF-BABA4F830B15}"/>
    <cellStyle name="Comma 2 2 3 2 2 4 2 4" xfId="4857" xr:uid="{7FD482B4-ADB6-4B9B-AB10-DA40ACFDD3DD}"/>
    <cellStyle name="Comma 2 2 3 2 2 4 2 4 2" xfId="16989" xr:uid="{C42A4A8E-4296-4C4B-B258-D8C8C9AED009}"/>
    <cellStyle name="Comma 2 2 3 2 2 4 2 5" xfId="8901" xr:uid="{1A0C6EDF-225D-451F-89C8-606C53D0EBD5}"/>
    <cellStyle name="Comma 2 2 3 2 2 4 2 5 2" xfId="21033" xr:uid="{8D0F55ED-D438-468F-BA27-C51F8A87AF3F}"/>
    <cellStyle name="Comma 2 2 3 2 2 4 2 6" xfId="12945" xr:uid="{AE653E9E-098A-43CD-95A7-E95A1ABB6041}"/>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3" xfId="11429" xr:uid="{713388CC-FE27-4E85-B695-E3C42500D165}"/>
    <cellStyle name="Comma 2 2 3 2 2 4 3 2 3 2" xfId="23561" xr:uid="{860C6D25-283F-43EE-8320-50E9A2DB5AC9}"/>
    <cellStyle name="Comma 2 2 3 2 2 4 3 2 4" xfId="15473" xr:uid="{6E05564D-50C1-40AC-83E2-E6D364DDC51B}"/>
    <cellStyle name="Comma 2 2 3 2 2 4 3 3" xfId="5363" xr:uid="{39754FAF-D5B1-476F-BAED-E857BE994874}"/>
    <cellStyle name="Comma 2 2 3 2 2 4 3 3 2" xfId="17495" xr:uid="{EE4CB17E-B9ED-4030-90FB-1D6A87364140}"/>
    <cellStyle name="Comma 2 2 3 2 2 4 3 4" xfId="9407" xr:uid="{FE1B64C1-CB2A-41EF-A1C5-52EB29FB29D5}"/>
    <cellStyle name="Comma 2 2 3 2 2 4 3 4 2" xfId="21539" xr:uid="{952A02F0-C3BF-4831-A20C-A3F91B9587F9}"/>
    <cellStyle name="Comma 2 2 3 2 2 4 3 5" xfId="13451" xr:uid="{A89B9167-17B9-47F6-87CE-7D941574B8B8}"/>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3" xfId="10418" xr:uid="{67D82633-0C28-4B4A-B4BE-1531DB7155F9}"/>
    <cellStyle name="Comma 2 2 3 2 2 4 4 3 2" xfId="22550" xr:uid="{FBB309E1-D0D7-4253-9796-BD2B773A13AB}"/>
    <cellStyle name="Comma 2 2 3 2 2 4 4 4" xfId="14462" xr:uid="{F195F92C-5D16-464B-A75A-6BC6C0299A54}"/>
    <cellStyle name="Comma 2 2 3 2 2 4 5" xfId="4352" xr:uid="{17FB870D-E087-432D-BAC6-BEF728B2470C}"/>
    <cellStyle name="Comma 2 2 3 2 2 4 5 2" xfId="16484" xr:uid="{745CED33-621F-4FDA-8B68-DC7FDD50153A}"/>
    <cellStyle name="Comma 2 2 3 2 2 4 6" xfId="8396" xr:uid="{06E48EA7-4842-4BAF-AAC7-18E0BF252D97}"/>
    <cellStyle name="Comma 2 2 3 2 2 4 6 2" xfId="20528" xr:uid="{74E00013-AC6C-47DB-AB5D-A30867260ED7}"/>
    <cellStyle name="Comma 2 2 3 2 2 4 7" xfId="12440" xr:uid="{F7A3E307-051F-4FD2-AAF5-3596453FAD10}"/>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3" xfId="11681" xr:uid="{FCFF6B91-72F5-4451-B274-FCD631092027}"/>
    <cellStyle name="Comma 2 2 3 2 2 5 2 2 3 2" xfId="23813" xr:uid="{F7FE9102-1848-4E00-98BB-699990868C35}"/>
    <cellStyle name="Comma 2 2 3 2 2 5 2 2 4" xfId="15725" xr:uid="{BAAA3D1F-3508-4102-9F72-AE520481D0EA}"/>
    <cellStyle name="Comma 2 2 3 2 2 5 2 3" xfId="5615" xr:uid="{E2E878F4-5177-4D61-8B82-D2B72D687C04}"/>
    <cellStyle name="Comma 2 2 3 2 2 5 2 3 2" xfId="17747" xr:uid="{5F3A103D-7386-448C-BB2F-8F3EB4FF907D}"/>
    <cellStyle name="Comma 2 2 3 2 2 5 2 4" xfId="9659" xr:uid="{4408E25E-7126-49CB-A63D-D117C7058539}"/>
    <cellStyle name="Comma 2 2 3 2 2 5 2 4 2" xfId="21791" xr:uid="{A2026EAB-AEAB-425E-BD83-E7A3C4933C35}"/>
    <cellStyle name="Comma 2 2 3 2 2 5 2 5" xfId="13703" xr:uid="{2C504B3F-64B7-49CD-8891-C63DEC969999}"/>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3" xfId="10670" xr:uid="{1EA83751-B10C-4225-AF47-A27630995EFD}"/>
    <cellStyle name="Comma 2 2 3 2 2 5 3 3 2" xfId="22802" xr:uid="{EDAB0AE3-CC26-45FE-8C69-D0BFD4B5E0D2}"/>
    <cellStyle name="Comma 2 2 3 2 2 5 3 4" xfId="14714" xr:uid="{AE35221D-3C86-4331-89DC-986853BF6DB6}"/>
    <cellStyle name="Comma 2 2 3 2 2 5 4" xfId="4604" xr:uid="{326C2E79-833E-44D1-B342-500BF3BC93ED}"/>
    <cellStyle name="Comma 2 2 3 2 2 5 4 2" xfId="16736" xr:uid="{E79C50F3-A4F2-4567-8DF6-21359C3006C1}"/>
    <cellStyle name="Comma 2 2 3 2 2 5 5" xfId="8648" xr:uid="{D7DE23A2-B98F-456C-A93B-2794023117B7}"/>
    <cellStyle name="Comma 2 2 3 2 2 5 5 2" xfId="20780" xr:uid="{294D8CB8-2830-4BD2-839E-BCB2001DB73C}"/>
    <cellStyle name="Comma 2 2 3 2 2 5 6" xfId="12692" xr:uid="{DA07C80E-4B80-4C63-818D-A1ED2E33BACA}"/>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3" xfId="11176" xr:uid="{3D238919-9850-4D77-801D-BAAE52A50273}"/>
    <cellStyle name="Comma 2 2 3 2 2 6 2 3 2" xfId="23308" xr:uid="{5C7B1EA7-B29A-4230-A12B-49953C1D0676}"/>
    <cellStyle name="Comma 2 2 3 2 2 6 2 4" xfId="15220" xr:uid="{CEB090E2-C3E3-4D06-94D9-2660DC642FD9}"/>
    <cellStyle name="Comma 2 2 3 2 2 6 3" xfId="5110" xr:uid="{5000F812-BA0E-423D-BCB8-D170547DBDD3}"/>
    <cellStyle name="Comma 2 2 3 2 2 6 3 2" xfId="17242" xr:uid="{7BEA40E9-7882-40CD-825D-C9D78726923E}"/>
    <cellStyle name="Comma 2 2 3 2 2 6 4" xfId="9154" xr:uid="{B307CFFB-F5E6-47C4-9F21-62BD0A8666F3}"/>
    <cellStyle name="Comma 2 2 3 2 2 6 4 2" xfId="21286" xr:uid="{330103A6-E0A2-4842-835E-950251290E90}"/>
    <cellStyle name="Comma 2 2 3 2 2 6 5" xfId="13198" xr:uid="{3CF7111D-15A0-48DB-9DA9-6216C08D2DAD}"/>
    <cellStyle name="Comma 2 2 3 2 2 7" xfId="2077" xr:uid="{72603ECF-17E6-4697-8A63-9A3BA2B4552E}"/>
    <cellStyle name="Comma 2 2 3 2 2 7 2" xfId="6121" xr:uid="{60DDD645-1255-4B97-9821-EA2126B85A5F}"/>
    <cellStyle name="Comma 2 2 3 2 2 7 2 2" xfId="18253" xr:uid="{B7E5C9D9-2918-4613-AD18-35FE91D035A5}"/>
    <cellStyle name="Comma 2 2 3 2 2 7 3" xfId="10165" xr:uid="{ECB5528B-4878-43A6-857B-46E57673CC38}"/>
    <cellStyle name="Comma 2 2 3 2 2 7 3 2" xfId="22297" xr:uid="{2E361B6C-D544-4DDD-A8AF-F40F30E17DA7}"/>
    <cellStyle name="Comma 2 2 3 2 2 7 4" xfId="14209" xr:uid="{E48ADE7B-993F-4674-A66F-AA004914C257}"/>
    <cellStyle name="Comma 2 2 3 2 2 8" xfId="4099" xr:uid="{E8A4EE86-A8DC-4C86-B43D-9E7B16EE68FF}"/>
    <cellStyle name="Comma 2 2 3 2 2 8 2" xfId="16231" xr:uid="{24C46D96-AEA4-4735-B0F0-C8FA57480726}"/>
    <cellStyle name="Comma 2 2 3 2 2 9" xfId="8143" xr:uid="{5305C0F8-65B2-4F1A-B30E-7BEEF01B8A07}"/>
    <cellStyle name="Comma 2 2 3 2 2 9 2" xfId="20275" xr:uid="{2424EF92-3858-48F2-A21F-12D6A6E6E56B}"/>
    <cellStyle name="Comma 2 2 3 2 3" xfId="76" xr:uid="{0E9E8097-793B-4BE2-BC3B-546D6642B0A6}"/>
    <cellStyle name="Comma 2 2 3 2 3 10" xfId="12208" xr:uid="{AF931EBB-3D90-4124-A35C-684B21221ABE}"/>
    <cellStyle name="Comma 2 2 3 2 3 2" xfId="139" xr:uid="{678D21C8-8247-4248-B9EB-DD32DFC0B6C2}"/>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3" xfId="12144" xr:uid="{DAEC3D98-A229-450B-8E73-C61600166917}"/>
    <cellStyle name="Comma 2 2 3 2 3 2 2 2 2 2 2 3 2" xfId="24276" xr:uid="{22549FA6-58D7-48BD-8800-5FBEF54D77FD}"/>
    <cellStyle name="Comma 2 2 3 2 3 2 2 2 2 2 2 4" xfId="16188" xr:uid="{0F60BDFF-ACAF-489B-ADA8-70872184CCBB}"/>
    <cellStyle name="Comma 2 2 3 2 3 2 2 2 2 2 3" xfId="6078" xr:uid="{C29F8853-D05D-4EC3-8A8D-7FADC0F8E7A4}"/>
    <cellStyle name="Comma 2 2 3 2 3 2 2 2 2 2 3 2" xfId="18210" xr:uid="{D8E53581-44ED-4979-B805-291AA9711A30}"/>
    <cellStyle name="Comma 2 2 3 2 3 2 2 2 2 2 4" xfId="10122" xr:uid="{76C6ED9E-DDFF-4333-9FC2-19D332BC494F}"/>
    <cellStyle name="Comma 2 2 3 2 3 2 2 2 2 2 4 2" xfId="22254" xr:uid="{9220C31E-6900-478F-83B3-E1DF78210E0D}"/>
    <cellStyle name="Comma 2 2 3 2 3 2 2 2 2 2 5" xfId="14166" xr:uid="{46A0B4D0-F4B4-484B-B4C8-00046DC19F12}"/>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3" xfId="11133" xr:uid="{FB95A149-A4D9-4B2A-888F-30C192AE8964}"/>
    <cellStyle name="Comma 2 2 3 2 3 2 2 2 2 3 3 2" xfId="23265" xr:uid="{97E17363-F288-40B2-A881-846A5E697E67}"/>
    <cellStyle name="Comma 2 2 3 2 3 2 2 2 2 3 4" xfId="15177" xr:uid="{384A987A-DDA3-4D48-92B5-50FFA8E6E796}"/>
    <cellStyle name="Comma 2 2 3 2 3 2 2 2 2 4" xfId="5067" xr:uid="{BE3FE994-2213-4C90-8653-5190BE3DC920}"/>
    <cellStyle name="Comma 2 2 3 2 3 2 2 2 2 4 2" xfId="17199" xr:uid="{67D31BD1-94F3-4AC6-97B5-A04800049D2A}"/>
    <cellStyle name="Comma 2 2 3 2 3 2 2 2 2 5" xfId="9111" xr:uid="{6B1A051A-C068-434E-A85A-4E3C659C347F}"/>
    <cellStyle name="Comma 2 2 3 2 3 2 2 2 2 5 2" xfId="21243" xr:uid="{F37F3B8E-7413-46F4-AA7F-E35587AAB294}"/>
    <cellStyle name="Comma 2 2 3 2 3 2 2 2 2 6" xfId="13155" xr:uid="{36CBE00A-613C-44B9-9EC4-A9E9ED2933E5}"/>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3" xfId="11639" xr:uid="{93D0812E-9C47-4017-81F0-D9E18C2FC17D}"/>
    <cellStyle name="Comma 2 2 3 2 3 2 2 2 3 2 3 2" xfId="23771" xr:uid="{0C3CD61F-EB47-4A91-AE35-CEA96AE63348}"/>
    <cellStyle name="Comma 2 2 3 2 3 2 2 2 3 2 4" xfId="15683" xr:uid="{A07876B1-9E3E-4111-B14D-D7AF116AC8CC}"/>
    <cellStyle name="Comma 2 2 3 2 3 2 2 2 3 3" xfId="5573" xr:uid="{297CAAD2-7D1B-487B-82B7-E79A21D26BA7}"/>
    <cellStyle name="Comma 2 2 3 2 3 2 2 2 3 3 2" xfId="17705" xr:uid="{AD0EDD28-2C3F-4E80-91AC-8EF6BC5EFC10}"/>
    <cellStyle name="Comma 2 2 3 2 3 2 2 2 3 4" xfId="9617" xr:uid="{A5A7E57D-96F8-40EF-9948-7B1A13B1B962}"/>
    <cellStyle name="Comma 2 2 3 2 3 2 2 2 3 4 2" xfId="21749" xr:uid="{0C7A51AE-67FC-45A2-9420-3F763CA76769}"/>
    <cellStyle name="Comma 2 2 3 2 3 2 2 2 3 5" xfId="13661" xr:uid="{A7EB80F1-8534-4BD7-8278-AC36E9DE53FE}"/>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3" xfId="10628" xr:uid="{0A420901-4FC5-4FEF-BDC9-B9C425ABC42B}"/>
    <cellStyle name="Comma 2 2 3 2 3 2 2 2 4 3 2" xfId="22760" xr:uid="{F201FDBD-4876-492C-BDEB-F027E83AD8D5}"/>
    <cellStyle name="Comma 2 2 3 2 3 2 2 2 4 4" xfId="14672" xr:uid="{31828780-8896-478E-96B2-279820B4C30F}"/>
    <cellStyle name="Comma 2 2 3 2 3 2 2 2 5" xfId="4562" xr:uid="{C7681B33-ABB3-48A3-98C3-7D602A6FF210}"/>
    <cellStyle name="Comma 2 2 3 2 3 2 2 2 5 2" xfId="16694" xr:uid="{68727CE6-8ABF-4429-AE43-78DFFD210983}"/>
    <cellStyle name="Comma 2 2 3 2 3 2 2 2 6" xfId="8606" xr:uid="{35FE8BD4-43D1-4050-837F-7DE69507BCF0}"/>
    <cellStyle name="Comma 2 2 3 2 3 2 2 2 6 2" xfId="20738" xr:uid="{4FA0D35F-2E3E-4ED3-8DF0-55A686E52B92}"/>
    <cellStyle name="Comma 2 2 3 2 3 2 2 2 7" xfId="12650" xr:uid="{82371905-578B-4216-B561-BFEA89EAE8D1}"/>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3" xfId="11891" xr:uid="{0F4EB455-D33A-415B-BCE8-E170E8F74035}"/>
    <cellStyle name="Comma 2 2 3 2 3 2 2 3 2 2 3 2" xfId="24023" xr:uid="{F986BA86-CCDA-4A30-B535-95D2E1C701EC}"/>
    <cellStyle name="Comma 2 2 3 2 3 2 2 3 2 2 4" xfId="15935" xr:uid="{374D5A06-97C2-45D5-9B9F-B6221A1FC585}"/>
    <cellStyle name="Comma 2 2 3 2 3 2 2 3 2 3" xfId="5825" xr:uid="{CD01BADD-2C94-4EC5-B87C-9C9370C67E7C}"/>
    <cellStyle name="Comma 2 2 3 2 3 2 2 3 2 3 2" xfId="17957" xr:uid="{1A46F349-F3EB-4AA2-8197-E8161243EC06}"/>
    <cellStyle name="Comma 2 2 3 2 3 2 2 3 2 4" xfId="9869" xr:uid="{73FD7FEB-6D27-4116-8FA9-C59F43775A36}"/>
    <cellStyle name="Comma 2 2 3 2 3 2 2 3 2 4 2" xfId="22001" xr:uid="{BF512D8D-653E-49F7-B41F-C2B686429411}"/>
    <cellStyle name="Comma 2 2 3 2 3 2 2 3 2 5" xfId="13913" xr:uid="{1831B427-1D47-44CE-A6BA-37E3CC9BF9D7}"/>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3" xfId="10880" xr:uid="{48EAF186-9A25-444D-A6FF-E10BB325AD3B}"/>
    <cellStyle name="Comma 2 2 3 2 3 2 2 3 3 3 2" xfId="23012" xr:uid="{C9D510FB-0571-4B77-A7DB-7CF8E3449555}"/>
    <cellStyle name="Comma 2 2 3 2 3 2 2 3 3 4" xfId="14924" xr:uid="{B0528421-F0CF-4888-993F-6C9525936F16}"/>
    <cellStyle name="Comma 2 2 3 2 3 2 2 3 4" xfId="4814" xr:uid="{702AAC49-B484-4F7E-8C54-3B14A295B5BE}"/>
    <cellStyle name="Comma 2 2 3 2 3 2 2 3 4 2" xfId="16946" xr:uid="{E9FFDFF9-9DAA-407B-9AD0-B5238DE08B37}"/>
    <cellStyle name="Comma 2 2 3 2 3 2 2 3 5" xfId="8858" xr:uid="{E636855F-31D8-485C-BC34-C263B8CCE1C8}"/>
    <cellStyle name="Comma 2 2 3 2 3 2 2 3 5 2" xfId="20990" xr:uid="{DF054F78-AC39-4771-9A08-9DDB8116012F}"/>
    <cellStyle name="Comma 2 2 3 2 3 2 2 3 6" xfId="12902" xr:uid="{D84ECBBF-9C56-4B2B-AB73-7CBACA890ACC}"/>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3" xfId="11386" xr:uid="{1CBA3A11-F93A-4EE0-A87B-185DF8FF5A24}"/>
    <cellStyle name="Comma 2 2 3 2 3 2 2 4 2 3 2" xfId="23518" xr:uid="{641A9AF1-E323-464E-9705-E72A52E01322}"/>
    <cellStyle name="Comma 2 2 3 2 3 2 2 4 2 4" xfId="15430" xr:uid="{62E7EE18-C158-42D0-A742-1CA9E408FE3C}"/>
    <cellStyle name="Comma 2 2 3 2 3 2 2 4 3" xfId="5320" xr:uid="{E18B6A05-7AC3-4062-BA24-ECEAE5FE8343}"/>
    <cellStyle name="Comma 2 2 3 2 3 2 2 4 3 2" xfId="17452" xr:uid="{02218BF6-D6DE-4D22-A891-851B569464AF}"/>
    <cellStyle name="Comma 2 2 3 2 3 2 2 4 4" xfId="9364" xr:uid="{E0AE8143-6053-41A7-A143-AC2C7A4A8364}"/>
    <cellStyle name="Comma 2 2 3 2 3 2 2 4 4 2" xfId="21496" xr:uid="{E90AC93B-A95B-4045-8258-5A41F34AB846}"/>
    <cellStyle name="Comma 2 2 3 2 3 2 2 4 5" xfId="13408" xr:uid="{BA8D3931-63F9-4F5D-A52B-F5C6CBE30DB9}"/>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3" xfId="10375" xr:uid="{A83FD006-C6F1-4410-92A6-D8EECD262DF5}"/>
    <cellStyle name="Comma 2 2 3 2 3 2 2 5 3 2" xfId="22507" xr:uid="{31D8A3F4-CC87-433E-AAE1-8281436B135A}"/>
    <cellStyle name="Comma 2 2 3 2 3 2 2 5 4" xfId="14419" xr:uid="{0F677D2B-E7CC-4DA1-8030-02C884A92F07}"/>
    <cellStyle name="Comma 2 2 3 2 3 2 2 6" xfId="4309" xr:uid="{D8D5B8C7-EEF9-4924-8853-44362DD5E0D5}"/>
    <cellStyle name="Comma 2 2 3 2 3 2 2 6 2" xfId="16441" xr:uid="{3A51ABB7-2C4B-48F7-A963-FD2C6D754050}"/>
    <cellStyle name="Comma 2 2 3 2 3 2 2 7" xfId="8353" xr:uid="{403DCCA8-C303-4A21-9244-5DEC79FC7D30}"/>
    <cellStyle name="Comma 2 2 3 2 3 2 2 7 2" xfId="20485" xr:uid="{EB78A299-2BB3-4809-AD81-854E934A0EDD}"/>
    <cellStyle name="Comma 2 2 3 2 3 2 2 8" xfId="12397" xr:uid="{0B3E196B-977A-41C3-96BF-A50694AC9A69}"/>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3" xfId="12018" xr:uid="{FE1E2FD0-BA60-44D7-BAAD-903B6D23BB69}"/>
    <cellStyle name="Comma 2 2 3 2 3 2 3 2 2 2 3 2" xfId="24150" xr:uid="{1424BD27-5097-4EBA-912E-EA8C1C3C0888}"/>
    <cellStyle name="Comma 2 2 3 2 3 2 3 2 2 2 4" xfId="16062" xr:uid="{7E6BA83C-16A7-400C-BE81-6033A2DB2A11}"/>
    <cellStyle name="Comma 2 2 3 2 3 2 3 2 2 3" xfId="5952" xr:uid="{BC78DD3B-511F-45C9-A7D8-A8A118068DBA}"/>
    <cellStyle name="Comma 2 2 3 2 3 2 3 2 2 3 2" xfId="18084" xr:uid="{F4152449-5078-4441-B32F-1503EA1AD7AF}"/>
    <cellStyle name="Comma 2 2 3 2 3 2 3 2 2 4" xfId="9996" xr:uid="{239FF03C-349E-49F2-9E44-DE5B67B04914}"/>
    <cellStyle name="Comma 2 2 3 2 3 2 3 2 2 4 2" xfId="22128" xr:uid="{AF3691D7-2666-4FE2-9B69-C70079F54DF2}"/>
    <cellStyle name="Comma 2 2 3 2 3 2 3 2 2 5" xfId="14040" xr:uid="{36DD7F65-4418-4208-BF2C-97608159F858}"/>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3" xfId="11007" xr:uid="{651078B9-A01D-4F96-A2A1-C14656F42724}"/>
    <cellStyle name="Comma 2 2 3 2 3 2 3 2 3 3 2" xfId="23139" xr:uid="{4C150D9F-2342-4B3C-9B4E-848BE37DF9A2}"/>
    <cellStyle name="Comma 2 2 3 2 3 2 3 2 3 4" xfId="15051" xr:uid="{6BF1C935-251B-452A-83CC-5AA5DEE4C7FD}"/>
    <cellStyle name="Comma 2 2 3 2 3 2 3 2 4" xfId="4941" xr:uid="{3775A11B-8DA9-4838-B7C8-93FC7EE5106D}"/>
    <cellStyle name="Comma 2 2 3 2 3 2 3 2 4 2" xfId="17073" xr:uid="{0AB1BB51-BC41-426E-BE26-F740CE22975C}"/>
    <cellStyle name="Comma 2 2 3 2 3 2 3 2 5" xfId="8985" xr:uid="{C9994F67-89A6-4913-95D2-449BFEE57299}"/>
    <cellStyle name="Comma 2 2 3 2 3 2 3 2 5 2" xfId="21117" xr:uid="{99D6B4B0-975A-49E3-B2FE-E12E723780C0}"/>
    <cellStyle name="Comma 2 2 3 2 3 2 3 2 6" xfId="13029" xr:uid="{7F6FADEB-DA24-4CD2-9BE8-53F8699689AB}"/>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3" xfId="11513" xr:uid="{A35DE099-1818-48FF-BBC1-FF8DFE2CF250}"/>
    <cellStyle name="Comma 2 2 3 2 3 2 3 3 2 3 2" xfId="23645" xr:uid="{D344B723-6899-4236-9FCF-D0EE24D746F4}"/>
    <cellStyle name="Comma 2 2 3 2 3 2 3 3 2 4" xfId="15557" xr:uid="{9A7D5AB3-3FCE-4722-95F9-9586A8BC5230}"/>
    <cellStyle name="Comma 2 2 3 2 3 2 3 3 3" xfId="5447" xr:uid="{490B6DE5-0B12-4F50-883C-9E9E58904DD4}"/>
    <cellStyle name="Comma 2 2 3 2 3 2 3 3 3 2" xfId="17579" xr:uid="{A0B6C5D7-ACBC-462D-986A-07001CECF741}"/>
    <cellStyle name="Comma 2 2 3 2 3 2 3 3 4" xfId="9491" xr:uid="{1DE20412-6B37-48BA-8EF0-35CBE62EB070}"/>
    <cellStyle name="Comma 2 2 3 2 3 2 3 3 4 2" xfId="21623" xr:uid="{97C7D6BA-915C-4711-A2E6-FACA6B9938DC}"/>
    <cellStyle name="Comma 2 2 3 2 3 2 3 3 5" xfId="13535" xr:uid="{C6772F32-80B8-4E58-90AC-D28C548AD31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3" xfId="10502" xr:uid="{EA8165C8-ED18-4A82-88EF-5F80E173EF57}"/>
    <cellStyle name="Comma 2 2 3 2 3 2 3 4 3 2" xfId="22634" xr:uid="{C3E8F6A5-0FA3-4925-9AE6-4315E36AD149}"/>
    <cellStyle name="Comma 2 2 3 2 3 2 3 4 4" xfId="14546" xr:uid="{3F057199-E59C-4D95-B40B-17532C373798}"/>
    <cellStyle name="Comma 2 2 3 2 3 2 3 5" xfId="4436" xr:uid="{782B15A1-8738-4427-96EB-552ED02B87CA}"/>
    <cellStyle name="Comma 2 2 3 2 3 2 3 5 2" xfId="16568" xr:uid="{1F009C1C-A73A-465A-940A-E73E8D57CB81}"/>
    <cellStyle name="Comma 2 2 3 2 3 2 3 6" xfId="8480" xr:uid="{EB7C8670-3DD3-49F5-9196-5C067AC6E380}"/>
    <cellStyle name="Comma 2 2 3 2 3 2 3 6 2" xfId="20612" xr:uid="{B3BD2FA0-C39C-408B-93C7-FA9345C92438}"/>
    <cellStyle name="Comma 2 2 3 2 3 2 3 7" xfId="12524" xr:uid="{B0EFE88A-217B-40C6-B359-CE073A6C9B7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3" xfId="11765" xr:uid="{37C63A74-8DCB-4581-9DBE-7EB09FA9C128}"/>
    <cellStyle name="Comma 2 2 3 2 3 2 4 2 2 3 2" xfId="23897" xr:uid="{8AD392CA-69DD-408C-9270-03D409F40548}"/>
    <cellStyle name="Comma 2 2 3 2 3 2 4 2 2 4" xfId="15809" xr:uid="{DBE90AE3-E5B3-4BB6-B08E-B2AAE6AE23BE}"/>
    <cellStyle name="Comma 2 2 3 2 3 2 4 2 3" xfId="5699" xr:uid="{BA9E9E0B-54B8-4E85-B1B7-ABACF2B71552}"/>
    <cellStyle name="Comma 2 2 3 2 3 2 4 2 3 2" xfId="17831" xr:uid="{87B722B7-DFFB-47B9-AEE6-3641D7F3626F}"/>
    <cellStyle name="Comma 2 2 3 2 3 2 4 2 4" xfId="9743" xr:uid="{9CD9FBF1-CA77-4CA9-8CC3-3E30C7954FD4}"/>
    <cellStyle name="Comma 2 2 3 2 3 2 4 2 4 2" xfId="21875" xr:uid="{F34279E5-EE4F-4139-BED8-5388C37A774F}"/>
    <cellStyle name="Comma 2 2 3 2 3 2 4 2 5" xfId="13787" xr:uid="{935EEE9D-E952-42E5-8F93-01D52B907C16}"/>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3" xfId="10754" xr:uid="{A438DEC6-AD44-4CD7-871A-8448187FF258}"/>
    <cellStyle name="Comma 2 2 3 2 3 2 4 3 3 2" xfId="22886" xr:uid="{1962FCC8-F0CE-4772-A6A8-F55AE951BAA0}"/>
    <cellStyle name="Comma 2 2 3 2 3 2 4 3 4" xfId="14798" xr:uid="{6AF327EF-8610-405B-BDBF-877B8A0D6CA6}"/>
    <cellStyle name="Comma 2 2 3 2 3 2 4 4" xfId="4688" xr:uid="{29ABB1E0-D69D-430A-98C0-197B541B6FEF}"/>
    <cellStyle name="Comma 2 2 3 2 3 2 4 4 2" xfId="16820" xr:uid="{63C0CC29-7418-40ED-87E2-7B452D2C1657}"/>
    <cellStyle name="Comma 2 2 3 2 3 2 4 5" xfId="8732" xr:uid="{21B4E2AA-D571-4669-9ACE-5BA7A0BCCF4E}"/>
    <cellStyle name="Comma 2 2 3 2 3 2 4 5 2" xfId="20864" xr:uid="{1A981DD6-8690-4F07-B03E-78E8A02D2442}"/>
    <cellStyle name="Comma 2 2 3 2 3 2 4 6" xfId="12776" xr:uid="{4AC15CB9-0F9E-4257-A1D5-248FDC421351}"/>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3" xfId="11260" xr:uid="{65CDC24E-CA8C-483D-A194-EB97C1094C21}"/>
    <cellStyle name="Comma 2 2 3 2 3 2 5 2 3 2" xfId="23392" xr:uid="{FA2F53F4-40CC-43CE-B436-1ECB5AC59FAA}"/>
    <cellStyle name="Comma 2 2 3 2 3 2 5 2 4" xfId="15304" xr:uid="{90BD94E4-DF63-4447-9775-72E256010514}"/>
    <cellStyle name="Comma 2 2 3 2 3 2 5 3" xfId="5194" xr:uid="{2235EFCF-81F0-410A-B7CF-E918F1DF38F3}"/>
    <cellStyle name="Comma 2 2 3 2 3 2 5 3 2" xfId="17326" xr:uid="{99C0681F-D4A2-439D-B0DF-FD51E2B458F4}"/>
    <cellStyle name="Comma 2 2 3 2 3 2 5 4" xfId="9238" xr:uid="{AC571A43-3C67-4964-8705-A6B6E0987ED8}"/>
    <cellStyle name="Comma 2 2 3 2 3 2 5 4 2" xfId="21370" xr:uid="{E01CA575-1CEB-4F14-BDE6-50EBDEC559D6}"/>
    <cellStyle name="Comma 2 2 3 2 3 2 5 5" xfId="13282" xr:uid="{C860BA10-DE54-4EAA-9488-028D6915394B}"/>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3" xfId="10249" xr:uid="{7F460DD7-9EAB-42BA-B073-FD4B900C8F6F}"/>
    <cellStyle name="Comma 2 2 3 2 3 2 6 3 2" xfId="22381" xr:uid="{D307191F-9E39-46D5-BADE-162A4EB1439F}"/>
    <cellStyle name="Comma 2 2 3 2 3 2 6 4" xfId="14293" xr:uid="{7F0F49FA-9AE2-4254-97A5-A1593D5D8888}"/>
    <cellStyle name="Comma 2 2 3 2 3 2 7" xfId="4183" xr:uid="{D94A8145-5CF1-4AE4-AA64-360EA9C1280A}"/>
    <cellStyle name="Comma 2 2 3 2 3 2 7 2" xfId="16315" xr:uid="{204F588E-A0A2-4EA1-819D-C7A41E3948A0}"/>
    <cellStyle name="Comma 2 2 3 2 3 2 8" xfId="8227" xr:uid="{C6C4A64C-5B78-48CA-9DA3-7096A6D04213}"/>
    <cellStyle name="Comma 2 2 3 2 3 2 8 2" xfId="20359" xr:uid="{22FE978E-A11A-476C-9031-C637DB75BB11}"/>
    <cellStyle name="Comma 2 2 3 2 3 2 9" xfId="12271" xr:uid="{120B4B22-FBD2-464B-974F-434B9BE32062}"/>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3" xfId="12081" xr:uid="{58065F93-C34F-48DF-BDE8-3564633934EF}"/>
    <cellStyle name="Comma 2 2 3 2 3 3 2 2 2 2 3 2" xfId="24213" xr:uid="{51D1AD9D-56C0-43B4-AFC3-020333809A7B}"/>
    <cellStyle name="Comma 2 2 3 2 3 3 2 2 2 2 4" xfId="16125" xr:uid="{3A59B347-EDBC-46F4-848B-A2DA200A0E4D}"/>
    <cellStyle name="Comma 2 2 3 2 3 3 2 2 2 3" xfId="6015" xr:uid="{B83D1698-9457-4267-89A2-67E969AA1DDC}"/>
    <cellStyle name="Comma 2 2 3 2 3 3 2 2 2 3 2" xfId="18147" xr:uid="{90B193BD-73E5-469A-91AB-354895807989}"/>
    <cellStyle name="Comma 2 2 3 2 3 3 2 2 2 4" xfId="10059" xr:uid="{2BF013A0-6D86-44C0-A392-7C9ADE1435DC}"/>
    <cellStyle name="Comma 2 2 3 2 3 3 2 2 2 4 2" xfId="22191" xr:uid="{25626C68-9BF5-4F09-B2E6-00F327544E7B}"/>
    <cellStyle name="Comma 2 2 3 2 3 3 2 2 2 5" xfId="14103" xr:uid="{E9892218-EFFC-4D08-B83B-38839324B3B0}"/>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3" xfId="11070" xr:uid="{3A4B2B67-48CE-47A5-8CFA-921255970BD4}"/>
    <cellStyle name="Comma 2 2 3 2 3 3 2 2 3 3 2" xfId="23202" xr:uid="{E0C8BD4B-C174-4334-9246-24C72AF2DB28}"/>
    <cellStyle name="Comma 2 2 3 2 3 3 2 2 3 4" xfId="15114" xr:uid="{4A46D1F7-E41C-4345-B8E1-DEE5E28FD687}"/>
    <cellStyle name="Comma 2 2 3 2 3 3 2 2 4" xfId="5004" xr:uid="{8A3AEBE9-D4B6-4F70-B3BC-23A8E6E47436}"/>
    <cellStyle name="Comma 2 2 3 2 3 3 2 2 4 2" xfId="17136" xr:uid="{220351C1-2044-4958-B7B5-41DBD8FD9B90}"/>
    <cellStyle name="Comma 2 2 3 2 3 3 2 2 5" xfId="9048" xr:uid="{6D3B441F-5B67-412E-BBA2-EF1199FBA7A9}"/>
    <cellStyle name="Comma 2 2 3 2 3 3 2 2 5 2" xfId="21180" xr:uid="{93A10EAD-6472-4F72-B830-4CF57A27B2BD}"/>
    <cellStyle name="Comma 2 2 3 2 3 3 2 2 6" xfId="13092" xr:uid="{E724A652-FCCD-4ADA-8454-E0FE0CBAE986}"/>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3" xfId="11576" xr:uid="{F44388F1-B9FA-4F15-A1DD-7CE2DED023DE}"/>
    <cellStyle name="Comma 2 2 3 2 3 3 2 3 2 3 2" xfId="23708" xr:uid="{757D9813-C927-4FBD-8CCB-9B4EC27D0D9D}"/>
    <cellStyle name="Comma 2 2 3 2 3 3 2 3 2 4" xfId="15620" xr:uid="{9048CBF6-D2FC-4583-A32D-FE1198363D65}"/>
    <cellStyle name="Comma 2 2 3 2 3 3 2 3 3" xfId="5510" xr:uid="{5E710575-6DA5-4187-80B3-D73E8BDC2071}"/>
    <cellStyle name="Comma 2 2 3 2 3 3 2 3 3 2" xfId="17642" xr:uid="{6124321A-1E25-44A2-A592-2D4A67AB3696}"/>
    <cellStyle name="Comma 2 2 3 2 3 3 2 3 4" xfId="9554" xr:uid="{67A07836-6622-45CD-BD52-7CDA9A5AA22D}"/>
    <cellStyle name="Comma 2 2 3 2 3 3 2 3 4 2" xfId="21686" xr:uid="{E02196F3-9CBA-4514-9BA4-572AD41FC4C8}"/>
    <cellStyle name="Comma 2 2 3 2 3 3 2 3 5" xfId="13598" xr:uid="{4FC24048-DA37-4346-93EF-CF953D37FF95}"/>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3" xfId="10565" xr:uid="{11B1682F-2533-4A2F-9470-6A516ED367B1}"/>
    <cellStyle name="Comma 2 2 3 2 3 3 2 4 3 2" xfId="22697" xr:uid="{9B9C20EC-F04D-41C9-9597-3615C5CACBD6}"/>
    <cellStyle name="Comma 2 2 3 2 3 3 2 4 4" xfId="14609" xr:uid="{2F96A02E-AF12-49D5-8293-FE8871FC4C81}"/>
    <cellStyle name="Comma 2 2 3 2 3 3 2 5" xfId="4499" xr:uid="{D1828B3B-D131-409E-BC29-ACF0A359A4A5}"/>
    <cellStyle name="Comma 2 2 3 2 3 3 2 5 2" xfId="16631" xr:uid="{0104157F-A857-49CA-B6F0-B33C8BC98E5A}"/>
    <cellStyle name="Comma 2 2 3 2 3 3 2 6" xfId="8543" xr:uid="{EA13F182-B95C-41B8-B096-EF2D4E64636D}"/>
    <cellStyle name="Comma 2 2 3 2 3 3 2 6 2" xfId="20675" xr:uid="{D4EA9DBA-DF56-4CC4-8598-BAA1E621B880}"/>
    <cellStyle name="Comma 2 2 3 2 3 3 2 7" xfId="12587" xr:uid="{1173616D-C642-4D45-A3C4-D15AF8E88A7D}"/>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3" xfId="11828" xr:uid="{954CBB07-75B3-46F1-BFC6-2CE2BC46A569}"/>
    <cellStyle name="Comma 2 2 3 2 3 3 3 2 2 3 2" xfId="23960" xr:uid="{F522356F-B020-4516-AE2D-2BBA0AA75A35}"/>
    <cellStyle name="Comma 2 2 3 2 3 3 3 2 2 4" xfId="15872" xr:uid="{64392C5A-76A3-4ECD-A27B-DCE92F55D400}"/>
    <cellStyle name="Comma 2 2 3 2 3 3 3 2 3" xfId="5762" xr:uid="{3DFD3CA7-DD40-4F1C-8BD0-B03905EAF703}"/>
    <cellStyle name="Comma 2 2 3 2 3 3 3 2 3 2" xfId="17894" xr:uid="{C4440CF6-AC1A-4729-A23E-8B88012B2DDA}"/>
    <cellStyle name="Comma 2 2 3 2 3 3 3 2 4" xfId="9806" xr:uid="{7001EAE0-8CC1-4016-8661-9B683B00A7CB}"/>
    <cellStyle name="Comma 2 2 3 2 3 3 3 2 4 2" xfId="21938" xr:uid="{45D0C5B5-8203-4A27-A944-03DE2634005E}"/>
    <cellStyle name="Comma 2 2 3 2 3 3 3 2 5" xfId="13850" xr:uid="{05547C51-9B34-4C0F-B78F-A2B2FE7AFBF3}"/>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3" xfId="10817" xr:uid="{E8A010EC-0690-4649-981B-3EC17DE159FF}"/>
    <cellStyle name="Comma 2 2 3 2 3 3 3 3 3 2" xfId="22949" xr:uid="{D0F197D3-8F8B-4897-B89D-3E44334A9D3F}"/>
    <cellStyle name="Comma 2 2 3 2 3 3 3 3 4" xfId="14861" xr:uid="{61F29AA6-3893-4029-A979-B0A14538A2D1}"/>
    <cellStyle name="Comma 2 2 3 2 3 3 3 4" xfId="4751" xr:uid="{7552225F-0F4C-4598-87C3-E08C26A1A56F}"/>
    <cellStyle name="Comma 2 2 3 2 3 3 3 4 2" xfId="16883" xr:uid="{9C9C10D3-E328-4406-B9F4-9876CC1D96BE}"/>
    <cellStyle name="Comma 2 2 3 2 3 3 3 5" xfId="8795" xr:uid="{F39291A1-5AAE-4CA2-ABAE-2508C2B97E3A}"/>
    <cellStyle name="Comma 2 2 3 2 3 3 3 5 2" xfId="20927" xr:uid="{B33A8B75-FA16-4D38-AD9F-53CB9798D04C}"/>
    <cellStyle name="Comma 2 2 3 2 3 3 3 6" xfId="12839" xr:uid="{200E9655-5AF8-425F-9EFB-9FD1A16F88D8}"/>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3" xfId="11323" xr:uid="{71C97D04-6FA2-420D-BDA5-B7A99EEF6E3F}"/>
    <cellStyle name="Comma 2 2 3 2 3 3 4 2 3 2" xfId="23455" xr:uid="{B9982179-08F5-4642-8EBB-A8BACF2D5A64}"/>
    <cellStyle name="Comma 2 2 3 2 3 3 4 2 4" xfId="15367" xr:uid="{A0F6B834-10F8-48CB-A52E-509CB8F78EE0}"/>
    <cellStyle name="Comma 2 2 3 2 3 3 4 3" xfId="5257" xr:uid="{B1F59F80-3F6C-4B94-B383-000AA3C2917C}"/>
    <cellStyle name="Comma 2 2 3 2 3 3 4 3 2" xfId="17389" xr:uid="{67FC60A4-8829-40AC-96BC-26B9FB477344}"/>
    <cellStyle name="Comma 2 2 3 2 3 3 4 4" xfId="9301" xr:uid="{3C976559-3AEA-4AB4-A3E6-E839E308E3E7}"/>
    <cellStyle name="Comma 2 2 3 2 3 3 4 4 2" xfId="21433" xr:uid="{4D75F785-736C-41E4-83D3-A8B47A5C0B55}"/>
    <cellStyle name="Comma 2 2 3 2 3 3 4 5" xfId="13345" xr:uid="{4D833E08-415A-439F-AD86-CA64119D9EEC}"/>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3" xfId="10312" xr:uid="{734084D9-433C-4081-B4F7-F2373D61DD52}"/>
    <cellStyle name="Comma 2 2 3 2 3 3 5 3 2" xfId="22444" xr:uid="{08DD287C-C635-43CB-B329-AAEEEE77C688}"/>
    <cellStyle name="Comma 2 2 3 2 3 3 5 4" xfId="14356" xr:uid="{FFF5D778-8C6A-4CD0-8C47-74BC12C026D0}"/>
    <cellStyle name="Comma 2 2 3 2 3 3 6" xfId="4246" xr:uid="{3120FFE0-577C-4FE6-904B-1E3BC058072E}"/>
    <cellStyle name="Comma 2 2 3 2 3 3 6 2" xfId="16378" xr:uid="{F00421A4-A0D3-4985-8C76-FBC7A48318BC}"/>
    <cellStyle name="Comma 2 2 3 2 3 3 7" xfId="8290" xr:uid="{FAFBF325-DEED-4384-9A31-1DD57E1A82B7}"/>
    <cellStyle name="Comma 2 2 3 2 3 3 7 2" xfId="20422" xr:uid="{4057E953-C217-4E77-8877-2F0049D5202F}"/>
    <cellStyle name="Comma 2 2 3 2 3 3 8" xfId="12334" xr:uid="{343AD808-9841-4798-9BB0-36DE2652B801}"/>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3" xfId="11955" xr:uid="{F4E3B823-3602-4E4D-BB7A-DB0DEE38A616}"/>
    <cellStyle name="Comma 2 2 3 2 3 4 2 2 2 3 2" xfId="24087" xr:uid="{973137F4-AE6D-49F3-B1F3-381A25231801}"/>
    <cellStyle name="Comma 2 2 3 2 3 4 2 2 2 4" xfId="15999" xr:uid="{AE44788D-3025-4120-B12B-F2F02AC2B3EF}"/>
    <cellStyle name="Comma 2 2 3 2 3 4 2 2 3" xfId="5889" xr:uid="{40039B36-F489-423E-B0EF-70A70758D1E1}"/>
    <cellStyle name="Comma 2 2 3 2 3 4 2 2 3 2" xfId="18021" xr:uid="{EA4CA909-AD4C-4CC3-B9BE-D6ED7AF22905}"/>
    <cellStyle name="Comma 2 2 3 2 3 4 2 2 4" xfId="9933" xr:uid="{8EEFADA5-E6E0-45C3-BD08-776E3BA025A2}"/>
    <cellStyle name="Comma 2 2 3 2 3 4 2 2 4 2" xfId="22065" xr:uid="{F4BAA2D1-E957-4D72-AF61-67B97E38C1E5}"/>
    <cellStyle name="Comma 2 2 3 2 3 4 2 2 5" xfId="13977" xr:uid="{A9B927CC-2062-4DC0-A7D4-95536943DF77}"/>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3" xfId="10944" xr:uid="{51576E0F-8314-4B16-89C7-3B00DCEFF467}"/>
    <cellStyle name="Comma 2 2 3 2 3 4 2 3 3 2" xfId="23076" xr:uid="{58193216-D034-4214-B200-27AE748727F3}"/>
    <cellStyle name="Comma 2 2 3 2 3 4 2 3 4" xfId="14988" xr:uid="{43912723-5758-4396-B6EA-811A3B4443FF}"/>
    <cellStyle name="Comma 2 2 3 2 3 4 2 4" xfId="4878" xr:uid="{39BC678F-85B5-4115-9398-7EF429262844}"/>
    <cellStyle name="Comma 2 2 3 2 3 4 2 4 2" xfId="17010" xr:uid="{DAB13972-2354-4AE8-9444-4D2885126DDA}"/>
    <cellStyle name="Comma 2 2 3 2 3 4 2 5" xfId="8922" xr:uid="{C34BB7D6-64FC-4864-A7DE-E01B797396F4}"/>
    <cellStyle name="Comma 2 2 3 2 3 4 2 5 2" xfId="21054" xr:uid="{8BF85D49-0B82-45F6-A708-97FB8E9A1781}"/>
    <cellStyle name="Comma 2 2 3 2 3 4 2 6" xfId="12966" xr:uid="{AE76FF0A-6B3E-4A75-A94F-29D9C3BD644F}"/>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3" xfId="11450" xr:uid="{83C0E13F-1617-4C50-875D-1EEB0DBC04A1}"/>
    <cellStyle name="Comma 2 2 3 2 3 4 3 2 3 2" xfId="23582" xr:uid="{FF923902-3CA9-4887-AEB0-11D86F2EEEF9}"/>
    <cellStyle name="Comma 2 2 3 2 3 4 3 2 4" xfId="15494" xr:uid="{5A121111-D16B-4926-95C1-A17090255A43}"/>
    <cellStyle name="Comma 2 2 3 2 3 4 3 3" xfId="5384" xr:uid="{0E7E9083-06A2-4922-9F15-2A3918BDF47C}"/>
    <cellStyle name="Comma 2 2 3 2 3 4 3 3 2" xfId="17516" xr:uid="{99ACFE5A-43FB-4395-B5CD-F0B6DFAE4311}"/>
    <cellStyle name="Comma 2 2 3 2 3 4 3 4" xfId="9428" xr:uid="{3F022343-32DC-4461-A904-A8DA66237EA7}"/>
    <cellStyle name="Comma 2 2 3 2 3 4 3 4 2" xfId="21560" xr:uid="{CB7C6891-7372-4AA6-A7F4-18ABFE25CB94}"/>
    <cellStyle name="Comma 2 2 3 2 3 4 3 5" xfId="13472" xr:uid="{5E112AF9-E60F-41D2-BD10-8E4FF2F8203B}"/>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3" xfId="10439" xr:uid="{E3285535-F7D0-4F2C-B333-1B99D56DBF79}"/>
    <cellStyle name="Comma 2 2 3 2 3 4 4 3 2" xfId="22571" xr:uid="{553BC1F0-FE1E-49AA-A777-136B5E0768DD}"/>
    <cellStyle name="Comma 2 2 3 2 3 4 4 4" xfId="14483" xr:uid="{CB7EB75D-B539-49FF-ADFA-911D3ABF7769}"/>
    <cellStyle name="Comma 2 2 3 2 3 4 5" xfId="4373" xr:uid="{CEB595F1-0CF2-41FC-9BA8-9C5159970275}"/>
    <cellStyle name="Comma 2 2 3 2 3 4 5 2" xfId="16505" xr:uid="{6A34D589-1C6B-49E4-8572-7044731AEA7D}"/>
    <cellStyle name="Comma 2 2 3 2 3 4 6" xfId="8417" xr:uid="{CAD40ABB-91D6-4280-B503-7A3E38C44EBA}"/>
    <cellStyle name="Comma 2 2 3 2 3 4 6 2" xfId="20549" xr:uid="{D68C1150-D545-4CB5-A96F-0BC1FA4B4690}"/>
    <cellStyle name="Comma 2 2 3 2 3 4 7" xfId="12461" xr:uid="{87653F1E-FFBA-4D42-A7CE-9A9EA1B422D2}"/>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3" xfId="11702" xr:uid="{603C257D-67C9-48DB-A462-BCBBA9925D5E}"/>
    <cellStyle name="Comma 2 2 3 2 3 5 2 2 3 2" xfId="23834" xr:uid="{E032FDB2-86E1-4E7C-86BB-6D029AC8FFAD}"/>
    <cellStyle name="Comma 2 2 3 2 3 5 2 2 4" xfId="15746" xr:uid="{B4685C32-DB0C-469B-8173-DBEDFDC80958}"/>
    <cellStyle name="Comma 2 2 3 2 3 5 2 3" xfId="5636" xr:uid="{DD94674A-044F-49AA-B96A-8A290BE09B22}"/>
    <cellStyle name="Comma 2 2 3 2 3 5 2 3 2" xfId="17768" xr:uid="{DD9D6FED-9AC8-4710-9F51-14C3CFDAF12B}"/>
    <cellStyle name="Comma 2 2 3 2 3 5 2 4" xfId="9680" xr:uid="{3E9136B0-5F2E-4792-986D-88EF5B82443A}"/>
    <cellStyle name="Comma 2 2 3 2 3 5 2 4 2" xfId="21812" xr:uid="{E9FD8C46-8BC3-44F4-95AA-9CE4EAF06E51}"/>
    <cellStyle name="Comma 2 2 3 2 3 5 2 5" xfId="13724" xr:uid="{E7C201F6-A02B-42C9-B254-05994C5C13F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3" xfId="10691" xr:uid="{49FE641A-25BD-4DAD-88C5-393928FE59D4}"/>
    <cellStyle name="Comma 2 2 3 2 3 5 3 3 2" xfId="22823" xr:uid="{4F1283BF-2DB1-4489-AB5C-F3FBE8DC8E32}"/>
    <cellStyle name="Comma 2 2 3 2 3 5 3 4" xfId="14735" xr:uid="{7F3F4996-94E6-4FC9-A63A-F1819DC28CDE}"/>
    <cellStyle name="Comma 2 2 3 2 3 5 4" xfId="4625" xr:uid="{8AE59FEC-0343-4FAB-A36F-2C035FBF87D0}"/>
    <cellStyle name="Comma 2 2 3 2 3 5 4 2" xfId="16757" xr:uid="{90B1FCCD-EA65-4E1E-928F-661149C63342}"/>
    <cellStyle name="Comma 2 2 3 2 3 5 5" xfId="8669" xr:uid="{CD594F5A-44BC-4346-B5CB-B2AF40421F9B}"/>
    <cellStyle name="Comma 2 2 3 2 3 5 5 2" xfId="20801" xr:uid="{2C1200D0-AA7D-45F4-9FF3-9F6E5326A7A7}"/>
    <cellStyle name="Comma 2 2 3 2 3 5 6" xfId="12713" xr:uid="{ACEB89D9-2CFA-4F4B-ABAA-D79F9829C27A}"/>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3" xfId="11197" xr:uid="{19FD1B18-B5E6-4326-BACB-F4F41BF2B9CF}"/>
    <cellStyle name="Comma 2 2 3 2 3 6 2 3 2" xfId="23329" xr:uid="{F81F5E85-73CD-4D64-8665-32E2FD37EA80}"/>
    <cellStyle name="Comma 2 2 3 2 3 6 2 4" xfId="15241" xr:uid="{2489AFA4-B225-4C7B-98BC-AFE8EDA2FFC8}"/>
    <cellStyle name="Comma 2 2 3 2 3 6 3" xfId="5131" xr:uid="{FFB7E88C-2CC0-4963-BB57-2E59D9FA424A}"/>
    <cellStyle name="Comma 2 2 3 2 3 6 3 2" xfId="17263" xr:uid="{3F9AA62A-6F42-4234-812A-4D06A095AC67}"/>
    <cellStyle name="Comma 2 2 3 2 3 6 4" xfId="9175" xr:uid="{FD598433-5835-4F52-9802-1C94A4372F78}"/>
    <cellStyle name="Comma 2 2 3 2 3 6 4 2" xfId="21307" xr:uid="{05800504-0AE6-42A0-84A1-F9441A62B0A2}"/>
    <cellStyle name="Comma 2 2 3 2 3 6 5" xfId="13219" xr:uid="{DE233751-50D7-4246-88FA-78FD678FA327}"/>
    <cellStyle name="Comma 2 2 3 2 3 7" xfId="2098" xr:uid="{693877BB-B72F-447F-9D85-D25B760834C9}"/>
    <cellStyle name="Comma 2 2 3 2 3 7 2" xfId="6142" xr:uid="{08C4A45D-E411-4289-A1F2-6A99B9825E66}"/>
    <cellStyle name="Comma 2 2 3 2 3 7 2 2" xfId="18274" xr:uid="{7C5B09F4-DB1E-453F-84D1-0C9B7904C558}"/>
    <cellStyle name="Comma 2 2 3 2 3 7 3" xfId="10186" xr:uid="{43275CE4-3E71-4E14-A7A9-1A8981B50EBC}"/>
    <cellStyle name="Comma 2 2 3 2 3 7 3 2" xfId="22318" xr:uid="{7AB2B4AD-F928-4DD4-814D-F1B5487B372F}"/>
    <cellStyle name="Comma 2 2 3 2 3 7 4" xfId="14230" xr:uid="{0487A232-A424-423D-B201-09656679C8DD}"/>
    <cellStyle name="Comma 2 2 3 2 3 8" xfId="4120" xr:uid="{2AFB76DD-DB72-416F-87C5-AA1C03479C7A}"/>
    <cellStyle name="Comma 2 2 3 2 3 8 2" xfId="16252" xr:uid="{841C677D-BFEC-4C48-95A9-897A484E9FC0}"/>
    <cellStyle name="Comma 2 2 3 2 3 9" xfId="8164" xr:uid="{9F94C7B8-2103-4DE9-BAE8-E6767BBB154C}"/>
    <cellStyle name="Comma 2 2 3 2 3 9 2" xfId="20296" xr:uid="{D0BCC586-2D73-448B-AB52-AF02FADDE7A6}"/>
    <cellStyle name="Comma 2 2 3 2 4" xfId="97" xr:uid="{4AF4A47B-073A-4885-8E7A-ED7F74C54566}"/>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3" xfId="12102" xr:uid="{89044902-1C2F-4A6D-8A34-FF398E7B5CA8}"/>
    <cellStyle name="Comma 2 2 3 2 4 2 2 2 2 2 3 2" xfId="24234" xr:uid="{48503A74-F4A4-4D37-A52A-69C6E7C90AEA}"/>
    <cellStyle name="Comma 2 2 3 2 4 2 2 2 2 2 4" xfId="16146" xr:uid="{E1733859-BA1F-4F40-8EF9-B07895BFAF8A}"/>
    <cellStyle name="Comma 2 2 3 2 4 2 2 2 2 3" xfId="6036" xr:uid="{97F350A7-E557-4C0F-BE26-F8F3353535CF}"/>
    <cellStyle name="Comma 2 2 3 2 4 2 2 2 2 3 2" xfId="18168" xr:uid="{BE96041F-7025-4230-B525-3BB2793AC32F}"/>
    <cellStyle name="Comma 2 2 3 2 4 2 2 2 2 4" xfId="10080" xr:uid="{EFD3B8F1-C2CE-4271-96E6-3F6EBAE3AD68}"/>
    <cellStyle name="Comma 2 2 3 2 4 2 2 2 2 4 2" xfId="22212" xr:uid="{87D1ED99-F636-4DC7-9CE2-2BEF331683E5}"/>
    <cellStyle name="Comma 2 2 3 2 4 2 2 2 2 5" xfId="14124" xr:uid="{DB7AD05A-F5EE-4AE5-88B4-231EB72A5602}"/>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3" xfId="11091" xr:uid="{143A5C87-0715-4815-8001-F96353D74289}"/>
    <cellStyle name="Comma 2 2 3 2 4 2 2 2 3 3 2" xfId="23223" xr:uid="{65A10D1E-634D-485D-B56E-F4EDD56CDE70}"/>
    <cellStyle name="Comma 2 2 3 2 4 2 2 2 3 4" xfId="15135" xr:uid="{0097168A-CB41-420C-83D8-9D4FFF3107BE}"/>
    <cellStyle name="Comma 2 2 3 2 4 2 2 2 4" xfId="5025" xr:uid="{D0378004-1B94-4FC3-A09E-8C4C1B82B988}"/>
    <cellStyle name="Comma 2 2 3 2 4 2 2 2 4 2" xfId="17157" xr:uid="{1A5A9E23-AF26-4C4F-B2B6-5897340DAEF7}"/>
    <cellStyle name="Comma 2 2 3 2 4 2 2 2 5" xfId="9069" xr:uid="{B8FC61D2-B341-4AD0-BE86-3D456134B62E}"/>
    <cellStyle name="Comma 2 2 3 2 4 2 2 2 5 2" xfId="21201" xr:uid="{05FA186E-DF3D-40A7-A1B7-2470E657A7C1}"/>
    <cellStyle name="Comma 2 2 3 2 4 2 2 2 6" xfId="13113" xr:uid="{8C52CBC3-8E28-4965-BBE9-E2849C03F329}"/>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3" xfId="11597" xr:uid="{4ECF0451-9FD5-4740-B7B2-A7F6D35F9C98}"/>
    <cellStyle name="Comma 2 2 3 2 4 2 2 3 2 3 2" xfId="23729" xr:uid="{C089A928-C913-4D38-9C1D-83398B1DB724}"/>
    <cellStyle name="Comma 2 2 3 2 4 2 2 3 2 4" xfId="15641" xr:uid="{735C97B3-1C29-4E7C-AE11-92AFC8ACBC0E}"/>
    <cellStyle name="Comma 2 2 3 2 4 2 2 3 3" xfId="5531" xr:uid="{99C2FE6C-170E-45C0-A63E-BCAFB34D95FE}"/>
    <cellStyle name="Comma 2 2 3 2 4 2 2 3 3 2" xfId="17663" xr:uid="{74F0FFFE-19C4-4FA6-8A92-E7D27C0A90E5}"/>
    <cellStyle name="Comma 2 2 3 2 4 2 2 3 4" xfId="9575" xr:uid="{30583F87-B644-4418-B095-45881D043E77}"/>
    <cellStyle name="Comma 2 2 3 2 4 2 2 3 4 2" xfId="21707" xr:uid="{4398EC54-F7DB-414D-AC0D-03ACDF60D3A1}"/>
    <cellStyle name="Comma 2 2 3 2 4 2 2 3 5" xfId="13619" xr:uid="{845A631F-C2C1-45CA-BAF0-D1A1F44140E3}"/>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3" xfId="10586" xr:uid="{2CA4B47D-200C-45E0-8D6C-A5EDB5BF2A78}"/>
    <cellStyle name="Comma 2 2 3 2 4 2 2 4 3 2" xfId="22718" xr:uid="{83312AB8-5BE3-4B07-A4FC-70B082FA3F14}"/>
    <cellStyle name="Comma 2 2 3 2 4 2 2 4 4" xfId="14630" xr:uid="{0CD29E97-37DD-4E7F-9259-39E878BB9FBC}"/>
    <cellStyle name="Comma 2 2 3 2 4 2 2 5" xfId="4520" xr:uid="{40B76C46-3CC6-442B-81CB-5F4BF82A672F}"/>
    <cellStyle name="Comma 2 2 3 2 4 2 2 5 2" xfId="16652" xr:uid="{2D11B097-3BE7-47FB-AEB4-DD95BBFB886C}"/>
    <cellStyle name="Comma 2 2 3 2 4 2 2 6" xfId="8564" xr:uid="{9B62639A-40DA-41CB-82A7-7DF194CB5FE5}"/>
    <cellStyle name="Comma 2 2 3 2 4 2 2 6 2" xfId="20696" xr:uid="{23D39DDF-1807-45DB-94DD-503D7AEA2713}"/>
    <cellStyle name="Comma 2 2 3 2 4 2 2 7" xfId="12608" xr:uid="{76D27426-2B67-4510-8AB2-7EDA651AF19F}"/>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3" xfId="11849" xr:uid="{0A0E3CA0-2F5A-4EEB-85F0-5476D2AEA424}"/>
    <cellStyle name="Comma 2 2 3 2 4 2 3 2 2 3 2" xfId="23981" xr:uid="{B001D73F-BECA-410E-AE1D-AC30A929B65F}"/>
    <cellStyle name="Comma 2 2 3 2 4 2 3 2 2 4" xfId="15893" xr:uid="{8CA4F019-2716-499F-9892-6B8D2781E367}"/>
    <cellStyle name="Comma 2 2 3 2 4 2 3 2 3" xfId="5783" xr:uid="{917C06F7-4D13-481C-9AC1-B8663443F12B}"/>
    <cellStyle name="Comma 2 2 3 2 4 2 3 2 3 2" xfId="17915" xr:uid="{3EC1B063-BA2E-4A58-A671-24EAE4397991}"/>
    <cellStyle name="Comma 2 2 3 2 4 2 3 2 4" xfId="9827" xr:uid="{2187CDA9-0BF2-4F8F-8BD0-6863BEB0F6E4}"/>
    <cellStyle name="Comma 2 2 3 2 4 2 3 2 4 2" xfId="21959" xr:uid="{93A507D2-6BF2-42F2-B1CC-3FEF4F8C91B4}"/>
    <cellStyle name="Comma 2 2 3 2 4 2 3 2 5" xfId="13871" xr:uid="{3331DE70-4BE3-499B-B356-A714B3951714}"/>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3" xfId="10838" xr:uid="{BCB6CED7-BD90-40DD-86EF-225F3A41D007}"/>
    <cellStyle name="Comma 2 2 3 2 4 2 3 3 3 2" xfId="22970" xr:uid="{56078074-70A0-4A99-8E14-AA20CF905436}"/>
    <cellStyle name="Comma 2 2 3 2 4 2 3 3 4" xfId="14882" xr:uid="{0A828F02-0258-41DE-82EB-9D7A6B3A0F06}"/>
    <cellStyle name="Comma 2 2 3 2 4 2 3 4" xfId="4772" xr:uid="{7EFF4ED6-21B2-4E30-B075-A29446415B30}"/>
    <cellStyle name="Comma 2 2 3 2 4 2 3 4 2" xfId="16904" xr:uid="{5F0B7081-E8E6-400D-BC73-5564C3357507}"/>
    <cellStyle name="Comma 2 2 3 2 4 2 3 5" xfId="8816" xr:uid="{C5242AFE-5582-4950-829A-527E11FF5DD1}"/>
    <cellStyle name="Comma 2 2 3 2 4 2 3 5 2" xfId="20948" xr:uid="{CD0CCDE0-AAE2-4E3D-804A-898BB44543E3}"/>
    <cellStyle name="Comma 2 2 3 2 4 2 3 6" xfId="12860" xr:uid="{90AAAE63-D64B-4995-AD31-7D690AF96D49}"/>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3" xfId="11344" xr:uid="{9C70F230-55F1-4037-9872-EA0275D6CAEE}"/>
    <cellStyle name="Comma 2 2 3 2 4 2 4 2 3 2" xfId="23476" xr:uid="{C1548EBC-DD1E-417E-A58E-0ACC80F3288C}"/>
    <cellStyle name="Comma 2 2 3 2 4 2 4 2 4" xfId="15388" xr:uid="{152AEC39-57C7-4B6A-BF95-C3A30BB5ED75}"/>
    <cellStyle name="Comma 2 2 3 2 4 2 4 3" xfId="5278" xr:uid="{35088EC0-F4B5-45F2-8600-171433A971E1}"/>
    <cellStyle name="Comma 2 2 3 2 4 2 4 3 2" xfId="17410" xr:uid="{DDA59498-CC79-4294-A8F8-0C73271F26AF}"/>
    <cellStyle name="Comma 2 2 3 2 4 2 4 4" xfId="9322" xr:uid="{4BD80294-B9A1-4819-A486-7CEC5D39E5C6}"/>
    <cellStyle name="Comma 2 2 3 2 4 2 4 4 2" xfId="21454" xr:uid="{1016E434-7D3B-49AC-98C0-B1CD719C0024}"/>
    <cellStyle name="Comma 2 2 3 2 4 2 4 5" xfId="13366" xr:uid="{4ADCDBC2-4CC8-47DC-9E1C-805215A89443}"/>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3" xfId="10333" xr:uid="{A8402BDA-9D73-4DCA-AB60-90D8EB34FF0C}"/>
    <cellStyle name="Comma 2 2 3 2 4 2 5 3 2" xfId="22465" xr:uid="{2EBC792B-09A0-4A2D-839A-F35212272FDD}"/>
    <cellStyle name="Comma 2 2 3 2 4 2 5 4" xfId="14377" xr:uid="{738927D4-7678-4771-BEA7-ECECADEDDDD1}"/>
    <cellStyle name="Comma 2 2 3 2 4 2 6" xfId="4267" xr:uid="{A4A61B7E-8625-4723-A143-FD49DC4EF4B7}"/>
    <cellStyle name="Comma 2 2 3 2 4 2 6 2" xfId="16399" xr:uid="{7943A1D4-3D00-4FF6-9032-8F0655E2EEE3}"/>
    <cellStyle name="Comma 2 2 3 2 4 2 7" xfId="8311" xr:uid="{2B0A6312-B478-4FF8-9AEC-2075FE2F350C}"/>
    <cellStyle name="Comma 2 2 3 2 4 2 7 2" xfId="20443" xr:uid="{4AB87285-A917-465B-9E89-FF93F138C40C}"/>
    <cellStyle name="Comma 2 2 3 2 4 2 8" xfId="12355" xr:uid="{ECC06437-DE80-4658-B408-B11A07EE914E}"/>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3" xfId="11976" xr:uid="{8270FB7E-CC01-4BEF-A417-85B916B435AD}"/>
    <cellStyle name="Comma 2 2 3 2 4 3 2 2 2 3 2" xfId="24108" xr:uid="{8249E322-D74A-42C6-A5F5-CF1897B5E1C3}"/>
    <cellStyle name="Comma 2 2 3 2 4 3 2 2 2 4" xfId="16020" xr:uid="{303D6803-8696-40CF-8E36-9BCC614C1BE1}"/>
    <cellStyle name="Comma 2 2 3 2 4 3 2 2 3" xfId="5910" xr:uid="{DE164B6B-327F-4819-8C10-74D2312BF08A}"/>
    <cellStyle name="Comma 2 2 3 2 4 3 2 2 3 2" xfId="18042" xr:uid="{208BD695-036B-47C6-9A2F-498BB0844E57}"/>
    <cellStyle name="Comma 2 2 3 2 4 3 2 2 4" xfId="9954" xr:uid="{CAF7052F-F71F-4345-8DF0-90BBDDFA2F0D}"/>
    <cellStyle name="Comma 2 2 3 2 4 3 2 2 4 2" xfId="22086" xr:uid="{A4994FEC-0182-4B2E-8482-70467C88BEEE}"/>
    <cellStyle name="Comma 2 2 3 2 4 3 2 2 5" xfId="13998" xr:uid="{404A4CCA-E3E4-44BA-93F5-A4B77A3C261C}"/>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3" xfId="10965" xr:uid="{FEC835B1-64FE-47FC-A802-B90EF3D45758}"/>
    <cellStyle name="Comma 2 2 3 2 4 3 2 3 3 2" xfId="23097" xr:uid="{FA733B74-87C1-4932-90F9-720713B65CD9}"/>
    <cellStyle name="Comma 2 2 3 2 4 3 2 3 4" xfId="15009" xr:uid="{AD502A87-3AF6-4EC0-A8DF-773A2CFC4DA6}"/>
    <cellStyle name="Comma 2 2 3 2 4 3 2 4" xfId="4899" xr:uid="{DF564046-0257-4AC0-A0A6-581032657E97}"/>
    <cellStyle name="Comma 2 2 3 2 4 3 2 4 2" xfId="17031" xr:uid="{1E2A502A-ED40-48E3-B12B-3BEF5F98DC23}"/>
    <cellStyle name="Comma 2 2 3 2 4 3 2 5" xfId="8943" xr:uid="{7035206E-3E38-4039-ADCE-2FB87404ADF6}"/>
    <cellStyle name="Comma 2 2 3 2 4 3 2 5 2" xfId="21075" xr:uid="{F75F884C-5474-471E-A37B-B2622991701C}"/>
    <cellStyle name="Comma 2 2 3 2 4 3 2 6" xfId="12987" xr:uid="{FAD1A926-F83A-47AB-BD53-FBD208AFDAE4}"/>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3" xfId="11471" xr:uid="{4C99FD0D-D1BD-4C2C-BB1F-E049376DCC18}"/>
    <cellStyle name="Comma 2 2 3 2 4 3 3 2 3 2" xfId="23603" xr:uid="{EF2A4FC8-7A94-48B1-A956-B67F0EF3087D}"/>
    <cellStyle name="Comma 2 2 3 2 4 3 3 2 4" xfId="15515" xr:uid="{0D67380F-5547-428C-85C8-93696C34B95F}"/>
    <cellStyle name="Comma 2 2 3 2 4 3 3 3" xfId="5405" xr:uid="{5CC81F39-CADB-4D61-9D48-A72AC3FCC5D0}"/>
    <cellStyle name="Comma 2 2 3 2 4 3 3 3 2" xfId="17537" xr:uid="{8C0C88EE-3274-45EA-9CF8-DA60E792DD47}"/>
    <cellStyle name="Comma 2 2 3 2 4 3 3 4" xfId="9449" xr:uid="{5F71A27C-6272-4B21-A26E-D37655D077EF}"/>
    <cellStyle name="Comma 2 2 3 2 4 3 3 4 2" xfId="21581" xr:uid="{38BEE725-4798-4B12-ACBF-5CD530830E22}"/>
    <cellStyle name="Comma 2 2 3 2 4 3 3 5" xfId="13493" xr:uid="{65E1FE7A-7D9A-48B2-95E2-D602B5A64482}"/>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3" xfId="10460" xr:uid="{421EC4FA-8E00-4F39-8822-4B7ECDBD831D}"/>
    <cellStyle name="Comma 2 2 3 2 4 3 4 3 2" xfId="22592" xr:uid="{DEDAB8B1-9A3D-408E-A710-FBD9EA4D1D9C}"/>
    <cellStyle name="Comma 2 2 3 2 4 3 4 4" xfId="14504" xr:uid="{5580C892-112F-40B9-AFFF-CDB1A933B0C0}"/>
    <cellStyle name="Comma 2 2 3 2 4 3 5" xfId="4394" xr:uid="{516EE5BA-D675-421D-B8F1-397A25AA5BBA}"/>
    <cellStyle name="Comma 2 2 3 2 4 3 5 2" xfId="16526" xr:uid="{80B73D35-C250-4C04-B9F7-67E6B67962BD}"/>
    <cellStyle name="Comma 2 2 3 2 4 3 6" xfId="8438" xr:uid="{2BEBF433-E857-44FF-A4A9-7DB7AE4C216E}"/>
    <cellStyle name="Comma 2 2 3 2 4 3 6 2" xfId="20570" xr:uid="{DB26AAA7-4A05-4EF4-B6E0-FE3F77537099}"/>
    <cellStyle name="Comma 2 2 3 2 4 3 7" xfId="12482" xr:uid="{20F165A1-F587-419A-9EFA-ED1A7FD64A83}"/>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3" xfId="11723" xr:uid="{112A53EF-7E05-4652-92EF-214828E3009E}"/>
    <cellStyle name="Comma 2 2 3 2 4 4 2 2 3 2" xfId="23855" xr:uid="{AEDC59E5-6039-4D0B-98BD-25C4600CCBCB}"/>
    <cellStyle name="Comma 2 2 3 2 4 4 2 2 4" xfId="15767" xr:uid="{FB79BAFD-AD33-476B-9EA4-79B7B8297E1D}"/>
    <cellStyle name="Comma 2 2 3 2 4 4 2 3" xfId="5657" xr:uid="{958597FD-C7CA-4415-9B16-4BF5506CB884}"/>
    <cellStyle name="Comma 2 2 3 2 4 4 2 3 2" xfId="17789" xr:uid="{11870834-B802-4220-BFED-30C62C9B7117}"/>
    <cellStyle name="Comma 2 2 3 2 4 4 2 4" xfId="9701" xr:uid="{B9D3CE93-4EC4-476E-A43B-5EF232564582}"/>
    <cellStyle name="Comma 2 2 3 2 4 4 2 4 2" xfId="21833" xr:uid="{0CEA086C-34C9-44A9-8622-C9CFC3230D24}"/>
    <cellStyle name="Comma 2 2 3 2 4 4 2 5" xfId="13745" xr:uid="{CA90A261-62D2-41D3-BC48-34B79B31CB77}"/>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3" xfId="10712" xr:uid="{6F5B6836-D772-4628-8BA7-960459393A51}"/>
    <cellStyle name="Comma 2 2 3 2 4 4 3 3 2" xfId="22844" xr:uid="{7B8B9DCE-CA0E-4713-ACDC-636743C363AD}"/>
    <cellStyle name="Comma 2 2 3 2 4 4 3 4" xfId="14756" xr:uid="{C150EAF6-C5B9-4656-B38B-DB8E9FB93D71}"/>
    <cellStyle name="Comma 2 2 3 2 4 4 4" xfId="4646" xr:uid="{856439B3-C3F5-4F32-8855-033D09E6F73E}"/>
    <cellStyle name="Comma 2 2 3 2 4 4 4 2" xfId="16778" xr:uid="{35BDD1D7-061E-4AEC-B1C9-D3DF1535B518}"/>
    <cellStyle name="Comma 2 2 3 2 4 4 5" xfId="8690" xr:uid="{7E4B78FD-550B-4161-993D-D92B2B6482DD}"/>
    <cellStyle name="Comma 2 2 3 2 4 4 5 2" xfId="20822" xr:uid="{E7AE295D-1D84-4ADA-8FEF-A3A85092ACD4}"/>
    <cellStyle name="Comma 2 2 3 2 4 4 6" xfId="12734" xr:uid="{77B66E48-2C5A-4169-A9FC-42CBF733A4CC}"/>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3" xfId="11218" xr:uid="{DA9FE169-0AA6-4E42-AAC9-8D8EA3804B7C}"/>
    <cellStyle name="Comma 2 2 3 2 4 5 2 3 2" xfId="23350" xr:uid="{B0DFC5AE-1B16-499F-955A-6E51F3AEAD16}"/>
    <cellStyle name="Comma 2 2 3 2 4 5 2 4" xfId="15262" xr:uid="{B70979C8-905F-40D2-8AF1-2F01D2BAC816}"/>
    <cellStyle name="Comma 2 2 3 2 4 5 3" xfId="5152" xr:uid="{D83AD58A-D957-41E6-A9A9-20ABC0074522}"/>
    <cellStyle name="Comma 2 2 3 2 4 5 3 2" xfId="17284" xr:uid="{95734045-BD60-41E8-B6A7-9EE7D502ADE5}"/>
    <cellStyle name="Comma 2 2 3 2 4 5 4" xfId="9196" xr:uid="{9902A032-F624-4B38-A049-E5BD4BE70B10}"/>
    <cellStyle name="Comma 2 2 3 2 4 5 4 2" xfId="21328" xr:uid="{C61956A6-038F-4866-8280-3B1B837CAEDE}"/>
    <cellStyle name="Comma 2 2 3 2 4 5 5" xfId="13240" xr:uid="{BE2B2973-4CEB-4CB2-AFDE-3C03845901FC}"/>
    <cellStyle name="Comma 2 2 3 2 4 6" xfId="2119" xr:uid="{A44F0F21-C61C-43AE-844E-D2552F8779C4}"/>
    <cellStyle name="Comma 2 2 3 2 4 6 2" xfId="6163" xr:uid="{CC60BF5B-5724-4C93-8510-F07FD82F536A}"/>
    <cellStyle name="Comma 2 2 3 2 4 6 2 2" xfId="18295" xr:uid="{17447AF2-8751-49BD-8EC2-E39F1EF19DC4}"/>
    <cellStyle name="Comma 2 2 3 2 4 6 3" xfId="10207" xr:uid="{4A86C5B2-F522-4F65-B976-4ED62008D267}"/>
    <cellStyle name="Comma 2 2 3 2 4 6 3 2" xfId="22339" xr:uid="{27F44DBF-4134-471A-9457-2815B675EE1F}"/>
    <cellStyle name="Comma 2 2 3 2 4 6 4" xfId="14251" xr:uid="{4A3B082C-A3D1-4453-8C2C-8C21710E7DF6}"/>
    <cellStyle name="Comma 2 2 3 2 4 7" xfId="4141" xr:uid="{16CC63C7-1EAA-46CF-8BA1-9E3BF240BF81}"/>
    <cellStyle name="Comma 2 2 3 2 4 7 2" xfId="16273" xr:uid="{54E59A5D-11A6-4175-857E-F11311D5BC40}"/>
    <cellStyle name="Comma 2 2 3 2 4 8" xfId="8185" xr:uid="{F848177C-4F72-40E8-8DE0-61BC942AF161}"/>
    <cellStyle name="Comma 2 2 3 2 4 8 2" xfId="20317" xr:uid="{AEFB8879-289D-44DC-AB30-8CA68E846E59}"/>
    <cellStyle name="Comma 2 2 3 2 4 9" xfId="12229" xr:uid="{EF2F6FFC-D522-47A8-B6F4-3B5A2C799A2A}"/>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3" xfId="12039" xr:uid="{C19416A8-A737-4190-854F-7E86FFD9F29B}"/>
    <cellStyle name="Comma 2 2 3 2 5 2 2 2 2 3 2" xfId="24171" xr:uid="{34191843-03B4-4C85-9F76-FAC0AB8A471A}"/>
    <cellStyle name="Comma 2 2 3 2 5 2 2 2 2 4" xfId="16083" xr:uid="{CCBC2669-3A69-49D9-9EE6-629492BDA14E}"/>
    <cellStyle name="Comma 2 2 3 2 5 2 2 2 3" xfId="5973" xr:uid="{25FB9618-8FC3-47BC-9C0A-43AC4E5CE9E2}"/>
    <cellStyle name="Comma 2 2 3 2 5 2 2 2 3 2" xfId="18105" xr:uid="{B49DCC63-8019-450D-AE9F-C1E5764BC8B7}"/>
    <cellStyle name="Comma 2 2 3 2 5 2 2 2 4" xfId="10017" xr:uid="{2D4D2B38-2CDB-4030-A852-665C3DFA40AC}"/>
    <cellStyle name="Comma 2 2 3 2 5 2 2 2 4 2" xfId="22149" xr:uid="{D397BD48-49DD-4642-8D23-EFF03DAE0C00}"/>
    <cellStyle name="Comma 2 2 3 2 5 2 2 2 5" xfId="14061" xr:uid="{111B1A62-3AF7-4FB1-ACB9-A5E171BB7A20}"/>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3" xfId="11028" xr:uid="{1FE35BCA-BCED-4B38-B303-CD220FB99AC7}"/>
    <cellStyle name="Comma 2 2 3 2 5 2 2 3 3 2" xfId="23160" xr:uid="{87FE9DBC-9E7B-4EF3-9D76-08127CAFD17F}"/>
    <cellStyle name="Comma 2 2 3 2 5 2 2 3 4" xfId="15072" xr:uid="{5FF1FF6E-1E4B-42F6-80A2-56AA80A99B32}"/>
    <cellStyle name="Comma 2 2 3 2 5 2 2 4" xfId="4962" xr:uid="{8760B2C9-2167-4D35-9451-A87FB061B065}"/>
    <cellStyle name="Comma 2 2 3 2 5 2 2 4 2" xfId="17094" xr:uid="{52549A26-583D-40D1-B005-73096C009A30}"/>
    <cellStyle name="Comma 2 2 3 2 5 2 2 5" xfId="9006" xr:uid="{22C7B4FD-20A7-4510-AC7B-2B6FAB0539CC}"/>
    <cellStyle name="Comma 2 2 3 2 5 2 2 5 2" xfId="21138" xr:uid="{8097BBC9-B94D-48A7-9FD7-21D58836D797}"/>
    <cellStyle name="Comma 2 2 3 2 5 2 2 6" xfId="13050" xr:uid="{E3BF40E3-7F86-4712-84AF-6838D1D6D8DC}"/>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3" xfId="11534" xr:uid="{5241A96A-3321-48BD-979F-27803C1F487F}"/>
    <cellStyle name="Comma 2 2 3 2 5 2 3 2 3 2" xfId="23666" xr:uid="{8EACDBFC-47E8-46D1-ABC3-5847BAA34F4F}"/>
    <cellStyle name="Comma 2 2 3 2 5 2 3 2 4" xfId="15578" xr:uid="{4BAE3C5D-4ACE-4B76-8829-77D11A7BD38B}"/>
    <cellStyle name="Comma 2 2 3 2 5 2 3 3" xfId="5468" xr:uid="{1B3FEEDE-0D8A-425B-B3F8-2830D22B5694}"/>
    <cellStyle name="Comma 2 2 3 2 5 2 3 3 2" xfId="17600" xr:uid="{CFC6A234-50D3-4B94-88A1-9509CCF848E2}"/>
    <cellStyle name="Comma 2 2 3 2 5 2 3 4" xfId="9512" xr:uid="{65B33C05-10A2-4741-972E-3A792CC19643}"/>
    <cellStyle name="Comma 2 2 3 2 5 2 3 4 2" xfId="21644" xr:uid="{7482FFB8-AEE2-43D1-9A56-5E6A854CDB25}"/>
    <cellStyle name="Comma 2 2 3 2 5 2 3 5" xfId="13556" xr:uid="{F59AE444-7141-4BA4-B937-7997E0E240EE}"/>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3" xfId="10523" xr:uid="{9FB6AB59-5758-40AF-9FD9-DB19C3E0669B}"/>
    <cellStyle name="Comma 2 2 3 2 5 2 4 3 2" xfId="22655" xr:uid="{6E5CCE6B-02EB-492C-98BE-1A7EDD679221}"/>
    <cellStyle name="Comma 2 2 3 2 5 2 4 4" xfId="14567" xr:uid="{19B15F62-4352-43C4-BC40-812DC0D88724}"/>
    <cellStyle name="Comma 2 2 3 2 5 2 5" xfId="4457" xr:uid="{26A8F435-62BA-413E-B97B-D9AD1F16AD2E}"/>
    <cellStyle name="Comma 2 2 3 2 5 2 5 2" xfId="16589" xr:uid="{D6BA0021-69C7-4468-88F4-524A6BDF027F}"/>
    <cellStyle name="Comma 2 2 3 2 5 2 6" xfId="8501" xr:uid="{F032B56E-6B62-494C-B44F-64302A4DC719}"/>
    <cellStyle name="Comma 2 2 3 2 5 2 6 2" xfId="20633" xr:uid="{F1E8AB6E-B67A-45BA-BD39-88DE3731C33B}"/>
    <cellStyle name="Comma 2 2 3 2 5 2 7" xfId="12545" xr:uid="{E7F5A3A3-698F-4183-9FDB-3A0CF97D56A8}"/>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3" xfId="11786" xr:uid="{D7D4840F-76FF-4E1C-BCF4-5AEFF597A4B4}"/>
    <cellStyle name="Comma 2 2 3 2 5 3 2 2 3 2" xfId="23918" xr:uid="{3FA69C29-4538-4C20-81B0-F12C29515EAA}"/>
    <cellStyle name="Comma 2 2 3 2 5 3 2 2 4" xfId="15830" xr:uid="{2D30F24D-4D82-4DAA-8076-BC404F98E3A9}"/>
    <cellStyle name="Comma 2 2 3 2 5 3 2 3" xfId="5720" xr:uid="{777EF71C-E89D-418A-8C64-79E2F1B3A537}"/>
    <cellStyle name="Comma 2 2 3 2 5 3 2 3 2" xfId="17852" xr:uid="{4B5DAD5E-3649-4508-8D05-76B4239A7DA6}"/>
    <cellStyle name="Comma 2 2 3 2 5 3 2 4" xfId="9764" xr:uid="{8879D701-6776-409C-B829-267A1D9CC94B}"/>
    <cellStyle name="Comma 2 2 3 2 5 3 2 4 2" xfId="21896" xr:uid="{C4052E40-1908-4256-BC13-C7467DF37581}"/>
    <cellStyle name="Comma 2 2 3 2 5 3 2 5" xfId="13808" xr:uid="{D5639CA5-A373-4EB7-AC4F-455C6CDE96BC}"/>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3" xfId="10775" xr:uid="{AB088256-8328-4D29-B250-5EEA83E4ACD2}"/>
    <cellStyle name="Comma 2 2 3 2 5 3 3 3 2" xfId="22907" xr:uid="{B82F6FD7-58CA-4D64-AAD4-8A77E1684E61}"/>
    <cellStyle name="Comma 2 2 3 2 5 3 3 4" xfId="14819" xr:uid="{17A14CC8-2198-4514-8A52-26D44137D4BD}"/>
    <cellStyle name="Comma 2 2 3 2 5 3 4" xfId="4709" xr:uid="{177415B8-292F-43BB-A657-D68FACF2873D}"/>
    <cellStyle name="Comma 2 2 3 2 5 3 4 2" xfId="16841" xr:uid="{060F76DE-6667-4A05-BF67-8128112D1F38}"/>
    <cellStyle name="Comma 2 2 3 2 5 3 5" xfId="8753" xr:uid="{E77AE896-F380-496B-951F-B709A152B32C}"/>
    <cellStyle name="Comma 2 2 3 2 5 3 5 2" xfId="20885" xr:uid="{4502651E-318E-4028-A705-A7333ED11F43}"/>
    <cellStyle name="Comma 2 2 3 2 5 3 6" xfId="12797" xr:uid="{A43A0725-31F4-4348-88A6-5CEE8234C160}"/>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3" xfId="11281" xr:uid="{61E9BDFC-AE24-45B2-A4E4-54E2781D3FAF}"/>
    <cellStyle name="Comma 2 2 3 2 5 4 2 3 2" xfId="23413" xr:uid="{E78A29AC-519C-4860-ADB2-29E88CB4718A}"/>
    <cellStyle name="Comma 2 2 3 2 5 4 2 4" xfId="15325" xr:uid="{31C1978E-8D1A-463A-B100-2D04AA97D4CC}"/>
    <cellStyle name="Comma 2 2 3 2 5 4 3" xfId="5215" xr:uid="{D81C11F3-DBD2-4526-85A9-CD3685821CC4}"/>
    <cellStyle name="Comma 2 2 3 2 5 4 3 2" xfId="17347" xr:uid="{E43FCB03-EE21-4264-A6E7-1611B73DFE7E}"/>
    <cellStyle name="Comma 2 2 3 2 5 4 4" xfId="9259" xr:uid="{3AFD237E-7B55-4B56-B010-51D142AB3A81}"/>
    <cellStyle name="Comma 2 2 3 2 5 4 4 2" xfId="21391" xr:uid="{370A737F-D08E-4F1F-81BC-51A3F86298D4}"/>
    <cellStyle name="Comma 2 2 3 2 5 4 5" xfId="13303" xr:uid="{5E9F98CB-541D-4FDD-8E5F-8E668CBA6147}"/>
    <cellStyle name="Comma 2 2 3 2 5 5" xfId="2182" xr:uid="{86B74412-454E-4D03-A481-0B470FDAE3DC}"/>
    <cellStyle name="Comma 2 2 3 2 5 5 2" xfId="6226" xr:uid="{922513C1-883A-43EF-A4E9-E69EFCFBC4CF}"/>
    <cellStyle name="Comma 2 2 3 2 5 5 2 2" xfId="18358" xr:uid="{E561007B-DC67-4C2F-9DA1-F85D4DB83A46}"/>
    <cellStyle name="Comma 2 2 3 2 5 5 3" xfId="10270" xr:uid="{18356F8C-A10B-4D5A-B83A-3EB151CD3355}"/>
    <cellStyle name="Comma 2 2 3 2 5 5 3 2" xfId="22402" xr:uid="{8D92A419-62BA-406E-90CC-F53D4F0F5EAC}"/>
    <cellStyle name="Comma 2 2 3 2 5 5 4" xfId="14314" xr:uid="{6450FCC5-4F7C-4B5D-B4D2-B0EA16798F64}"/>
    <cellStyle name="Comma 2 2 3 2 5 6" xfId="4204" xr:uid="{179FBE57-FF2E-487E-85AA-58D1502D7E79}"/>
    <cellStyle name="Comma 2 2 3 2 5 6 2" xfId="16336" xr:uid="{6485912F-CFA9-4E4A-9BED-EC6882FBCEA2}"/>
    <cellStyle name="Comma 2 2 3 2 5 7" xfId="8248" xr:uid="{3ABFAE75-C03A-48AA-889E-F0CD6DA0C136}"/>
    <cellStyle name="Comma 2 2 3 2 5 7 2" xfId="20380" xr:uid="{3996E4A1-261B-441F-A40B-D29453D32429}"/>
    <cellStyle name="Comma 2 2 3 2 5 8" xfId="12292" xr:uid="{F83F8209-5480-4BAB-93E2-CECAA6BEB4BC}"/>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3" xfId="11913" xr:uid="{A376CD06-6E48-4159-AB64-B17CA0095637}"/>
    <cellStyle name="Comma 2 2 3 2 6 2 2 2 3 2" xfId="24045" xr:uid="{D90A7F17-5FAE-43E0-8BA9-7806D1D980FF}"/>
    <cellStyle name="Comma 2 2 3 2 6 2 2 2 4" xfId="15957" xr:uid="{BE56E96A-6E91-4B24-A931-69624472F348}"/>
    <cellStyle name="Comma 2 2 3 2 6 2 2 3" xfId="5847" xr:uid="{08AA1DAD-B37B-47D9-B055-273D395561FD}"/>
    <cellStyle name="Comma 2 2 3 2 6 2 2 3 2" xfId="17979" xr:uid="{7EBBD172-08F4-4929-9BD2-1E222EA1C18E}"/>
    <cellStyle name="Comma 2 2 3 2 6 2 2 4" xfId="9891" xr:uid="{4F098B2E-374A-4F3E-A245-009CB383C495}"/>
    <cellStyle name="Comma 2 2 3 2 6 2 2 4 2" xfId="22023" xr:uid="{9D97351E-C96D-4952-AD51-BC147883FFE6}"/>
    <cellStyle name="Comma 2 2 3 2 6 2 2 5" xfId="13935" xr:uid="{4AE467DC-D698-4BF7-B34F-D2B9FF890D8C}"/>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3" xfId="10902" xr:uid="{18D68E8F-7ECA-42A3-8F90-AF5D34389CA3}"/>
    <cellStyle name="Comma 2 2 3 2 6 2 3 3 2" xfId="23034" xr:uid="{C6F2F4E7-88C4-4A2D-A025-4DB98BC97889}"/>
    <cellStyle name="Comma 2 2 3 2 6 2 3 4" xfId="14946" xr:uid="{84ABD296-220D-43F3-BB15-AB4FF6CF1B5B}"/>
    <cellStyle name="Comma 2 2 3 2 6 2 4" xfId="4836" xr:uid="{58AAD8E7-250D-4C7F-83A5-501856A00E08}"/>
    <cellStyle name="Comma 2 2 3 2 6 2 4 2" xfId="16968" xr:uid="{C55EA25A-7CBF-4B81-9CE4-D0936E14E1A1}"/>
    <cellStyle name="Comma 2 2 3 2 6 2 5" xfId="8880" xr:uid="{DD818766-83E0-4458-BA52-79AE3F162389}"/>
    <cellStyle name="Comma 2 2 3 2 6 2 5 2" xfId="21012" xr:uid="{D6160506-B302-4DCE-84F9-D9E8B1E4864A}"/>
    <cellStyle name="Comma 2 2 3 2 6 2 6" xfId="12924" xr:uid="{DAF88B69-4EB1-4F7A-B999-B44E5BE21D35}"/>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3" xfId="11408" xr:uid="{29A0F085-57E9-4637-A518-52E0DBDC0497}"/>
    <cellStyle name="Comma 2 2 3 2 6 3 2 3 2" xfId="23540" xr:uid="{B48D54AE-7505-4BBE-ADFB-74E4A67C1B28}"/>
    <cellStyle name="Comma 2 2 3 2 6 3 2 4" xfId="15452" xr:uid="{4BA71FFF-33FF-4591-B151-54CF5F143036}"/>
    <cellStyle name="Comma 2 2 3 2 6 3 3" xfId="5342" xr:uid="{A92FD5E9-4177-49B9-93A2-41DEFF598F3F}"/>
    <cellStyle name="Comma 2 2 3 2 6 3 3 2" xfId="17474" xr:uid="{84E74C3E-F3F8-4329-9E73-89287BAC4670}"/>
    <cellStyle name="Comma 2 2 3 2 6 3 4" xfId="9386" xr:uid="{586347EC-D434-4971-9019-2C2D50FC51AA}"/>
    <cellStyle name="Comma 2 2 3 2 6 3 4 2" xfId="21518" xr:uid="{1524DA37-40B8-4EE0-B885-E42F54DF4734}"/>
    <cellStyle name="Comma 2 2 3 2 6 3 5" xfId="13430" xr:uid="{9C338C4E-7437-40A1-8CFC-1DC7E5F2DE39}"/>
    <cellStyle name="Comma 2 2 3 2 6 4" xfId="2309" xr:uid="{633A833A-7C61-4130-8495-239AB86E1AD0}"/>
    <cellStyle name="Comma 2 2 3 2 6 4 2" xfId="6353" xr:uid="{2DF05655-01D3-4BB3-B125-4F89EF30AD6A}"/>
    <cellStyle name="Comma 2 2 3 2 6 4 2 2" xfId="18485" xr:uid="{96FD823D-7022-4021-A9B4-96C7566642E5}"/>
    <cellStyle name="Comma 2 2 3 2 6 4 3" xfId="10397" xr:uid="{EC5D8E57-285A-4B6F-848A-B6F2F98AD4C0}"/>
    <cellStyle name="Comma 2 2 3 2 6 4 3 2" xfId="22529" xr:uid="{802FBF25-5F2C-4521-88CE-0572C05131C3}"/>
    <cellStyle name="Comma 2 2 3 2 6 4 4" xfId="14441" xr:uid="{ED1629AD-02F2-4D3D-BF4D-0DE1FDAF38F8}"/>
    <cellStyle name="Comma 2 2 3 2 6 5" xfId="4331" xr:uid="{C4676C01-7694-468A-A311-8D5143717318}"/>
    <cellStyle name="Comma 2 2 3 2 6 5 2" xfId="16463" xr:uid="{63C855FA-FCC7-46D2-906A-45BAFC6F6416}"/>
    <cellStyle name="Comma 2 2 3 2 6 6" xfId="8375" xr:uid="{29B1A65B-37A8-4B08-B1AC-FAFC194A1E46}"/>
    <cellStyle name="Comma 2 2 3 2 6 6 2" xfId="20507" xr:uid="{D6FFC734-B625-43A4-A4AB-63481826A839}"/>
    <cellStyle name="Comma 2 2 3 2 6 7" xfId="12419" xr:uid="{B296BC43-45A1-4018-9B3A-95EB867935C2}"/>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3" xfId="11660" xr:uid="{FABF4111-9159-428D-B51F-456485E100A6}"/>
    <cellStyle name="Comma 2 2 3 2 7 2 2 3 2" xfId="23792" xr:uid="{50AF645E-F092-4EB1-9273-6333DE47DCE7}"/>
    <cellStyle name="Comma 2 2 3 2 7 2 2 4" xfId="15704" xr:uid="{5846D957-C77D-4882-8AEB-E0F35472E2A7}"/>
    <cellStyle name="Comma 2 2 3 2 7 2 3" xfId="5594" xr:uid="{BB5665D3-2F8D-42DF-8833-8735DD20FF9E}"/>
    <cellStyle name="Comma 2 2 3 2 7 2 3 2" xfId="17726" xr:uid="{AD345C7C-7F9E-41DB-8343-D37ACE065B86}"/>
    <cellStyle name="Comma 2 2 3 2 7 2 4" xfId="9638" xr:uid="{BBD8AAAB-990C-4FDD-845F-4CC7A005DCBC}"/>
    <cellStyle name="Comma 2 2 3 2 7 2 4 2" xfId="21770" xr:uid="{C76E83FB-B44A-4535-A67E-67F4372E81A0}"/>
    <cellStyle name="Comma 2 2 3 2 7 2 5" xfId="13682" xr:uid="{0F75E8ED-E2B5-422F-B589-A52CF474B764}"/>
    <cellStyle name="Comma 2 2 3 2 7 3" xfId="2561" xr:uid="{594275EA-B84F-464C-BBDC-FC2EFEAE8741}"/>
    <cellStyle name="Comma 2 2 3 2 7 3 2" xfId="6605" xr:uid="{DC02BEFA-A5BA-40CC-B13D-FD88E30EE863}"/>
    <cellStyle name="Comma 2 2 3 2 7 3 2 2" xfId="18737" xr:uid="{4E2CE82D-732A-4D21-B177-1E6251565E37}"/>
    <cellStyle name="Comma 2 2 3 2 7 3 3" xfId="10649" xr:uid="{31629F88-D7ED-4033-BDF3-E817FFF7B0CB}"/>
    <cellStyle name="Comma 2 2 3 2 7 3 3 2" xfId="22781" xr:uid="{92BA837B-D034-4BBE-B559-017D3D21BA91}"/>
    <cellStyle name="Comma 2 2 3 2 7 3 4" xfId="14693" xr:uid="{9F6ED4E3-5039-4DF6-9B47-04121F0BE9D8}"/>
    <cellStyle name="Comma 2 2 3 2 7 4" xfId="4583" xr:uid="{0A62F568-B011-4AE3-969A-DFDCB1AE9996}"/>
    <cellStyle name="Comma 2 2 3 2 7 4 2" xfId="16715" xr:uid="{6AB11DB8-3D1A-4276-890D-9A2B2DB0EEF0}"/>
    <cellStyle name="Comma 2 2 3 2 7 5" xfId="8627" xr:uid="{4B313168-4856-45AA-A28D-5536563F293B}"/>
    <cellStyle name="Comma 2 2 3 2 7 5 2" xfId="20759" xr:uid="{34603297-A033-4B28-BEB0-3406A85B8172}"/>
    <cellStyle name="Comma 2 2 3 2 7 6" xfId="12671" xr:uid="{BAE551F7-CF58-41E4-8F93-409B1BEE0813}"/>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3" xfId="11155" xr:uid="{CD3B40B4-BD6B-422F-B421-71F6555EBB42}"/>
    <cellStyle name="Comma 2 2 3 2 8 2 3 2" xfId="23287" xr:uid="{8EA04D05-57CA-44E1-8797-CD833AB2A9F9}"/>
    <cellStyle name="Comma 2 2 3 2 8 2 4" xfId="15199" xr:uid="{AE801C90-E169-42F8-85D1-F3EAF27A8CBA}"/>
    <cellStyle name="Comma 2 2 3 2 8 3" xfId="5089" xr:uid="{914CF7C0-9E4C-4E95-B1DD-6A7484063240}"/>
    <cellStyle name="Comma 2 2 3 2 8 3 2" xfId="17221" xr:uid="{B753EDBA-0964-49AC-A809-5F8E6688189F}"/>
    <cellStyle name="Comma 2 2 3 2 8 4" xfId="9133" xr:uid="{0D1C42CF-85A6-4B60-AA56-56E064B6FC1A}"/>
    <cellStyle name="Comma 2 2 3 2 8 4 2" xfId="21265" xr:uid="{497C9875-1463-4A5B-AC4C-C1EEA5B0408C}"/>
    <cellStyle name="Comma 2 2 3 2 8 5" xfId="13177" xr:uid="{FDB07CFF-7EF9-4E83-99BA-F6D060F642CE}"/>
    <cellStyle name="Comma 2 2 3 2 9" xfId="2056" xr:uid="{0F4BE9CF-D518-4C61-A3A7-31BAC9C61B5B}"/>
    <cellStyle name="Comma 2 2 3 2 9 2" xfId="6100" xr:uid="{49CAFC18-5301-4E9A-ACD6-C6D74156D8F6}"/>
    <cellStyle name="Comma 2 2 3 2 9 2 2" xfId="18232" xr:uid="{522D8EBC-7255-43B2-B8FC-4B228519874A}"/>
    <cellStyle name="Comma 2 2 3 2 9 3" xfId="10144" xr:uid="{8E7F42CC-471D-46E0-88A1-6E2F39F7D43A}"/>
    <cellStyle name="Comma 2 2 3 2 9 3 2" xfId="22276" xr:uid="{E4DEC037-83E9-4964-8530-B4B91D03DA34}"/>
    <cellStyle name="Comma 2 2 3 2 9 4" xfId="14188" xr:uid="{E50E5BEE-E406-4AB5-8776-245D68CD4D62}"/>
    <cellStyle name="Comma 2 2 3 3" xfId="44" xr:uid="{0F42D49C-552A-4FE4-98DC-954DD88F97A3}"/>
    <cellStyle name="Comma 2 2 3 3 10" xfId="12176" xr:uid="{A969AAF4-1B44-42EE-AF34-5CD43AB965B6}"/>
    <cellStyle name="Comma 2 2 3 3 2" xfId="107" xr:uid="{9105BC00-858E-454F-9A61-B388F77080B1}"/>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3" xfId="12112" xr:uid="{C10F1FA5-737C-4485-9162-9E82E99A37C2}"/>
    <cellStyle name="Comma 2 2 3 3 2 2 2 2 2 2 3 2" xfId="24244" xr:uid="{A5CC81F1-87E9-40A9-82B7-542CF7EA2FD1}"/>
    <cellStyle name="Comma 2 2 3 3 2 2 2 2 2 2 4" xfId="16156" xr:uid="{6A837169-DA02-4821-BE21-F5B5EDFF4BA6}"/>
    <cellStyle name="Comma 2 2 3 3 2 2 2 2 2 3" xfId="6046" xr:uid="{9EC23778-8115-419A-B3C8-57C6754D3A60}"/>
    <cellStyle name="Comma 2 2 3 3 2 2 2 2 2 3 2" xfId="18178" xr:uid="{ECC391DF-440A-4B26-8016-7E9EB7B89980}"/>
    <cellStyle name="Comma 2 2 3 3 2 2 2 2 2 4" xfId="10090" xr:uid="{1BE011D8-5376-4EF9-A544-56AE382D8EC0}"/>
    <cellStyle name="Comma 2 2 3 3 2 2 2 2 2 4 2" xfId="22222" xr:uid="{09752DC5-1C14-4B0D-AC70-21C2B41B45C8}"/>
    <cellStyle name="Comma 2 2 3 3 2 2 2 2 2 5" xfId="14134" xr:uid="{F4DB98B3-C936-4732-B54B-7E87A8820D95}"/>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3" xfId="11101" xr:uid="{65F45226-B245-499C-A759-32F784C4987A}"/>
    <cellStyle name="Comma 2 2 3 3 2 2 2 2 3 3 2" xfId="23233" xr:uid="{B94DEEFB-E70B-48DB-B84D-6232BD6A3E10}"/>
    <cellStyle name="Comma 2 2 3 3 2 2 2 2 3 4" xfId="15145" xr:uid="{553EF7EF-14A3-42B9-9790-C22AEAEEC7F7}"/>
    <cellStyle name="Comma 2 2 3 3 2 2 2 2 4" xfId="5035" xr:uid="{24913732-5732-4207-9F0E-B964D8EAB778}"/>
    <cellStyle name="Comma 2 2 3 3 2 2 2 2 4 2" xfId="17167" xr:uid="{79198F95-4FBE-4618-81BB-4D5F2F935025}"/>
    <cellStyle name="Comma 2 2 3 3 2 2 2 2 5" xfId="9079" xr:uid="{442B1100-E82B-4D02-8224-BB1847D8F549}"/>
    <cellStyle name="Comma 2 2 3 3 2 2 2 2 5 2" xfId="21211" xr:uid="{8027F4A3-E815-4E50-B7ED-EF12B203C3D5}"/>
    <cellStyle name="Comma 2 2 3 3 2 2 2 2 6" xfId="13123" xr:uid="{33AD6AAD-609B-4428-B3FD-3F99803E0D3C}"/>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3" xfId="11607" xr:uid="{9E734BCF-2CEB-489B-BE94-1C1D776752A1}"/>
    <cellStyle name="Comma 2 2 3 3 2 2 2 3 2 3 2" xfId="23739" xr:uid="{726ED736-71AA-4CB0-A06B-772E53E87F27}"/>
    <cellStyle name="Comma 2 2 3 3 2 2 2 3 2 4" xfId="15651" xr:uid="{36713BFD-97B7-4029-ABC8-D8208315152C}"/>
    <cellStyle name="Comma 2 2 3 3 2 2 2 3 3" xfId="5541" xr:uid="{B3D5F9DF-B8C0-45D0-B051-DCA3D4CC9904}"/>
    <cellStyle name="Comma 2 2 3 3 2 2 2 3 3 2" xfId="17673" xr:uid="{6C73FFB4-538E-4407-99DF-E4FBC50A6BA3}"/>
    <cellStyle name="Comma 2 2 3 3 2 2 2 3 4" xfId="9585" xr:uid="{40666F88-6E36-4F35-B163-94F3EA793DA4}"/>
    <cellStyle name="Comma 2 2 3 3 2 2 2 3 4 2" xfId="21717" xr:uid="{E3DD4142-5330-49CC-9910-7CC6989BF161}"/>
    <cellStyle name="Comma 2 2 3 3 2 2 2 3 5" xfId="13629" xr:uid="{D34EE542-DB8D-436B-ABE2-CC646D5B3E94}"/>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3" xfId="10596" xr:uid="{A0617193-D49E-4785-83F3-FD3F8D6AC512}"/>
    <cellStyle name="Comma 2 2 3 3 2 2 2 4 3 2" xfId="22728" xr:uid="{2D40EEB8-646D-48B3-AF1C-C19387B335C6}"/>
    <cellStyle name="Comma 2 2 3 3 2 2 2 4 4" xfId="14640" xr:uid="{A8714BDD-4FC2-4CDB-B67E-8A10E9169B71}"/>
    <cellStyle name="Comma 2 2 3 3 2 2 2 5" xfId="4530" xr:uid="{4AAB1B0A-4760-4BA8-8569-7E56F5D1E3ED}"/>
    <cellStyle name="Comma 2 2 3 3 2 2 2 5 2" xfId="16662" xr:uid="{E28B24C0-69E0-4883-A68E-DA7E38113B97}"/>
    <cellStyle name="Comma 2 2 3 3 2 2 2 6" xfId="8574" xr:uid="{04F76633-DAB1-48CF-B52E-5809492D553C}"/>
    <cellStyle name="Comma 2 2 3 3 2 2 2 6 2" xfId="20706" xr:uid="{C7926C4D-BD79-42CE-B63C-C02108C86539}"/>
    <cellStyle name="Comma 2 2 3 3 2 2 2 7" xfId="12618" xr:uid="{85628C49-AD11-44C1-89CB-E9B73E3BF27A}"/>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3" xfId="11859" xr:uid="{207CC6B0-436C-4DC6-80AC-4AEC976F2F9A}"/>
    <cellStyle name="Comma 2 2 3 3 2 2 3 2 2 3 2" xfId="23991" xr:uid="{26CB7625-72BE-4288-9F25-DC5ADBF01E2A}"/>
    <cellStyle name="Comma 2 2 3 3 2 2 3 2 2 4" xfId="15903" xr:uid="{1F344E14-62F3-402F-9091-CA2F11586C18}"/>
    <cellStyle name="Comma 2 2 3 3 2 2 3 2 3" xfId="5793" xr:uid="{3F2E3884-7831-4127-A66D-5FD2E88B6D06}"/>
    <cellStyle name="Comma 2 2 3 3 2 2 3 2 3 2" xfId="17925" xr:uid="{120701DC-F53A-45E2-850A-20BC88ACB556}"/>
    <cellStyle name="Comma 2 2 3 3 2 2 3 2 4" xfId="9837" xr:uid="{071E878A-1BC1-4232-9F4E-B3B921E2444B}"/>
    <cellStyle name="Comma 2 2 3 3 2 2 3 2 4 2" xfId="21969" xr:uid="{32EAB59D-D8BB-484A-A3CF-D4C284DA3A2D}"/>
    <cellStyle name="Comma 2 2 3 3 2 2 3 2 5" xfId="13881" xr:uid="{7C779932-208A-49E3-94B2-847BDB82AB65}"/>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3" xfId="10848" xr:uid="{0F6B0E45-79F2-4AB7-AFE9-6A8C1A5F2602}"/>
    <cellStyle name="Comma 2 2 3 3 2 2 3 3 3 2" xfId="22980" xr:uid="{22A1D0CB-F70B-4E69-9467-3513F7C598F6}"/>
    <cellStyle name="Comma 2 2 3 3 2 2 3 3 4" xfId="14892" xr:uid="{52B6B0AF-0ECD-486F-A96D-3372AC298168}"/>
    <cellStyle name="Comma 2 2 3 3 2 2 3 4" xfId="4782" xr:uid="{1F88A89B-6012-47E6-8659-8D4DC674C0EB}"/>
    <cellStyle name="Comma 2 2 3 3 2 2 3 4 2" xfId="16914" xr:uid="{65A0F397-2ED5-41A5-9248-BB560078799D}"/>
    <cellStyle name="Comma 2 2 3 3 2 2 3 5" xfId="8826" xr:uid="{D541CEE3-B96B-4CFD-84BB-9F05DFBF8D3B}"/>
    <cellStyle name="Comma 2 2 3 3 2 2 3 5 2" xfId="20958" xr:uid="{3E2723C9-5545-4FD6-A477-3683268C7913}"/>
    <cellStyle name="Comma 2 2 3 3 2 2 3 6" xfId="12870" xr:uid="{138028A0-D339-4863-8D19-5A18C7C407A8}"/>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3" xfId="11354" xr:uid="{B81AD41B-D1F7-4648-B922-871808486A89}"/>
    <cellStyle name="Comma 2 2 3 3 2 2 4 2 3 2" xfId="23486" xr:uid="{62647EF7-492F-4A15-9CEA-DAFC175435C2}"/>
    <cellStyle name="Comma 2 2 3 3 2 2 4 2 4" xfId="15398" xr:uid="{F29F9105-4721-49D3-AE70-D5E38CF8E0E6}"/>
    <cellStyle name="Comma 2 2 3 3 2 2 4 3" xfId="5288" xr:uid="{553B04C9-0805-4352-9C5E-632C1AAEF846}"/>
    <cellStyle name="Comma 2 2 3 3 2 2 4 3 2" xfId="17420" xr:uid="{AD00D542-2025-4909-BBE8-2473CF266B46}"/>
    <cellStyle name="Comma 2 2 3 3 2 2 4 4" xfId="9332" xr:uid="{BD10273A-97A4-46DD-9D52-8B04C88FBE61}"/>
    <cellStyle name="Comma 2 2 3 3 2 2 4 4 2" xfId="21464" xr:uid="{4A15AA53-A114-4539-A239-1F5EC5D3488C}"/>
    <cellStyle name="Comma 2 2 3 3 2 2 4 5" xfId="13376" xr:uid="{2F347F39-0103-4C55-96FC-0A22CE49EF4C}"/>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3" xfId="10343" xr:uid="{77C93427-4B72-4005-8104-82B773A00574}"/>
    <cellStyle name="Comma 2 2 3 3 2 2 5 3 2" xfId="22475" xr:uid="{4C22EA21-276C-49F1-9FBE-A56228FD7EE0}"/>
    <cellStyle name="Comma 2 2 3 3 2 2 5 4" xfId="14387" xr:uid="{94092485-E6B4-4FB0-A875-3C5E066DF3C0}"/>
    <cellStyle name="Comma 2 2 3 3 2 2 6" xfId="4277" xr:uid="{7E3E36D3-3327-47BC-B9F5-59BAD2BF551E}"/>
    <cellStyle name="Comma 2 2 3 3 2 2 6 2" xfId="16409" xr:uid="{9CA2B81F-47EC-4D79-94FF-9F3FB7BD3B4C}"/>
    <cellStyle name="Comma 2 2 3 3 2 2 7" xfId="8321" xr:uid="{93182656-5991-4FFF-9A4C-4503194DB6B3}"/>
    <cellStyle name="Comma 2 2 3 3 2 2 7 2" xfId="20453" xr:uid="{A46A6961-0AA7-4F4B-B78C-96F542D3CFE0}"/>
    <cellStyle name="Comma 2 2 3 3 2 2 8" xfId="12365" xr:uid="{F24A4D79-F87F-4FE1-82C3-34585BDF6F1F}"/>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3" xfId="11986" xr:uid="{F66C19D3-79AE-4B95-BB57-6C74C8F56ABB}"/>
    <cellStyle name="Comma 2 2 3 3 2 3 2 2 2 3 2" xfId="24118" xr:uid="{169F9539-8B2B-45D6-9BA9-0E2B80AFFA14}"/>
    <cellStyle name="Comma 2 2 3 3 2 3 2 2 2 4" xfId="16030" xr:uid="{EE8BBCB1-D940-4547-8EC2-51567A268CD4}"/>
    <cellStyle name="Comma 2 2 3 3 2 3 2 2 3" xfId="5920" xr:uid="{C9FFB1F1-5271-4101-9FFC-F8D745583020}"/>
    <cellStyle name="Comma 2 2 3 3 2 3 2 2 3 2" xfId="18052" xr:uid="{3BEC54CB-66C2-4337-9199-9C355CA42AEF}"/>
    <cellStyle name="Comma 2 2 3 3 2 3 2 2 4" xfId="9964" xr:uid="{5F1BD6F0-AC9D-4DF9-AA7B-187070AF5592}"/>
    <cellStyle name="Comma 2 2 3 3 2 3 2 2 4 2" xfId="22096" xr:uid="{29747BB9-5E94-44F9-A9C7-5D71380FB91D}"/>
    <cellStyle name="Comma 2 2 3 3 2 3 2 2 5" xfId="14008" xr:uid="{D81CC8BF-A7F0-4FFA-B9E8-9722171303CD}"/>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3" xfId="10975" xr:uid="{361A7AC7-77FC-4159-837C-06741337F810}"/>
    <cellStyle name="Comma 2 2 3 3 2 3 2 3 3 2" xfId="23107" xr:uid="{27A2D6AE-FEC0-47A4-B762-B06D7E1B88C6}"/>
    <cellStyle name="Comma 2 2 3 3 2 3 2 3 4" xfId="15019" xr:uid="{1BB76C88-5572-455D-B672-01AD1D1DEAF7}"/>
    <cellStyle name="Comma 2 2 3 3 2 3 2 4" xfId="4909" xr:uid="{4D59310E-FD2B-40E8-8701-120EA5C119D2}"/>
    <cellStyle name="Comma 2 2 3 3 2 3 2 4 2" xfId="17041" xr:uid="{65365BC6-8040-4918-87E4-D2FC8BAF9B6D}"/>
    <cellStyle name="Comma 2 2 3 3 2 3 2 5" xfId="8953" xr:uid="{B1A37D70-48A7-4AFE-B9F9-E8B4309B2939}"/>
    <cellStyle name="Comma 2 2 3 3 2 3 2 5 2" xfId="21085" xr:uid="{D7CAD4D3-9482-42AB-98C3-72D233FD8E34}"/>
    <cellStyle name="Comma 2 2 3 3 2 3 2 6" xfId="12997" xr:uid="{20928235-5CEF-4DAF-AD0E-E9468AA08421}"/>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3" xfId="11481" xr:uid="{8110DF29-ECE8-4B84-9576-22B7344653C4}"/>
    <cellStyle name="Comma 2 2 3 3 2 3 3 2 3 2" xfId="23613" xr:uid="{FD00B628-2795-4A46-9A2D-482E5EA00E0F}"/>
    <cellStyle name="Comma 2 2 3 3 2 3 3 2 4" xfId="15525" xr:uid="{5492051E-4B5B-4119-B177-032EEADFD050}"/>
    <cellStyle name="Comma 2 2 3 3 2 3 3 3" xfId="5415" xr:uid="{8CA8460F-4B1A-4ABB-95FB-37E3D8F91137}"/>
    <cellStyle name="Comma 2 2 3 3 2 3 3 3 2" xfId="17547" xr:uid="{BC2858AA-BF6E-43FB-86F6-2E6F815C3B21}"/>
    <cellStyle name="Comma 2 2 3 3 2 3 3 4" xfId="9459" xr:uid="{7D017768-AA19-40AB-BA7A-1AF64A171308}"/>
    <cellStyle name="Comma 2 2 3 3 2 3 3 4 2" xfId="21591" xr:uid="{0278473E-5045-4B3E-A9E0-200152AB9970}"/>
    <cellStyle name="Comma 2 2 3 3 2 3 3 5" xfId="13503" xr:uid="{013F908A-72F3-43EB-895D-0EC051DEA0AB}"/>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3" xfId="10470" xr:uid="{CA304AA3-FB17-4389-860C-79CA5D9ED89A}"/>
    <cellStyle name="Comma 2 2 3 3 2 3 4 3 2" xfId="22602" xr:uid="{E76E96DC-BCB5-4280-B74D-E2881D9A19A4}"/>
    <cellStyle name="Comma 2 2 3 3 2 3 4 4" xfId="14514" xr:uid="{C17846E8-7855-42E6-AA4D-1FB67D044C84}"/>
    <cellStyle name="Comma 2 2 3 3 2 3 5" xfId="4404" xr:uid="{A2CE81A9-EADD-4A56-B2F6-5B659A3814D9}"/>
    <cellStyle name="Comma 2 2 3 3 2 3 5 2" xfId="16536" xr:uid="{17422A52-8FDA-4DC6-894D-BE1BB89C6952}"/>
    <cellStyle name="Comma 2 2 3 3 2 3 6" xfId="8448" xr:uid="{5BA2AEFD-994A-4831-BE58-A328A5E4BF91}"/>
    <cellStyle name="Comma 2 2 3 3 2 3 6 2" xfId="20580" xr:uid="{E927501F-EB62-455B-8F2A-12C61B2E2323}"/>
    <cellStyle name="Comma 2 2 3 3 2 3 7" xfId="12492" xr:uid="{8B42FE6C-561A-4AF7-91EF-4F7223C1E484}"/>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3" xfId="11733" xr:uid="{461FAD39-68BF-44D1-BF0E-35C5B1F58CE5}"/>
    <cellStyle name="Comma 2 2 3 3 2 4 2 2 3 2" xfId="23865" xr:uid="{5309B157-4773-4BD9-8862-AF9A2C2D5D3F}"/>
    <cellStyle name="Comma 2 2 3 3 2 4 2 2 4" xfId="15777" xr:uid="{133215B6-AB99-4452-B0FC-5AEFB1492653}"/>
    <cellStyle name="Comma 2 2 3 3 2 4 2 3" xfId="5667" xr:uid="{8A1672D6-331A-46D7-8742-B87B82BE1F9A}"/>
    <cellStyle name="Comma 2 2 3 3 2 4 2 3 2" xfId="17799" xr:uid="{09CF8B82-AD6E-471A-9EA5-EAC0124E2132}"/>
    <cellStyle name="Comma 2 2 3 3 2 4 2 4" xfId="9711" xr:uid="{A429267A-6BCD-493D-8328-1E7B49995191}"/>
    <cellStyle name="Comma 2 2 3 3 2 4 2 4 2" xfId="21843" xr:uid="{DBF93713-C19A-4465-B255-9741165F8690}"/>
    <cellStyle name="Comma 2 2 3 3 2 4 2 5" xfId="13755" xr:uid="{804D899A-ED17-44BA-8FE4-0C9A2D48DAF1}"/>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3" xfId="10722" xr:uid="{8C0F7260-CE72-4241-97EA-B474300AC169}"/>
    <cellStyle name="Comma 2 2 3 3 2 4 3 3 2" xfId="22854" xr:uid="{9ED14096-D126-4855-8F12-441AD41D66E1}"/>
    <cellStyle name="Comma 2 2 3 3 2 4 3 4" xfId="14766" xr:uid="{E7F30D76-6C6C-4A5A-BD9E-2B55C61E86C5}"/>
    <cellStyle name="Comma 2 2 3 3 2 4 4" xfId="4656" xr:uid="{BB7AC385-C378-4E15-B5C3-CEEB9450CEC1}"/>
    <cellStyle name="Comma 2 2 3 3 2 4 4 2" xfId="16788" xr:uid="{B9A015B2-AB77-4530-ACD4-39FE34C384F0}"/>
    <cellStyle name="Comma 2 2 3 3 2 4 5" xfId="8700" xr:uid="{8E468040-6372-4788-8A20-F3690FAAF3C9}"/>
    <cellStyle name="Comma 2 2 3 3 2 4 5 2" xfId="20832" xr:uid="{8138B1B5-5C22-43E6-AA73-82B43E5F411F}"/>
    <cellStyle name="Comma 2 2 3 3 2 4 6" xfId="12744" xr:uid="{FC911FBF-3FB2-4401-BE7E-4E2C0FD803E2}"/>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3" xfId="11228" xr:uid="{7A6E8B68-1B2C-4FFF-9FD9-D614F100845C}"/>
    <cellStyle name="Comma 2 2 3 3 2 5 2 3 2" xfId="23360" xr:uid="{84B16E4E-E95A-4990-8B67-BE12DA8A47D5}"/>
    <cellStyle name="Comma 2 2 3 3 2 5 2 4" xfId="15272" xr:uid="{85993FCB-EF79-4533-8C9C-6CF5556EDF50}"/>
    <cellStyle name="Comma 2 2 3 3 2 5 3" xfId="5162" xr:uid="{CAAE2938-0B01-4694-A6E4-F072531DC22E}"/>
    <cellStyle name="Comma 2 2 3 3 2 5 3 2" xfId="17294" xr:uid="{E4D8DF4A-5D7E-4803-BD14-559BBDB984E2}"/>
    <cellStyle name="Comma 2 2 3 3 2 5 4" xfId="9206" xr:uid="{96852D58-EB5B-403B-9457-3358944FAAAF}"/>
    <cellStyle name="Comma 2 2 3 3 2 5 4 2" xfId="21338" xr:uid="{F92A58FB-A9D8-4C7A-9E71-85CA85869564}"/>
    <cellStyle name="Comma 2 2 3 3 2 5 5" xfId="13250" xr:uid="{FCC98AD1-E823-44C9-A7A8-3E44275706F7}"/>
    <cellStyle name="Comma 2 2 3 3 2 6" xfId="2129" xr:uid="{C6AA947D-464B-4F2A-A94F-BCD77B8BC7CA}"/>
    <cellStyle name="Comma 2 2 3 3 2 6 2" xfId="6173" xr:uid="{1358D3DB-770F-4F7D-80FD-C739A5D1643E}"/>
    <cellStyle name="Comma 2 2 3 3 2 6 2 2" xfId="18305" xr:uid="{7735526F-DE10-4909-A991-95D725F08F6F}"/>
    <cellStyle name="Comma 2 2 3 3 2 6 3" xfId="10217" xr:uid="{9363B07A-0AF4-41E1-99A1-F95BEDBFD370}"/>
    <cellStyle name="Comma 2 2 3 3 2 6 3 2" xfId="22349" xr:uid="{09EB6C96-B020-466F-93E1-CF54619CE2B2}"/>
    <cellStyle name="Comma 2 2 3 3 2 6 4" xfId="14261" xr:uid="{DCD2213A-D947-47AC-B7A1-416A748D3B14}"/>
    <cellStyle name="Comma 2 2 3 3 2 7" xfId="4151" xr:uid="{9A5D9EFF-BC0D-4BAE-BC82-8AC037A5D3F7}"/>
    <cellStyle name="Comma 2 2 3 3 2 7 2" xfId="16283" xr:uid="{359E13AE-AEF2-4A24-8FC5-E5230D0B87C2}"/>
    <cellStyle name="Comma 2 2 3 3 2 8" xfId="8195" xr:uid="{5B3B8775-BF17-4015-B243-D0E95D8F7B76}"/>
    <cellStyle name="Comma 2 2 3 3 2 8 2" xfId="20327" xr:uid="{63530EA2-A31A-4F80-BFCC-3396E85ED1C5}"/>
    <cellStyle name="Comma 2 2 3 3 2 9" xfId="12239" xr:uid="{13855A9C-C001-42AF-A210-E02D64705AD3}"/>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3" xfId="12049" xr:uid="{3355DF44-5002-464F-9D53-31C5BA5DA01C}"/>
    <cellStyle name="Comma 2 2 3 3 3 2 2 2 2 3 2" xfId="24181" xr:uid="{B4C507A1-35D5-40F2-B503-3AA91C790C6E}"/>
    <cellStyle name="Comma 2 2 3 3 3 2 2 2 2 4" xfId="16093" xr:uid="{DFC11496-B0DC-49FB-B284-EB13C33C2AFC}"/>
    <cellStyle name="Comma 2 2 3 3 3 2 2 2 3" xfId="5983" xr:uid="{A7F81AB8-9452-40F5-96B3-CA1EDDC86D21}"/>
    <cellStyle name="Comma 2 2 3 3 3 2 2 2 3 2" xfId="18115" xr:uid="{B2D3E22B-5D1C-4234-BC0F-0E00D60AF1AD}"/>
    <cellStyle name="Comma 2 2 3 3 3 2 2 2 4" xfId="10027" xr:uid="{3D34D46D-D69C-4235-896F-D70C01CC4690}"/>
    <cellStyle name="Comma 2 2 3 3 3 2 2 2 4 2" xfId="22159" xr:uid="{90BC3892-4D30-4494-B132-0EE746D30BAD}"/>
    <cellStyle name="Comma 2 2 3 3 3 2 2 2 5" xfId="14071" xr:uid="{62E892FC-9F05-41A1-A47F-B466FC26E649}"/>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3" xfId="11038" xr:uid="{90E943C8-F4F7-42D7-A81F-CCE3DC7A30F4}"/>
    <cellStyle name="Comma 2 2 3 3 3 2 2 3 3 2" xfId="23170" xr:uid="{A22CBCD0-A885-42D5-8935-6E3B0D6160DF}"/>
    <cellStyle name="Comma 2 2 3 3 3 2 2 3 4" xfId="15082" xr:uid="{08C8D3A3-178B-4BF6-96E2-A03B8A15E3E6}"/>
    <cellStyle name="Comma 2 2 3 3 3 2 2 4" xfId="4972" xr:uid="{73ACECEC-3C6A-4F4C-B416-11E49037A2B4}"/>
    <cellStyle name="Comma 2 2 3 3 3 2 2 4 2" xfId="17104" xr:uid="{4A895BE7-69F2-4072-8CD5-80C06EB916C8}"/>
    <cellStyle name="Comma 2 2 3 3 3 2 2 5" xfId="9016" xr:uid="{41BD2933-BFFE-4646-B2D1-5ADFDE8DE44C}"/>
    <cellStyle name="Comma 2 2 3 3 3 2 2 5 2" xfId="21148" xr:uid="{BA09FC5E-7FE2-4308-B28D-FE2EF036985E}"/>
    <cellStyle name="Comma 2 2 3 3 3 2 2 6" xfId="13060" xr:uid="{8069B383-0BFA-4B43-8FAA-2CC5F58D94CB}"/>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3" xfId="11544" xr:uid="{C15512DC-9734-457B-83D6-37D800D4802D}"/>
    <cellStyle name="Comma 2 2 3 3 3 2 3 2 3 2" xfId="23676" xr:uid="{D5D7B6BA-F630-440F-BA0D-1083C18C7B82}"/>
    <cellStyle name="Comma 2 2 3 3 3 2 3 2 4" xfId="15588" xr:uid="{D63D1D3B-DC43-45E0-A82A-785E36E2E3D3}"/>
    <cellStyle name="Comma 2 2 3 3 3 2 3 3" xfId="5478" xr:uid="{F921BBEC-3706-4FA9-936E-74220FC9C827}"/>
    <cellStyle name="Comma 2 2 3 3 3 2 3 3 2" xfId="17610" xr:uid="{F90EAF5A-F24E-4635-AEF3-529F79E323EB}"/>
    <cellStyle name="Comma 2 2 3 3 3 2 3 4" xfId="9522" xr:uid="{F45E326B-1464-4B7F-B5BF-799A3961A758}"/>
    <cellStyle name="Comma 2 2 3 3 3 2 3 4 2" xfId="21654" xr:uid="{D1926771-B81D-4AC4-997F-406EA886D416}"/>
    <cellStyle name="Comma 2 2 3 3 3 2 3 5" xfId="13566" xr:uid="{E5D5981E-4972-408A-81B5-BD8D437983FB}"/>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3" xfId="10533" xr:uid="{42439F8D-6C5A-47BE-80BE-37B153030F85}"/>
    <cellStyle name="Comma 2 2 3 3 3 2 4 3 2" xfId="22665" xr:uid="{8CF4C3DE-3585-40E0-AEB1-973ACFDF08C9}"/>
    <cellStyle name="Comma 2 2 3 3 3 2 4 4" xfId="14577" xr:uid="{2CBA3D7E-81B4-47C7-BBD3-7CF583535C7A}"/>
    <cellStyle name="Comma 2 2 3 3 3 2 5" xfId="4467" xr:uid="{7363C765-C98E-4F42-B729-C02032ACAB82}"/>
    <cellStyle name="Comma 2 2 3 3 3 2 5 2" xfId="16599" xr:uid="{AC5BCEB3-8448-4820-8377-BBAF72EBC443}"/>
    <cellStyle name="Comma 2 2 3 3 3 2 6" xfId="8511" xr:uid="{331658F0-12E9-43F2-9FBA-C7BD8CF7E15D}"/>
    <cellStyle name="Comma 2 2 3 3 3 2 6 2" xfId="20643" xr:uid="{27888AA9-5941-4F22-AC42-68DA5C444AB9}"/>
    <cellStyle name="Comma 2 2 3 3 3 2 7" xfId="12555" xr:uid="{7B172A92-E78B-4166-8953-045B6AA12B4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3" xfId="11796" xr:uid="{46C9BCE0-6458-4306-893F-5AD96633FFBA}"/>
    <cellStyle name="Comma 2 2 3 3 3 3 2 2 3 2" xfId="23928" xr:uid="{F4EB3B4F-3E41-4696-9716-A38D7B11E263}"/>
    <cellStyle name="Comma 2 2 3 3 3 3 2 2 4" xfId="15840" xr:uid="{BC194084-CAD9-4060-8B4E-9AB20A995DFA}"/>
    <cellStyle name="Comma 2 2 3 3 3 3 2 3" xfId="5730" xr:uid="{2D4F9033-A964-4CBF-B5F4-7122F9C7993F}"/>
    <cellStyle name="Comma 2 2 3 3 3 3 2 3 2" xfId="17862" xr:uid="{8E615526-9E02-41F4-8855-D92EC6769E9C}"/>
    <cellStyle name="Comma 2 2 3 3 3 3 2 4" xfId="9774" xr:uid="{BB89886E-81AB-4AF6-93BD-F3664D22CC79}"/>
    <cellStyle name="Comma 2 2 3 3 3 3 2 4 2" xfId="21906" xr:uid="{AF3EF5BB-C89B-4541-90B9-A5D3793B7511}"/>
    <cellStyle name="Comma 2 2 3 3 3 3 2 5" xfId="13818" xr:uid="{6821B4D4-42BB-40E8-8CD2-AD324EB41EF8}"/>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3" xfId="10785" xr:uid="{16FAA648-BFDF-4888-8E93-43A3ACAE4E5E}"/>
    <cellStyle name="Comma 2 2 3 3 3 3 3 3 2" xfId="22917" xr:uid="{FCA20221-A462-4946-8204-CBB29FDF4DF3}"/>
    <cellStyle name="Comma 2 2 3 3 3 3 3 4" xfId="14829" xr:uid="{93A29A90-AE7E-4B51-B322-9DF0AF9806BB}"/>
    <cellStyle name="Comma 2 2 3 3 3 3 4" xfId="4719" xr:uid="{8901D016-844F-453C-863E-26773A73FCD6}"/>
    <cellStyle name="Comma 2 2 3 3 3 3 4 2" xfId="16851" xr:uid="{E6101462-1829-412E-AFAA-42CAF1D5BA33}"/>
    <cellStyle name="Comma 2 2 3 3 3 3 5" xfId="8763" xr:uid="{D7C72660-1CC2-4FEA-9762-D45F6E014A66}"/>
    <cellStyle name="Comma 2 2 3 3 3 3 5 2" xfId="20895" xr:uid="{600021DE-F8E4-4A67-B9A0-5862A17E962E}"/>
    <cellStyle name="Comma 2 2 3 3 3 3 6" xfId="12807" xr:uid="{6C34F9B1-5B2C-4798-AAF0-3D9A2CDB8293}"/>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3" xfId="11291" xr:uid="{745E3053-ECA0-424A-85C7-9148C9199AED}"/>
    <cellStyle name="Comma 2 2 3 3 3 4 2 3 2" xfId="23423" xr:uid="{4EBA91E3-991D-4502-8474-4D0A246E586B}"/>
    <cellStyle name="Comma 2 2 3 3 3 4 2 4" xfId="15335" xr:uid="{E678E2FD-63EA-4169-B225-470F98541BB8}"/>
    <cellStyle name="Comma 2 2 3 3 3 4 3" xfId="5225" xr:uid="{A5B91114-8805-4233-992D-B64830F16818}"/>
    <cellStyle name="Comma 2 2 3 3 3 4 3 2" xfId="17357" xr:uid="{AD97EA98-C27E-4E47-BDC8-B98F62347555}"/>
    <cellStyle name="Comma 2 2 3 3 3 4 4" xfId="9269" xr:uid="{EAB75D0A-1C3F-4425-8904-72D2A41C2231}"/>
    <cellStyle name="Comma 2 2 3 3 3 4 4 2" xfId="21401" xr:uid="{37852E07-608F-4F05-8976-0F2057D8B315}"/>
    <cellStyle name="Comma 2 2 3 3 3 4 5" xfId="13313" xr:uid="{2FCA8672-BF53-4E5D-A1F8-D29BC428721F}"/>
    <cellStyle name="Comma 2 2 3 3 3 5" xfId="2192" xr:uid="{B9DD5E6A-BAD1-4CA8-812C-A483EC33C308}"/>
    <cellStyle name="Comma 2 2 3 3 3 5 2" xfId="6236" xr:uid="{3A334F2B-FE06-4AA3-9AD8-864D32297FC8}"/>
    <cellStyle name="Comma 2 2 3 3 3 5 2 2" xfId="18368" xr:uid="{5AC80FDC-118B-475E-B20C-0C691A171B91}"/>
    <cellStyle name="Comma 2 2 3 3 3 5 3" xfId="10280" xr:uid="{6B76FC35-6D42-43AE-A61B-201D9CABE08B}"/>
    <cellStyle name="Comma 2 2 3 3 3 5 3 2" xfId="22412" xr:uid="{B4599533-22FE-4EF7-90F9-B1295163618E}"/>
    <cellStyle name="Comma 2 2 3 3 3 5 4" xfId="14324" xr:uid="{CA7E8FE4-D072-4509-904A-506D2A624CD5}"/>
    <cellStyle name="Comma 2 2 3 3 3 6" xfId="4214" xr:uid="{2BBCB013-BB97-4127-B64C-316E7EDB5B13}"/>
    <cellStyle name="Comma 2 2 3 3 3 6 2" xfId="16346" xr:uid="{FA2A2F64-CA68-4ECF-BABA-F5525FF88555}"/>
    <cellStyle name="Comma 2 2 3 3 3 7" xfId="8258" xr:uid="{2409FB62-6C84-4B22-8396-424EA66E44A6}"/>
    <cellStyle name="Comma 2 2 3 3 3 7 2" xfId="20390" xr:uid="{699AFB5F-538C-4D1D-AD36-A0CD58D69DD8}"/>
    <cellStyle name="Comma 2 2 3 3 3 8" xfId="12302" xr:uid="{2B29DC0C-EF02-4082-8C8D-A97102DEF534}"/>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3" xfId="11923" xr:uid="{FDEA0B8D-0466-46AE-B5FD-AC04CF24EEE0}"/>
    <cellStyle name="Comma 2 2 3 3 4 2 2 2 3 2" xfId="24055" xr:uid="{0BD8C4F6-9320-4DF4-BB41-FF68D3FF6252}"/>
    <cellStyle name="Comma 2 2 3 3 4 2 2 2 4" xfId="15967" xr:uid="{D1626FB6-41C7-4FFF-A50E-5EC2083062BB}"/>
    <cellStyle name="Comma 2 2 3 3 4 2 2 3" xfId="5857" xr:uid="{3B310C8B-5FCA-4D3B-A5FF-A6F38159C7FA}"/>
    <cellStyle name="Comma 2 2 3 3 4 2 2 3 2" xfId="17989" xr:uid="{DFC69B3B-6428-4F7A-B13B-1DFBB0F5379D}"/>
    <cellStyle name="Comma 2 2 3 3 4 2 2 4" xfId="9901" xr:uid="{CC8DA949-506D-4F0E-B3C0-BA2B84429FE0}"/>
    <cellStyle name="Comma 2 2 3 3 4 2 2 4 2" xfId="22033" xr:uid="{7C0C67C9-BCA0-40AA-A740-E6CD944048C2}"/>
    <cellStyle name="Comma 2 2 3 3 4 2 2 5" xfId="13945" xr:uid="{BB7AAB99-413B-4E9D-837A-002F25811BE8}"/>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3" xfId="10912" xr:uid="{B7FB004D-C6FF-4DAC-9F92-E3EED8F6A0EC}"/>
    <cellStyle name="Comma 2 2 3 3 4 2 3 3 2" xfId="23044" xr:uid="{B808102C-37A6-4E16-A626-D7124DC65106}"/>
    <cellStyle name="Comma 2 2 3 3 4 2 3 4" xfId="14956" xr:uid="{EA5A144F-07ED-40AC-9A75-9B098D46D7B3}"/>
    <cellStyle name="Comma 2 2 3 3 4 2 4" xfId="4846" xr:uid="{1F0D4358-C83D-4928-9E8B-81A73FAAAA17}"/>
    <cellStyle name="Comma 2 2 3 3 4 2 4 2" xfId="16978" xr:uid="{18B9FF20-06C8-42CA-BD82-0EADC595A667}"/>
    <cellStyle name="Comma 2 2 3 3 4 2 5" xfId="8890" xr:uid="{A6970B3D-262E-449E-8F4B-060F5BA6A420}"/>
    <cellStyle name="Comma 2 2 3 3 4 2 5 2" xfId="21022" xr:uid="{ED3406FF-1131-4053-94A8-C0F6545AEABF}"/>
    <cellStyle name="Comma 2 2 3 3 4 2 6" xfId="12934" xr:uid="{BDDC87EA-5EC0-4F07-A2E7-5AE41619B1E8}"/>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3" xfId="11418" xr:uid="{BC4279A9-498E-4360-8C6E-671DC1DF5F37}"/>
    <cellStyle name="Comma 2 2 3 3 4 3 2 3 2" xfId="23550" xr:uid="{41F23AE7-FC54-46EE-939F-4740F8BC10E7}"/>
    <cellStyle name="Comma 2 2 3 3 4 3 2 4" xfId="15462" xr:uid="{2AB8F52B-CF67-405D-AD9E-DD9650050383}"/>
    <cellStyle name="Comma 2 2 3 3 4 3 3" xfId="5352" xr:uid="{633C70E5-C349-46C7-8B5E-231543865D23}"/>
    <cellStyle name="Comma 2 2 3 3 4 3 3 2" xfId="17484" xr:uid="{348DA778-5884-4C71-8744-F1CD8D97897D}"/>
    <cellStyle name="Comma 2 2 3 3 4 3 4" xfId="9396" xr:uid="{0F289274-0E3A-43DB-B76B-E1D21BF58FF4}"/>
    <cellStyle name="Comma 2 2 3 3 4 3 4 2" xfId="21528" xr:uid="{A7EB8748-5657-4810-96B6-4F11841DD397}"/>
    <cellStyle name="Comma 2 2 3 3 4 3 5" xfId="13440" xr:uid="{C14F0F30-7490-444B-AF08-2596E661B261}"/>
    <cellStyle name="Comma 2 2 3 3 4 4" xfId="2319" xr:uid="{C2BAA25E-1DF7-4AAB-9E1D-7DA07DD4A0ED}"/>
    <cellStyle name="Comma 2 2 3 3 4 4 2" xfId="6363" xr:uid="{3FF9AC00-7328-44A3-BB42-637BDC01E372}"/>
    <cellStyle name="Comma 2 2 3 3 4 4 2 2" xfId="18495" xr:uid="{E598656E-C654-4553-9DB6-59599958E622}"/>
    <cellStyle name="Comma 2 2 3 3 4 4 3" xfId="10407" xr:uid="{E2C9C91A-48B7-4184-A110-F4CA72BCE507}"/>
    <cellStyle name="Comma 2 2 3 3 4 4 3 2" xfId="22539" xr:uid="{ABDF033C-5969-4E31-A2B2-6E9D50FE78BD}"/>
    <cellStyle name="Comma 2 2 3 3 4 4 4" xfId="14451" xr:uid="{526CA317-344E-48D8-8A5A-6D2DFDF33FA2}"/>
    <cellStyle name="Comma 2 2 3 3 4 5" xfId="4341" xr:uid="{630A075B-DEED-49E7-9342-177D81508550}"/>
    <cellStyle name="Comma 2 2 3 3 4 5 2" xfId="16473" xr:uid="{B60D01A3-EEC0-4487-AD86-3899735FAF59}"/>
    <cellStyle name="Comma 2 2 3 3 4 6" xfId="8385" xr:uid="{871C03A5-0DB7-4622-B5B5-71EC19D65CA0}"/>
    <cellStyle name="Comma 2 2 3 3 4 6 2" xfId="20517" xr:uid="{4EA949CA-2DCB-4717-9BEE-887AF191BFAD}"/>
    <cellStyle name="Comma 2 2 3 3 4 7" xfId="12429" xr:uid="{14E9FA39-58DD-406F-8B5E-1100C1189CE5}"/>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3" xfId="11670" xr:uid="{4E7F1E96-F5F0-423F-B97C-CC70FC9EC9AB}"/>
    <cellStyle name="Comma 2 2 3 3 5 2 2 3 2" xfId="23802" xr:uid="{02C1EAD0-6AAC-4405-BBCF-2775FBBE1729}"/>
    <cellStyle name="Comma 2 2 3 3 5 2 2 4" xfId="15714" xr:uid="{9F6997B8-546C-4F22-9981-7AE760ED160C}"/>
    <cellStyle name="Comma 2 2 3 3 5 2 3" xfId="5604" xr:uid="{25A3CED8-15E0-4973-8222-C54CAEBE1B7B}"/>
    <cellStyle name="Comma 2 2 3 3 5 2 3 2" xfId="17736" xr:uid="{CC1A0EE1-A2B7-438F-902A-2D57EDC7C598}"/>
    <cellStyle name="Comma 2 2 3 3 5 2 4" xfId="9648" xr:uid="{FA45AA88-914F-4A8A-A61F-4B7831A066F9}"/>
    <cellStyle name="Comma 2 2 3 3 5 2 4 2" xfId="21780" xr:uid="{84A72DED-AC0A-4C9B-BF17-D7477F17DD83}"/>
    <cellStyle name="Comma 2 2 3 3 5 2 5" xfId="13692" xr:uid="{C46530D9-ABA8-486F-8CCC-A6350BF72995}"/>
    <cellStyle name="Comma 2 2 3 3 5 3" xfId="2571" xr:uid="{CACAA74F-2BC1-4CFD-9725-5386C04D123B}"/>
    <cellStyle name="Comma 2 2 3 3 5 3 2" xfId="6615" xr:uid="{99E9ED8A-1D90-41CB-B06D-C24EB8B71882}"/>
    <cellStyle name="Comma 2 2 3 3 5 3 2 2" xfId="18747" xr:uid="{47CBBBB9-947E-430A-A0C9-2D5E81EBFC44}"/>
    <cellStyle name="Comma 2 2 3 3 5 3 3" xfId="10659" xr:uid="{18E85B52-BB00-458F-A306-1720C2765ACB}"/>
    <cellStyle name="Comma 2 2 3 3 5 3 3 2" xfId="22791" xr:uid="{AA311C65-ED1F-4B4B-9A46-96D228BA987C}"/>
    <cellStyle name="Comma 2 2 3 3 5 3 4" xfId="14703" xr:uid="{C5983770-5A26-4B9F-A287-659D3A4806A3}"/>
    <cellStyle name="Comma 2 2 3 3 5 4" xfId="4593" xr:uid="{757D2740-F1F3-4A0C-A119-30E064924B2A}"/>
    <cellStyle name="Comma 2 2 3 3 5 4 2" xfId="16725" xr:uid="{501D96BB-CC4C-43D2-B950-89BE005E81AD}"/>
    <cellStyle name="Comma 2 2 3 3 5 5" xfId="8637" xr:uid="{30CF77A3-71DC-487C-A03B-4866F589DA43}"/>
    <cellStyle name="Comma 2 2 3 3 5 5 2" xfId="20769" xr:uid="{A2F5404D-F6DE-4053-A0C4-5FB89E0916F0}"/>
    <cellStyle name="Comma 2 2 3 3 5 6" xfId="12681" xr:uid="{8633A146-0D34-4F1E-99BD-192F51B9CDFD}"/>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3" xfId="11165" xr:uid="{BBDAAC18-2C54-4C3C-BC98-6C6154251659}"/>
    <cellStyle name="Comma 2 2 3 3 6 2 3 2" xfId="23297" xr:uid="{E959DEF0-7056-4530-96FF-0A4C120DEA19}"/>
    <cellStyle name="Comma 2 2 3 3 6 2 4" xfId="15209" xr:uid="{CEC378AE-B02C-4C2B-A802-07C12B59E399}"/>
    <cellStyle name="Comma 2 2 3 3 6 3" xfId="5099" xr:uid="{BCBA975D-119D-4242-B2AE-5B0ED6D2B3FC}"/>
    <cellStyle name="Comma 2 2 3 3 6 3 2" xfId="17231" xr:uid="{F54BCB85-972E-48CE-9ACC-CAC00F9971AB}"/>
    <cellStyle name="Comma 2 2 3 3 6 4" xfId="9143" xr:uid="{7B76744B-9335-4BC7-8673-5D85022910D5}"/>
    <cellStyle name="Comma 2 2 3 3 6 4 2" xfId="21275" xr:uid="{C461B5A9-DDA5-47CB-BCEA-A48E540863D7}"/>
    <cellStyle name="Comma 2 2 3 3 6 5" xfId="13187" xr:uid="{2C29713C-AF99-4051-A776-1D37C1861B60}"/>
    <cellStyle name="Comma 2 2 3 3 7" xfId="2066" xr:uid="{827147BC-6C28-462F-91DF-3B3F7E61ED41}"/>
    <cellStyle name="Comma 2 2 3 3 7 2" xfId="6110" xr:uid="{391E4F0F-6ABA-4E6F-BFA9-E11A07720E0F}"/>
    <cellStyle name="Comma 2 2 3 3 7 2 2" xfId="18242" xr:uid="{620265CF-698B-4247-9800-8C88C98389DD}"/>
    <cellStyle name="Comma 2 2 3 3 7 3" xfId="10154" xr:uid="{AA1EE6D4-0D34-491E-84F5-4C2368D247E6}"/>
    <cellStyle name="Comma 2 2 3 3 7 3 2" xfId="22286" xr:uid="{B810A6AB-2AA0-4FF0-984D-F668E4246B48}"/>
    <cellStyle name="Comma 2 2 3 3 7 4" xfId="14198" xr:uid="{5A8BD2BC-2F15-4DA6-A8F0-0C0B130DCE46}"/>
    <cellStyle name="Comma 2 2 3 3 8" xfId="4088" xr:uid="{FC5E6EB2-C4F1-4445-890E-7AB4EADFAF7B}"/>
    <cellStyle name="Comma 2 2 3 3 8 2" xfId="16220" xr:uid="{531F2E1A-512D-417D-BAE3-CD4EE8804C90}"/>
    <cellStyle name="Comma 2 2 3 3 9" xfId="8132" xr:uid="{932921B0-EF61-44B9-9DFD-78D76EBA8F8C}"/>
    <cellStyle name="Comma 2 2 3 3 9 2" xfId="20264" xr:uid="{CF6FF2CA-AF4B-4411-A31C-FBC196DE590E}"/>
    <cellStyle name="Comma 2 2 3 4" xfId="65" xr:uid="{297DC861-0A43-4172-B981-05482A7EBB3A}"/>
    <cellStyle name="Comma 2 2 3 4 10" xfId="12197" xr:uid="{BDE78E0C-C042-455D-BCA8-913BA55B093C}"/>
    <cellStyle name="Comma 2 2 3 4 2" xfId="128" xr:uid="{690B4586-C154-4ED4-BACA-8802BC07FF94}"/>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3" xfId="12133" xr:uid="{9E93B464-4F32-4FA6-9209-3C03D83F0885}"/>
    <cellStyle name="Comma 2 2 3 4 2 2 2 2 2 2 3 2" xfId="24265" xr:uid="{E56E5656-B5EC-45D9-ABA3-DFFD7A8F3204}"/>
    <cellStyle name="Comma 2 2 3 4 2 2 2 2 2 2 4" xfId="16177" xr:uid="{4F4F6EB9-4439-4602-8336-DD3583FBDE96}"/>
    <cellStyle name="Comma 2 2 3 4 2 2 2 2 2 3" xfId="6067" xr:uid="{66287740-618C-431C-AD48-0509146886D4}"/>
    <cellStyle name="Comma 2 2 3 4 2 2 2 2 2 3 2" xfId="18199" xr:uid="{342ECA2B-17CA-4CD1-B710-F3A153733E12}"/>
    <cellStyle name="Comma 2 2 3 4 2 2 2 2 2 4" xfId="10111" xr:uid="{BF463B51-2554-4FAD-8F9E-4D328D714E8B}"/>
    <cellStyle name="Comma 2 2 3 4 2 2 2 2 2 4 2" xfId="22243" xr:uid="{508B9469-C8C1-4E3B-B9BD-C41A66504B25}"/>
    <cellStyle name="Comma 2 2 3 4 2 2 2 2 2 5" xfId="14155" xr:uid="{BDBA3232-EBBC-4081-87F9-FA5554D7FEDF}"/>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3" xfId="11122" xr:uid="{C17AAEBA-AE37-417C-B48F-A8D3551FA138}"/>
    <cellStyle name="Comma 2 2 3 4 2 2 2 2 3 3 2" xfId="23254" xr:uid="{60265A99-6851-4BF1-A9AF-B5EC98E727CC}"/>
    <cellStyle name="Comma 2 2 3 4 2 2 2 2 3 4" xfId="15166" xr:uid="{82C92D95-6793-4742-B6D6-58C53D463DEC}"/>
    <cellStyle name="Comma 2 2 3 4 2 2 2 2 4" xfId="5056" xr:uid="{0B294EBD-AD50-4639-8343-AC17AC1D9A8F}"/>
    <cellStyle name="Comma 2 2 3 4 2 2 2 2 4 2" xfId="17188" xr:uid="{2E7D5AA4-7AA5-4602-946F-7B16F7D8CD49}"/>
    <cellStyle name="Comma 2 2 3 4 2 2 2 2 5" xfId="9100" xr:uid="{FBB4ED32-467E-4F99-A1A7-A19DB6007F32}"/>
    <cellStyle name="Comma 2 2 3 4 2 2 2 2 5 2" xfId="21232" xr:uid="{E05CCC07-1389-4138-BA66-7CE16A0EFE77}"/>
    <cellStyle name="Comma 2 2 3 4 2 2 2 2 6" xfId="13144" xr:uid="{D977EB67-B3B0-4BC0-9592-05178AED128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3" xfId="11628" xr:uid="{E9A879F7-C3C8-448B-8443-34DD5707B8F4}"/>
    <cellStyle name="Comma 2 2 3 4 2 2 2 3 2 3 2" xfId="23760" xr:uid="{CBFF75B3-F8D3-4B04-BBAB-EBD1D2C85369}"/>
    <cellStyle name="Comma 2 2 3 4 2 2 2 3 2 4" xfId="15672" xr:uid="{0D04141D-F363-45B1-A71C-E24380A5E1AD}"/>
    <cellStyle name="Comma 2 2 3 4 2 2 2 3 3" xfId="5562" xr:uid="{5BE6D442-5596-42B4-B925-E6FE631F1095}"/>
    <cellStyle name="Comma 2 2 3 4 2 2 2 3 3 2" xfId="17694" xr:uid="{11EC3435-AE30-43F8-AE31-8AA584F48BAB}"/>
    <cellStyle name="Comma 2 2 3 4 2 2 2 3 4" xfId="9606" xr:uid="{C84A09D4-1D17-4FB2-A9A2-D6CFC0560805}"/>
    <cellStyle name="Comma 2 2 3 4 2 2 2 3 4 2" xfId="21738" xr:uid="{F1EC4FA9-D54C-428B-8F46-5EB0D0D80608}"/>
    <cellStyle name="Comma 2 2 3 4 2 2 2 3 5" xfId="13650" xr:uid="{281F17FB-E32F-460D-AB25-1FB428040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3" xfId="10617" xr:uid="{2F073657-5CB9-4AEA-9EC1-605CA036BF7B}"/>
    <cellStyle name="Comma 2 2 3 4 2 2 2 4 3 2" xfId="22749" xr:uid="{1314F8FB-6F5C-4B52-A467-04329F392B0D}"/>
    <cellStyle name="Comma 2 2 3 4 2 2 2 4 4" xfId="14661" xr:uid="{D4A9B797-F973-412C-8B79-9DB45A0AD8A0}"/>
    <cellStyle name="Comma 2 2 3 4 2 2 2 5" xfId="4551" xr:uid="{9BEB62A9-D257-444C-8555-1E353843AFDF}"/>
    <cellStyle name="Comma 2 2 3 4 2 2 2 5 2" xfId="16683" xr:uid="{426EF502-D17B-4923-9F9F-AD86A39779E7}"/>
    <cellStyle name="Comma 2 2 3 4 2 2 2 6" xfId="8595" xr:uid="{3F3C6FE6-94C9-4C5D-AB94-A9315BE534D5}"/>
    <cellStyle name="Comma 2 2 3 4 2 2 2 6 2" xfId="20727" xr:uid="{814527F3-A4C3-4AC6-ABE0-1D8F9BFD70BF}"/>
    <cellStyle name="Comma 2 2 3 4 2 2 2 7" xfId="12639" xr:uid="{04BB2B62-8B2C-4F4A-AB6B-87E21D1A8C69}"/>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3" xfId="11880" xr:uid="{DA485DC6-4D07-4871-8712-B93278F42CEF}"/>
    <cellStyle name="Comma 2 2 3 4 2 2 3 2 2 3 2" xfId="24012" xr:uid="{48C94F41-188F-4255-B119-63C8CB7EF776}"/>
    <cellStyle name="Comma 2 2 3 4 2 2 3 2 2 4" xfId="15924" xr:uid="{1C9C52CD-700B-4359-ACDA-1086D905D539}"/>
    <cellStyle name="Comma 2 2 3 4 2 2 3 2 3" xfId="5814" xr:uid="{5E7450FD-C8DB-4C76-BA8D-C9A337D9ADAF}"/>
    <cellStyle name="Comma 2 2 3 4 2 2 3 2 3 2" xfId="17946" xr:uid="{6FBA31C9-B6B4-4E45-AEDE-1C3123C84139}"/>
    <cellStyle name="Comma 2 2 3 4 2 2 3 2 4" xfId="9858" xr:uid="{E9A8673F-5A82-4F9F-933A-07706514C00C}"/>
    <cellStyle name="Comma 2 2 3 4 2 2 3 2 4 2" xfId="21990" xr:uid="{6A8F80CF-401B-432A-9A34-3AED721C9B3A}"/>
    <cellStyle name="Comma 2 2 3 4 2 2 3 2 5" xfId="13902" xr:uid="{06FD2DD1-023E-4FB5-8154-9A6A58957BD0}"/>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3" xfId="10869" xr:uid="{8F8192A2-2220-444E-BF58-87957081F81C}"/>
    <cellStyle name="Comma 2 2 3 4 2 2 3 3 3 2" xfId="23001" xr:uid="{6670C4FB-2785-4E00-924E-A6A30C2B4C2F}"/>
    <cellStyle name="Comma 2 2 3 4 2 2 3 3 4" xfId="14913" xr:uid="{D87B1752-92CE-4928-A219-683B25DDF4E1}"/>
    <cellStyle name="Comma 2 2 3 4 2 2 3 4" xfId="4803" xr:uid="{A1ED598E-A9A9-4B63-95DD-BDAF9955AF1D}"/>
    <cellStyle name="Comma 2 2 3 4 2 2 3 4 2" xfId="16935" xr:uid="{7D6B0A91-6C3B-45C0-8CA4-6CB2FC42C0FF}"/>
    <cellStyle name="Comma 2 2 3 4 2 2 3 5" xfId="8847" xr:uid="{59E79959-E95D-45E7-A52D-1074A3152321}"/>
    <cellStyle name="Comma 2 2 3 4 2 2 3 5 2" xfId="20979" xr:uid="{B0756E16-D95E-46FB-A5B9-F2FA83CB5B4C}"/>
    <cellStyle name="Comma 2 2 3 4 2 2 3 6" xfId="12891" xr:uid="{33D55C13-98A9-48E1-9C32-EEC3EA3A5A54}"/>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3" xfId="11375" xr:uid="{E8166DA5-DFBD-4232-A1E6-8CD41C232A1C}"/>
    <cellStyle name="Comma 2 2 3 4 2 2 4 2 3 2" xfId="23507" xr:uid="{1F157989-797E-4A21-AF37-C2AA7CFFF6AF}"/>
    <cellStyle name="Comma 2 2 3 4 2 2 4 2 4" xfId="15419" xr:uid="{82554615-475F-4B00-B6D6-436BE819DB26}"/>
    <cellStyle name="Comma 2 2 3 4 2 2 4 3" xfId="5309" xr:uid="{FACD51D5-F383-41BC-8AAF-EFF51BA6EC0E}"/>
    <cellStyle name="Comma 2 2 3 4 2 2 4 3 2" xfId="17441" xr:uid="{ACD37642-1460-46C3-ACEC-61D808109655}"/>
    <cellStyle name="Comma 2 2 3 4 2 2 4 4" xfId="9353" xr:uid="{6913AC3B-AF8B-409D-8ADB-85E56C8FF1D6}"/>
    <cellStyle name="Comma 2 2 3 4 2 2 4 4 2" xfId="21485" xr:uid="{1FB1129D-6B6A-410A-96EC-3CE71B1B9EAB}"/>
    <cellStyle name="Comma 2 2 3 4 2 2 4 5" xfId="13397" xr:uid="{4490BA5F-D21D-4007-A012-114B1F16820D}"/>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3" xfId="10364" xr:uid="{BCBCCCB0-C660-4F3B-B675-B47367E17C97}"/>
    <cellStyle name="Comma 2 2 3 4 2 2 5 3 2" xfId="22496" xr:uid="{BFF3E630-77C8-4B63-8D77-689454F6E073}"/>
    <cellStyle name="Comma 2 2 3 4 2 2 5 4" xfId="14408" xr:uid="{F6DCF91C-06AF-4AB2-AB11-AC7A667DBC6E}"/>
    <cellStyle name="Comma 2 2 3 4 2 2 6" xfId="4298" xr:uid="{910D722C-F7E7-4788-9901-933624B89AAE}"/>
    <cellStyle name="Comma 2 2 3 4 2 2 6 2" xfId="16430" xr:uid="{D2604A0B-2354-476B-BF6C-27A2D692BC85}"/>
    <cellStyle name="Comma 2 2 3 4 2 2 7" xfId="8342" xr:uid="{357AB120-08D8-422D-9FB5-1C67F497170F}"/>
    <cellStyle name="Comma 2 2 3 4 2 2 7 2" xfId="20474" xr:uid="{1F2A023D-079E-49D9-922C-0256B051C482}"/>
    <cellStyle name="Comma 2 2 3 4 2 2 8" xfId="12386" xr:uid="{504E5173-6925-4FB3-8677-B7AE75A8FFE9}"/>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3" xfId="12007" xr:uid="{D11A4308-BB6A-4610-ADE8-F263DF93A5A2}"/>
    <cellStyle name="Comma 2 2 3 4 2 3 2 2 2 3 2" xfId="24139" xr:uid="{464CF42D-E800-49A7-88F8-AB4578E9DFDD}"/>
    <cellStyle name="Comma 2 2 3 4 2 3 2 2 2 4" xfId="16051" xr:uid="{CF90D97A-D2CB-4160-B741-DBB290F18237}"/>
    <cellStyle name="Comma 2 2 3 4 2 3 2 2 3" xfId="5941" xr:uid="{2AEF2882-1332-4A82-AD5A-CB6F36628F20}"/>
    <cellStyle name="Comma 2 2 3 4 2 3 2 2 3 2" xfId="18073" xr:uid="{07E98D4A-39B4-4869-B6EA-EB98F060E398}"/>
    <cellStyle name="Comma 2 2 3 4 2 3 2 2 4" xfId="9985" xr:uid="{2383863C-9DB9-4885-8370-5CBCFA2721DD}"/>
    <cellStyle name="Comma 2 2 3 4 2 3 2 2 4 2" xfId="22117" xr:uid="{D23F992D-1601-4FF3-96BA-FA08D05D2515}"/>
    <cellStyle name="Comma 2 2 3 4 2 3 2 2 5" xfId="14029" xr:uid="{DA3F2BE8-BFB3-4364-A847-9DFB615086A2}"/>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3" xfId="10996" xr:uid="{0D6BF38C-EFE1-49B2-AAD2-669A658CB2A1}"/>
    <cellStyle name="Comma 2 2 3 4 2 3 2 3 3 2" xfId="23128" xr:uid="{ACEAC371-A623-43D9-B44E-B695815E8C6C}"/>
    <cellStyle name="Comma 2 2 3 4 2 3 2 3 4" xfId="15040" xr:uid="{9BFF02CB-EE16-4AD8-B3C4-F361CF54700B}"/>
    <cellStyle name="Comma 2 2 3 4 2 3 2 4" xfId="4930" xr:uid="{5ED8A1E2-5737-4145-A225-52B1ED0AC6E9}"/>
    <cellStyle name="Comma 2 2 3 4 2 3 2 4 2" xfId="17062" xr:uid="{5E5EF35D-20E5-4B2C-9AC0-74C342DD75DE}"/>
    <cellStyle name="Comma 2 2 3 4 2 3 2 5" xfId="8974" xr:uid="{739BB7F9-D7CB-4997-AD0F-A288A5FD3DAC}"/>
    <cellStyle name="Comma 2 2 3 4 2 3 2 5 2" xfId="21106" xr:uid="{12EB39B8-CAA7-4C6F-9D0E-7EBA73BDC433}"/>
    <cellStyle name="Comma 2 2 3 4 2 3 2 6" xfId="13018" xr:uid="{84228635-4637-499B-A204-007621CA0DC0}"/>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3" xfId="11502" xr:uid="{DDA18447-6775-417B-A017-E8632A8A1561}"/>
    <cellStyle name="Comma 2 2 3 4 2 3 3 2 3 2" xfId="23634" xr:uid="{3B7A2589-EB1E-4B00-97C3-1841882623F8}"/>
    <cellStyle name="Comma 2 2 3 4 2 3 3 2 4" xfId="15546" xr:uid="{17E1C588-F2E1-4887-8FF7-D1429D18AD59}"/>
    <cellStyle name="Comma 2 2 3 4 2 3 3 3" xfId="5436" xr:uid="{A1E663E2-59A9-439F-A189-6E2B1D44594A}"/>
    <cellStyle name="Comma 2 2 3 4 2 3 3 3 2" xfId="17568" xr:uid="{65905263-DB87-4972-912D-5140144C56F8}"/>
    <cellStyle name="Comma 2 2 3 4 2 3 3 4" xfId="9480" xr:uid="{DAC1D0AE-D745-4077-8401-6451350CA97B}"/>
    <cellStyle name="Comma 2 2 3 4 2 3 3 4 2" xfId="21612" xr:uid="{262164C6-4A46-45B3-BDDE-DADD49383681}"/>
    <cellStyle name="Comma 2 2 3 4 2 3 3 5" xfId="13524" xr:uid="{4DD96378-7E8F-41EC-830C-4A7A87180A23}"/>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3" xfId="10491" xr:uid="{D5B4D04A-9CE4-42A6-A969-F3D66176B9B5}"/>
    <cellStyle name="Comma 2 2 3 4 2 3 4 3 2" xfId="22623" xr:uid="{37E64245-26C6-4EBB-9799-1308EC9DAD31}"/>
    <cellStyle name="Comma 2 2 3 4 2 3 4 4" xfId="14535" xr:uid="{C825F3DD-6891-418F-A3CB-5E8BCE76C0D8}"/>
    <cellStyle name="Comma 2 2 3 4 2 3 5" xfId="4425" xr:uid="{1F2AB111-CE1B-413F-B3E4-04547376C6C6}"/>
    <cellStyle name="Comma 2 2 3 4 2 3 5 2" xfId="16557" xr:uid="{64F3A871-2E83-4961-9F1B-07DC0BDC5AFF}"/>
    <cellStyle name="Comma 2 2 3 4 2 3 6" xfId="8469" xr:uid="{5C91E7C4-D483-40D9-915B-C5E8EB5060ED}"/>
    <cellStyle name="Comma 2 2 3 4 2 3 6 2" xfId="20601" xr:uid="{D2E09578-4736-4E4F-98F6-F0E40E1839A3}"/>
    <cellStyle name="Comma 2 2 3 4 2 3 7" xfId="12513" xr:uid="{DA528FB7-BD3C-4B4A-B8C9-ECF04D301658}"/>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3" xfId="11754" xr:uid="{8A41A73B-FCF5-498A-AE1E-3EA956BB33E0}"/>
    <cellStyle name="Comma 2 2 3 4 2 4 2 2 3 2" xfId="23886" xr:uid="{EFF70D70-D815-4B43-AD1C-1EEB8F4390D0}"/>
    <cellStyle name="Comma 2 2 3 4 2 4 2 2 4" xfId="15798" xr:uid="{4ACC2857-1E1B-41CF-B6C4-856AE04C63C1}"/>
    <cellStyle name="Comma 2 2 3 4 2 4 2 3" xfId="5688" xr:uid="{39302E51-643E-4093-845F-B513D14C0A51}"/>
    <cellStyle name="Comma 2 2 3 4 2 4 2 3 2" xfId="17820" xr:uid="{19A6C815-C3C1-43E9-AE1F-C76962FD0E4C}"/>
    <cellStyle name="Comma 2 2 3 4 2 4 2 4" xfId="9732" xr:uid="{21C56DF4-66DD-41F7-AEB2-5EFCA85C60B0}"/>
    <cellStyle name="Comma 2 2 3 4 2 4 2 4 2" xfId="21864" xr:uid="{138AB2DF-77A6-44D6-BF63-6920C892CAC7}"/>
    <cellStyle name="Comma 2 2 3 4 2 4 2 5" xfId="13776" xr:uid="{22D811EC-28AE-471C-A069-A186D40C7E01}"/>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3" xfId="10743" xr:uid="{03EE353F-730B-406A-9812-20D8A3F8E935}"/>
    <cellStyle name="Comma 2 2 3 4 2 4 3 3 2" xfId="22875" xr:uid="{A738C90B-1E00-49F2-ABDA-0211DFABE164}"/>
    <cellStyle name="Comma 2 2 3 4 2 4 3 4" xfId="14787" xr:uid="{4E7CFCD5-FBC2-422E-98E6-C5511D955DF2}"/>
    <cellStyle name="Comma 2 2 3 4 2 4 4" xfId="4677" xr:uid="{44CE9299-D834-4E50-A1DE-4E3A793723E5}"/>
    <cellStyle name="Comma 2 2 3 4 2 4 4 2" xfId="16809" xr:uid="{E2ED140C-C7FB-4DAF-963F-FE1BEBE70D5F}"/>
    <cellStyle name="Comma 2 2 3 4 2 4 5" xfId="8721" xr:uid="{7E0E7E6C-E1E9-45BD-B0EB-22BF1FF89F5B}"/>
    <cellStyle name="Comma 2 2 3 4 2 4 5 2" xfId="20853" xr:uid="{C3748ED7-DB67-4977-B4BF-80435CA7C1F6}"/>
    <cellStyle name="Comma 2 2 3 4 2 4 6" xfId="12765" xr:uid="{48AE61B0-96E2-448C-8E7A-4A9FA1674444}"/>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3" xfId="11249" xr:uid="{D1405CA1-1874-449A-9674-FD119C0DCD0B}"/>
    <cellStyle name="Comma 2 2 3 4 2 5 2 3 2" xfId="23381" xr:uid="{63CB47D0-11A1-478A-A52C-670EC9C7EF6A}"/>
    <cellStyle name="Comma 2 2 3 4 2 5 2 4" xfId="15293" xr:uid="{DE12BCA5-036B-4EA6-92AE-58C22D09693E}"/>
    <cellStyle name="Comma 2 2 3 4 2 5 3" xfId="5183" xr:uid="{15149F95-21FC-4506-86E7-048AF19C23CF}"/>
    <cellStyle name="Comma 2 2 3 4 2 5 3 2" xfId="17315" xr:uid="{FDFFBC3A-EE1E-488D-8A9D-DFD1EB00176B}"/>
    <cellStyle name="Comma 2 2 3 4 2 5 4" xfId="9227" xr:uid="{72C9B21A-8193-4C7D-BFF8-04CD6718EA49}"/>
    <cellStyle name="Comma 2 2 3 4 2 5 4 2" xfId="21359" xr:uid="{7D8B38F1-B77F-4046-B840-0B4175084E16}"/>
    <cellStyle name="Comma 2 2 3 4 2 5 5" xfId="13271" xr:uid="{00BC6656-032E-40E5-BD66-9A194E36CB25}"/>
    <cellStyle name="Comma 2 2 3 4 2 6" xfId="2150" xr:uid="{6B382BA6-F126-45AB-A060-DDA8E51772B9}"/>
    <cellStyle name="Comma 2 2 3 4 2 6 2" xfId="6194" xr:uid="{62504372-71C1-4610-A354-67CD1CC8F75D}"/>
    <cellStyle name="Comma 2 2 3 4 2 6 2 2" xfId="18326" xr:uid="{B88EDE88-E117-48B4-BED5-E888F4CDB476}"/>
    <cellStyle name="Comma 2 2 3 4 2 6 3" xfId="10238" xr:uid="{778BA674-D9D4-4A80-BE4C-3CC8F8C1CD23}"/>
    <cellStyle name="Comma 2 2 3 4 2 6 3 2" xfId="22370" xr:uid="{F68464AD-CCB5-43EF-80F4-C0801BBA7803}"/>
    <cellStyle name="Comma 2 2 3 4 2 6 4" xfId="14282" xr:uid="{6078C52B-3BAD-4543-AD93-B59B2675148B}"/>
    <cellStyle name="Comma 2 2 3 4 2 7" xfId="4172" xr:uid="{9E6B4EC8-62E1-408A-BF57-75D625F8CE61}"/>
    <cellStyle name="Comma 2 2 3 4 2 7 2" xfId="16304" xr:uid="{8FCA1F6A-2C31-4D63-AEED-1FD1463D025C}"/>
    <cellStyle name="Comma 2 2 3 4 2 8" xfId="8216" xr:uid="{25F74DFA-4198-4544-BC40-B803494E08DE}"/>
    <cellStyle name="Comma 2 2 3 4 2 8 2" xfId="20348" xr:uid="{ABCCCDE6-4989-4A16-AAEB-86C59E842EB7}"/>
    <cellStyle name="Comma 2 2 3 4 2 9" xfId="12260" xr:uid="{D23DF834-D752-4F5E-94FB-7A1E5DF3C38F}"/>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3" xfId="12070" xr:uid="{3E0791C7-273C-446B-ABFF-D3419D5D7910}"/>
    <cellStyle name="Comma 2 2 3 4 3 2 2 2 2 3 2" xfId="24202" xr:uid="{DACD3B3E-7EB4-4891-BBEB-2C559268D2A2}"/>
    <cellStyle name="Comma 2 2 3 4 3 2 2 2 2 4" xfId="16114" xr:uid="{E22FC35B-B912-48B5-BDF2-F497D67EB0FB}"/>
    <cellStyle name="Comma 2 2 3 4 3 2 2 2 3" xfId="6004" xr:uid="{FCB394BB-A16E-46D4-81A6-26987D5EF833}"/>
    <cellStyle name="Comma 2 2 3 4 3 2 2 2 3 2" xfId="18136" xr:uid="{47DEC76F-0897-4606-96C2-077FE2FF0814}"/>
    <cellStyle name="Comma 2 2 3 4 3 2 2 2 4" xfId="10048" xr:uid="{B4C40B80-2D45-43CF-994A-B16448327E0D}"/>
    <cellStyle name="Comma 2 2 3 4 3 2 2 2 4 2" xfId="22180" xr:uid="{2D454812-75AA-45F6-9170-9DCA439384DA}"/>
    <cellStyle name="Comma 2 2 3 4 3 2 2 2 5" xfId="14092" xr:uid="{95CF2288-8109-42DB-99D2-21CFA5ACE444}"/>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3" xfId="11059" xr:uid="{AB356C56-9881-4FF2-AFC5-4E6BE9F303A9}"/>
    <cellStyle name="Comma 2 2 3 4 3 2 2 3 3 2" xfId="23191" xr:uid="{43E173D4-0565-450B-B25C-6CB87E9FFF63}"/>
    <cellStyle name="Comma 2 2 3 4 3 2 2 3 4" xfId="15103" xr:uid="{6795389D-A692-464E-824A-FB32F0A156C0}"/>
    <cellStyle name="Comma 2 2 3 4 3 2 2 4" xfId="4993" xr:uid="{22C08FFB-17F1-4B98-89F0-878D573C4C2D}"/>
    <cellStyle name="Comma 2 2 3 4 3 2 2 4 2" xfId="17125" xr:uid="{4322222F-F142-4599-812F-56833BFE9392}"/>
    <cellStyle name="Comma 2 2 3 4 3 2 2 5" xfId="9037" xr:uid="{E889DE15-67CA-4302-A336-456B7B47D51A}"/>
    <cellStyle name="Comma 2 2 3 4 3 2 2 5 2" xfId="21169" xr:uid="{54690E6A-FB32-4FED-97A1-EB79D00A3771}"/>
    <cellStyle name="Comma 2 2 3 4 3 2 2 6" xfId="13081" xr:uid="{A087A44F-0C4B-41D0-91F9-0F2FE01F5EF2}"/>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3" xfId="11565" xr:uid="{EA6540C5-213D-48AA-B7AC-6C4C6396D6C4}"/>
    <cellStyle name="Comma 2 2 3 4 3 2 3 2 3 2" xfId="23697" xr:uid="{E394D268-B3B9-4D89-A57E-B1A3AEF6F9AC}"/>
    <cellStyle name="Comma 2 2 3 4 3 2 3 2 4" xfId="15609" xr:uid="{E379E7B4-25E4-4B52-87A2-3306F5AF1F25}"/>
    <cellStyle name="Comma 2 2 3 4 3 2 3 3" xfId="5499" xr:uid="{B037510A-707D-4442-9EDF-970B2F51463A}"/>
    <cellStyle name="Comma 2 2 3 4 3 2 3 3 2" xfId="17631" xr:uid="{049BCCC8-4B4F-4890-A8AC-8186455143B2}"/>
    <cellStyle name="Comma 2 2 3 4 3 2 3 4" xfId="9543" xr:uid="{4B2B3088-F603-4701-8637-E0CEFDCD6FBC}"/>
    <cellStyle name="Comma 2 2 3 4 3 2 3 4 2" xfId="21675" xr:uid="{54559BC3-F2D7-4E3F-A871-29489151E98F}"/>
    <cellStyle name="Comma 2 2 3 4 3 2 3 5" xfId="13587" xr:uid="{1898A317-E8E4-41A5-B803-F4B8CA2DC930}"/>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3" xfId="10554" xr:uid="{ED65656C-8AFE-4B22-A787-C9E59032989D}"/>
    <cellStyle name="Comma 2 2 3 4 3 2 4 3 2" xfId="22686" xr:uid="{E97072CE-CE3E-4070-951F-1BBADA54D77E}"/>
    <cellStyle name="Comma 2 2 3 4 3 2 4 4" xfId="14598" xr:uid="{22E86EC9-11D1-411D-ACE0-DB7BC8B9C923}"/>
    <cellStyle name="Comma 2 2 3 4 3 2 5" xfId="4488" xr:uid="{06EA7AA5-51B1-48A4-B4FB-8EE83EE1E1DC}"/>
    <cellStyle name="Comma 2 2 3 4 3 2 5 2" xfId="16620" xr:uid="{09471B4F-E443-4DED-8910-A82D4A69C014}"/>
    <cellStyle name="Comma 2 2 3 4 3 2 6" xfId="8532" xr:uid="{D62AD4E4-154B-47DB-AC8A-4780E8B53F61}"/>
    <cellStyle name="Comma 2 2 3 4 3 2 6 2" xfId="20664" xr:uid="{F2601662-1C5C-4840-AA49-EDA24A1E61BB}"/>
    <cellStyle name="Comma 2 2 3 4 3 2 7" xfId="12576" xr:uid="{2B13F252-D412-43D9-99B7-2063D5B5B3AC}"/>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3" xfId="11817" xr:uid="{24A5E993-39C3-4751-8D14-F51440373F51}"/>
    <cellStyle name="Comma 2 2 3 4 3 3 2 2 3 2" xfId="23949" xr:uid="{76E5EACB-5CD1-46FE-8CDF-E5081FEFC22F}"/>
    <cellStyle name="Comma 2 2 3 4 3 3 2 2 4" xfId="15861" xr:uid="{F92B3AB9-982A-4991-98E0-6DD32D802B19}"/>
    <cellStyle name="Comma 2 2 3 4 3 3 2 3" xfId="5751" xr:uid="{5959240A-7C21-432A-92DF-C2C1A8982F63}"/>
    <cellStyle name="Comma 2 2 3 4 3 3 2 3 2" xfId="17883" xr:uid="{1209786F-F109-46B0-8E10-D7A45A87D4FB}"/>
    <cellStyle name="Comma 2 2 3 4 3 3 2 4" xfId="9795" xr:uid="{8F2B40ED-276A-40CD-B9FB-E35A665543FC}"/>
    <cellStyle name="Comma 2 2 3 4 3 3 2 4 2" xfId="21927" xr:uid="{CB16DF9D-7D4E-4169-94B3-95F8D827B752}"/>
    <cellStyle name="Comma 2 2 3 4 3 3 2 5" xfId="13839" xr:uid="{5FC24125-8B0B-4363-8A89-C30538E51CED}"/>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3" xfId="10806" xr:uid="{D37C5FF7-3375-4B52-A4EF-FA0BD6EF1550}"/>
    <cellStyle name="Comma 2 2 3 4 3 3 3 3 2" xfId="22938" xr:uid="{4998BF10-857C-4CF7-9190-0F98EEB71AFA}"/>
    <cellStyle name="Comma 2 2 3 4 3 3 3 4" xfId="14850" xr:uid="{03A060DE-E978-4460-80AF-21F5C12D7728}"/>
    <cellStyle name="Comma 2 2 3 4 3 3 4" xfId="4740" xr:uid="{B376B10B-5841-41A9-860A-8195D40D1BEB}"/>
    <cellStyle name="Comma 2 2 3 4 3 3 4 2" xfId="16872" xr:uid="{4A41989F-2D7A-47B3-8714-B1C4380023A7}"/>
    <cellStyle name="Comma 2 2 3 4 3 3 5" xfId="8784" xr:uid="{FBC6C73A-D7A9-4AA2-A906-A687738E2B59}"/>
    <cellStyle name="Comma 2 2 3 4 3 3 5 2" xfId="20916" xr:uid="{8E5A506C-AE68-47E1-8D5E-3B0CC3F0D333}"/>
    <cellStyle name="Comma 2 2 3 4 3 3 6" xfId="12828" xr:uid="{8FC14E3E-FBDB-4C95-A332-B08D8E872501}"/>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3" xfId="11312" xr:uid="{67FE8309-BF10-4695-8945-9FB40154E318}"/>
    <cellStyle name="Comma 2 2 3 4 3 4 2 3 2" xfId="23444" xr:uid="{80FF1F6D-1252-4E38-AA9E-7283D5A88D42}"/>
    <cellStyle name="Comma 2 2 3 4 3 4 2 4" xfId="15356" xr:uid="{1E889996-0BB6-4AAF-BA1B-C6A809BE6A55}"/>
    <cellStyle name="Comma 2 2 3 4 3 4 3" xfId="5246" xr:uid="{E01236E9-ADDD-4D02-B384-6E8DCD59CCEE}"/>
    <cellStyle name="Comma 2 2 3 4 3 4 3 2" xfId="17378" xr:uid="{B6BED11B-DFD4-4B98-9914-CCD77510919F}"/>
    <cellStyle name="Comma 2 2 3 4 3 4 4" xfId="9290" xr:uid="{DB87766E-9E40-473C-BE27-7681AB13C5F1}"/>
    <cellStyle name="Comma 2 2 3 4 3 4 4 2" xfId="21422" xr:uid="{91127EA5-8087-4B35-B06F-A54E8871A0A9}"/>
    <cellStyle name="Comma 2 2 3 4 3 4 5" xfId="13334" xr:uid="{1340841B-6929-4A07-9C2C-129CA6533478}"/>
    <cellStyle name="Comma 2 2 3 4 3 5" xfId="2213" xr:uid="{56689C1C-871C-44CE-A01B-BB9619B4D085}"/>
    <cellStyle name="Comma 2 2 3 4 3 5 2" xfId="6257" xr:uid="{37EC85DA-705D-4765-8C5B-DA2655F87EDC}"/>
    <cellStyle name="Comma 2 2 3 4 3 5 2 2" xfId="18389" xr:uid="{8CA7CB6B-38F4-4B8B-8718-FE37551F476D}"/>
    <cellStyle name="Comma 2 2 3 4 3 5 3" xfId="10301" xr:uid="{DC3D76CE-E0EA-4E56-B24C-33C177ABCD7C}"/>
    <cellStyle name="Comma 2 2 3 4 3 5 3 2" xfId="22433" xr:uid="{67094CFA-C9E5-4AFD-AF4C-EF2680ED3B40}"/>
    <cellStyle name="Comma 2 2 3 4 3 5 4" xfId="14345" xr:uid="{B00A2B7C-DAA9-41D1-AFDA-9A931C6A645D}"/>
    <cellStyle name="Comma 2 2 3 4 3 6" xfId="4235" xr:uid="{F3D189DA-DD82-482D-BD0B-3151063FA967}"/>
    <cellStyle name="Comma 2 2 3 4 3 6 2" xfId="16367" xr:uid="{8D8F2BBC-8535-45B4-AB74-18F4E056F34C}"/>
    <cellStyle name="Comma 2 2 3 4 3 7" xfId="8279" xr:uid="{29B59FB6-24AE-4871-AAEC-A1F903581685}"/>
    <cellStyle name="Comma 2 2 3 4 3 7 2" xfId="20411" xr:uid="{6A8A4135-8E81-4155-8DFC-5A4278EF643B}"/>
    <cellStyle name="Comma 2 2 3 4 3 8" xfId="12323" xr:uid="{E67228F2-C7B9-468E-B590-20F22FC5D938}"/>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3" xfId="11944" xr:uid="{827754AE-CF78-4623-8ADE-0D1E876CE614}"/>
    <cellStyle name="Comma 2 2 3 4 4 2 2 2 3 2" xfId="24076" xr:uid="{17493615-66FF-4F5A-AE0C-A25B493FC693}"/>
    <cellStyle name="Comma 2 2 3 4 4 2 2 2 4" xfId="15988" xr:uid="{CB8F9546-6BC4-49F2-A68E-1BE9F412B529}"/>
    <cellStyle name="Comma 2 2 3 4 4 2 2 3" xfId="5878" xr:uid="{E19192DD-489C-484D-86AD-D06A9BD03230}"/>
    <cellStyle name="Comma 2 2 3 4 4 2 2 3 2" xfId="18010" xr:uid="{FC9BDDB8-BA76-48A9-A1D3-65C6A173620C}"/>
    <cellStyle name="Comma 2 2 3 4 4 2 2 4" xfId="9922" xr:uid="{72EF79EC-8163-4012-A66B-B081F1819C34}"/>
    <cellStyle name="Comma 2 2 3 4 4 2 2 4 2" xfId="22054" xr:uid="{51D6D8AB-6EB1-4480-8DE5-99441015662D}"/>
    <cellStyle name="Comma 2 2 3 4 4 2 2 5" xfId="13966" xr:uid="{4972B04A-B086-4317-B0DF-7035252296A0}"/>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3" xfId="10933" xr:uid="{858C2821-C60D-4DB5-B4EE-9DC2404E3E38}"/>
    <cellStyle name="Comma 2 2 3 4 4 2 3 3 2" xfId="23065" xr:uid="{10A71170-5A22-42A4-8FCF-5F93040FFD7D}"/>
    <cellStyle name="Comma 2 2 3 4 4 2 3 4" xfId="14977" xr:uid="{305132F9-ADE2-4EDB-A798-1AF0D62A5915}"/>
    <cellStyle name="Comma 2 2 3 4 4 2 4" xfId="4867" xr:uid="{3D0F1D4B-B0FD-4C9E-961F-82379725CBF9}"/>
    <cellStyle name="Comma 2 2 3 4 4 2 4 2" xfId="16999" xr:uid="{0DD4994B-83F6-4F62-B851-F3263E17C010}"/>
    <cellStyle name="Comma 2 2 3 4 4 2 5" xfId="8911" xr:uid="{7B32DDA3-6AD0-4CD8-9C10-95FB7871A4A7}"/>
    <cellStyle name="Comma 2 2 3 4 4 2 5 2" xfId="21043" xr:uid="{5B7AFCE8-45FF-4F6C-B42F-79170B16993E}"/>
    <cellStyle name="Comma 2 2 3 4 4 2 6" xfId="12955" xr:uid="{075FC2E2-DF1F-4514-960C-391858F14DA1}"/>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3" xfId="11439" xr:uid="{EA420FB0-3AE2-4DB4-B074-B4EEFE693935}"/>
    <cellStyle name="Comma 2 2 3 4 4 3 2 3 2" xfId="23571" xr:uid="{4718CB70-93FB-4273-90CE-CB5044D257FD}"/>
    <cellStyle name="Comma 2 2 3 4 4 3 2 4" xfId="15483" xr:uid="{0D5A694F-B7B2-4EDC-B68F-6B87006740D2}"/>
    <cellStyle name="Comma 2 2 3 4 4 3 3" xfId="5373" xr:uid="{0EA64EB0-63EB-4367-8FC5-F66D60C0B40A}"/>
    <cellStyle name="Comma 2 2 3 4 4 3 3 2" xfId="17505" xr:uid="{3F805917-DD9F-4F02-BFA1-3D5D3849CEF4}"/>
    <cellStyle name="Comma 2 2 3 4 4 3 4" xfId="9417" xr:uid="{BC28CC1F-E9E3-4A53-B8F4-9AA6201B58AF}"/>
    <cellStyle name="Comma 2 2 3 4 4 3 4 2" xfId="21549" xr:uid="{0545B4B7-04A6-4181-A188-AD7973FE845D}"/>
    <cellStyle name="Comma 2 2 3 4 4 3 5" xfId="13461" xr:uid="{06DAA3D6-C91E-4758-B997-E0B8710C1163}"/>
    <cellStyle name="Comma 2 2 3 4 4 4" xfId="2340" xr:uid="{FE4FD56E-999F-4CAB-B90F-94D48A916CC7}"/>
    <cellStyle name="Comma 2 2 3 4 4 4 2" xfId="6384" xr:uid="{77E9F313-CAAB-4194-A9A9-FFC369962D80}"/>
    <cellStyle name="Comma 2 2 3 4 4 4 2 2" xfId="18516" xr:uid="{7C05EA5F-DB98-4B0A-9FC5-436BD52207CB}"/>
    <cellStyle name="Comma 2 2 3 4 4 4 3" xfId="10428" xr:uid="{45E72337-3380-4590-8A89-7AB616EB0084}"/>
    <cellStyle name="Comma 2 2 3 4 4 4 3 2" xfId="22560" xr:uid="{37653338-194A-47BB-8F6F-6D3B573421BE}"/>
    <cellStyle name="Comma 2 2 3 4 4 4 4" xfId="14472" xr:uid="{FE1DF805-FC15-4D6A-9069-0B9EFD391067}"/>
    <cellStyle name="Comma 2 2 3 4 4 5" xfId="4362" xr:uid="{275C13DB-A10A-403E-A050-5629D47831E5}"/>
    <cellStyle name="Comma 2 2 3 4 4 5 2" xfId="16494" xr:uid="{EA6C046C-11E5-4FCE-9D1B-83F211C2BF62}"/>
    <cellStyle name="Comma 2 2 3 4 4 6" xfId="8406" xr:uid="{D39B07B6-1859-420D-A3D4-3D148EE9C934}"/>
    <cellStyle name="Comma 2 2 3 4 4 6 2" xfId="20538" xr:uid="{1A17BBDD-BF3B-4BB2-BA60-F01F3C7248F4}"/>
    <cellStyle name="Comma 2 2 3 4 4 7" xfId="12450" xr:uid="{877FAE24-58B0-4598-AE21-B83388ED5872}"/>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3" xfId="11691" xr:uid="{5FF82D2C-5DB2-4E57-9383-417A0AD0AF3F}"/>
    <cellStyle name="Comma 2 2 3 4 5 2 2 3 2" xfId="23823" xr:uid="{31374B05-EE1D-48C1-965A-168362B2777E}"/>
    <cellStyle name="Comma 2 2 3 4 5 2 2 4" xfId="15735" xr:uid="{7A42DB70-21E4-4506-92C9-A7B3DC37A5E2}"/>
    <cellStyle name="Comma 2 2 3 4 5 2 3" xfId="5625" xr:uid="{7102670E-EEF8-4E15-A395-B91566699616}"/>
    <cellStyle name="Comma 2 2 3 4 5 2 3 2" xfId="17757" xr:uid="{16C77EE2-A8A9-41F2-A08F-893D6926BA36}"/>
    <cellStyle name="Comma 2 2 3 4 5 2 4" xfId="9669" xr:uid="{3DD6078A-259E-4729-9388-5683FCD03F56}"/>
    <cellStyle name="Comma 2 2 3 4 5 2 4 2" xfId="21801" xr:uid="{A4E22FCF-376D-495F-9812-4EF93CAD15C0}"/>
    <cellStyle name="Comma 2 2 3 4 5 2 5" xfId="13713" xr:uid="{9407C5A8-D932-4AD5-AC9F-EF53F59C2FB8}"/>
    <cellStyle name="Comma 2 2 3 4 5 3" xfId="2592" xr:uid="{4427AF63-BE2D-4487-92DF-45011AF9D79B}"/>
    <cellStyle name="Comma 2 2 3 4 5 3 2" xfId="6636" xr:uid="{2CB6B52A-2012-4E2F-B9A6-82460D832507}"/>
    <cellStyle name="Comma 2 2 3 4 5 3 2 2" xfId="18768" xr:uid="{D4F8C86E-8134-4B9A-BB98-EE5371FA69B9}"/>
    <cellStyle name="Comma 2 2 3 4 5 3 3" xfId="10680" xr:uid="{C58B075C-5701-4E27-BF7E-490FF54A60F8}"/>
    <cellStyle name="Comma 2 2 3 4 5 3 3 2" xfId="22812" xr:uid="{93FAE2E2-34E3-491E-8D69-EC6F42EBB81D}"/>
    <cellStyle name="Comma 2 2 3 4 5 3 4" xfId="14724" xr:uid="{8ABD8DA7-1947-46A5-8317-3EB0D9D00AFB}"/>
    <cellStyle name="Comma 2 2 3 4 5 4" xfId="4614" xr:uid="{C4FD4949-97C0-48D3-9284-27ABE05898B3}"/>
    <cellStyle name="Comma 2 2 3 4 5 4 2" xfId="16746" xr:uid="{859A94E2-F096-4C37-8F9B-D6A87E221A3B}"/>
    <cellStyle name="Comma 2 2 3 4 5 5" xfId="8658" xr:uid="{BCAE513B-A2EA-43EC-BDE8-F108782F72DF}"/>
    <cellStyle name="Comma 2 2 3 4 5 5 2" xfId="20790" xr:uid="{043DEC0E-C137-4F3B-81EA-F9684C815BBD}"/>
    <cellStyle name="Comma 2 2 3 4 5 6" xfId="12702" xr:uid="{6FECFB79-F27B-4783-B9BB-6F24622F1E11}"/>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3" xfId="11186" xr:uid="{7D5D93C4-2CFD-4C5B-95C5-456FEDF4BDD4}"/>
    <cellStyle name="Comma 2 2 3 4 6 2 3 2" xfId="23318" xr:uid="{AC2A22D3-8FEB-40C6-9AF7-FE7A8C12FF16}"/>
    <cellStyle name="Comma 2 2 3 4 6 2 4" xfId="15230" xr:uid="{530848C4-1424-45E6-A2F7-42A0E4DDB6A9}"/>
    <cellStyle name="Comma 2 2 3 4 6 3" xfId="5120" xr:uid="{23314E92-2226-482C-BB62-2AB8954B3C44}"/>
    <cellStyle name="Comma 2 2 3 4 6 3 2" xfId="17252" xr:uid="{06397BE8-6F02-4D9A-B404-7A6F830AE9BD}"/>
    <cellStyle name="Comma 2 2 3 4 6 4" xfId="9164" xr:uid="{F4F61C8B-48E6-4F25-857C-98677509A197}"/>
    <cellStyle name="Comma 2 2 3 4 6 4 2" xfId="21296" xr:uid="{E7B77CE7-2604-4BEC-A4E0-CBF4755C6521}"/>
    <cellStyle name="Comma 2 2 3 4 6 5" xfId="13208" xr:uid="{030AE614-6266-4F38-A78C-D586D661D7C0}"/>
    <cellStyle name="Comma 2 2 3 4 7" xfId="2087" xr:uid="{3B903CA1-983C-4C87-BB33-98A3FA7DEE38}"/>
    <cellStyle name="Comma 2 2 3 4 7 2" xfId="6131" xr:uid="{F34B3637-BFAD-43C2-87F3-569BFC103795}"/>
    <cellStyle name="Comma 2 2 3 4 7 2 2" xfId="18263" xr:uid="{3B6FB14E-A87F-4877-9531-FE5AD23E6878}"/>
    <cellStyle name="Comma 2 2 3 4 7 3" xfId="10175" xr:uid="{AA83E678-36A2-42C9-A41D-674CF84AA1C1}"/>
    <cellStyle name="Comma 2 2 3 4 7 3 2" xfId="22307" xr:uid="{F6945F9C-A128-4E23-9564-177EBBF89D10}"/>
    <cellStyle name="Comma 2 2 3 4 7 4" xfId="14219" xr:uid="{DAF021CF-1DB7-4BAA-9213-25D807344E8F}"/>
    <cellStyle name="Comma 2 2 3 4 8" xfId="4109" xr:uid="{2FA76BB6-D5A9-46B8-B30B-F769F53D5DD7}"/>
    <cellStyle name="Comma 2 2 3 4 8 2" xfId="16241" xr:uid="{262FDD67-8D5C-49C0-9C26-EC209CD489E8}"/>
    <cellStyle name="Comma 2 2 3 4 9" xfId="8153" xr:uid="{657C527D-65F5-4124-A1F9-655F29D2BB5F}"/>
    <cellStyle name="Comma 2 2 3 4 9 2" xfId="20285" xr:uid="{918E111D-BBB1-4792-A6E0-462F11936F9A}"/>
    <cellStyle name="Comma 2 2 3 5" xfId="86" xr:uid="{0823F855-9A78-49F8-A933-5A0482257D2D}"/>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3" xfId="12091" xr:uid="{ED377D45-5C34-4A25-AA22-344176CDA433}"/>
    <cellStyle name="Comma 2 2 3 5 2 2 2 2 2 3 2" xfId="24223" xr:uid="{0202E2E1-E84D-4F74-AF2E-D99E7C884B81}"/>
    <cellStyle name="Comma 2 2 3 5 2 2 2 2 2 4" xfId="16135" xr:uid="{26FA4C94-095E-4235-9EA6-45092080BA85}"/>
    <cellStyle name="Comma 2 2 3 5 2 2 2 2 3" xfId="6025" xr:uid="{4E525914-FCB7-44F0-934F-0D8EC2532B7B}"/>
    <cellStyle name="Comma 2 2 3 5 2 2 2 2 3 2" xfId="18157" xr:uid="{0A8E0037-656C-446A-BAC2-4DB60F383938}"/>
    <cellStyle name="Comma 2 2 3 5 2 2 2 2 4" xfId="10069" xr:uid="{D8EE493A-0176-42E1-88E4-27A367CC75A3}"/>
    <cellStyle name="Comma 2 2 3 5 2 2 2 2 4 2" xfId="22201" xr:uid="{E4BF47F3-131C-4868-BA19-6662CF46FB72}"/>
    <cellStyle name="Comma 2 2 3 5 2 2 2 2 5" xfId="14113" xr:uid="{A62ABFED-B6F7-4320-AA4C-AA0653E4B0E5}"/>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3" xfId="11080" xr:uid="{442D3807-1F62-497F-81C3-2B39E8A6D2E7}"/>
    <cellStyle name="Comma 2 2 3 5 2 2 2 3 3 2" xfId="23212" xr:uid="{061CF2EE-BAAE-41FC-8E2B-91E4A75F7027}"/>
    <cellStyle name="Comma 2 2 3 5 2 2 2 3 4" xfId="15124" xr:uid="{32ABF40F-CD2C-42CE-8CF5-588A4546DF45}"/>
    <cellStyle name="Comma 2 2 3 5 2 2 2 4" xfId="5014" xr:uid="{31705B4E-8BDC-41C8-A8EB-D7BFBE53A952}"/>
    <cellStyle name="Comma 2 2 3 5 2 2 2 4 2" xfId="17146" xr:uid="{4E065A9F-2037-4823-9B1C-B4C6BB69AC48}"/>
    <cellStyle name="Comma 2 2 3 5 2 2 2 5" xfId="9058" xr:uid="{8134ED0B-FC4E-4DF9-9E17-225C39246C10}"/>
    <cellStyle name="Comma 2 2 3 5 2 2 2 5 2" xfId="21190" xr:uid="{70D42FE8-9E24-45D8-BB56-3D20BDFF4764}"/>
    <cellStyle name="Comma 2 2 3 5 2 2 2 6" xfId="13102" xr:uid="{A727AD42-F664-4CF7-87CD-4A3FF6A31004}"/>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3" xfId="11586" xr:uid="{4DD4E2A6-F1BF-4194-8613-C8DBF3094C4F}"/>
    <cellStyle name="Comma 2 2 3 5 2 2 3 2 3 2" xfId="23718" xr:uid="{A5080003-8976-46DA-9747-172366BF6CDB}"/>
    <cellStyle name="Comma 2 2 3 5 2 2 3 2 4" xfId="15630" xr:uid="{CE59D27B-838A-4A14-8683-49C1A908BF16}"/>
    <cellStyle name="Comma 2 2 3 5 2 2 3 3" xfId="5520" xr:uid="{A4968AC5-B901-4732-8A1A-594577C957A2}"/>
    <cellStyle name="Comma 2 2 3 5 2 2 3 3 2" xfId="17652" xr:uid="{DEEF103B-E88D-4108-8D82-E0EA00FC12DF}"/>
    <cellStyle name="Comma 2 2 3 5 2 2 3 4" xfId="9564" xr:uid="{AE77AB88-8A10-45AB-AF77-6E3A345F8E80}"/>
    <cellStyle name="Comma 2 2 3 5 2 2 3 4 2" xfId="21696" xr:uid="{445FD8D7-7632-4B0C-83A3-1538841CAD99}"/>
    <cellStyle name="Comma 2 2 3 5 2 2 3 5" xfId="13608" xr:uid="{CDFCE3C9-D5AE-4E52-860E-BF09435F6002}"/>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3" xfId="10575" xr:uid="{80DD7A0B-3EB7-4520-92A1-FBF231B71405}"/>
    <cellStyle name="Comma 2 2 3 5 2 2 4 3 2" xfId="22707" xr:uid="{A5D3B8E7-5654-4020-8C73-25591F23C671}"/>
    <cellStyle name="Comma 2 2 3 5 2 2 4 4" xfId="14619" xr:uid="{826D3495-9FBF-43D8-903C-C696DCB026BE}"/>
    <cellStyle name="Comma 2 2 3 5 2 2 5" xfId="4509" xr:uid="{2E75892E-2708-41DC-A02F-058A66917631}"/>
    <cellStyle name="Comma 2 2 3 5 2 2 5 2" xfId="16641" xr:uid="{07BE9E61-27B0-4798-89B8-B56C35B365A6}"/>
    <cellStyle name="Comma 2 2 3 5 2 2 6" xfId="8553" xr:uid="{CCBF92BB-AB60-4000-9E12-A3BEC285F4E6}"/>
    <cellStyle name="Comma 2 2 3 5 2 2 6 2" xfId="20685" xr:uid="{572345DF-FA08-4977-90B7-551EEC5E79A2}"/>
    <cellStyle name="Comma 2 2 3 5 2 2 7" xfId="12597" xr:uid="{EFF28784-A513-4DD1-84F3-990AC1698B8C}"/>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3" xfId="11838" xr:uid="{963D8410-89DA-4174-BA75-7CB28838A378}"/>
    <cellStyle name="Comma 2 2 3 5 2 3 2 2 3 2" xfId="23970" xr:uid="{4A4F0337-DC9F-48A8-94F9-AE4481083ACA}"/>
    <cellStyle name="Comma 2 2 3 5 2 3 2 2 4" xfId="15882" xr:uid="{B247C9DD-7C2E-4119-A74F-103C8A477F6B}"/>
    <cellStyle name="Comma 2 2 3 5 2 3 2 3" xfId="5772" xr:uid="{BA18D41A-0648-4274-9F75-94BB7913E23F}"/>
    <cellStyle name="Comma 2 2 3 5 2 3 2 3 2" xfId="17904" xr:uid="{48012860-4393-4B97-BB45-013642C071B1}"/>
    <cellStyle name="Comma 2 2 3 5 2 3 2 4" xfId="9816" xr:uid="{7680728C-B30E-4FD1-8A2B-580504DDD3D3}"/>
    <cellStyle name="Comma 2 2 3 5 2 3 2 4 2" xfId="21948" xr:uid="{BC11BF9F-1656-4A8D-AE72-7D5456B011C1}"/>
    <cellStyle name="Comma 2 2 3 5 2 3 2 5" xfId="13860" xr:uid="{DF90C625-696F-4BB8-9F85-8AB87ED053CF}"/>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3" xfId="10827" xr:uid="{2E50FF90-D139-421F-91F0-91A2B5993FA3}"/>
    <cellStyle name="Comma 2 2 3 5 2 3 3 3 2" xfId="22959" xr:uid="{953102A0-9E5F-4480-B547-E15A9986C0D6}"/>
    <cellStyle name="Comma 2 2 3 5 2 3 3 4" xfId="14871" xr:uid="{ECA8FF11-EB29-494B-88B1-A237E9597B00}"/>
    <cellStyle name="Comma 2 2 3 5 2 3 4" xfId="4761" xr:uid="{114A6270-CEE9-4147-9887-4D9E889D3263}"/>
    <cellStyle name="Comma 2 2 3 5 2 3 4 2" xfId="16893" xr:uid="{22D4C652-0030-4CDB-B17B-F98649EF4A55}"/>
    <cellStyle name="Comma 2 2 3 5 2 3 5" xfId="8805" xr:uid="{22777E42-CB31-4A74-8525-9AE37DFAD0A0}"/>
    <cellStyle name="Comma 2 2 3 5 2 3 5 2" xfId="20937" xr:uid="{33B84886-2B5D-4605-8A84-76D435F7B952}"/>
    <cellStyle name="Comma 2 2 3 5 2 3 6" xfId="12849" xr:uid="{8F38B3D5-CFC9-47A8-A3EB-3095EF9F538A}"/>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3" xfId="11333" xr:uid="{1F45C8A1-4785-4FE6-A41A-B50403DB119B}"/>
    <cellStyle name="Comma 2 2 3 5 2 4 2 3 2" xfId="23465" xr:uid="{ABEF6F30-16A3-4E1E-96E1-3C7F4E3B8E65}"/>
    <cellStyle name="Comma 2 2 3 5 2 4 2 4" xfId="15377" xr:uid="{252E03C0-42CA-4508-9C2B-8241007B9AE9}"/>
    <cellStyle name="Comma 2 2 3 5 2 4 3" xfId="5267" xr:uid="{99158297-36AF-4D8D-BFBB-4F35170F7971}"/>
    <cellStyle name="Comma 2 2 3 5 2 4 3 2" xfId="17399" xr:uid="{E4997B05-8504-4CEF-9935-169D1ED3BF8D}"/>
    <cellStyle name="Comma 2 2 3 5 2 4 4" xfId="9311" xr:uid="{90086301-9275-4C26-B3AE-087935D5716B}"/>
    <cellStyle name="Comma 2 2 3 5 2 4 4 2" xfId="21443" xr:uid="{86617304-EA26-4B4E-9515-328575FBC6B5}"/>
    <cellStyle name="Comma 2 2 3 5 2 4 5" xfId="13355" xr:uid="{E498BD03-D532-445E-8CA4-ADB7141550A9}"/>
    <cellStyle name="Comma 2 2 3 5 2 5" xfId="2234" xr:uid="{05C913E8-1E45-4C2E-862C-3876121DA493}"/>
    <cellStyle name="Comma 2 2 3 5 2 5 2" xfId="6278" xr:uid="{9768ADF3-D3E0-4753-A0EF-2A7A7780F4EC}"/>
    <cellStyle name="Comma 2 2 3 5 2 5 2 2" xfId="18410" xr:uid="{49E5E360-4B22-4FD2-894D-21620B90251E}"/>
    <cellStyle name="Comma 2 2 3 5 2 5 3" xfId="10322" xr:uid="{F1417607-F581-4E31-A0C5-03C5F442610C}"/>
    <cellStyle name="Comma 2 2 3 5 2 5 3 2" xfId="22454" xr:uid="{156F1255-C39F-4561-938E-864C6BF4AF1F}"/>
    <cellStyle name="Comma 2 2 3 5 2 5 4" xfId="14366" xr:uid="{79394C38-D3C1-4925-AA1F-8555CB7DEBDE}"/>
    <cellStyle name="Comma 2 2 3 5 2 6" xfId="4256" xr:uid="{8FBDC571-5348-47B1-B650-5ACDC8007BE2}"/>
    <cellStyle name="Comma 2 2 3 5 2 6 2" xfId="16388" xr:uid="{5D8CDE97-0DB8-4E0E-9781-04B64679D6E2}"/>
    <cellStyle name="Comma 2 2 3 5 2 7" xfId="8300" xr:uid="{AC171BB4-75A9-4615-9332-C34E277BA056}"/>
    <cellStyle name="Comma 2 2 3 5 2 7 2" xfId="20432" xr:uid="{BD6D8097-77F6-433E-A349-4B5E65557AC1}"/>
    <cellStyle name="Comma 2 2 3 5 2 8" xfId="12344" xr:uid="{19E46138-9DFC-4EE4-98C1-938BACE72B50}"/>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3" xfId="11965" xr:uid="{B66CB242-3122-47E6-BFB4-DA6D88ADCF65}"/>
    <cellStyle name="Comma 2 2 3 5 3 2 2 2 3 2" xfId="24097" xr:uid="{834B8A25-5BF8-412D-8643-80280383DA12}"/>
    <cellStyle name="Comma 2 2 3 5 3 2 2 2 4" xfId="16009" xr:uid="{6D5ABB4D-4C40-43E6-9FDD-D2FD7DB61117}"/>
    <cellStyle name="Comma 2 2 3 5 3 2 2 3" xfId="5899" xr:uid="{631C6B9C-4EF2-45E6-8D29-03D81F2AF09D}"/>
    <cellStyle name="Comma 2 2 3 5 3 2 2 3 2" xfId="18031" xr:uid="{75CA5242-CA49-421E-8FAA-59B2191FA508}"/>
    <cellStyle name="Comma 2 2 3 5 3 2 2 4" xfId="9943" xr:uid="{DD58AD87-1EE2-4B24-8A70-65D05821B612}"/>
    <cellStyle name="Comma 2 2 3 5 3 2 2 4 2" xfId="22075" xr:uid="{DCDD69C0-59B0-411A-ABA6-BC9C52DC3EC6}"/>
    <cellStyle name="Comma 2 2 3 5 3 2 2 5" xfId="13987" xr:uid="{A8B750BF-0212-40B0-9607-0A7DBA6FF417}"/>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3" xfId="10954" xr:uid="{DD8C4410-6A2D-4495-81A1-7F5D141FC344}"/>
    <cellStyle name="Comma 2 2 3 5 3 2 3 3 2" xfId="23086" xr:uid="{704142B5-61F6-426F-9490-E67CD386BCEB}"/>
    <cellStyle name="Comma 2 2 3 5 3 2 3 4" xfId="14998" xr:uid="{5680F34A-33E3-4A2A-9124-CEECC06AB8C4}"/>
    <cellStyle name="Comma 2 2 3 5 3 2 4" xfId="4888" xr:uid="{0848BE7F-3CB3-4C31-A718-1CB09013B853}"/>
    <cellStyle name="Comma 2 2 3 5 3 2 4 2" xfId="17020" xr:uid="{AEDFC4A5-ABE1-4262-9D85-9DBAABCA672F}"/>
    <cellStyle name="Comma 2 2 3 5 3 2 5" xfId="8932" xr:uid="{8FC3DCF8-E139-40E4-9EE8-4AAAD53CA006}"/>
    <cellStyle name="Comma 2 2 3 5 3 2 5 2" xfId="21064" xr:uid="{492EF8D1-A1C3-478A-B363-EF8122C3F277}"/>
    <cellStyle name="Comma 2 2 3 5 3 2 6" xfId="12976" xr:uid="{2B3E392A-F420-4503-BBF1-82A994C06768}"/>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3" xfId="11460" xr:uid="{4E5C88BA-9300-449D-B494-CB969A06F8AF}"/>
    <cellStyle name="Comma 2 2 3 5 3 3 2 3 2" xfId="23592" xr:uid="{25FF1B6F-C998-4BDC-879E-1578777E7B74}"/>
    <cellStyle name="Comma 2 2 3 5 3 3 2 4" xfId="15504" xr:uid="{AE7DFA91-842E-4F70-A81A-0FE3B0392C3B}"/>
    <cellStyle name="Comma 2 2 3 5 3 3 3" xfId="5394" xr:uid="{42640D92-A42F-46D7-B9B3-00404A38AAA0}"/>
    <cellStyle name="Comma 2 2 3 5 3 3 3 2" xfId="17526" xr:uid="{282757AE-CA86-43C4-9B9A-A8A6BE782460}"/>
    <cellStyle name="Comma 2 2 3 5 3 3 4" xfId="9438" xr:uid="{42527F20-B3A4-4621-8504-588AD3B60005}"/>
    <cellStyle name="Comma 2 2 3 5 3 3 4 2" xfId="21570" xr:uid="{01EDF769-9B34-4B0C-B400-CC43F13883FF}"/>
    <cellStyle name="Comma 2 2 3 5 3 3 5" xfId="13482" xr:uid="{ADB214B5-C2AB-4458-AC1D-F8F112285B67}"/>
    <cellStyle name="Comma 2 2 3 5 3 4" xfId="2361" xr:uid="{D708CBF4-5004-43A0-A294-78C6B3BA6641}"/>
    <cellStyle name="Comma 2 2 3 5 3 4 2" xfId="6405" xr:uid="{84049FE9-2732-45AB-B3B4-16DC27B2422F}"/>
    <cellStyle name="Comma 2 2 3 5 3 4 2 2" xfId="18537" xr:uid="{4606CE8E-8857-4DC9-843F-6E96D0A6C9E2}"/>
    <cellStyle name="Comma 2 2 3 5 3 4 3" xfId="10449" xr:uid="{41202D3B-2DFE-424F-AAB8-452E7089E8EB}"/>
    <cellStyle name="Comma 2 2 3 5 3 4 3 2" xfId="22581" xr:uid="{453B0897-317E-4A73-A78B-F44D8D5F5E13}"/>
    <cellStyle name="Comma 2 2 3 5 3 4 4" xfId="14493" xr:uid="{9D4D13F6-4952-408A-88BE-0C3BBE198A85}"/>
    <cellStyle name="Comma 2 2 3 5 3 5" xfId="4383" xr:uid="{8BC54E5D-2583-4FDE-B166-74C180E6CE87}"/>
    <cellStyle name="Comma 2 2 3 5 3 5 2" xfId="16515" xr:uid="{1EDED166-B2B0-4531-B714-4B3DC047ABD6}"/>
    <cellStyle name="Comma 2 2 3 5 3 6" xfId="8427" xr:uid="{EF68A3B7-1B2A-40AC-8877-3C83BB9A5035}"/>
    <cellStyle name="Comma 2 2 3 5 3 6 2" xfId="20559" xr:uid="{016BDCDB-CB59-4798-B815-8B1500AB3C40}"/>
    <cellStyle name="Comma 2 2 3 5 3 7" xfId="12471" xr:uid="{2E4DA351-3F55-4544-86A5-584B9A7BE1AD}"/>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3" xfId="11712" xr:uid="{4188278F-986B-4BA3-9305-213C21C2DB1C}"/>
    <cellStyle name="Comma 2 2 3 5 4 2 2 3 2" xfId="23844" xr:uid="{E3A65F96-DCF1-4D6A-945F-F54A9E6CCCBD}"/>
    <cellStyle name="Comma 2 2 3 5 4 2 2 4" xfId="15756" xr:uid="{0EE777C8-5119-488C-A9DC-7AF0CB20CA36}"/>
    <cellStyle name="Comma 2 2 3 5 4 2 3" xfId="5646" xr:uid="{58D698C5-4543-46F6-9E7B-0081C70BF7C7}"/>
    <cellStyle name="Comma 2 2 3 5 4 2 3 2" xfId="17778" xr:uid="{750A4B92-73AC-4128-8344-6DDAE2F63CB7}"/>
    <cellStyle name="Comma 2 2 3 5 4 2 4" xfId="9690" xr:uid="{FE59EE65-FC9D-44D7-A66E-1419F6C531A7}"/>
    <cellStyle name="Comma 2 2 3 5 4 2 4 2" xfId="21822" xr:uid="{EC4FF155-4918-4D1F-A118-1DFD437B5790}"/>
    <cellStyle name="Comma 2 2 3 5 4 2 5" xfId="13734" xr:uid="{CA382A2F-E70C-4A67-8ACF-396F21F0BE50}"/>
    <cellStyle name="Comma 2 2 3 5 4 3" xfId="2613" xr:uid="{A3216DEA-6B6B-4A84-B2E6-8D86BB80833D}"/>
    <cellStyle name="Comma 2 2 3 5 4 3 2" xfId="6657" xr:uid="{20D5BE9F-7BA8-4BC3-9800-E2C7D004461C}"/>
    <cellStyle name="Comma 2 2 3 5 4 3 2 2" xfId="18789" xr:uid="{0BB7BAE9-10FA-4054-A2A1-05C6B29B9F1E}"/>
    <cellStyle name="Comma 2 2 3 5 4 3 3" xfId="10701" xr:uid="{DBEB78EF-976A-485C-ADB6-B5C9B7F48DEB}"/>
    <cellStyle name="Comma 2 2 3 5 4 3 3 2" xfId="22833" xr:uid="{F0B10057-083C-45E7-86B9-B02CEB829264}"/>
    <cellStyle name="Comma 2 2 3 5 4 3 4" xfId="14745" xr:uid="{DA08975A-B37B-442A-86E4-567D41FA5C41}"/>
    <cellStyle name="Comma 2 2 3 5 4 4" xfId="4635" xr:uid="{252A7F21-0E60-4AB0-99A9-4C4D66915623}"/>
    <cellStyle name="Comma 2 2 3 5 4 4 2" xfId="16767" xr:uid="{70B43B3E-C1E4-40A7-BA01-2F432584E012}"/>
    <cellStyle name="Comma 2 2 3 5 4 5" xfId="8679" xr:uid="{A76B47D0-544E-425E-B391-CC5CB95057B9}"/>
    <cellStyle name="Comma 2 2 3 5 4 5 2" xfId="20811" xr:uid="{6B515A65-A027-4DC2-B176-4CD969F8A44D}"/>
    <cellStyle name="Comma 2 2 3 5 4 6" xfId="12723" xr:uid="{86F34101-2B46-40AF-92EB-E639D6AABC23}"/>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3" xfId="11207" xr:uid="{533B4004-9F36-40B5-8614-D1479EC76808}"/>
    <cellStyle name="Comma 2 2 3 5 5 2 3 2" xfId="23339" xr:uid="{FD52548B-102E-4037-AB56-24990C5A5FEB}"/>
    <cellStyle name="Comma 2 2 3 5 5 2 4" xfId="15251" xr:uid="{AE3DBB25-FBCC-44DD-B1B7-94BBE1373B2B}"/>
    <cellStyle name="Comma 2 2 3 5 5 3" xfId="5141" xr:uid="{6477830B-0435-47A0-B901-934ED88E7FAA}"/>
    <cellStyle name="Comma 2 2 3 5 5 3 2" xfId="17273" xr:uid="{B447B841-FAAA-44EC-861D-D988D2009117}"/>
    <cellStyle name="Comma 2 2 3 5 5 4" xfId="9185" xr:uid="{E1ED7227-0D69-41AA-B7B3-0D2D4A4BE9A9}"/>
    <cellStyle name="Comma 2 2 3 5 5 4 2" xfId="21317" xr:uid="{B668FEC0-85ED-4EFF-9435-34A91294B215}"/>
    <cellStyle name="Comma 2 2 3 5 5 5" xfId="13229" xr:uid="{6F02B919-1DB9-47CC-A080-8FC27CFFBE95}"/>
    <cellStyle name="Comma 2 2 3 5 6" xfId="2108" xr:uid="{D1CBCDC6-8C09-424E-B54B-D4BF4C6D4860}"/>
    <cellStyle name="Comma 2 2 3 5 6 2" xfId="6152" xr:uid="{D1A6B7FD-D90A-465F-9B97-20FD1A11684F}"/>
    <cellStyle name="Comma 2 2 3 5 6 2 2" xfId="18284" xr:uid="{CDE9F1E3-4A0A-4021-B167-0B334FDA3A93}"/>
    <cellStyle name="Comma 2 2 3 5 6 3" xfId="10196" xr:uid="{62C6F478-A566-48DD-BF40-77EECC0E7446}"/>
    <cellStyle name="Comma 2 2 3 5 6 3 2" xfId="22328" xr:uid="{6B67D2E7-A193-4BDD-B824-5ADF95246848}"/>
    <cellStyle name="Comma 2 2 3 5 6 4" xfId="14240" xr:uid="{718CC3B7-9EEF-49FB-90AF-FA77C2D0EDB8}"/>
    <cellStyle name="Comma 2 2 3 5 7" xfId="4130" xr:uid="{6325EF82-1870-46BB-8CBF-BE5A566CA888}"/>
    <cellStyle name="Comma 2 2 3 5 7 2" xfId="16262" xr:uid="{D0D0E671-8AE0-42E5-B6A2-D676965A0B0E}"/>
    <cellStyle name="Comma 2 2 3 5 8" xfId="8174" xr:uid="{B159DCF9-A229-4DA4-820B-0A3C005015D9}"/>
    <cellStyle name="Comma 2 2 3 5 8 2" xfId="20306" xr:uid="{F4FA8040-E7A7-47F1-BD0B-E3585A3AF473}"/>
    <cellStyle name="Comma 2 2 3 5 9" xfId="12218" xr:uid="{6953DB31-A73A-4885-B931-B602534EF231}"/>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3" xfId="12028" xr:uid="{7716B29E-26FF-4AA3-9E07-23F3120F1265}"/>
    <cellStyle name="Comma 2 2 3 6 2 2 2 2 3 2" xfId="24160" xr:uid="{6A436ED0-92B3-4B4E-A464-822FAD03428C}"/>
    <cellStyle name="Comma 2 2 3 6 2 2 2 2 4" xfId="16072" xr:uid="{32930E3D-EF00-4685-9060-6B9F7F39D603}"/>
    <cellStyle name="Comma 2 2 3 6 2 2 2 3" xfId="5962" xr:uid="{7FEF365F-E305-418D-AA0E-AB9F105000B1}"/>
    <cellStyle name="Comma 2 2 3 6 2 2 2 3 2" xfId="18094" xr:uid="{FD66071F-EF5D-4984-BC77-2E7D12A11556}"/>
    <cellStyle name="Comma 2 2 3 6 2 2 2 4" xfId="10006" xr:uid="{3B11AC4C-5133-41AD-8D27-74D2D1289C38}"/>
    <cellStyle name="Comma 2 2 3 6 2 2 2 4 2" xfId="22138" xr:uid="{D7513B9D-54A0-46EA-A92D-EA7A7EEBCA3D}"/>
    <cellStyle name="Comma 2 2 3 6 2 2 2 5" xfId="14050" xr:uid="{65DC69D5-7F2E-4AE1-AE8F-3A97AEEC0682}"/>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3" xfId="11017" xr:uid="{CD2FE187-DCBE-41DF-AEAC-31052D6E4E6E}"/>
    <cellStyle name="Comma 2 2 3 6 2 2 3 3 2" xfId="23149" xr:uid="{B5D1237D-7C82-4DF3-BE99-D6CC474C40F3}"/>
    <cellStyle name="Comma 2 2 3 6 2 2 3 4" xfId="15061" xr:uid="{88420EB7-A4B2-4461-800A-E2F76AF1CB5E}"/>
    <cellStyle name="Comma 2 2 3 6 2 2 4" xfId="4951" xr:uid="{47788990-F96C-45E0-AFAE-C306568BFB8A}"/>
    <cellStyle name="Comma 2 2 3 6 2 2 4 2" xfId="17083" xr:uid="{5F640183-D0FA-43D4-9D70-6FF7667DC0AE}"/>
    <cellStyle name="Comma 2 2 3 6 2 2 5" xfId="8995" xr:uid="{D19CDBC0-A243-4030-9318-4138883A4C71}"/>
    <cellStyle name="Comma 2 2 3 6 2 2 5 2" xfId="21127" xr:uid="{6EBCA1B6-3076-43D3-B984-3552C3A3D85A}"/>
    <cellStyle name="Comma 2 2 3 6 2 2 6" xfId="13039" xr:uid="{9F2F73A0-350E-45C1-93D7-482F4D530835}"/>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3" xfId="11523" xr:uid="{30682E97-77FD-4FBA-8F0E-DEE4A144748D}"/>
    <cellStyle name="Comma 2 2 3 6 2 3 2 3 2" xfId="23655" xr:uid="{2EE03F6E-8151-49BF-989D-95F81CDA0482}"/>
    <cellStyle name="Comma 2 2 3 6 2 3 2 4" xfId="15567" xr:uid="{74556066-94DD-4ADF-A1BB-9B908D2AAAEB}"/>
    <cellStyle name="Comma 2 2 3 6 2 3 3" xfId="5457" xr:uid="{0A9F3702-0B8D-4A90-BE99-9E3F36E0F9AA}"/>
    <cellStyle name="Comma 2 2 3 6 2 3 3 2" xfId="17589" xr:uid="{B16943F3-1175-4C2A-BEB5-DC546A8079DD}"/>
    <cellStyle name="Comma 2 2 3 6 2 3 4" xfId="9501" xr:uid="{0C07B686-8179-494B-BCFC-BC2FA36ECF2A}"/>
    <cellStyle name="Comma 2 2 3 6 2 3 4 2" xfId="21633" xr:uid="{CC7946D8-F982-4AA0-B7D3-385193951B0A}"/>
    <cellStyle name="Comma 2 2 3 6 2 3 5" xfId="13545" xr:uid="{7EA45DC0-50B3-4B9D-8424-3D4049653C6C}"/>
    <cellStyle name="Comma 2 2 3 6 2 4" xfId="2424" xr:uid="{365C8DC0-648E-4620-8D6F-DE76E4EE2D09}"/>
    <cellStyle name="Comma 2 2 3 6 2 4 2" xfId="6468" xr:uid="{CC49640E-F855-4397-AF72-CA47C02260E0}"/>
    <cellStyle name="Comma 2 2 3 6 2 4 2 2" xfId="18600" xr:uid="{F899E2CD-8A17-4BF0-A850-B2047202BE0B}"/>
    <cellStyle name="Comma 2 2 3 6 2 4 3" xfId="10512" xr:uid="{B016FCE8-6746-4E3C-AF7E-2477F39DE2AE}"/>
    <cellStyle name="Comma 2 2 3 6 2 4 3 2" xfId="22644" xr:uid="{5A3D9198-926E-4D7E-857F-5A1E5712060E}"/>
    <cellStyle name="Comma 2 2 3 6 2 4 4" xfId="14556" xr:uid="{50AD5119-5272-4AF8-9D62-C68A8CBE5EA6}"/>
    <cellStyle name="Comma 2 2 3 6 2 5" xfId="4446" xr:uid="{C8705C54-5F8B-45A1-BCFB-6DE6F2E7DFDA}"/>
    <cellStyle name="Comma 2 2 3 6 2 5 2" xfId="16578" xr:uid="{1BA2C0C6-0D48-48FD-A001-5D2F4E08D61F}"/>
    <cellStyle name="Comma 2 2 3 6 2 6" xfId="8490" xr:uid="{DFF31C62-B626-4EAA-8418-555EC327E204}"/>
    <cellStyle name="Comma 2 2 3 6 2 6 2" xfId="20622" xr:uid="{DF824C11-E3F2-4365-91C0-17C7E21EC22E}"/>
    <cellStyle name="Comma 2 2 3 6 2 7" xfId="12534" xr:uid="{2E9026C7-397E-410E-9E36-E68B146B94FC}"/>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3" xfId="11775" xr:uid="{5A401E16-BF68-4CA3-BC73-CCB5A9E3D9BA}"/>
    <cellStyle name="Comma 2 2 3 6 3 2 2 3 2" xfId="23907" xr:uid="{6A91BEEA-D1B0-4F24-8D2D-19E13973EF95}"/>
    <cellStyle name="Comma 2 2 3 6 3 2 2 4" xfId="15819" xr:uid="{8794A470-2FE9-4611-A9CB-707A34E2D755}"/>
    <cellStyle name="Comma 2 2 3 6 3 2 3" xfId="5709" xr:uid="{73338E62-9BC0-41CD-A03D-B3E31A18EAFD}"/>
    <cellStyle name="Comma 2 2 3 6 3 2 3 2" xfId="17841" xr:uid="{168833B1-CA2F-483D-B8E4-E8B05A3E4719}"/>
    <cellStyle name="Comma 2 2 3 6 3 2 4" xfId="9753" xr:uid="{53C7B4F0-4235-4E6B-B5FD-E3E14A5B1111}"/>
    <cellStyle name="Comma 2 2 3 6 3 2 4 2" xfId="21885" xr:uid="{47439171-5DAE-434A-8B3D-5A34AF9AD9E5}"/>
    <cellStyle name="Comma 2 2 3 6 3 2 5" xfId="13797" xr:uid="{7CEC496C-3DC4-44B6-B2A2-EE78494868C1}"/>
    <cellStyle name="Comma 2 2 3 6 3 3" xfId="2676" xr:uid="{109F439D-FA82-44EC-86BF-DB05F1A83A6B}"/>
    <cellStyle name="Comma 2 2 3 6 3 3 2" xfId="6720" xr:uid="{614417CC-27A9-4B69-B241-B71CE222DC45}"/>
    <cellStyle name="Comma 2 2 3 6 3 3 2 2" xfId="18852" xr:uid="{9081AC91-3231-4430-8FC9-C1D32DC363A4}"/>
    <cellStyle name="Comma 2 2 3 6 3 3 3" xfId="10764" xr:uid="{AE04E664-EE62-4FF5-93F0-075B100C803D}"/>
    <cellStyle name="Comma 2 2 3 6 3 3 3 2" xfId="22896" xr:uid="{D9F27FD4-2775-4C36-8F7F-C91151022E30}"/>
    <cellStyle name="Comma 2 2 3 6 3 3 4" xfId="14808" xr:uid="{B0DDBA71-AAED-42D1-845E-82983442775F}"/>
    <cellStyle name="Comma 2 2 3 6 3 4" xfId="4698" xr:uid="{BCA2FE57-0D2C-49F9-A0CE-ED6E7D4F41EF}"/>
    <cellStyle name="Comma 2 2 3 6 3 4 2" xfId="16830" xr:uid="{6B84E232-01C7-4574-B207-3DBEB6052EB3}"/>
    <cellStyle name="Comma 2 2 3 6 3 5" xfId="8742" xr:uid="{F5D170FA-A269-4A2E-A914-F9557B5848C0}"/>
    <cellStyle name="Comma 2 2 3 6 3 5 2" xfId="20874" xr:uid="{B6F943E6-E917-4D4C-83A1-15896F9E8589}"/>
    <cellStyle name="Comma 2 2 3 6 3 6" xfId="12786" xr:uid="{915198DD-40A4-4D47-9E23-90C1B0DF4FAA}"/>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3" xfId="11270" xr:uid="{D91415AA-EBDF-4BEB-9C0D-93CEC8DD2080}"/>
    <cellStyle name="Comma 2 2 3 6 4 2 3 2" xfId="23402" xr:uid="{2AC9AD0F-6CCA-42FC-A6B6-549DC8C3B99A}"/>
    <cellStyle name="Comma 2 2 3 6 4 2 4" xfId="15314" xr:uid="{A49EEE9A-DD58-40E2-BB86-FB7C2BD8D19B}"/>
    <cellStyle name="Comma 2 2 3 6 4 3" xfId="5204" xr:uid="{74F374F3-F9F5-436A-BFED-C477F39320A9}"/>
    <cellStyle name="Comma 2 2 3 6 4 3 2" xfId="17336" xr:uid="{B6493555-4A5F-491B-B90D-10839C2EB435}"/>
    <cellStyle name="Comma 2 2 3 6 4 4" xfId="9248" xr:uid="{EBBB3DAD-D12E-49A8-8830-5D828793843D}"/>
    <cellStyle name="Comma 2 2 3 6 4 4 2" xfId="21380" xr:uid="{79338111-C3B4-4C93-B89C-D4950AB5F132}"/>
    <cellStyle name="Comma 2 2 3 6 4 5" xfId="13292" xr:uid="{EF2A8FF5-9928-44F1-9D82-C980623C13D7}"/>
    <cellStyle name="Comma 2 2 3 6 5" xfId="2171" xr:uid="{DDD87FA9-6CB2-4829-93D3-1F261C089CE7}"/>
    <cellStyle name="Comma 2 2 3 6 5 2" xfId="6215" xr:uid="{5034B988-BEF5-4910-B2DD-D316252CC213}"/>
    <cellStyle name="Comma 2 2 3 6 5 2 2" xfId="18347" xr:uid="{77FE3378-34C0-4D2E-B224-FDF82462366C}"/>
    <cellStyle name="Comma 2 2 3 6 5 3" xfId="10259" xr:uid="{D5ED6492-02A8-435A-8E7D-E18550A96969}"/>
    <cellStyle name="Comma 2 2 3 6 5 3 2" xfId="22391" xr:uid="{EF41D6E5-85BA-4E18-BC13-D509F8203CD2}"/>
    <cellStyle name="Comma 2 2 3 6 5 4" xfId="14303" xr:uid="{E40FC03A-F9FE-46AB-865F-C5C5D53E0156}"/>
    <cellStyle name="Comma 2 2 3 6 6" xfId="4193" xr:uid="{E5505E29-8159-4B98-8F1E-53404F756B05}"/>
    <cellStyle name="Comma 2 2 3 6 6 2" xfId="16325" xr:uid="{40CE84C7-D68E-4A08-B47D-3618F0AA4257}"/>
    <cellStyle name="Comma 2 2 3 6 7" xfId="8237" xr:uid="{90CD9648-AFB9-46AA-A58C-EA289CDDFD06}"/>
    <cellStyle name="Comma 2 2 3 6 7 2" xfId="20369" xr:uid="{6141AAB4-24DF-4EE0-9F89-CD418DFDD0F1}"/>
    <cellStyle name="Comma 2 2 3 6 8" xfId="12281" xr:uid="{A82D7A2D-E68E-410F-8B99-B6101B6D328A}"/>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3" xfId="11902" xr:uid="{227768E4-DA6C-4976-84E6-E083AC9F908D}"/>
    <cellStyle name="Comma 2 2 3 7 2 2 2 3 2" xfId="24034" xr:uid="{E150FE98-52D6-4039-9D06-077186802B25}"/>
    <cellStyle name="Comma 2 2 3 7 2 2 2 4" xfId="15946" xr:uid="{F0DB01E7-7759-4FD7-9716-D9A806AF8DD5}"/>
    <cellStyle name="Comma 2 2 3 7 2 2 3" xfId="5836" xr:uid="{F6888E73-558F-43D2-BE7B-EA751734989F}"/>
    <cellStyle name="Comma 2 2 3 7 2 2 3 2" xfId="17968" xr:uid="{9076A77F-0898-498C-8905-891240A48875}"/>
    <cellStyle name="Comma 2 2 3 7 2 2 4" xfId="9880" xr:uid="{81EBA277-32C7-4275-AD7B-BF4F472B5CF1}"/>
    <cellStyle name="Comma 2 2 3 7 2 2 4 2" xfId="22012" xr:uid="{0D0FCFAA-5D56-4D98-A13F-5A74DBEF642A}"/>
    <cellStyle name="Comma 2 2 3 7 2 2 5" xfId="13924" xr:uid="{B8B53B48-BD6C-40A3-A892-4CFBE0A53E3E}"/>
    <cellStyle name="Comma 2 2 3 7 2 3" xfId="2803" xr:uid="{9805EADF-9D9A-454D-9090-7F24015DFAE7}"/>
    <cellStyle name="Comma 2 2 3 7 2 3 2" xfId="6847" xr:uid="{55CC3B1A-EF44-44B8-80F8-8B30DB6FB539}"/>
    <cellStyle name="Comma 2 2 3 7 2 3 2 2" xfId="18979" xr:uid="{25FBFB05-D4B1-446B-B6D9-DC55C7A238AF}"/>
    <cellStyle name="Comma 2 2 3 7 2 3 3" xfId="10891" xr:uid="{E9C986E9-3CE1-4D61-9866-353AE491D431}"/>
    <cellStyle name="Comma 2 2 3 7 2 3 3 2" xfId="23023" xr:uid="{0F235A46-6110-4C03-97C5-C47CFE30173E}"/>
    <cellStyle name="Comma 2 2 3 7 2 3 4" xfId="14935" xr:uid="{DFF24D8E-8A73-4875-8BE5-5B4E8A4F4849}"/>
    <cellStyle name="Comma 2 2 3 7 2 4" xfId="4825" xr:uid="{1C86A161-1A61-4534-88E9-A11D923A10B2}"/>
    <cellStyle name="Comma 2 2 3 7 2 4 2" xfId="16957" xr:uid="{99353367-CF15-439D-8462-44E0AEE36375}"/>
    <cellStyle name="Comma 2 2 3 7 2 5" xfId="8869" xr:uid="{A3B46B97-9A7E-403A-98F6-B83784FE91BA}"/>
    <cellStyle name="Comma 2 2 3 7 2 5 2" xfId="21001" xr:uid="{6764C063-9605-425C-B0C1-C554514D4BA1}"/>
    <cellStyle name="Comma 2 2 3 7 2 6" xfId="12913" xr:uid="{726B105F-4DFD-4426-A2FB-211C43EB6D45}"/>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3" xfId="11397" xr:uid="{45E68C0D-A518-4EB0-80D1-483C26DB987E}"/>
    <cellStyle name="Comma 2 2 3 7 3 2 3 2" xfId="23529" xr:uid="{E1DB01E5-638E-4C06-A3E0-1005651534D4}"/>
    <cellStyle name="Comma 2 2 3 7 3 2 4" xfId="15441" xr:uid="{DFDF6476-B12B-48A6-A415-1B5DB2DB157B}"/>
    <cellStyle name="Comma 2 2 3 7 3 3" xfId="5331" xr:uid="{120BD4D7-64CE-41F4-AAB2-3012C939AC06}"/>
    <cellStyle name="Comma 2 2 3 7 3 3 2" xfId="17463" xr:uid="{B0803521-81B5-47FF-860E-8C4542C49E64}"/>
    <cellStyle name="Comma 2 2 3 7 3 4" xfId="9375" xr:uid="{C53B455D-6977-48AA-AEA9-529E9BD636BA}"/>
    <cellStyle name="Comma 2 2 3 7 3 4 2" xfId="21507" xr:uid="{8FA57A09-B651-465A-93BB-DC943DC4A7F6}"/>
    <cellStyle name="Comma 2 2 3 7 3 5" xfId="13419" xr:uid="{5B1C3EF6-04ED-497A-8FD6-A742714A0BED}"/>
    <cellStyle name="Comma 2 2 3 7 4" xfId="2298" xr:uid="{A9185162-7515-43A8-9505-2845A947DF8E}"/>
    <cellStyle name="Comma 2 2 3 7 4 2" xfId="6342" xr:uid="{4EEC51D7-EEEE-4285-8E94-B9E5A76C64E6}"/>
    <cellStyle name="Comma 2 2 3 7 4 2 2" xfId="18474" xr:uid="{864A9BC1-0C27-4D1B-979D-2FACD8FE4E9A}"/>
    <cellStyle name="Comma 2 2 3 7 4 3" xfId="10386" xr:uid="{353F5701-6FF5-4283-81AA-7F53EC0CCC27}"/>
    <cellStyle name="Comma 2 2 3 7 4 3 2" xfId="22518" xr:uid="{34CC6811-A09F-4501-824E-32C500F2D241}"/>
    <cellStyle name="Comma 2 2 3 7 4 4" xfId="14430" xr:uid="{56B571E7-E8A0-4690-A1C5-4ABEAF5B0E17}"/>
    <cellStyle name="Comma 2 2 3 7 5" xfId="4320" xr:uid="{52F82DDA-B88D-49EA-9188-663171352E19}"/>
    <cellStyle name="Comma 2 2 3 7 5 2" xfId="16452" xr:uid="{DA66A66B-B622-4BDA-B588-A3264A721990}"/>
    <cellStyle name="Comma 2 2 3 7 6" xfId="8364" xr:uid="{378EC127-D0CF-4402-94FE-24D188143275}"/>
    <cellStyle name="Comma 2 2 3 7 6 2" xfId="20496" xr:uid="{944ADF48-2548-4E1E-AA54-2B3630FD1FE5}"/>
    <cellStyle name="Comma 2 2 3 7 7" xfId="12408" xr:uid="{C2E53EBD-9968-4BD3-8629-6F33609A9616}"/>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3" xfId="11649" xr:uid="{4B8D3C09-48FB-4570-B910-59C549D024AB}"/>
    <cellStyle name="Comma 2 2 3 8 2 2 3 2" xfId="23781" xr:uid="{84721591-B91F-4796-9A03-93F42CCB46B1}"/>
    <cellStyle name="Comma 2 2 3 8 2 2 4" xfId="15693" xr:uid="{C1B9288B-A670-4F53-9427-A72E84717C0C}"/>
    <cellStyle name="Comma 2 2 3 8 2 3" xfId="5583" xr:uid="{64C7EADF-71A6-4136-BBB1-BEA076EBCBAE}"/>
    <cellStyle name="Comma 2 2 3 8 2 3 2" xfId="17715" xr:uid="{3B020537-87DE-4333-918D-300562F389B7}"/>
    <cellStyle name="Comma 2 2 3 8 2 4" xfId="9627" xr:uid="{BF23E0BF-A146-4481-A0A6-D277DE3BF1CF}"/>
    <cellStyle name="Comma 2 2 3 8 2 4 2" xfId="21759" xr:uid="{DEC3C9B5-B343-4C27-8260-54C355C79318}"/>
    <cellStyle name="Comma 2 2 3 8 2 5" xfId="13671" xr:uid="{D32A93F5-2456-4098-97D2-430513FBCE4E}"/>
    <cellStyle name="Comma 2 2 3 8 3" xfId="2550" xr:uid="{3A6FDFBC-4E16-487F-AF41-59FB297B9AB4}"/>
    <cellStyle name="Comma 2 2 3 8 3 2" xfId="6594" xr:uid="{24EB1925-FD00-486D-8841-D0AD6C056E80}"/>
    <cellStyle name="Comma 2 2 3 8 3 2 2" xfId="18726" xr:uid="{9130E0DE-1888-48EB-8833-8D97E00B6304}"/>
    <cellStyle name="Comma 2 2 3 8 3 3" xfId="10638" xr:uid="{67E74C0B-36A6-4D58-900B-C60075523DF3}"/>
    <cellStyle name="Comma 2 2 3 8 3 3 2" xfId="22770" xr:uid="{A36239F1-DF0F-49A4-A87B-2E8A3C4E2EA4}"/>
    <cellStyle name="Comma 2 2 3 8 3 4" xfId="14682" xr:uid="{5CF1D312-015C-4290-84D8-312F889FB940}"/>
    <cellStyle name="Comma 2 2 3 8 4" xfId="4572" xr:uid="{E5482CF4-34B7-4BF6-A644-9AD7DC72C95A}"/>
    <cellStyle name="Comma 2 2 3 8 4 2" xfId="16704" xr:uid="{3464D404-A521-43BA-A2A2-012992F42929}"/>
    <cellStyle name="Comma 2 2 3 8 5" xfId="8616" xr:uid="{5BC78A98-471F-4115-9C0B-7D7128FFBA1C}"/>
    <cellStyle name="Comma 2 2 3 8 5 2" xfId="20748" xr:uid="{B9E326F2-C3EB-4FC3-B769-947EA93A0E9E}"/>
    <cellStyle name="Comma 2 2 3 8 6" xfId="12660" xr:uid="{6C4BEB03-C8B4-4FD7-87CA-5DD463977A1E}"/>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3" xfId="11144" xr:uid="{C159F201-EE10-49AE-8BDC-75F2885D621D}"/>
    <cellStyle name="Comma 2 2 3 9 2 3 2" xfId="23276" xr:uid="{97727691-B5EC-4ADB-8405-4DD024FC17E2}"/>
    <cellStyle name="Comma 2 2 3 9 2 4" xfId="15188" xr:uid="{96F158B4-BE5D-4583-B502-63F71183B879}"/>
    <cellStyle name="Comma 2 2 3 9 3" xfId="5078" xr:uid="{0AADD5ED-ED5C-4257-A6AD-BB016B6314AB}"/>
    <cellStyle name="Comma 2 2 3 9 3 2" xfId="17210" xr:uid="{52BF1AA4-3AA6-4C2D-9015-193DD6CE80C0}"/>
    <cellStyle name="Comma 2 2 3 9 4" xfId="9122" xr:uid="{520E96F2-54BA-4403-9949-3301A2B357A4}"/>
    <cellStyle name="Comma 2 2 3 9 4 2" xfId="21254" xr:uid="{106F185C-5040-4816-A579-F16AF640F617}"/>
    <cellStyle name="Comma 2 2 3 9 5" xfId="13166" xr:uid="{88652C3C-E695-4255-8F8E-64BF6C56FBB5}"/>
    <cellStyle name="Comma 2 2 4" xfId="29" xr:uid="{02F0A2DA-C8A1-4A57-B6C7-BCC316C44C25}"/>
    <cellStyle name="Comma 2 2 4 10" xfId="4073" xr:uid="{D0C15440-29FD-42FE-9FF0-CB236906B281}"/>
    <cellStyle name="Comma 2 2 4 10 2" xfId="16205" xr:uid="{7C83135C-DC4C-469B-B811-00241D2C1808}"/>
    <cellStyle name="Comma 2 2 4 11" xfId="8117" xr:uid="{561347EA-C7D8-44B9-A4A3-B7A26127CEBB}"/>
    <cellStyle name="Comma 2 2 4 11 2" xfId="20249" xr:uid="{1F379AFD-A867-4B67-A2AE-1E2D33D70CAE}"/>
    <cellStyle name="Comma 2 2 4 12" xfId="12161" xr:uid="{07D7D3C0-914D-4228-A35B-EB0F3A4E0333}"/>
    <cellStyle name="Comma 2 2 4 2" xfId="50" xr:uid="{9E93BD4A-26CA-45AC-9BED-48BD35A9308E}"/>
    <cellStyle name="Comma 2 2 4 2 10" xfId="12182" xr:uid="{EE63E300-F994-400B-AA9D-8D610E41F817}"/>
    <cellStyle name="Comma 2 2 4 2 2" xfId="113" xr:uid="{562EA6F7-75ED-4E48-9DBC-093743F80EF3}"/>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3" xfId="12118" xr:uid="{A5C44A9D-0293-4961-AC91-4DCD055D1B35}"/>
    <cellStyle name="Comma 2 2 4 2 2 2 2 2 2 2 3 2" xfId="24250" xr:uid="{F461C9FE-2368-4F5C-B306-D57EFEB4E133}"/>
    <cellStyle name="Comma 2 2 4 2 2 2 2 2 2 2 4" xfId="16162" xr:uid="{228B0A7F-995E-43F2-8D5C-A01A23425E6D}"/>
    <cellStyle name="Comma 2 2 4 2 2 2 2 2 2 3" xfId="6052" xr:uid="{A3D261EA-3E0D-4970-B626-56B1027DD4E8}"/>
    <cellStyle name="Comma 2 2 4 2 2 2 2 2 2 3 2" xfId="18184" xr:uid="{9316DE81-4B54-4ED6-A154-E472D5FA6456}"/>
    <cellStyle name="Comma 2 2 4 2 2 2 2 2 2 4" xfId="10096" xr:uid="{ECA6298C-48BA-4966-9C09-80AC15651B07}"/>
    <cellStyle name="Comma 2 2 4 2 2 2 2 2 2 4 2" xfId="22228" xr:uid="{14B74B7D-E055-487C-87B2-0D09D1C9C0C3}"/>
    <cellStyle name="Comma 2 2 4 2 2 2 2 2 2 5" xfId="14140" xr:uid="{AF80B349-D6FA-4D53-B72E-351A296FA505}"/>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3" xfId="11107" xr:uid="{7336692E-B532-43ED-B9B0-C501138316E2}"/>
    <cellStyle name="Comma 2 2 4 2 2 2 2 2 3 3 2" xfId="23239" xr:uid="{CB293A7B-AFAE-4EDE-84ED-2D1B77FA1D16}"/>
    <cellStyle name="Comma 2 2 4 2 2 2 2 2 3 4" xfId="15151" xr:uid="{C7027F81-F3AF-40C5-8219-FB7001C6F9D9}"/>
    <cellStyle name="Comma 2 2 4 2 2 2 2 2 4" xfId="5041" xr:uid="{76C7DDCE-F6A1-488A-B167-241A6BFDCCE0}"/>
    <cellStyle name="Comma 2 2 4 2 2 2 2 2 4 2" xfId="17173" xr:uid="{4D9D07A9-9FF9-499C-9062-741E74D86DD7}"/>
    <cellStyle name="Comma 2 2 4 2 2 2 2 2 5" xfId="9085" xr:uid="{B7231BBD-CC08-47B6-B373-2217A4A3DBB3}"/>
    <cellStyle name="Comma 2 2 4 2 2 2 2 2 5 2" xfId="21217" xr:uid="{BB2DE2D1-35B2-47C8-8E16-EA7A1FE46759}"/>
    <cellStyle name="Comma 2 2 4 2 2 2 2 2 6" xfId="13129" xr:uid="{F7F64050-CD3E-408E-B51D-1C3CAA90C8F0}"/>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3" xfId="11613" xr:uid="{12FD495A-5C47-4B64-AE82-AEB231258BD8}"/>
    <cellStyle name="Comma 2 2 4 2 2 2 2 3 2 3 2" xfId="23745" xr:uid="{0D2588F9-98AA-4C64-9D4E-D489081FD562}"/>
    <cellStyle name="Comma 2 2 4 2 2 2 2 3 2 4" xfId="15657" xr:uid="{E3E67BF7-0675-4F15-BA8F-C035A2780863}"/>
    <cellStyle name="Comma 2 2 4 2 2 2 2 3 3" xfId="5547" xr:uid="{A78D0C69-4CC5-42FF-8A8D-308606A7862E}"/>
    <cellStyle name="Comma 2 2 4 2 2 2 2 3 3 2" xfId="17679" xr:uid="{D28C8C0A-331F-47E5-BDA2-521B8F13F447}"/>
    <cellStyle name="Comma 2 2 4 2 2 2 2 3 4" xfId="9591" xr:uid="{E1980660-36AA-4706-B51C-3E8CDB44739C}"/>
    <cellStyle name="Comma 2 2 4 2 2 2 2 3 4 2" xfId="21723" xr:uid="{0A1ED232-C8C3-4DCB-A6F3-67F6E6C3F8CA}"/>
    <cellStyle name="Comma 2 2 4 2 2 2 2 3 5" xfId="13635" xr:uid="{7D803D03-5AEF-4A7D-AD24-88C2582E2648}"/>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3" xfId="10602" xr:uid="{8F12C618-F7F1-440D-85F2-14B4AE6097CF}"/>
    <cellStyle name="Comma 2 2 4 2 2 2 2 4 3 2" xfId="22734" xr:uid="{F0C01F3F-A4C4-4C7A-8CED-5A5F8D0BE9A1}"/>
    <cellStyle name="Comma 2 2 4 2 2 2 2 4 4" xfId="14646" xr:uid="{F52B7826-2E2E-4365-9A56-B189F360DF41}"/>
    <cellStyle name="Comma 2 2 4 2 2 2 2 5" xfId="4536" xr:uid="{876C08B8-4496-4012-B67F-165DCB9BF34E}"/>
    <cellStyle name="Comma 2 2 4 2 2 2 2 5 2" xfId="16668" xr:uid="{145321DF-152B-4C56-96D3-7E004AC19FC8}"/>
    <cellStyle name="Comma 2 2 4 2 2 2 2 6" xfId="8580" xr:uid="{6155DB7B-CAD5-4F35-9706-B132B94290FD}"/>
    <cellStyle name="Comma 2 2 4 2 2 2 2 6 2" xfId="20712" xr:uid="{DCF29014-ABD2-4AD0-9D60-742FDF04AC9B}"/>
    <cellStyle name="Comma 2 2 4 2 2 2 2 7" xfId="12624" xr:uid="{1A164390-02C4-4E3B-A962-BD39EEC8B516}"/>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3" xfId="11865" xr:uid="{44833574-3098-4AE8-9AF0-CA455DC1708F}"/>
    <cellStyle name="Comma 2 2 4 2 2 2 3 2 2 3 2" xfId="23997" xr:uid="{545921F7-ABCD-420C-A625-1DDBAEF680FA}"/>
    <cellStyle name="Comma 2 2 4 2 2 2 3 2 2 4" xfId="15909" xr:uid="{BD2591FB-C9D7-4CF6-9D0D-AFE46281A7D5}"/>
    <cellStyle name="Comma 2 2 4 2 2 2 3 2 3" xfId="5799" xr:uid="{EA09CD9B-B3A7-4212-A50D-1E6C80FC0142}"/>
    <cellStyle name="Comma 2 2 4 2 2 2 3 2 3 2" xfId="17931" xr:uid="{C6F64F23-874D-4701-911A-3644B7A0B5A3}"/>
    <cellStyle name="Comma 2 2 4 2 2 2 3 2 4" xfId="9843" xr:uid="{3E8FFC3F-6910-4002-B5EE-85F6F69B50F6}"/>
    <cellStyle name="Comma 2 2 4 2 2 2 3 2 4 2" xfId="21975" xr:uid="{5444F094-BAEF-45F5-AD77-2DB1DE056F9A}"/>
    <cellStyle name="Comma 2 2 4 2 2 2 3 2 5" xfId="13887" xr:uid="{CBF62DA6-158D-423F-A55B-FEF121392F8A}"/>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3" xfId="10854" xr:uid="{13FB2147-55F9-486B-A448-592F21897320}"/>
    <cellStyle name="Comma 2 2 4 2 2 2 3 3 3 2" xfId="22986" xr:uid="{114D340D-DF81-457A-A143-0A3F7BF75DC8}"/>
    <cellStyle name="Comma 2 2 4 2 2 2 3 3 4" xfId="14898" xr:uid="{C746F9E8-4DC0-48CC-BF0C-17CFDA3A8659}"/>
    <cellStyle name="Comma 2 2 4 2 2 2 3 4" xfId="4788" xr:uid="{B8E06569-3FAA-4DD9-A1F9-E982B2D2C3CC}"/>
    <cellStyle name="Comma 2 2 4 2 2 2 3 4 2" xfId="16920" xr:uid="{B0ADD0E4-17DB-485B-8F27-F90433119D4D}"/>
    <cellStyle name="Comma 2 2 4 2 2 2 3 5" xfId="8832" xr:uid="{EF0904D2-9EEA-4437-AE84-B0EC58630971}"/>
    <cellStyle name="Comma 2 2 4 2 2 2 3 5 2" xfId="20964" xr:uid="{137AE7ED-DE28-405A-A184-F7B783DF4B5C}"/>
    <cellStyle name="Comma 2 2 4 2 2 2 3 6" xfId="12876" xr:uid="{73410BB2-B210-495A-B023-EA2AD737F46E}"/>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3" xfId="11360" xr:uid="{F108F682-5282-4C8A-8C83-7CB9D6BC423F}"/>
    <cellStyle name="Comma 2 2 4 2 2 2 4 2 3 2" xfId="23492" xr:uid="{DBBC3190-7E05-426C-BB9B-9CE3E1F46181}"/>
    <cellStyle name="Comma 2 2 4 2 2 2 4 2 4" xfId="15404" xr:uid="{3D771BDA-9B94-40A6-8741-9743743790FB}"/>
    <cellStyle name="Comma 2 2 4 2 2 2 4 3" xfId="5294" xr:uid="{33113F5A-FEB2-430A-8CD9-6A723FF4F296}"/>
    <cellStyle name="Comma 2 2 4 2 2 2 4 3 2" xfId="17426" xr:uid="{CA8D16F6-6B86-4F51-8884-F63CFD35E6B9}"/>
    <cellStyle name="Comma 2 2 4 2 2 2 4 4" xfId="9338" xr:uid="{409C0C45-C5D4-4CAB-BC61-0D6D825ED48E}"/>
    <cellStyle name="Comma 2 2 4 2 2 2 4 4 2" xfId="21470" xr:uid="{2A25431D-25C3-407D-BED5-8648C9DADB21}"/>
    <cellStyle name="Comma 2 2 4 2 2 2 4 5" xfId="13382" xr:uid="{4B10F157-3CE6-4F5C-A256-1ACEC86C35C8}"/>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3" xfId="10349" xr:uid="{469B92DC-69BC-4902-A9EA-23634EC0D87A}"/>
    <cellStyle name="Comma 2 2 4 2 2 2 5 3 2" xfId="22481" xr:uid="{71814FE7-B6A6-4435-938B-05DF1DA9C322}"/>
    <cellStyle name="Comma 2 2 4 2 2 2 5 4" xfId="14393" xr:uid="{C708AF1B-E71E-4D97-BB73-6A3984E6209D}"/>
    <cellStyle name="Comma 2 2 4 2 2 2 6" xfId="4283" xr:uid="{5741353A-CBD3-4433-8015-8475EAF3B5AA}"/>
    <cellStyle name="Comma 2 2 4 2 2 2 6 2" xfId="16415" xr:uid="{3BA4B1E4-C16D-4050-B677-0A6CC1B45F33}"/>
    <cellStyle name="Comma 2 2 4 2 2 2 7" xfId="8327" xr:uid="{480FFEFC-3832-4987-BDC3-AA45472A8940}"/>
    <cellStyle name="Comma 2 2 4 2 2 2 7 2" xfId="20459" xr:uid="{BEE6297F-8B39-4264-8776-DE1D94594B40}"/>
    <cellStyle name="Comma 2 2 4 2 2 2 8" xfId="12371" xr:uid="{A23915D2-07CA-45F5-B909-A6A5C9A0C375}"/>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3" xfId="11992" xr:uid="{18D5DB72-FD2B-4B82-A795-66B3105A93FB}"/>
    <cellStyle name="Comma 2 2 4 2 2 3 2 2 2 3 2" xfId="24124" xr:uid="{51E2499A-DA36-4A46-8C52-5AA05EB81B32}"/>
    <cellStyle name="Comma 2 2 4 2 2 3 2 2 2 4" xfId="16036" xr:uid="{84BE0D07-7D26-4A76-9613-B0970AF3F20B}"/>
    <cellStyle name="Comma 2 2 4 2 2 3 2 2 3" xfId="5926" xr:uid="{D7ADD337-D6D2-4457-9DA3-5A885E35769B}"/>
    <cellStyle name="Comma 2 2 4 2 2 3 2 2 3 2" xfId="18058" xr:uid="{1953DD65-087F-4A2C-8B49-10885C05EF6D}"/>
    <cellStyle name="Comma 2 2 4 2 2 3 2 2 4" xfId="9970" xr:uid="{6A3D78C2-74C7-4921-82B8-929FC034EED6}"/>
    <cellStyle name="Comma 2 2 4 2 2 3 2 2 4 2" xfId="22102" xr:uid="{8D769EE7-CE89-46F2-9838-6AA8A4ABBE06}"/>
    <cellStyle name="Comma 2 2 4 2 2 3 2 2 5" xfId="14014" xr:uid="{4CB1C8C3-3AFD-43FA-9018-0DC79A732312}"/>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3" xfId="10981" xr:uid="{F0C4D573-63D8-4EA8-B1EA-ACB6EBC2DB2E}"/>
    <cellStyle name="Comma 2 2 4 2 2 3 2 3 3 2" xfId="23113" xr:uid="{C99EF12C-21C5-4D43-98A8-ED8042D084BD}"/>
    <cellStyle name="Comma 2 2 4 2 2 3 2 3 4" xfId="15025" xr:uid="{C86E2E97-A9F4-4EAD-8044-672A41B8DF14}"/>
    <cellStyle name="Comma 2 2 4 2 2 3 2 4" xfId="4915" xr:uid="{791A9624-EEF5-4FC9-8C03-E7470CC25B64}"/>
    <cellStyle name="Comma 2 2 4 2 2 3 2 4 2" xfId="17047" xr:uid="{08B6F1D5-E0BC-41E4-9600-312FA5CD53E5}"/>
    <cellStyle name="Comma 2 2 4 2 2 3 2 5" xfId="8959" xr:uid="{A21C30D9-AB30-4CB2-91A9-50F9035B0F4E}"/>
    <cellStyle name="Comma 2 2 4 2 2 3 2 5 2" xfId="21091" xr:uid="{9F655603-DACA-4456-B2BB-2D626A67C87C}"/>
    <cellStyle name="Comma 2 2 4 2 2 3 2 6" xfId="13003" xr:uid="{E02D938A-62EE-4510-8B15-278F407C4361}"/>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3" xfId="11487" xr:uid="{6119D8AC-2B90-44C1-B1DA-3AAF30840E84}"/>
    <cellStyle name="Comma 2 2 4 2 2 3 3 2 3 2" xfId="23619" xr:uid="{2B7F6D7F-0615-435E-B571-C43C560DB220}"/>
    <cellStyle name="Comma 2 2 4 2 2 3 3 2 4" xfId="15531" xr:uid="{76970C4C-430D-4CC6-AC60-DBD132F40580}"/>
    <cellStyle name="Comma 2 2 4 2 2 3 3 3" xfId="5421" xr:uid="{EBA43D9D-3D15-4504-87E1-9F84243E13C0}"/>
    <cellStyle name="Comma 2 2 4 2 2 3 3 3 2" xfId="17553" xr:uid="{EAEC8835-A950-4F58-83A0-DD3278607074}"/>
    <cellStyle name="Comma 2 2 4 2 2 3 3 4" xfId="9465" xr:uid="{CC9C5C1E-33E3-4E88-86CF-24A1D748CF1E}"/>
    <cellStyle name="Comma 2 2 4 2 2 3 3 4 2" xfId="21597" xr:uid="{5FDBFE86-D707-4B47-8D42-A94F1C02E706}"/>
    <cellStyle name="Comma 2 2 4 2 2 3 3 5" xfId="13509" xr:uid="{EFFA63FF-AD4F-4C15-BEE2-572466B0E974}"/>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3" xfId="10476" xr:uid="{3C738206-EFE6-429E-B295-7C20534A3FB8}"/>
    <cellStyle name="Comma 2 2 4 2 2 3 4 3 2" xfId="22608" xr:uid="{1F779C65-8CC1-4DFA-8EC6-CE2DD85DA7D7}"/>
    <cellStyle name="Comma 2 2 4 2 2 3 4 4" xfId="14520" xr:uid="{89650161-5883-4712-B1E3-1D4A51668460}"/>
    <cellStyle name="Comma 2 2 4 2 2 3 5" xfId="4410" xr:uid="{ABDD9E66-1D9B-4BA4-A982-EAD9A4471CCF}"/>
    <cellStyle name="Comma 2 2 4 2 2 3 5 2" xfId="16542" xr:uid="{B69564B2-8783-4472-A841-7808939C578E}"/>
    <cellStyle name="Comma 2 2 4 2 2 3 6" xfId="8454" xr:uid="{D8835D13-16AD-4324-99F0-7748F445E191}"/>
    <cellStyle name="Comma 2 2 4 2 2 3 6 2" xfId="20586" xr:uid="{3A34590E-0D01-4D6A-AB22-8945EA38C231}"/>
    <cellStyle name="Comma 2 2 4 2 2 3 7" xfId="12498" xr:uid="{758F4C91-EF53-405C-B660-3E41F831A3D5}"/>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3" xfId="11739" xr:uid="{A7C149F5-AAFC-4C3D-B599-936AF3399449}"/>
    <cellStyle name="Comma 2 2 4 2 2 4 2 2 3 2" xfId="23871" xr:uid="{120A9A37-4B40-4218-9C47-E13841CDD54A}"/>
    <cellStyle name="Comma 2 2 4 2 2 4 2 2 4" xfId="15783" xr:uid="{CE551925-5CBC-4BEC-8113-F5FEA5B50B83}"/>
    <cellStyle name="Comma 2 2 4 2 2 4 2 3" xfId="5673" xr:uid="{1EE5A50C-7616-4E38-BA51-F3E7A28138E8}"/>
    <cellStyle name="Comma 2 2 4 2 2 4 2 3 2" xfId="17805" xr:uid="{6E9CFC23-CC42-4810-9D6C-319C007FB580}"/>
    <cellStyle name="Comma 2 2 4 2 2 4 2 4" xfId="9717" xr:uid="{61EB1C29-000D-4B05-9B94-6DAE09277A55}"/>
    <cellStyle name="Comma 2 2 4 2 2 4 2 4 2" xfId="21849" xr:uid="{7D1ABB6B-C461-4C3B-B162-30B20B4C598F}"/>
    <cellStyle name="Comma 2 2 4 2 2 4 2 5" xfId="13761" xr:uid="{26C27039-0008-4AF6-B885-74F13E929604}"/>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3" xfId="10728" xr:uid="{73FAB380-D9B2-4393-A184-5AC2BD9F1304}"/>
    <cellStyle name="Comma 2 2 4 2 2 4 3 3 2" xfId="22860" xr:uid="{6B25588B-CC32-4033-BB56-45D9786AB897}"/>
    <cellStyle name="Comma 2 2 4 2 2 4 3 4" xfId="14772" xr:uid="{F7E67C71-A0B6-484A-AF19-5EA810CFEC55}"/>
    <cellStyle name="Comma 2 2 4 2 2 4 4" xfId="4662" xr:uid="{6F84E7AF-A13B-4320-9AB4-F0AE32FD9497}"/>
    <cellStyle name="Comma 2 2 4 2 2 4 4 2" xfId="16794" xr:uid="{F4B6C7FB-0BCB-4E44-B2A9-464EAA7F6B13}"/>
    <cellStyle name="Comma 2 2 4 2 2 4 5" xfId="8706" xr:uid="{ACB76632-7C56-4B96-966E-BBB8F1CC9303}"/>
    <cellStyle name="Comma 2 2 4 2 2 4 5 2" xfId="20838" xr:uid="{FF2F1E56-B85E-4EF1-BD4C-0E67923E863D}"/>
    <cellStyle name="Comma 2 2 4 2 2 4 6" xfId="12750" xr:uid="{C2AA9BB9-7AFE-4BE1-8A34-E9CDCABE3E7D}"/>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3" xfId="11234" xr:uid="{62AE112E-6DB1-48F0-9593-0233DE457CEB}"/>
    <cellStyle name="Comma 2 2 4 2 2 5 2 3 2" xfId="23366" xr:uid="{50D21111-9D90-4FBA-B449-B8F589A072A9}"/>
    <cellStyle name="Comma 2 2 4 2 2 5 2 4" xfId="15278" xr:uid="{6A676B74-68E6-4D7A-BDB3-94B46125EFD4}"/>
    <cellStyle name="Comma 2 2 4 2 2 5 3" xfId="5168" xr:uid="{6A9C4697-9EDF-4C8F-A6CC-8B07B1522C24}"/>
    <cellStyle name="Comma 2 2 4 2 2 5 3 2" xfId="17300" xr:uid="{F43BEFB1-DE90-4E45-8CE8-187CB4EAEC7E}"/>
    <cellStyle name="Comma 2 2 4 2 2 5 4" xfId="9212" xr:uid="{9A0A9875-7F25-47A8-8FD7-FB272DAD737B}"/>
    <cellStyle name="Comma 2 2 4 2 2 5 4 2" xfId="21344" xr:uid="{6996E131-7F03-4625-8743-8A798A7B594E}"/>
    <cellStyle name="Comma 2 2 4 2 2 5 5" xfId="13256" xr:uid="{FDA576F8-6982-4C25-810E-FC51F1EEC654}"/>
    <cellStyle name="Comma 2 2 4 2 2 6" xfId="2135" xr:uid="{86041AAB-5624-4D70-8C75-FAABA799666D}"/>
    <cellStyle name="Comma 2 2 4 2 2 6 2" xfId="6179" xr:uid="{0003E808-27F3-4CD1-A1D8-6A4727242C79}"/>
    <cellStyle name="Comma 2 2 4 2 2 6 2 2" xfId="18311" xr:uid="{C644F215-EFE7-4177-A8E8-597C93388E01}"/>
    <cellStyle name="Comma 2 2 4 2 2 6 3" xfId="10223" xr:uid="{70285550-BB30-452E-885F-E47BE790A075}"/>
    <cellStyle name="Comma 2 2 4 2 2 6 3 2" xfId="22355" xr:uid="{03DA59D0-0FEF-4C53-8E57-2DC0E7D16FD5}"/>
    <cellStyle name="Comma 2 2 4 2 2 6 4" xfId="14267" xr:uid="{90DA902C-8C9A-4B4A-A7DA-C17A5D30CC83}"/>
    <cellStyle name="Comma 2 2 4 2 2 7" xfId="4157" xr:uid="{DDB4EE1F-4FA9-4554-9864-4B8780E53F83}"/>
    <cellStyle name="Comma 2 2 4 2 2 7 2" xfId="16289" xr:uid="{094ADB13-7980-4866-9251-A3FD061FDD58}"/>
    <cellStyle name="Comma 2 2 4 2 2 8" xfId="8201" xr:uid="{FD50ECE9-2966-4F82-AD68-26AFAEFCFF34}"/>
    <cellStyle name="Comma 2 2 4 2 2 8 2" xfId="20333" xr:uid="{11D78F40-F0DA-4ED5-8ED9-6F2FA5C25600}"/>
    <cellStyle name="Comma 2 2 4 2 2 9" xfId="12245" xr:uid="{97ED31A3-5932-4D41-AC41-0527435A8F46}"/>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3" xfId="12055" xr:uid="{74CE2A03-498B-4594-8609-4C694E01B2A1}"/>
    <cellStyle name="Comma 2 2 4 2 3 2 2 2 2 3 2" xfId="24187" xr:uid="{A4C59410-BFBE-4318-A0C5-99B0180B197D}"/>
    <cellStyle name="Comma 2 2 4 2 3 2 2 2 2 4" xfId="16099" xr:uid="{777AEAF9-726C-492D-AA94-68879E3D304E}"/>
    <cellStyle name="Comma 2 2 4 2 3 2 2 2 3" xfId="5989" xr:uid="{2BBC1BDE-4065-4E8F-BB36-E760959C6690}"/>
    <cellStyle name="Comma 2 2 4 2 3 2 2 2 3 2" xfId="18121" xr:uid="{3DBB181C-7A89-4CCD-AC31-A38D751BE71E}"/>
    <cellStyle name="Comma 2 2 4 2 3 2 2 2 4" xfId="10033" xr:uid="{02E2A39A-830D-4105-8A08-E06510746A0E}"/>
    <cellStyle name="Comma 2 2 4 2 3 2 2 2 4 2" xfId="22165" xr:uid="{B1D300A2-1174-43C2-B956-EEA5BDFB7EF8}"/>
    <cellStyle name="Comma 2 2 4 2 3 2 2 2 5" xfId="14077" xr:uid="{46A45850-57A3-4AC5-BC58-7CEBEE2F970C}"/>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3" xfId="11044" xr:uid="{73924E55-A0F1-423D-A3D0-96AA074CEC16}"/>
    <cellStyle name="Comma 2 2 4 2 3 2 2 3 3 2" xfId="23176" xr:uid="{70B665BD-FABD-4136-ADD6-FA4481A680F6}"/>
    <cellStyle name="Comma 2 2 4 2 3 2 2 3 4" xfId="15088" xr:uid="{BDFC8B92-465A-48EF-991D-4F5C049FDE6E}"/>
    <cellStyle name="Comma 2 2 4 2 3 2 2 4" xfId="4978" xr:uid="{248E964A-F94A-42E8-A333-10F196BDFB49}"/>
    <cellStyle name="Comma 2 2 4 2 3 2 2 4 2" xfId="17110" xr:uid="{9F33A4F9-9AA3-4095-97D0-E9A0C12CF4DF}"/>
    <cellStyle name="Comma 2 2 4 2 3 2 2 5" xfId="9022" xr:uid="{4782F223-07F6-4251-A2FC-7698CC9310A3}"/>
    <cellStyle name="Comma 2 2 4 2 3 2 2 5 2" xfId="21154" xr:uid="{F68E3142-4123-45FD-BC3B-ED347C65BCC9}"/>
    <cellStyle name="Comma 2 2 4 2 3 2 2 6" xfId="13066" xr:uid="{1EE2573E-48E0-4254-8FCD-EC0AE1C6B1A8}"/>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3" xfId="11550" xr:uid="{184C471C-2D2D-429B-B3A9-C3F05969BA7D}"/>
    <cellStyle name="Comma 2 2 4 2 3 2 3 2 3 2" xfId="23682" xr:uid="{29D95F54-7995-42D4-B12C-954B6B244159}"/>
    <cellStyle name="Comma 2 2 4 2 3 2 3 2 4" xfId="15594" xr:uid="{B497E765-5BD2-4E07-A7E7-B74688768BE1}"/>
    <cellStyle name="Comma 2 2 4 2 3 2 3 3" xfId="5484" xr:uid="{84AE6430-0592-4028-98C5-91FA4A697A88}"/>
    <cellStyle name="Comma 2 2 4 2 3 2 3 3 2" xfId="17616" xr:uid="{75C732CE-0E89-41A7-9B20-1060DF9891AA}"/>
    <cellStyle name="Comma 2 2 4 2 3 2 3 4" xfId="9528" xr:uid="{9C198EC1-556E-4CDF-A350-794EF238C7C8}"/>
    <cellStyle name="Comma 2 2 4 2 3 2 3 4 2" xfId="21660" xr:uid="{C3DB2749-A7FC-4448-B7FF-01B1F07A66FF}"/>
    <cellStyle name="Comma 2 2 4 2 3 2 3 5" xfId="13572" xr:uid="{4B5379F6-6827-4D93-8E42-90788CA42378}"/>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3" xfId="10539" xr:uid="{ABA5B595-FB38-422D-89D2-F4E82447FC4D}"/>
    <cellStyle name="Comma 2 2 4 2 3 2 4 3 2" xfId="22671" xr:uid="{565CF16B-0C60-4550-8E8F-02118DA17B0C}"/>
    <cellStyle name="Comma 2 2 4 2 3 2 4 4" xfId="14583" xr:uid="{BA24146D-DBD5-41F2-AC3A-970C610B3F1F}"/>
    <cellStyle name="Comma 2 2 4 2 3 2 5" xfId="4473" xr:uid="{ECE25677-2A8F-4464-B8C0-8DDE35108BF8}"/>
    <cellStyle name="Comma 2 2 4 2 3 2 5 2" xfId="16605" xr:uid="{8C1281CE-E508-4ADA-A45D-8DAECAE49A5C}"/>
    <cellStyle name="Comma 2 2 4 2 3 2 6" xfId="8517" xr:uid="{944C3B50-E6EA-41F3-8D13-BB866E267352}"/>
    <cellStyle name="Comma 2 2 4 2 3 2 6 2" xfId="20649" xr:uid="{6103E32D-CA73-474B-811D-7DFBA7D721B1}"/>
    <cellStyle name="Comma 2 2 4 2 3 2 7" xfId="12561" xr:uid="{68F61413-9FBA-4E3D-87FC-EEBFB42CF213}"/>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3" xfId="11802" xr:uid="{476616CD-7385-4919-9993-6258D3CCEF21}"/>
    <cellStyle name="Comma 2 2 4 2 3 3 2 2 3 2" xfId="23934" xr:uid="{4E8B312F-DEBF-4DB9-BC49-DB0C7B385958}"/>
    <cellStyle name="Comma 2 2 4 2 3 3 2 2 4" xfId="15846" xr:uid="{A36168C1-F9E5-4490-9B74-8E75EA1F7BC6}"/>
    <cellStyle name="Comma 2 2 4 2 3 3 2 3" xfId="5736" xr:uid="{CA021C3F-E37C-48FE-B8AD-77CEF120D110}"/>
    <cellStyle name="Comma 2 2 4 2 3 3 2 3 2" xfId="17868" xr:uid="{7402D4E0-F01E-43ED-943E-C9EF7964577E}"/>
    <cellStyle name="Comma 2 2 4 2 3 3 2 4" xfId="9780" xr:uid="{BB923843-3194-4F11-AA9F-3723EDB47291}"/>
    <cellStyle name="Comma 2 2 4 2 3 3 2 4 2" xfId="21912" xr:uid="{62F7D687-508D-4AD3-928D-51D62548DFB9}"/>
    <cellStyle name="Comma 2 2 4 2 3 3 2 5" xfId="13824" xr:uid="{BDAB64FE-8360-43F7-A3E4-BDA937E6E502}"/>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3" xfId="10791" xr:uid="{378CE578-358D-40CF-B3B0-DB951D9B7CD8}"/>
    <cellStyle name="Comma 2 2 4 2 3 3 3 3 2" xfId="22923" xr:uid="{051AB40C-AD8F-4C42-8BF2-DFD155E125CF}"/>
    <cellStyle name="Comma 2 2 4 2 3 3 3 4" xfId="14835" xr:uid="{DF0448F9-E484-46FD-BAF9-B6A4EE972A2B}"/>
    <cellStyle name="Comma 2 2 4 2 3 3 4" xfId="4725" xr:uid="{98C20E2A-16BC-4974-801F-A2EDA0BCE6E2}"/>
    <cellStyle name="Comma 2 2 4 2 3 3 4 2" xfId="16857" xr:uid="{7FD65B4B-AE61-4688-9E0E-EF6490B1AC4B}"/>
    <cellStyle name="Comma 2 2 4 2 3 3 5" xfId="8769" xr:uid="{010D6CAA-4CDC-4F9E-8997-6C10D7921F74}"/>
    <cellStyle name="Comma 2 2 4 2 3 3 5 2" xfId="20901" xr:uid="{D6E73DC8-311E-45B0-9FCD-F76A071CACC7}"/>
    <cellStyle name="Comma 2 2 4 2 3 3 6" xfId="12813" xr:uid="{41DF768A-A5CB-4002-B829-63D21BA013B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3" xfId="11297" xr:uid="{3EF7CCAE-C557-4EEC-9364-135356037149}"/>
    <cellStyle name="Comma 2 2 4 2 3 4 2 3 2" xfId="23429" xr:uid="{F197A268-ED52-4D50-BDB1-A87A1093C305}"/>
    <cellStyle name="Comma 2 2 4 2 3 4 2 4" xfId="15341" xr:uid="{CCEE7A75-A3BA-45EA-B9F1-4DBD33105080}"/>
    <cellStyle name="Comma 2 2 4 2 3 4 3" xfId="5231" xr:uid="{1E6DE2F1-FFD1-4043-9FBC-78E986FA0244}"/>
    <cellStyle name="Comma 2 2 4 2 3 4 3 2" xfId="17363" xr:uid="{E499C444-0846-4720-970A-05C2118DFD7D}"/>
    <cellStyle name="Comma 2 2 4 2 3 4 4" xfId="9275" xr:uid="{72FD0767-5D49-4BF9-869A-0850E578B71A}"/>
    <cellStyle name="Comma 2 2 4 2 3 4 4 2" xfId="21407" xr:uid="{0BBF6ADA-FFDD-44C4-A336-8200E5025F7B}"/>
    <cellStyle name="Comma 2 2 4 2 3 4 5" xfId="13319" xr:uid="{94C6F61C-1566-4119-9BAD-679DD3342064}"/>
    <cellStyle name="Comma 2 2 4 2 3 5" xfId="2198" xr:uid="{416DF248-C457-473D-95F7-68F7D3E64DF0}"/>
    <cellStyle name="Comma 2 2 4 2 3 5 2" xfId="6242" xr:uid="{0F9B37EE-0288-476C-9518-5A1F9AC01FBA}"/>
    <cellStyle name="Comma 2 2 4 2 3 5 2 2" xfId="18374" xr:uid="{78C9A361-7D56-492B-BBB4-8176EE18CADC}"/>
    <cellStyle name="Comma 2 2 4 2 3 5 3" xfId="10286" xr:uid="{EB1A7FC7-96EB-40A6-94BA-C97143586703}"/>
    <cellStyle name="Comma 2 2 4 2 3 5 3 2" xfId="22418" xr:uid="{12FFDB62-696B-4E04-B743-700368E58066}"/>
    <cellStyle name="Comma 2 2 4 2 3 5 4" xfId="14330" xr:uid="{9A316BB9-E9BC-49F4-8B24-AC7354915289}"/>
    <cellStyle name="Comma 2 2 4 2 3 6" xfId="4220" xr:uid="{32D55ED8-82DA-46A0-B163-C02DD8DBE1F5}"/>
    <cellStyle name="Comma 2 2 4 2 3 6 2" xfId="16352" xr:uid="{8A3BB509-8F82-4C28-8AA0-8314E586C79E}"/>
    <cellStyle name="Comma 2 2 4 2 3 7" xfId="8264" xr:uid="{3A93BDE5-CA20-4B28-93FE-B2747EB7A90A}"/>
    <cellStyle name="Comma 2 2 4 2 3 7 2" xfId="20396" xr:uid="{C11309C2-21BF-4957-8DAF-7C23F85122A9}"/>
    <cellStyle name="Comma 2 2 4 2 3 8" xfId="12308" xr:uid="{B09CED4D-EB8F-4C81-94D2-C36F9B4598D8}"/>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3" xfId="11929" xr:uid="{813F8B3A-C267-47B7-8CFB-C822ED6F93CC}"/>
    <cellStyle name="Comma 2 2 4 2 4 2 2 2 3 2" xfId="24061" xr:uid="{F80666E4-B1B2-4F32-88AC-45001A5398ED}"/>
    <cellStyle name="Comma 2 2 4 2 4 2 2 2 4" xfId="15973" xr:uid="{531FB857-9D5F-4AA2-8513-F297604202B8}"/>
    <cellStyle name="Comma 2 2 4 2 4 2 2 3" xfId="5863" xr:uid="{C28ACF0B-5DAB-41A5-9245-4B8DACEEB246}"/>
    <cellStyle name="Comma 2 2 4 2 4 2 2 3 2" xfId="17995" xr:uid="{FBF900F7-5BE0-436B-8AE9-EB9776A80AB5}"/>
    <cellStyle name="Comma 2 2 4 2 4 2 2 4" xfId="9907" xr:uid="{5DD2B542-7745-434F-85CD-CEE0E9C4F997}"/>
    <cellStyle name="Comma 2 2 4 2 4 2 2 4 2" xfId="22039" xr:uid="{6478E190-7624-4365-9787-2680CC4DC83A}"/>
    <cellStyle name="Comma 2 2 4 2 4 2 2 5" xfId="13951" xr:uid="{B8B924C5-0023-48B8-B0C6-DEFD0E1BA78C}"/>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3" xfId="10918" xr:uid="{F784EDB0-F859-4AD2-BAA9-E8C8E69A3E29}"/>
    <cellStyle name="Comma 2 2 4 2 4 2 3 3 2" xfId="23050" xr:uid="{0F9C0978-F29B-4E6C-99D2-AECF2E544C6F}"/>
    <cellStyle name="Comma 2 2 4 2 4 2 3 4" xfId="14962" xr:uid="{33397C66-F3C1-4C3B-A796-24D6714F7AF1}"/>
    <cellStyle name="Comma 2 2 4 2 4 2 4" xfId="4852" xr:uid="{A3D26691-142E-4DBA-B840-08151F5EFCBF}"/>
    <cellStyle name="Comma 2 2 4 2 4 2 4 2" xfId="16984" xr:uid="{2794C02E-2A72-4292-BE6F-35D521064117}"/>
    <cellStyle name="Comma 2 2 4 2 4 2 5" xfId="8896" xr:uid="{B09C8964-1ED0-4198-8F31-CD98570C1C40}"/>
    <cellStyle name="Comma 2 2 4 2 4 2 5 2" xfId="21028" xr:uid="{262DDDF5-58CA-4CD5-80A9-2A9E48251BCC}"/>
    <cellStyle name="Comma 2 2 4 2 4 2 6" xfId="12940" xr:uid="{893E6F07-89B3-4EF0-8B94-4FF1047A07A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3" xfId="11424" xr:uid="{5CA2D185-7AF9-4893-AE0E-99F644CF19CA}"/>
    <cellStyle name="Comma 2 2 4 2 4 3 2 3 2" xfId="23556" xr:uid="{F98FA1F1-62B3-4B1D-88DD-0D5A05279772}"/>
    <cellStyle name="Comma 2 2 4 2 4 3 2 4" xfId="15468" xr:uid="{72BAE6A0-A881-425D-A472-17BF0A0F38E9}"/>
    <cellStyle name="Comma 2 2 4 2 4 3 3" xfId="5358" xr:uid="{3FD91992-4F3E-478F-804D-5FEBA562D2F1}"/>
    <cellStyle name="Comma 2 2 4 2 4 3 3 2" xfId="17490" xr:uid="{A4549782-07EA-432A-A4A8-2AEA91A2DEB9}"/>
    <cellStyle name="Comma 2 2 4 2 4 3 4" xfId="9402" xr:uid="{2A0CD21D-A45C-41CD-B56D-C617F475038D}"/>
    <cellStyle name="Comma 2 2 4 2 4 3 4 2" xfId="21534" xr:uid="{B88AEB5D-25B1-4D17-B542-89F55F4DC1FD}"/>
    <cellStyle name="Comma 2 2 4 2 4 3 5" xfId="13446" xr:uid="{0BA9D160-9631-4914-9397-A11935B39DB4}"/>
    <cellStyle name="Comma 2 2 4 2 4 4" xfId="2325" xr:uid="{E58D8031-0A68-4D47-BCA9-580061F24159}"/>
    <cellStyle name="Comma 2 2 4 2 4 4 2" xfId="6369" xr:uid="{E6A469A4-20D0-4DC9-8EC3-F7824B165A99}"/>
    <cellStyle name="Comma 2 2 4 2 4 4 2 2" xfId="18501" xr:uid="{5234AAFD-E302-44CD-B1D3-241053B88A06}"/>
    <cellStyle name="Comma 2 2 4 2 4 4 3" xfId="10413" xr:uid="{FB10AA7F-F9DE-408F-B317-8BEB8895B31C}"/>
    <cellStyle name="Comma 2 2 4 2 4 4 3 2" xfId="22545" xr:uid="{2B32313A-A892-4784-82CA-651844FB81FD}"/>
    <cellStyle name="Comma 2 2 4 2 4 4 4" xfId="14457" xr:uid="{6E077029-144A-4366-B6D3-9E57F5BF4BD0}"/>
    <cellStyle name="Comma 2 2 4 2 4 5" xfId="4347" xr:uid="{F363F112-6E14-4FE8-BADC-08A63A80C88C}"/>
    <cellStyle name="Comma 2 2 4 2 4 5 2" xfId="16479" xr:uid="{CE691052-1FCB-405A-86C3-6876313D5C25}"/>
    <cellStyle name="Comma 2 2 4 2 4 6" xfId="8391" xr:uid="{26B7C26A-DF22-4BB0-8163-87778E7854D3}"/>
    <cellStyle name="Comma 2 2 4 2 4 6 2" xfId="20523" xr:uid="{10CD9987-5E74-4F21-A317-7E8E9FF02389}"/>
    <cellStyle name="Comma 2 2 4 2 4 7" xfId="12435" xr:uid="{1C3DCD38-98BE-4025-9CC5-43C44757FC64}"/>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3" xfId="11676" xr:uid="{7163693B-DFA7-4D11-9F91-7C10D81ADA31}"/>
    <cellStyle name="Comma 2 2 4 2 5 2 2 3 2" xfId="23808" xr:uid="{D4CFCC06-FD4D-464F-A152-D9319A22CC71}"/>
    <cellStyle name="Comma 2 2 4 2 5 2 2 4" xfId="15720" xr:uid="{2344C1C0-B36B-45CE-8881-4EE6C439CBB2}"/>
    <cellStyle name="Comma 2 2 4 2 5 2 3" xfId="5610" xr:uid="{D3773F5F-64CA-43B5-8CB3-40E08383603D}"/>
    <cellStyle name="Comma 2 2 4 2 5 2 3 2" xfId="17742" xr:uid="{91308CB1-B789-4A60-B57A-9C47FF864783}"/>
    <cellStyle name="Comma 2 2 4 2 5 2 4" xfId="9654" xr:uid="{61CCF6FB-D88A-4310-803C-6A33A3187370}"/>
    <cellStyle name="Comma 2 2 4 2 5 2 4 2" xfId="21786" xr:uid="{F3EB368B-DFB8-46AB-9DAA-C54A2672E3BC}"/>
    <cellStyle name="Comma 2 2 4 2 5 2 5" xfId="13698" xr:uid="{D5077B46-82FB-44F3-8545-5D9DE8B76209}"/>
    <cellStyle name="Comma 2 2 4 2 5 3" xfId="2577" xr:uid="{A57681A8-85FE-4C3A-8A6A-58F31475092E}"/>
    <cellStyle name="Comma 2 2 4 2 5 3 2" xfId="6621" xr:uid="{4B367C0A-A592-45FD-8E28-1DC1DDD05AE0}"/>
    <cellStyle name="Comma 2 2 4 2 5 3 2 2" xfId="18753" xr:uid="{802E722B-C5EE-463F-9228-62B0D1F98FF0}"/>
    <cellStyle name="Comma 2 2 4 2 5 3 3" xfId="10665" xr:uid="{6F08C5AE-93FB-4884-8257-18024B378D00}"/>
    <cellStyle name="Comma 2 2 4 2 5 3 3 2" xfId="22797" xr:uid="{CC4F7CB6-3290-4769-826A-FA9FF6DB36E9}"/>
    <cellStyle name="Comma 2 2 4 2 5 3 4" xfId="14709" xr:uid="{F3B1E7A1-592E-4EFE-83C5-39571956EF88}"/>
    <cellStyle name="Comma 2 2 4 2 5 4" xfId="4599" xr:uid="{4C87A35B-A881-4332-94A5-45E5A0ADFEEE}"/>
    <cellStyle name="Comma 2 2 4 2 5 4 2" xfId="16731" xr:uid="{21CBA7AE-2EF5-4F6D-A151-96D42467112F}"/>
    <cellStyle name="Comma 2 2 4 2 5 5" xfId="8643" xr:uid="{D392B3CF-C2B2-4CFD-B0E6-248454FDC521}"/>
    <cellStyle name="Comma 2 2 4 2 5 5 2" xfId="20775" xr:uid="{AFAAEFB7-00DC-4719-988D-58C13A78C476}"/>
    <cellStyle name="Comma 2 2 4 2 5 6" xfId="12687" xr:uid="{37102566-2461-4E93-8056-AA3AB6C614D9}"/>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3" xfId="11171" xr:uid="{56F5549C-21AE-48FD-93E5-63501B15FC0A}"/>
    <cellStyle name="Comma 2 2 4 2 6 2 3 2" xfId="23303" xr:uid="{B7F61371-2C96-4343-AEA0-61CBD525FDA5}"/>
    <cellStyle name="Comma 2 2 4 2 6 2 4" xfId="15215" xr:uid="{8F9B84A8-FCBF-4A7B-B160-B26B3C43CB40}"/>
    <cellStyle name="Comma 2 2 4 2 6 3" xfId="5105" xr:uid="{DE64CC64-DC39-4F06-8645-E41CBF46C011}"/>
    <cellStyle name="Comma 2 2 4 2 6 3 2" xfId="17237" xr:uid="{B4A98A3A-981F-48AE-B223-193E78CFBCD1}"/>
    <cellStyle name="Comma 2 2 4 2 6 4" xfId="9149" xr:uid="{39FE5A12-C9A9-484A-A121-7F76141B7FCD}"/>
    <cellStyle name="Comma 2 2 4 2 6 4 2" xfId="21281" xr:uid="{4028F649-F5AC-4300-87A5-2CC8317D3232}"/>
    <cellStyle name="Comma 2 2 4 2 6 5" xfId="13193" xr:uid="{B41339F8-3E51-481B-BEB6-82A0F5FBFC9A}"/>
    <cellStyle name="Comma 2 2 4 2 7" xfId="2072" xr:uid="{9CDEB5DD-AE04-4298-BADC-7C04BA82B13E}"/>
    <cellStyle name="Comma 2 2 4 2 7 2" xfId="6116" xr:uid="{6A0D02F6-9553-4EB5-98C6-75C26C838CC9}"/>
    <cellStyle name="Comma 2 2 4 2 7 2 2" xfId="18248" xr:uid="{23AB21B7-D0DC-442F-8747-B4897B525A1B}"/>
    <cellStyle name="Comma 2 2 4 2 7 3" xfId="10160" xr:uid="{2BA205CD-BDA3-4BD9-99E2-066F4459BC46}"/>
    <cellStyle name="Comma 2 2 4 2 7 3 2" xfId="22292" xr:uid="{DF97D620-0EF9-4DDE-90D5-F1403F435FB1}"/>
    <cellStyle name="Comma 2 2 4 2 7 4" xfId="14204" xr:uid="{59B3F714-0319-45CE-9F8B-355F26A30343}"/>
    <cellStyle name="Comma 2 2 4 2 8" xfId="4094" xr:uid="{3D1F5581-2933-4AE1-9617-C23CBFE7982D}"/>
    <cellStyle name="Comma 2 2 4 2 8 2" xfId="16226" xr:uid="{A787302A-3412-4EB7-9418-08F3761C2C29}"/>
    <cellStyle name="Comma 2 2 4 2 9" xfId="8138" xr:uid="{57519AAC-A6B1-4FF0-8A17-2324EC22C7F7}"/>
    <cellStyle name="Comma 2 2 4 2 9 2" xfId="20270" xr:uid="{26D7CD06-CA82-48E3-98DB-14B530C411BF}"/>
    <cellStyle name="Comma 2 2 4 3" xfId="71" xr:uid="{F82F11F5-DDA2-4E00-9D27-1CB211E5BD17}"/>
    <cellStyle name="Comma 2 2 4 3 10" xfId="12203" xr:uid="{F2B59672-39CA-4D22-8233-6910637E37EE}"/>
    <cellStyle name="Comma 2 2 4 3 2" xfId="134" xr:uid="{8B378943-F0FE-40E8-85D7-FA1015B055CD}"/>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3" xfId="12139" xr:uid="{101E59E7-5A51-48C9-AC73-7A6CBB43FE45}"/>
    <cellStyle name="Comma 2 2 4 3 2 2 2 2 2 2 3 2" xfId="24271" xr:uid="{59873441-9A56-4337-8B15-28BFC5B1F8F1}"/>
    <cellStyle name="Comma 2 2 4 3 2 2 2 2 2 2 4" xfId="16183" xr:uid="{B97C7FDF-C36F-4AC5-AD2F-75A3A0B96D4E}"/>
    <cellStyle name="Comma 2 2 4 3 2 2 2 2 2 3" xfId="6073" xr:uid="{990A6005-C92F-44CC-A33B-2E03FAD7F0FF}"/>
    <cellStyle name="Comma 2 2 4 3 2 2 2 2 2 3 2" xfId="18205" xr:uid="{2CE91DE1-C30D-4890-8F38-49E04EB4126E}"/>
    <cellStyle name="Comma 2 2 4 3 2 2 2 2 2 4" xfId="10117" xr:uid="{595B1529-4F56-4199-911B-95116F06FC94}"/>
    <cellStyle name="Comma 2 2 4 3 2 2 2 2 2 4 2" xfId="22249" xr:uid="{F1EC37E2-E9CA-499A-94B2-B96114DBE117}"/>
    <cellStyle name="Comma 2 2 4 3 2 2 2 2 2 5" xfId="14161" xr:uid="{C74EFDEB-ECA8-467A-951B-0008E2F841EA}"/>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3" xfId="11128" xr:uid="{E83BBA01-EAB0-4B7E-AA39-67D334B4B334}"/>
    <cellStyle name="Comma 2 2 4 3 2 2 2 2 3 3 2" xfId="23260" xr:uid="{E913BE3C-0C12-4DD2-9992-DFBCB393D1B8}"/>
    <cellStyle name="Comma 2 2 4 3 2 2 2 2 3 4" xfId="15172" xr:uid="{7D507F14-7FAC-4328-8447-DFBD3735695E}"/>
    <cellStyle name="Comma 2 2 4 3 2 2 2 2 4" xfId="5062" xr:uid="{D563E109-53CE-4B00-8303-1E84822E4CBF}"/>
    <cellStyle name="Comma 2 2 4 3 2 2 2 2 4 2" xfId="17194" xr:uid="{A07F0677-D1FE-4CF2-89F0-3571BAD52DF7}"/>
    <cellStyle name="Comma 2 2 4 3 2 2 2 2 5" xfId="9106" xr:uid="{1A6348FC-70BB-40C2-9ED9-8552046F5DA2}"/>
    <cellStyle name="Comma 2 2 4 3 2 2 2 2 5 2" xfId="21238" xr:uid="{C57DDE48-7386-441D-A70D-2690EDAAD563}"/>
    <cellStyle name="Comma 2 2 4 3 2 2 2 2 6" xfId="13150" xr:uid="{96DA4A7D-B4D5-486F-B501-DB01A9C74E63}"/>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3" xfId="11634" xr:uid="{11708538-1FCF-4226-A5BF-A2BCDFA3DF46}"/>
    <cellStyle name="Comma 2 2 4 3 2 2 2 3 2 3 2" xfId="23766" xr:uid="{0BB33B35-1D1F-45CE-B885-56FB82241876}"/>
    <cellStyle name="Comma 2 2 4 3 2 2 2 3 2 4" xfId="15678" xr:uid="{4A76BB14-5F7C-452F-8DE1-27E2B138DB75}"/>
    <cellStyle name="Comma 2 2 4 3 2 2 2 3 3" xfId="5568" xr:uid="{011DAC8F-AD58-4A98-9311-8ABEBF277E80}"/>
    <cellStyle name="Comma 2 2 4 3 2 2 2 3 3 2" xfId="17700" xr:uid="{7DA493E7-0520-4DED-8E8E-2C3424CE9F9C}"/>
    <cellStyle name="Comma 2 2 4 3 2 2 2 3 4" xfId="9612" xr:uid="{34DBE08F-B20C-448F-B50C-9909815AEEDA}"/>
    <cellStyle name="Comma 2 2 4 3 2 2 2 3 4 2" xfId="21744" xr:uid="{20E52903-B1E7-456D-A56D-90ECAF2A62FA}"/>
    <cellStyle name="Comma 2 2 4 3 2 2 2 3 5" xfId="13656" xr:uid="{B071A048-DA2E-4A75-9E48-78B9A24AE275}"/>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3" xfId="10623" xr:uid="{D6FEF6B3-71EB-42D6-9EEB-0F7B73AE008D}"/>
    <cellStyle name="Comma 2 2 4 3 2 2 2 4 3 2" xfId="22755" xr:uid="{F2676220-1943-44FC-8162-88B866997EAE}"/>
    <cellStyle name="Comma 2 2 4 3 2 2 2 4 4" xfId="14667" xr:uid="{D9C3C934-2A48-4BA4-8D4C-380B20AB9FF4}"/>
    <cellStyle name="Comma 2 2 4 3 2 2 2 5" xfId="4557" xr:uid="{21C1BC18-41FE-4C5E-A620-DD405A7BE19E}"/>
    <cellStyle name="Comma 2 2 4 3 2 2 2 5 2" xfId="16689" xr:uid="{1BC3988E-5296-41AC-8584-E40D9C4E5AA4}"/>
    <cellStyle name="Comma 2 2 4 3 2 2 2 6" xfId="8601" xr:uid="{33DCEB57-8EEB-4CBF-9AF0-06BA9C41E595}"/>
    <cellStyle name="Comma 2 2 4 3 2 2 2 6 2" xfId="20733" xr:uid="{018A67E6-3F4F-424A-8685-BA39CC13A4DA}"/>
    <cellStyle name="Comma 2 2 4 3 2 2 2 7" xfId="12645" xr:uid="{EECD738F-93D8-4BF6-ACF4-F60C55DC6612}"/>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3" xfId="11886" xr:uid="{80B9B68E-C586-4E57-98BD-7330F66BC7C4}"/>
    <cellStyle name="Comma 2 2 4 3 2 2 3 2 2 3 2" xfId="24018" xr:uid="{181B7C28-29FE-46BC-B16E-5206AF1B1F12}"/>
    <cellStyle name="Comma 2 2 4 3 2 2 3 2 2 4" xfId="15930" xr:uid="{F5D9B1A2-9E78-42A5-AD2A-F7F7AE435122}"/>
    <cellStyle name="Comma 2 2 4 3 2 2 3 2 3" xfId="5820" xr:uid="{C73C0389-2D28-4094-87CF-4CF83A233B65}"/>
    <cellStyle name="Comma 2 2 4 3 2 2 3 2 3 2" xfId="17952" xr:uid="{EAE47A38-C977-49B7-8381-FC7EAB73C167}"/>
    <cellStyle name="Comma 2 2 4 3 2 2 3 2 4" xfId="9864" xr:uid="{E3E35A9F-7C27-483E-AB77-4D21D68CBF1D}"/>
    <cellStyle name="Comma 2 2 4 3 2 2 3 2 4 2" xfId="21996" xr:uid="{D5A856F3-345D-426F-945A-679CD6B5C9DC}"/>
    <cellStyle name="Comma 2 2 4 3 2 2 3 2 5" xfId="13908" xr:uid="{1E017DAA-4658-436B-9DB4-F1CECC384849}"/>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3" xfId="10875" xr:uid="{CF9C247C-9764-4A3C-B9D9-EF94EF7095D2}"/>
    <cellStyle name="Comma 2 2 4 3 2 2 3 3 3 2" xfId="23007" xr:uid="{7CD82861-9CFE-4AE1-8C3E-FCD9F0BEFF15}"/>
    <cellStyle name="Comma 2 2 4 3 2 2 3 3 4" xfId="14919" xr:uid="{6E068223-DBB4-490B-A3C8-76F3F9AD72C9}"/>
    <cellStyle name="Comma 2 2 4 3 2 2 3 4" xfId="4809" xr:uid="{45C786E8-F3FC-4BE9-9BC7-010D5D946127}"/>
    <cellStyle name="Comma 2 2 4 3 2 2 3 4 2" xfId="16941" xr:uid="{939B0A09-6FAE-4D33-BAA0-792BF33B2D94}"/>
    <cellStyle name="Comma 2 2 4 3 2 2 3 5" xfId="8853" xr:uid="{422797E0-E1A6-430E-A3FD-B404A1F8D168}"/>
    <cellStyle name="Comma 2 2 4 3 2 2 3 5 2" xfId="20985" xr:uid="{FE00827D-7780-4D56-915E-7B6117B016DF}"/>
    <cellStyle name="Comma 2 2 4 3 2 2 3 6" xfId="12897" xr:uid="{FB29FD0A-90CD-4A25-ADDA-C38EBC39D2F3}"/>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3" xfId="11381" xr:uid="{E25CDC7F-8AAF-4778-BC2B-36B8040A5483}"/>
    <cellStyle name="Comma 2 2 4 3 2 2 4 2 3 2" xfId="23513" xr:uid="{123E01E8-275D-45B7-B2A9-609BB9698BCF}"/>
    <cellStyle name="Comma 2 2 4 3 2 2 4 2 4" xfId="15425" xr:uid="{6729FB00-C52C-4CDC-8ADD-48BF2F84EE6F}"/>
    <cellStyle name="Comma 2 2 4 3 2 2 4 3" xfId="5315" xr:uid="{5C5BCE74-9C20-424C-8EB8-FDDB2DBEA00E}"/>
    <cellStyle name="Comma 2 2 4 3 2 2 4 3 2" xfId="17447" xr:uid="{F36F44E3-5432-4B22-B6DF-93D1477374BC}"/>
    <cellStyle name="Comma 2 2 4 3 2 2 4 4" xfId="9359" xr:uid="{BFD0BE7E-1139-4F87-97ED-5ABBE3508590}"/>
    <cellStyle name="Comma 2 2 4 3 2 2 4 4 2" xfId="21491" xr:uid="{55793727-353E-4F81-BBA9-286AC09A86E9}"/>
    <cellStyle name="Comma 2 2 4 3 2 2 4 5" xfId="13403" xr:uid="{6D551ED9-09EC-47D8-ACDB-39761D44812B}"/>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3" xfId="10370" xr:uid="{9C3A3A14-0AC9-49FD-AEEE-B707358A95D1}"/>
    <cellStyle name="Comma 2 2 4 3 2 2 5 3 2" xfId="22502" xr:uid="{DB6109E2-4110-43A8-B2A7-3B63F83AD06B}"/>
    <cellStyle name="Comma 2 2 4 3 2 2 5 4" xfId="14414" xr:uid="{70AF2AE6-361E-4498-8682-2674EF89CE2E}"/>
    <cellStyle name="Comma 2 2 4 3 2 2 6" xfId="4304" xr:uid="{138E1F7F-9392-435D-99D5-A939C51E6E4B}"/>
    <cellStyle name="Comma 2 2 4 3 2 2 6 2" xfId="16436" xr:uid="{A488D655-8E53-4E2F-A560-6AB0EE6EADA8}"/>
    <cellStyle name="Comma 2 2 4 3 2 2 7" xfId="8348" xr:uid="{DCD2A8F7-5B7F-4CFA-9C08-FD34052224FA}"/>
    <cellStyle name="Comma 2 2 4 3 2 2 7 2" xfId="20480" xr:uid="{1FBCA17E-0082-4684-9ACD-993814EC252E}"/>
    <cellStyle name="Comma 2 2 4 3 2 2 8" xfId="12392" xr:uid="{359F56E9-14A4-413E-89D7-C51985A597E5}"/>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3" xfId="12013" xr:uid="{9CD3E2A9-A2F4-44B1-859D-A73A7894C3F2}"/>
    <cellStyle name="Comma 2 2 4 3 2 3 2 2 2 3 2" xfId="24145" xr:uid="{6006E227-3E38-4D7D-AF48-A8D4A03421B8}"/>
    <cellStyle name="Comma 2 2 4 3 2 3 2 2 2 4" xfId="16057" xr:uid="{E66F9074-5292-4FE1-96CE-173060BA0A4E}"/>
    <cellStyle name="Comma 2 2 4 3 2 3 2 2 3" xfId="5947" xr:uid="{139C47A4-AE5F-49F5-B43B-5A52176EBEF5}"/>
    <cellStyle name="Comma 2 2 4 3 2 3 2 2 3 2" xfId="18079" xr:uid="{397777D1-3B86-4AF1-81F3-1E6C7D3990EC}"/>
    <cellStyle name="Comma 2 2 4 3 2 3 2 2 4" xfId="9991" xr:uid="{B95BFD36-6989-416E-B8C5-782BE6B84903}"/>
    <cellStyle name="Comma 2 2 4 3 2 3 2 2 4 2" xfId="22123" xr:uid="{0ADC7B62-39B3-4D18-9562-23E4878A60BA}"/>
    <cellStyle name="Comma 2 2 4 3 2 3 2 2 5" xfId="14035" xr:uid="{20D1696A-E286-4E3C-948C-A4328F585B30}"/>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3" xfId="11002" xr:uid="{8993ACBC-BBEF-46A0-8B2A-ECDA4392CE3C}"/>
    <cellStyle name="Comma 2 2 4 3 2 3 2 3 3 2" xfId="23134" xr:uid="{8907DABA-CA69-4580-BE01-052B7F3657DE}"/>
    <cellStyle name="Comma 2 2 4 3 2 3 2 3 4" xfId="15046" xr:uid="{622CDFB9-385F-41A4-A374-6043D5E0D8C3}"/>
    <cellStyle name="Comma 2 2 4 3 2 3 2 4" xfId="4936" xr:uid="{F1CA93E8-F743-4807-AD14-2CBE4D8CA908}"/>
    <cellStyle name="Comma 2 2 4 3 2 3 2 4 2" xfId="17068" xr:uid="{B02258E2-59F0-4D81-96FB-542A5475555A}"/>
    <cellStyle name="Comma 2 2 4 3 2 3 2 5" xfId="8980" xr:uid="{1F1141FB-A9B3-438F-98EF-3990C57D7CBE}"/>
    <cellStyle name="Comma 2 2 4 3 2 3 2 5 2" xfId="21112" xr:uid="{D0799BB3-872F-48F2-941B-EBC6508F0C42}"/>
    <cellStyle name="Comma 2 2 4 3 2 3 2 6" xfId="13024" xr:uid="{3DABE9C2-E88E-401A-84DF-39A9DE8BEB58}"/>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3" xfId="11508" xr:uid="{B3707A66-9288-4C08-8BAF-E629C22568F7}"/>
    <cellStyle name="Comma 2 2 4 3 2 3 3 2 3 2" xfId="23640" xr:uid="{14ED5DD1-A46D-414C-87C0-0727D9263F59}"/>
    <cellStyle name="Comma 2 2 4 3 2 3 3 2 4" xfId="15552" xr:uid="{3A8C9302-D49E-4E66-9B64-B8349180157F}"/>
    <cellStyle name="Comma 2 2 4 3 2 3 3 3" xfId="5442" xr:uid="{740E3BB4-E7F8-4D22-A58D-FE8684C2CDEE}"/>
    <cellStyle name="Comma 2 2 4 3 2 3 3 3 2" xfId="17574" xr:uid="{2F9F380E-0259-486C-8AF7-FE76517732A5}"/>
    <cellStyle name="Comma 2 2 4 3 2 3 3 4" xfId="9486" xr:uid="{A4013125-AE63-401E-837A-0C00D0EF4325}"/>
    <cellStyle name="Comma 2 2 4 3 2 3 3 4 2" xfId="21618" xr:uid="{B2C0989A-6F8F-4788-BBD1-A9A30C4A758D}"/>
    <cellStyle name="Comma 2 2 4 3 2 3 3 5" xfId="13530" xr:uid="{CAE6E0B2-0A71-40DE-9634-B8F9568E617B}"/>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3" xfId="10497" xr:uid="{BB036561-11B1-4B46-9DBB-224A93567B9A}"/>
    <cellStyle name="Comma 2 2 4 3 2 3 4 3 2" xfId="22629" xr:uid="{F67EB3CA-41A0-4A1F-AD16-3F8A9E651494}"/>
    <cellStyle name="Comma 2 2 4 3 2 3 4 4" xfId="14541" xr:uid="{A1D06F5D-96D1-4E8A-BC00-EC0732DF0B56}"/>
    <cellStyle name="Comma 2 2 4 3 2 3 5" xfId="4431" xr:uid="{1E55B4D9-A6EF-48E5-94DA-0E2019960C12}"/>
    <cellStyle name="Comma 2 2 4 3 2 3 5 2" xfId="16563" xr:uid="{CDD6D03A-510C-4875-9542-EEE47E4B48EC}"/>
    <cellStyle name="Comma 2 2 4 3 2 3 6" xfId="8475" xr:uid="{C7999BDC-3511-4F9C-BB5D-E71B82C3AC07}"/>
    <cellStyle name="Comma 2 2 4 3 2 3 6 2" xfId="20607" xr:uid="{E3AE8362-AB55-450E-A4F5-2E5F624D3CBF}"/>
    <cellStyle name="Comma 2 2 4 3 2 3 7" xfId="12519" xr:uid="{8595BEBA-FCF9-41A6-A147-AC691492EB54}"/>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3" xfId="11760" xr:uid="{C8C86707-181A-41F9-913A-5D8C1A2CBF78}"/>
    <cellStyle name="Comma 2 2 4 3 2 4 2 2 3 2" xfId="23892" xr:uid="{47F5BC0E-6E74-4B40-A585-1096E1E6CEC5}"/>
    <cellStyle name="Comma 2 2 4 3 2 4 2 2 4" xfId="15804" xr:uid="{3519E29B-3720-4F6F-88DD-75685B52E009}"/>
    <cellStyle name="Comma 2 2 4 3 2 4 2 3" xfId="5694" xr:uid="{16172D56-C17B-4958-9C9E-7DE22816FB50}"/>
    <cellStyle name="Comma 2 2 4 3 2 4 2 3 2" xfId="17826" xr:uid="{7F07391D-5B25-4393-99E8-E6FE7BED30B2}"/>
    <cellStyle name="Comma 2 2 4 3 2 4 2 4" xfId="9738" xr:uid="{B1C31C9C-4846-404F-A559-0A9C775207CE}"/>
    <cellStyle name="Comma 2 2 4 3 2 4 2 4 2" xfId="21870" xr:uid="{031168D6-A5DD-44DD-BAD0-7CAEE6190E98}"/>
    <cellStyle name="Comma 2 2 4 3 2 4 2 5" xfId="13782" xr:uid="{414C9295-F0BB-4462-AF99-0C6DE37E92D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3" xfId="10749" xr:uid="{FE62436A-AFA8-402F-87FC-3F957712BA69}"/>
    <cellStyle name="Comma 2 2 4 3 2 4 3 3 2" xfId="22881" xr:uid="{197CC488-4399-4BDA-97EA-F9A39B1A28D4}"/>
    <cellStyle name="Comma 2 2 4 3 2 4 3 4" xfId="14793" xr:uid="{65468AEA-8C7E-4CB4-AAE1-CDD83FC619DC}"/>
    <cellStyle name="Comma 2 2 4 3 2 4 4" xfId="4683" xr:uid="{235E92C2-A57C-40D8-9186-CA600047A061}"/>
    <cellStyle name="Comma 2 2 4 3 2 4 4 2" xfId="16815" xr:uid="{348F8035-551A-40DE-8868-75E9F29CDA90}"/>
    <cellStyle name="Comma 2 2 4 3 2 4 5" xfId="8727" xr:uid="{5BF111FD-9302-42A0-AFA1-F2E833E24E54}"/>
    <cellStyle name="Comma 2 2 4 3 2 4 5 2" xfId="20859" xr:uid="{4683DF9C-0FD2-48EB-9E34-0189D97202F7}"/>
    <cellStyle name="Comma 2 2 4 3 2 4 6" xfId="12771" xr:uid="{434DAE79-77FD-451C-B715-2133D0481F0B}"/>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3" xfId="11255" xr:uid="{7E5A255D-4B0A-4D1E-B519-B814CED952E6}"/>
    <cellStyle name="Comma 2 2 4 3 2 5 2 3 2" xfId="23387" xr:uid="{85D2069C-5C33-44E3-8AED-AF73018E9380}"/>
    <cellStyle name="Comma 2 2 4 3 2 5 2 4" xfId="15299" xr:uid="{B496D5FF-2410-47DF-8733-D244A8A5FAD3}"/>
    <cellStyle name="Comma 2 2 4 3 2 5 3" xfId="5189" xr:uid="{372A3CF4-886F-4B24-A968-ECC6488EFFFE}"/>
    <cellStyle name="Comma 2 2 4 3 2 5 3 2" xfId="17321" xr:uid="{53B71CAC-7A68-43F6-B00A-91D558E6AD1A}"/>
    <cellStyle name="Comma 2 2 4 3 2 5 4" xfId="9233" xr:uid="{9E7F069F-2D2A-4949-B2DD-D3D3FAB9F79D}"/>
    <cellStyle name="Comma 2 2 4 3 2 5 4 2" xfId="21365" xr:uid="{320AB9D7-BED5-42CA-865E-C457B70E4102}"/>
    <cellStyle name="Comma 2 2 4 3 2 5 5" xfId="13277" xr:uid="{81A455E4-F18B-4B39-B65A-F97DA6F4B29B}"/>
    <cellStyle name="Comma 2 2 4 3 2 6" xfId="2156" xr:uid="{16E362E2-ACEE-49FF-B454-221B49D18BF7}"/>
    <cellStyle name="Comma 2 2 4 3 2 6 2" xfId="6200" xr:uid="{549FC73E-6A88-406B-9289-87ECB3A0C80A}"/>
    <cellStyle name="Comma 2 2 4 3 2 6 2 2" xfId="18332" xr:uid="{ACB24EBF-10D1-4074-8DBF-F8A11E892177}"/>
    <cellStyle name="Comma 2 2 4 3 2 6 3" xfId="10244" xr:uid="{50B11BC7-0BA5-40D1-AF4C-B0BFA3D92DBA}"/>
    <cellStyle name="Comma 2 2 4 3 2 6 3 2" xfId="22376" xr:uid="{7961C855-8364-410E-9097-D5A686F9A6DA}"/>
    <cellStyle name="Comma 2 2 4 3 2 6 4" xfId="14288" xr:uid="{24E356CD-685B-4E7F-87F5-E0F3616D6314}"/>
    <cellStyle name="Comma 2 2 4 3 2 7" xfId="4178" xr:uid="{A6D69848-C3E7-48B9-B1CE-4D9EE0D12503}"/>
    <cellStyle name="Comma 2 2 4 3 2 7 2" xfId="16310" xr:uid="{A16E74DD-699D-4EC7-AD60-AA421914FD5A}"/>
    <cellStyle name="Comma 2 2 4 3 2 8" xfId="8222" xr:uid="{A0737942-E41B-4C69-8391-4BEE1B71B588}"/>
    <cellStyle name="Comma 2 2 4 3 2 8 2" xfId="20354" xr:uid="{E488479E-5EAD-4F3D-8E93-EA424D2FF470}"/>
    <cellStyle name="Comma 2 2 4 3 2 9" xfId="12266" xr:uid="{F7F0641D-B27B-4623-91A7-2D353DEF6F0D}"/>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3" xfId="12076" xr:uid="{D2779FC6-0370-41DF-9A17-FD6C8322C8D0}"/>
    <cellStyle name="Comma 2 2 4 3 3 2 2 2 2 3 2" xfId="24208" xr:uid="{9A53A65F-B099-466B-9908-D8761E9436B4}"/>
    <cellStyle name="Comma 2 2 4 3 3 2 2 2 2 4" xfId="16120" xr:uid="{88D1B49A-C09B-45EE-84B7-8C32BF03B2FB}"/>
    <cellStyle name="Comma 2 2 4 3 3 2 2 2 3" xfId="6010" xr:uid="{418F177B-1728-4DA8-9C9F-1AB8B4C66731}"/>
    <cellStyle name="Comma 2 2 4 3 3 2 2 2 3 2" xfId="18142" xr:uid="{7682E7D8-0747-4D2E-BB7B-AC9E9C1A1EEA}"/>
    <cellStyle name="Comma 2 2 4 3 3 2 2 2 4" xfId="10054" xr:uid="{622EF10A-B0CC-431F-81A1-9A8DD39F0DA6}"/>
    <cellStyle name="Comma 2 2 4 3 3 2 2 2 4 2" xfId="22186" xr:uid="{B7C83900-6589-4537-A477-218CAF6D6212}"/>
    <cellStyle name="Comma 2 2 4 3 3 2 2 2 5" xfId="14098" xr:uid="{6C659B01-406E-43B1-9EE3-56B946B7E5E4}"/>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3" xfId="11065" xr:uid="{1D94B2C7-B9FC-4C9F-8BE9-3F8C2BDD5B18}"/>
    <cellStyle name="Comma 2 2 4 3 3 2 2 3 3 2" xfId="23197" xr:uid="{69EC477E-C0D3-44E7-A667-EA355D0DD62E}"/>
    <cellStyle name="Comma 2 2 4 3 3 2 2 3 4" xfId="15109" xr:uid="{180F7B7D-B9FB-4AD2-AA72-F439ED1E32F4}"/>
    <cellStyle name="Comma 2 2 4 3 3 2 2 4" xfId="4999" xr:uid="{2879C442-C037-4F00-9CF2-A5054059444F}"/>
    <cellStyle name="Comma 2 2 4 3 3 2 2 4 2" xfId="17131" xr:uid="{49FC82EF-2080-4C2F-9074-9057C616913D}"/>
    <cellStyle name="Comma 2 2 4 3 3 2 2 5" xfId="9043" xr:uid="{C49AFAD7-E5C4-4614-A603-E39FBDA75B92}"/>
    <cellStyle name="Comma 2 2 4 3 3 2 2 5 2" xfId="21175" xr:uid="{5182EC65-558D-45C2-BE9A-4929C8221641}"/>
    <cellStyle name="Comma 2 2 4 3 3 2 2 6" xfId="13087" xr:uid="{A2711543-8738-4B5C-A881-E7B5959F4FD1}"/>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3" xfId="11571" xr:uid="{ACE81C1E-F2FB-48BB-9AC5-1FE89DD63CE4}"/>
    <cellStyle name="Comma 2 2 4 3 3 2 3 2 3 2" xfId="23703" xr:uid="{FB82703D-2EB2-49EC-865B-88A6628F986B}"/>
    <cellStyle name="Comma 2 2 4 3 3 2 3 2 4" xfId="15615" xr:uid="{9EFB49B3-7C1D-4380-821F-C96C7854C3AF}"/>
    <cellStyle name="Comma 2 2 4 3 3 2 3 3" xfId="5505" xr:uid="{69819A12-D5E5-4619-A447-A0FB60521752}"/>
    <cellStyle name="Comma 2 2 4 3 3 2 3 3 2" xfId="17637" xr:uid="{FD05A2A3-97CB-420E-876A-0137D3AC4D30}"/>
    <cellStyle name="Comma 2 2 4 3 3 2 3 4" xfId="9549" xr:uid="{A1DF07F8-D25B-4EA6-93CE-5FAE6FB0ED9F}"/>
    <cellStyle name="Comma 2 2 4 3 3 2 3 4 2" xfId="21681" xr:uid="{FD7D5B4B-94C8-4F76-9994-C5A245D92AE3}"/>
    <cellStyle name="Comma 2 2 4 3 3 2 3 5" xfId="13593" xr:uid="{B1AFF96E-C67A-4DFA-B802-F0988AD31FD3}"/>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3" xfId="10560" xr:uid="{109183A0-DEC8-476C-83B5-867B0D9851F0}"/>
    <cellStyle name="Comma 2 2 4 3 3 2 4 3 2" xfId="22692" xr:uid="{D24D7AE9-A536-43B3-8187-0ED048BA8F7D}"/>
    <cellStyle name="Comma 2 2 4 3 3 2 4 4" xfId="14604" xr:uid="{9895CFCC-5E87-4DC3-9F74-89110AF75010}"/>
    <cellStyle name="Comma 2 2 4 3 3 2 5" xfId="4494" xr:uid="{819D8C30-7F22-45D1-8061-6B822085B3F6}"/>
    <cellStyle name="Comma 2 2 4 3 3 2 5 2" xfId="16626" xr:uid="{1E63138A-2A82-4FD8-946C-E68FC9C7C01A}"/>
    <cellStyle name="Comma 2 2 4 3 3 2 6" xfId="8538" xr:uid="{BC295618-EB79-4680-B269-7A18F388922D}"/>
    <cellStyle name="Comma 2 2 4 3 3 2 6 2" xfId="20670" xr:uid="{907C7380-9162-42AD-9306-8D1AED2E2106}"/>
    <cellStyle name="Comma 2 2 4 3 3 2 7" xfId="12582" xr:uid="{819D875A-A2AD-4323-9485-194EA867FDFC}"/>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3" xfId="11823" xr:uid="{A7978272-FC5B-4E42-88E2-5A2B744F7855}"/>
    <cellStyle name="Comma 2 2 4 3 3 3 2 2 3 2" xfId="23955" xr:uid="{E80237F1-67A6-4917-80E9-D6C7055CF4FD}"/>
    <cellStyle name="Comma 2 2 4 3 3 3 2 2 4" xfId="15867" xr:uid="{255DFE89-0774-45D9-ADB3-69A695456D4C}"/>
    <cellStyle name="Comma 2 2 4 3 3 3 2 3" xfId="5757" xr:uid="{34259444-235B-4B94-9DF8-940CA6EB1100}"/>
    <cellStyle name="Comma 2 2 4 3 3 3 2 3 2" xfId="17889" xr:uid="{3D255520-2361-4CB0-9D8C-C988B41A9B7C}"/>
    <cellStyle name="Comma 2 2 4 3 3 3 2 4" xfId="9801" xr:uid="{7615C4AD-CC36-4B91-A1B2-FF32242934A2}"/>
    <cellStyle name="Comma 2 2 4 3 3 3 2 4 2" xfId="21933" xr:uid="{CA528DAE-81E0-471B-8452-E45703F9FE3F}"/>
    <cellStyle name="Comma 2 2 4 3 3 3 2 5" xfId="13845" xr:uid="{FAE68A09-6670-4B10-A2B5-14DA5CB2B528}"/>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3" xfId="10812" xr:uid="{CA8D9733-0AE0-4D0D-A0E2-1BFABC445180}"/>
    <cellStyle name="Comma 2 2 4 3 3 3 3 3 2" xfId="22944" xr:uid="{CA2F01EA-C9EA-4C36-B9FB-82A8D4A34C10}"/>
    <cellStyle name="Comma 2 2 4 3 3 3 3 4" xfId="14856" xr:uid="{67481E4A-2AAF-47C5-A239-E41E0A21F6EE}"/>
    <cellStyle name="Comma 2 2 4 3 3 3 4" xfId="4746" xr:uid="{5019A747-DD04-4D09-A903-395D7282A8AE}"/>
    <cellStyle name="Comma 2 2 4 3 3 3 4 2" xfId="16878" xr:uid="{914C384A-E6D7-467A-87EB-F47AECB88C27}"/>
    <cellStyle name="Comma 2 2 4 3 3 3 5" xfId="8790" xr:uid="{F53DC7A7-8F04-49F7-9D2F-159CED110C74}"/>
    <cellStyle name="Comma 2 2 4 3 3 3 5 2" xfId="20922" xr:uid="{340EEFC7-47BF-4A48-B5BA-699E8BD87DB0}"/>
    <cellStyle name="Comma 2 2 4 3 3 3 6" xfId="12834" xr:uid="{8DF466D5-07F5-4280-9DB7-6FF69AAAE39C}"/>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3" xfId="11318" xr:uid="{AFDF3026-B488-4A2F-9C97-115AAB9055E8}"/>
    <cellStyle name="Comma 2 2 4 3 3 4 2 3 2" xfId="23450" xr:uid="{47F3784F-974E-4140-91DF-CBC788353174}"/>
    <cellStyle name="Comma 2 2 4 3 3 4 2 4" xfId="15362" xr:uid="{81E546F1-5497-4C49-A0D4-F6A22FD0D72A}"/>
    <cellStyle name="Comma 2 2 4 3 3 4 3" xfId="5252" xr:uid="{DB97847A-37F3-4E22-BE4F-5672337DAEE2}"/>
    <cellStyle name="Comma 2 2 4 3 3 4 3 2" xfId="17384" xr:uid="{0F751075-24DD-44B3-9426-3E4F69E4DB71}"/>
    <cellStyle name="Comma 2 2 4 3 3 4 4" xfId="9296" xr:uid="{E8066188-DC6E-41F9-8616-7C12574AB5A4}"/>
    <cellStyle name="Comma 2 2 4 3 3 4 4 2" xfId="21428" xr:uid="{0702D903-39FD-4E47-BFBA-49CA0372B602}"/>
    <cellStyle name="Comma 2 2 4 3 3 4 5" xfId="13340" xr:uid="{04EBFE57-3BC4-4989-82AB-1918C091288B}"/>
    <cellStyle name="Comma 2 2 4 3 3 5" xfId="2219" xr:uid="{2280FD23-B591-4530-9C6A-DF2C45D6F39E}"/>
    <cellStyle name="Comma 2 2 4 3 3 5 2" xfId="6263" xr:uid="{B1C42346-6D19-4D9E-A05A-7B37FF1C5DF3}"/>
    <cellStyle name="Comma 2 2 4 3 3 5 2 2" xfId="18395" xr:uid="{3D343428-E587-4ED8-91D5-3BE63B2FFA50}"/>
    <cellStyle name="Comma 2 2 4 3 3 5 3" xfId="10307" xr:uid="{EEE8CB9E-2559-4C6B-B0BE-D2C359EFC102}"/>
    <cellStyle name="Comma 2 2 4 3 3 5 3 2" xfId="22439" xr:uid="{1481C926-FB99-43BB-9ACB-6D6FD2179CEB}"/>
    <cellStyle name="Comma 2 2 4 3 3 5 4" xfId="14351" xr:uid="{AEDA21DF-D807-4D07-80CB-3EB90D96D0BD}"/>
    <cellStyle name="Comma 2 2 4 3 3 6" xfId="4241" xr:uid="{E5816AA3-3D82-46C5-A04E-755F2D2BA8B5}"/>
    <cellStyle name="Comma 2 2 4 3 3 6 2" xfId="16373" xr:uid="{1FF636A8-1F18-4979-8FE3-5D3284FCEDC1}"/>
    <cellStyle name="Comma 2 2 4 3 3 7" xfId="8285" xr:uid="{FB6E4662-502F-4FAB-BCAA-AFF07A3142D1}"/>
    <cellStyle name="Comma 2 2 4 3 3 7 2" xfId="20417" xr:uid="{B41197FF-48E8-4E53-A363-A69A9617C702}"/>
    <cellStyle name="Comma 2 2 4 3 3 8" xfId="12329" xr:uid="{C5B1A606-1035-4305-AF2D-849D7E6A32A4}"/>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3" xfId="11950" xr:uid="{94391EF8-1833-4FEE-BDEF-2916A15CA630}"/>
    <cellStyle name="Comma 2 2 4 3 4 2 2 2 3 2" xfId="24082" xr:uid="{4A3D16C3-948D-4349-B7A0-5CE437BB4042}"/>
    <cellStyle name="Comma 2 2 4 3 4 2 2 2 4" xfId="15994" xr:uid="{FC774CE9-8CD0-4A46-AB37-0D4EEA3396BF}"/>
    <cellStyle name="Comma 2 2 4 3 4 2 2 3" xfId="5884" xr:uid="{3BA8EFEC-1C63-4489-8060-71F1D971750B}"/>
    <cellStyle name="Comma 2 2 4 3 4 2 2 3 2" xfId="18016" xr:uid="{2ABF3A52-97D7-4B6B-AA49-56D29453E41E}"/>
    <cellStyle name="Comma 2 2 4 3 4 2 2 4" xfId="9928" xr:uid="{EA84731F-B2EA-4CD2-9568-C5EF7A01553C}"/>
    <cellStyle name="Comma 2 2 4 3 4 2 2 4 2" xfId="22060" xr:uid="{A7FB3712-2EAD-4911-B828-15FEA893F3CB}"/>
    <cellStyle name="Comma 2 2 4 3 4 2 2 5" xfId="13972" xr:uid="{BF6F6525-36A6-41B0-A0C1-313315715064}"/>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3" xfId="10939" xr:uid="{B8659736-FE80-4A76-827D-E87B1DE70387}"/>
    <cellStyle name="Comma 2 2 4 3 4 2 3 3 2" xfId="23071" xr:uid="{CD8218B0-BB7A-4CC0-A7F9-1EE8E3521CDC}"/>
    <cellStyle name="Comma 2 2 4 3 4 2 3 4" xfId="14983" xr:uid="{4C4DF9AF-ECF8-4616-8514-05A10636F071}"/>
    <cellStyle name="Comma 2 2 4 3 4 2 4" xfId="4873" xr:uid="{1C4151C7-952B-4838-900B-73DE38DDB485}"/>
    <cellStyle name="Comma 2 2 4 3 4 2 4 2" xfId="17005" xr:uid="{60B91023-079D-4A32-B7A4-2D6E05584F52}"/>
    <cellStyle name="Comma 2 2 4 3 4 2 5" xfId="8917" xr:uid="{7D1453DA-1A27-4768-9151-580820A2F179}"/>
    <cellStyle name="Comma 2 2 4 3 4 2 5 2" xfId="21049" xr:uid="{F52B474D-43D3-49AD-8041-EEBAFC933ADF}"/>
    <cellStyle name="Comma 2 2 4 3 4 2 6" xfId="12961" xr:uid="{C4D74106-D326-47E1-8806-2DAED8A2C314}"/>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3" xfId="11445" xr:uid="{2897A5A1-86B8-49EB-AFB1-7CF159EAD74D}"/>
    <cellStyle name="Comma 2 2 4 3 4 3 2 3 2" xfId="23577" xr:uid="{BF089E53-5AF1-4933-8737-CD6216A3115C}"/>
    <cellStyle name="Comma 2 2 4 3 4 3 2 4" xfId="15489" xr:uid="{A905D083-29EE-4E83-A686-430553FD5027}"/>
    <cellStyle name="Comma 2 2 4 3 4 3 3" xfId="5379" xr:uid="{637C98F3-014C-4E8D-B331-92AA4C1BBBEE}"/>
    <cellStyle name="Comma 2 2 4 3 4 3 3 2" xfId="17511" xr:uid="{7E2D6263-5D0B-48BE-99FC-553407B850AD}"/>
    <cellStyle name="Comma 2 2 4 3 4 3 4" xfId="9423" xr:uid="{9E24C924-2EF1-4012-A89E-FB3B360310FE}"/>
    <cellStyle name="Comma 2 2 4 3 4 3 4 2" xfId="21555" xr:uid="{0705A153-F6F8-4DCD-912C-DD208B552D1A}"/>
    <cellStyle name="Comma 2 2 4 3 4 3 5" xfId="13467" xr:uid="{74CCD27A-0F09-488D-BFF0-28369E762A7B}"/>
    <cellStyle name="Comma 2 2 4 3 4 4" xfId="2346" xr:uid="{64AA25C3-B772-4057-A3EF-1631F02EF97E}"/>
    <cellStyle name="Comma 2 2 4 3 4 4 2" xfId="6390" xr:uid="{E257E1F4-2E52-495D-8101-A6075A46D407}"/>
    <cellStyle name="Comma 2 2 4 3 4 4 2 2" xfId="18522" xr:uid="{B004E666-8620-4B05-BDDB-07B0D352FCA1}"/>
    <cellStyle name="Comma 2 2 4 3 4 4 3" xfId="10434" xr:uid="{DF8835D7-D181-4BAC-A2CB-4383CA9EA702}"/>
    <cellStyle name="Comma 2 2 4 3 4 4 3 2" xfId="22566" xr:uid="{01C001F5-0AD2-4D42-8FBA-6477C03FACB4}"/>
    <cellStyle name="Comma 2 2 4 3 4 4 4" xfId="14478" xr:uid="{6F2BDC74-C544-4434-88B7-A0EFCEDC9A76}"/>
    <cellStyle name="Comma 2 2 4 3 4 5" xfId="4368" xr:uid="{05FEBD2E-1BF0-4CB3-8183-3122A9C55706}"/>
    <cellStyle name="Comma 2 2 4 3 4 5 2" xfId="16500" xr:uid="{29638AD4-7356-49B9-95A3-8DEB84DDD681}"/>
    <cellStyle name="Comma 2 2 4 3 4 6" xfId="8412" xr:uid="{BC4D586F-8316-4C4B-9B69-4A4816748976}"/>
    <cellStyle name="Comma 2 2 4 3 4 6 2" xfId="20544" xr:uid="{9E89327E-E928-4294-B3D6-F2DCD3D887FF}"/>
    <cellStyle name="Comma 2 2 4 3 4 7" xfId="12456" xr:uid="{0E12060F-62EC-427E-9E2D-4216B170622F}"/>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3" xfId="11697" xr:uid="{65C3A79D-067E-4FE6-9D82-9E0945FE1E42}"/>
    <cellStyle name="Comma 2 2 4 3 5 2 2 3 2" xfId="23829" xr:uid="{8089B3E5-D016-44BD-B20C-A910F4A73F84}"/>
    <cellStyle name="Comma 2 2 4 3 5 2 2 4" xfId="15741" xr:uid="{B1038A3E-EC7F-46BF-86BD-AD4AB60C6068}"/>
    <cellStyle name="Comma 2 2 4 3 5 2 3" xfId="5631" xr:uid="{11C12D2E-BB3E-4820-A3F7-028DA1BD9307}"/>
    <cellStyle name="Comma 2 2 4 3 5 2 3 2" xfId="17763" xr:uid="{BE37590D-9836-40F8-9A83-FC3949FCA76A}"/>
    <cellStyle name="Comma 2 2 4 3 5 2 4" xfId="9675" xr:uid="{8F8D7CA8-EEA2-4366-9AD9-B9F89D704479}"/>
    <cellStyle name="Comma 2 2 4 3 5 2 4 2" xfId="21807" xr:uid="{C260DBE1-3D91-43C2-A670-434A7081300C}"/>
    <cellStyle name="Comma 2 2 4 3 5 2 5" xfId="13719" xr:uid="{C0C658E7-AF8A-4F60-BB16-0BF31D631009}"/>
    <cellStyle name="Comma 2 2 4 3 5 3" xfId="2598" xr:uid="{50028CFC-9DC1-4A53-BD0B-478EAEBC4C2C}"/>
    <cellStyle name="Comma 2 2 4 3 5 3 2" xfId="6642" xr:uid="{D230B44A-BA9A-4A13-A18D-B2C802F5C3EA}"/>
    <cellStyle name="Comma 2 2 4 3 5 3 2 2" xfId="18774" xr:uid="{B9F4D35D-7526-466E-9A23-79DA87324E34}"/>
    <cellStyle name="Comma 2 2 4 3 5 3 3" xfId="10686" xr:uid="{9CE72E42-DBFF-4033-9DE1-0231952C1525}"/>
    <cellStyle name="Comma 2 2 4 3 5 3 3 2" xfId="22818" xr:uid="{B07D3498-ACA9-4178-A400-CBEC2C3263D0}"/>
    <cellStyle name="Comma 2 2 4 3 5 3 4" xfId="14730" xr:uid="{1B324ABB-C901-40BE-9A9D-E0987F4B98C1}"/>
    <cellStyle name="Comma 2 2 4 3 5 4" xfId="4620" xr:uid="{25D43EB2-EF50-4BCB-9244-C35B71A3896B}"/>
    <cellStyle name="Comma 2 2 4 3 5 4 2" xfId="16752" xr:uid="{51CE16AE-C4BE-47C5-A8D0-917E9E4B66FB}"/>
    <cellStyle name="Comma 2 2 4 3 5 5" xfId="8664" xr:uid="{AE1FFC51-A6BC-4D7F-89FE-AC7C30A3FAC5}"/>
    <cellStyle name="Comma 2 2 4 3 5 5 2" xfId="20796" xr:uid="{913485B7-6331-4650-A6EF-63BAD8502AA7}"/>
    <cellStyle name="Comma 2 2 4 3 5 6" xfId="12708" xr:uid="{64D7B7A5-01E4-4611-95FD-A3E5EFB3318C}"/>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3" xfId="11192" xr:uid="{9F9E6706-22D5-488F-9C67-1F9DC2C2E393}"/>
    <cellStyle name="Comma 2 2 4 3 6 2 3 2" xfId="23324" xr:uid="{D240D6C8-7535-462A-9E38-D4947DF7C728}"/>
    <cellStyle name="Comma 2 2 4 3 6 2 4" xfId="15236" xr:uid="{22C1CD06-D77D-49E7-A831-43815C0AE66B}"/>
    <cellStyle name="Comma 2 2 4 3 6 3" xfId="5126" xr:uid="{FF7C33D0-F359-4769-B458-C00F88D3A772}"/>
    <cellStyle name="Comma 2 2 4 3 6 3 2" xfId="17258" xr:uid="{0E0CD03C-16E3-4AAC-8209-7682A40FB008}"/>
    <cellStyle name="Comma 2 2 4 3 6 4" xfId="9170" xr:uid="{810EBC84-E68B-4870-B78F-1A0DF59714B5}"/>
    <cellStyle name="Comma 2 2 4 3 6 4 2" xfId="21302" xr:uid="{BB90E704-C2C2-4279-9C77-1321D6945774}"/>
    <cellStyle name="Comma 2 2 4 3 6 5" xfId="13214" xr:uid="{7B2CEE2D-3669-4F9E-A0CA-5EBC88419850}"/>
    <cellStyle name="Comma 2 2 4 3 7" xfId="2093" xr:uid="{55F11F38-3F87-4A82-BB4D-B1566714BE15}"/>
    <cellStyle name="Comma 2 2 4 3 7 2" xfId="6137" xr:uid="{BBEB1196-5467-420E-940F-C9315A32A82F}"/>
    <cellStyle name="Comma 2 2 4 3 7 2 2" xfId="18269" xr:uid="{B7695996-9E2D-4716-9C8B-EC526CFF2345}"/>
    <cellStyle name="Comma 2 2 4 3 7 3" xfId="10181" xr:uid="{C961B6E7-CADB-4710-A00E-8614FC5F76F8}"/>
    <cellStyle name="Comma 2 2 4 3 7 3 2" xfId="22313" xr:uid="{2C1374AB-D5DE-4610-90C2-822F3561A55C}"/>
    <cellStyle name="Comma 2 2 4 3 7 4" xfId="14225" xr:uid="{B2484538-D420-443D-B10A-97CE2F019235}"/>
    <cellStyle name="Comma 2 2 4 3 8" xfId="4115" xr:uid="{B98F3F90-C6FF-4083-9F78-9D79E4427F8B}"/>
    <cellStyle name="Comma 2 2 4 3 8 2" xfId="16247" xr:uid="{FF357AC2-7DD6-454D-ACEC-BFC9312368BC}"/>
    <cellStyle name="Comma 2 2 4 3 9" xfId="8159" xr:uid="{783B94C7-EE56-48D6-86FF-375B10D1ABEC}"/>
    <cellStyle name="Comma 2 2 4 3 9 2" xfId="20291" xr:uid="{9AD3A9BD-1718-4A7A-9952-BC806A2DAA8E}"/>
    <cellStyle name="Comma 2 2 4 4" xfId="92" xr:uid="{051A6950-15C2-4E67-8F52-13FC41B3EFEB}"/>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3" xfId="12097" xr:uid="{59C31F26-8FF6-4B8A-AB75-529F22B9E959}"/>
    <cellStyle name="Comma 2 2 4 4 2 2 2 2 2 3 2" xfId="24229" xr:uid="{9E1B3A9A-8F27-468F-82B9-E2E11EE0EF8D}"/>
    <cellStyle name="Comma 2 2 4 4 2 2 2 2 2 4" xfId="16141" xr:uid="{64005156-68EC-4DB0-BBCB-D8F088931E74}"/>
    <cellStyle name="Comma 2 2 4 4 2 2 2 2 3" xfId="6031" xr:uid="{EDA1C0A6-9B10-4DAA-BF5D-B5BECE89AABF}"/>
    <cellStyle name="Comma 2 2 4 4 2 2 2 2 3 2" xfId="18163" xr:uid="{28C6C625-4E4C-4929-8CB7-A947E7B9F1C6}"/>
    <cellStyle name="Comma 2 2 4 4 2 2 2 2 4" xfId="10075" xr:uid="{DED27111-2650-42CD-86A4-862D0E0ED254}"/>
    <cellStyle name="Comma 2 2 4 4 2 2 2 2 4 2" xfId="22207" xr:uid="{AA3AF937-FB13-4004-848D-5D012DCB8593}"/>
    <cellStyle name="Comma 2 2 4 4 2 2 2 2 5" xfId="14119" xr:uid="{EB37EFE8-51C7-43E2-8132-B91019791B2C}"/>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3" xfId="11086" xr:uid="{6B205F16-6BA3-4497-989E-F306D6BFFA6B}"/>
    <cellStyle name="Comma 2 2 4 4 2 2 2 3 3 2" xfId="23218" xr:uid="{9EBB7DD8-27E2-4B47-BCC2-1FE0DDF14EFD}"/>
    <cellStyle name="Comma 2 2 4 4 2 2 2 3 4" xfId="15130" xr:uid="{DB4432D7-78DE-49AC-B067-D490C8DB3819}"/>
    <cellStyle name="Comma 2 2 4 4 2 2 2 4" xfId="5020" xr:uid="{2D6919B0-747D-417D-8833-E9906F037927}"/>
    <cellStyle name="Comma 2 2 4 4 2 2 2 4 2" xfId="17152" xr:uid="{1974CE79-15A2-400E-81F4-0D7F5D6D0B55}"/>
    <cellStyle name="Comma 2 2 4 4 2 2 2 5" xfId="9064" xr:uid="{9FE7A61C-5C84-4D9D-8DDB-749767D61D4B}"/>
    <cellStyle name="Comma 2 2 4 4 2 2 2 5 2" xfId="21196" xr:uid="{8BFAD848-943B-4E54-AD2B-28A751FB4184}"/>
    <cellStyle name="Comma 2 2 4 4 2 2 2 6" xfId="13108" xr:uid="{46110483-542E-454F-94B5-28BE7E5A4647}"/>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3" xfId="11592" xr:uid="{35AA5596-D559-42A3-8E06-598447505DB1}"/>
    <cellStyle name="Comma 2 2 4 4 2 2 3 2 3 2" xfId="23724" xr:uid="{81CCD5F1-B014-416B-8F1F-396C3BA486DE}"/>
    <cellStyle name="Comma 2 2 4 4 2 2 3 2 4" xfId="15636" xr:uid="{B59C8FD7-1468-4BB0-B231-3C6E854DCBDC}"/>
    <cellStyle name="Comma 2 2 4 4 2 2 3 3" xfId="5526" xr:uid="{C3644AFE-B525-44FF-AB44-BA1AFB442A0D}"/>
    <cellStyle name="Comma 2 2 4 4 2 2 3 3 2" xfId="17658" xr:uid="{6BC00DE7-EEDC-48BE-9A74-C4712055F5A7}"/>
    <cellStyle name="Comma 2 2 4 4 2 2 3 4" xfId="9570" xr:uid="{5EE8746C-6F59-463C-AB1D-A2E0EF815A85}"/>
    <cellStyle name="Comma 2 2 4 4 2 2 3 4 2" xfId="21702" xr:uid="{B3548C6B-44D3-4DF8-95BA-82FBDA6D8E1A}"/>
    <cellStyle name="Comma 2 2 4 4 2 2 3 5" xfId="13614" xr:uid="{17A66837-4C74-4E82-8B8C-08A3F4496FB9}"/>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3" xfId="10581" xr:uid="{082AFCB6-BF9C-4A8A-B564-36ECC3D7B730}"/>
    <cellStyle name="Comma 2 2 4 4 2 2 4 3 2" xfId="22713" xr:uid="{A6BF8FD8-4BB2-499E-BA3D-F7F42500E961}"/>
    <cellStyle name="Comma 2 2 4 4 2 2 4 4" xfId="14625" xr:uid="{433C98EB-1A29-4882-AB73-0C778889BC6D}"/>
    <cellStyle name="Comma 2 2 4 4 2 2 5" xfId="4515" xr:uid="{55733A50-3BD2-4056-9E65-4C20E62927F1}"/>
    <cellStyle name="Comma 2 2 4 4 2 2 5 2" xfId="16647" xr:uid="{EC2AE1CE-ACEB-49FF-BDB4-43A202899C29}"/>
    <cellStyle name="Comma 2 2 4 4 2 2 6" xfId="8559" xr:uid="{0AC53DE7-45B0-47D5-BC63-325AA3311114}"/>
    <cellStyle name="Comma 2 2 4 4 2 2 6 2" xfId="20691" xr:uid="{F3676D2C-FBC0-485B-AF78-F631FD0E5F4C}"/>
    <cellStyle name="Comma 2 2 4 4 2 2 7" xfId="12603" xr:uid="{3E40AB4A-420E-4489-A758-284B7B0CD61C}"/>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3" xfId="11844" xr:uid="{E7C8A5E2-79ED-464A-B700-1718C69F59E7}"/>
    <cellStyle name="Comma 2 2 4 4 2 3 2 2 3 2" xfId="23976" xr:uid="{763CD731-2570-43D7-9A07-E534AD2CD194}"/>
    <cellStyle name="Comma 2 2 4 4 2 3 2 2 4" xfId="15888" xr:uid="{066CDCBD-74DE-471A-A8D9-46638860C577}"/>
    <cellStyle name="Comma 2 2 4 4 2 3 2 3" xfId="5778" xr:uid="{EC6DDC27-C03D-4571-9D97-F318C7CECA6C}"/>
    <cellStyle name="Comma 2 2 4 4 2 3 2 3 2" xfId="17910" xr:uid="{C7E14FC3-566C-4CE1-ABB9-91F3EDBDB878}"/>
    <cellStyle name="Comma 2 2 4 4 2 3 2 4" xfId="9822" xr:uid="{38B480B6-3A94-4C19-AA30-B37943E55036}"/>
    <cellStyle name="Comma 2 2 4 4 2 3 2 4 2" xfId="21954" xr:uid="{EBD732CD-F934-4546-8FB5-AB9332CE4A60}"/>
    <cellStyle name="Comma 2 2 4 4 2 3 2 5" xfId="13866" xr:uid="{2E84248A-0DB2-4B3D-96B2-DED0D73D1E9B}"/>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3" xfId="10833" xr:uid="{50B739FC-1B68-4B31-A7AE-B0402B47355E}"/>
    <cellStyle name="Comma 2 2 4 4 2 3 3 3 2" xfId="22965" xr:uid="{C8B64690-DD6A-41F1-88DC-E3CB099B03D6}"/>
    <cellStyle name="Comma 2 2 4 4 2 3 3 4" xfId="14877" xr:uid="{C93F0D1B-BE1F-44FB-8CCD-8F8F9AB8E1CF}"/>
    <cellStyle name="Comma 2 2 4 4 2 3 4" xfId="4767" xr:uid="{D0165437-7165-47DA-AB76-D3BB0FDAA3BB}"/>
    <cellStyle name="Comma 2 2 4 4 2 3 4 2" xfId="16899" xr:uid="{8FFE6FD1-E724-4BEB-9511-D8D360D8F3F0}"/>
    <cellStyle name="Comma 2 2 4 4 2 3 5" xfId="8811" xr:uid="{66C53736-06A3-44A1-8861-84B7F55A033C}"/>
    <cellStyle name="Comma 2 2 4 4 2 3 5 2" xfId="20943" xr:uid="{D5ECA140-8A50-4C02-A87D-0BD64343100C}"/>
    <cellStyle name="Comma 2 2 4 4 2 3 6" xfId="12855" xr:uid="{8A586D30-A63B-49C8-B04F-41A008E8EEFA}"/>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3" xfId="11339" xr:uid="{39600737-8A8C-4E38-826C-A525AC7DEE85}"/>
    <cellStyle name="Comma 2 2 4 4 2 4 2 3 2" xfId="23471" xr:uid="{0AEA96BB-A026-4F39-BBCC-7816690E9553}"/>
    <cellStyle name="Comma 2 2 4 4 2 4 2 4" xfId="15383" xr:uid="{57E9767D-1DC9-4B00-8DBE-9E8656693F3B}"/>
    <cellStyle name="Comma 2 2 4 4 2 4 3" xfId="5273" xr:uid="{34E096EB-91DF-4425-A6C4-24E2FB1C4916}"/>
    <cellStyle name="Comma 2 2 4 4 2 4 3 2" xfId="17405" xr:uid="{7975A820-1416-41A0-BCA4-380DD597AA89}"/>
    <cellStyle name="Comma 2 2 4 4 2 4 4" xfId="9317" xr:uid="{AE713337-78E6-457D-BBEF-51BF897F8B5C}"/>
    <cellStyle name="Comma 2 2 4 4 2 4 4 2" xfId="21449" xr:uid="{1AF0BF72-CE66-4B67-A267-885C4EBCFFD3}"/>
    <cellStyle name="Comma 2 2 4 4 2 4 5" xfId="13361" xr:uid="{6DFECEB6-A858-442F-982A-A475688FFD72}"/>
    <cellStyle name="Comma 2 2 4 4 2 5" xfId="2240" xr:uid="{B80903F6-E36C-425A-BD7A-1FD7D0CF1A51}"/>
    <cellStyle name="Comma 2 2 4 4 2 5 2" xfId="6284" xr:uid="{96D1D092-FF96-41F3-AFB1-C1F34E0C87E8}"/>
    <cellStyle name="Comma 2 2 4 4 2 5 2 2" xfId="18416" xr:uid="{34098BFC-09D3-4117-8EAB-41DEE032633A}"/>
    <cellStyle name="Comma 2 2 4 4 2 5 3" xfId="10328" xr:uid="{E93778E7-23D8-43C9-9023-63A73DDCC63D}"/>
    <cellStyle name="Comma 2 2 4 4 2 5 3 2" xfId="22460" xr:uid="{AE36A7B2-F458-4E81-9EC2-BDEEC693ABA0}"/>
    <cellStyle name="Comma 2 2 4 4 2 5 4" xfId="14372" xr:uid="{3F855298-80B7-4C9E-BBD2-65102F42EF31}"/>
    <cellStyle name="Comma 2 2 4 4 2 6" xfId="4262" xr:uid="{E7B57B6A-0610-4670-B92B-09392DB843B0}"/>
    <cellStyle name="Comma 2 2 4 4 2 6 2" xfId="16394" xr:uid="{562AA10C-5461-42AA-AD08-802BE401284C}"/>
    <cellStyle name="Comma 2 2 4 4 2 7" xfId="8306" xr:uid="{EC98F1D4-97A3-41FE-A093-6303AF317FEE}"/>
    <cellStyle name="Comma 2 2 4 4 2 7 2" xfId="20438" xr:uid="{B5DED66E-450C-444F-BC90-77EF9ED3DBB5}"/>
    <cellStyle name="Comma 2 2 4 4 2 8" xfId="12350" xr:uid="{7958C779-1859-4B7A-85C1-746AC20EAA50}"/>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3" xfId="11971" xr:uid="{C54C27BB-8F7F-460A-A0E8-EB40142EBB68}"/>
    <cellStyle name="Comma 2 2 4 4 3 2 2 2 3 2" xfId="24103" xr:uid="{B5C7AA0E-C894-4126-9C67-89FA456E1155}"/>
    <cellStyle name="Comma 2 2 4 4 3 2 2 2 4" xfId="16015" xr:uid="{5A288945-AF67-4908-BC7E-A975AB93D0A9}"/>
    <cellStyle name="Comma 2 2 4 4 3 2 2 3" xfId="5905" xr:uid="{56711035-09C9-4BBB-BF31-19B98E9CDE63}"/>
    <cellStyle name="Comma 2 2 4 4 3 2 2 3 2" xfId="18037" xr:uid="{3245B53E-C959-42BC-953F-BC524F633912}"/>
    <cellStyle name="Comma 2 2 4 4 3 2 2 4" xfId="9949" xr:uid="{EE0BA788-3D9B-47D0-86EC-6A6B4ECB3AE1}"/>
    <cellStyle name="Comma 2 2 4 4 3 2 2 4 2" xfId="22081" xr:uid="{BB8A0B40-46BE-4EF9-BEFE-4145C9B397C4}"/>
    <cellStyle name="Comma 2 2 4 4 3 2 2 5" xfId="13993" xr:uid="{561E9D62-3FD4-4ED1-8720-132BF637E6F0}"/>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3" xfId="10960" xr:uid="{2E113262-6558-473D-B256-48CA9DA42A55}"/>
    <cellStyle name="Comma 2 2 4 4 3 2 3 3 2" xfId="23092" xr:uid="{D16CC532-C82B-46E4-87DD-AAD7BB86135E}"/>
    <cellStyle name="Comma 2 2 4 4 3 2 3 4" xfId="15004" xr:uid="{146B634F-DF4B-4B45-8C29-19E5482075B6}"/>
    <cellStyle name="Comma 2 2 4 4 3 2 4" xfId="4894" xr:uid="{08FC9BF4-20F1-400C-A2DA-388B1FA32933}"/>
    <cellStyle name="Comma 2 2 4 4 3 2 4 2" xfId="17026" xr:uid="{B016D754-2CB5-473B-93BA-3813454481DD}"/>
    <cellStyle name="Comma 2 2 4 4 3 2 5" xfId="8938" xr:uid="{FE0DDDA8-519A-4D9D-9B5C-DF055CEB1141}"/>
    <cellStyle name="Comma 2 2 4 4 3 2 5 2" xfId="21070" xr:uid="{C8416492-CAE7-4E97-A8F1-B232FE52BE25}"/>
    <cellStyle name="Comma 2 2 4 4 3 2 6" xfId="12982" xr:uid="{16BE925F-A431-474C-960A-AE10AC7CCD36}"/>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3" xfId="11466" xr:uid="{089A8B27-D442-4DF8-8165-D2EAA6EA8FC9}"/>
    <cellStyle name="Comma 2 2 4 4 3 3 2 3 2" xfId="23598" xr:uid="{58F43A79-5C5D-4512-A4FC-556F2264F370}"/>
    <cellStyle name="Comma 2 2 4 4 3 3 2 4" xfId="15510" xr:uid="{D33E4D38-A695-43EB-8A19-33020143FF49}"/>
    <cellStyle name="Comma 2 2 4 4 3 3 3" xfId="5400" xr:uid="{D27D52EE-4196-48C2-A206-537C4A86A3DA}"/>
    <cellStyle name="Comma 2 2 4 4 3 3 3 2" xfId="17532" xr:uid="{5CF0FEFC-8701-440B-8AF4-87B6A49F60B0}"/>
    <cellStyle name="Comma 2 2 4 4 3 3 4" xfId="9444" xr:uid="{54D57FAA-A8AB-4556-93B2-5B77F9985F4A}"/>
    <cellStyle name="Comma 2 2 4 4 3 3 4 2" xfId="21576" xr:uid="{644957D3-CAF1-42DA-B8A9-ACA305E2020A}"/>
    <cellStyle name="Comma 2 2 4 4 3 3 5" xfId="13488" xr:uid="{349E55F4-3341-4B1E-8C11-D29CC1C4B8F9}"/>
    <cellStyle name="Comma 2 2 4 4 3 4" xfId="2367" xr:uid="{5A0DBDAE-AAD8-4517-945D-1F3072B75A0E}"/>
    <cellStyle name="Comma 2 2 4 4 3 4 2" xfId="6411" xr:uid="{5FED4A5C-DDBC-4EF6-B672-5BB93AA61C9C}"/>
    <cellStyle name="Comma 2 2 4 4 3 4 2 2" xfId="18543" xr:uid="{25912ABC-D99D-47E9-A8A9-F29353D9484E}"/>
    <cellStyle name="Comma 2 2 4 4 3 4 3" xfId="10455" xr:uid="{D342556F-6891-457A-A346-9373691EC7B8}"/>
    <cellStyle name="Comma 2 2 4 4 3 4 3 2" xfId="22587" xr:uid="{7C9AA477-B859-45CF-A21E-0FF4EAF90188}"/>
    <cellStyle name="Comma 2 2 4 4 3 4 4" xfId="14499" xr:uid="{26BC8EA8-D7CA-4547-A662-AE411F341D55}"/>
    <cellStyle name="Comma 2 2 4 4 3 5" xfId="4389" xr:uid="{E88B505D-58DC-4DCD-A876-4E28B23CCFAC}"/>
    <cellStyle name="Comma 2 2 4 4 3 5 2" xfId="16521" xr:uid="{FAD4B4D3-6948-45B9-8A40-631461ACF4CE}"/>
    <cellStyle name="Comma 2 2 4 4 3 6" xfId="8433" xr:uid="{57EE7818-02CF-443C-BEE2-E6DBA5C67380}"/>
    <cellStyle name="Comma 2 2 4 4 3 6 2" xfId="20565" xr:uid="{EE005C92-F442-4D96-AE5A-023F044ED0B8}"/>
    <cellStyle name="Comma 2 2 4 4 3 7" xfId="12477" xr:uid="{81775F99-1414-42D6-A35F-002F586601F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3" xfId="11718" xr:uid="{AF3CEF63-5585-4B7A-B381-74C59EE697BF}"/>
    <cellStyle name="Comma 2 2 4 4 4 2 2 3 2" xfId="23850" xr:uid="{535FFF64-7C05-4E26-A4BE-B7C1B3C3008E}"/>
    <cellStyle name="Comma 2 2 4 4 4 2 2 4" xfId="15762" xr:uid="{17D24913-76AB-400D-8486-DF50FECCB671}"/>
    <cellStyle name="Comma 2 2 4 4 4 2 3" xfId="5652" xr:uid="{9A09EB76-A2BE-4299-A82F-842C6207AB51}"/>
    <cellStyle name="Comma 2 2 4 4 4 2 3 2" xfId="17784" xr:uid="{FF7C81CC-25D2-4AC4-AA86-9D8ED7F06E05}"/>
    <cellStyle name="Comma 2 2 4 4 4 2 4" xfId="9696" xr:uid="{A882A31C-93EB-414E-A43B-8170427E494A}"/>
    <cellStyle name="Comma 2 2 4 4 4 2 4 2" xfId="21828" xr:uid="{595F7C7F-275A-4927-9957-D136DF3EC92A}"/>
    <cellStyle name="Comma 2 2 4 4 4 2 5" xfId="13740" xr:uid="{E095E29D-A212-4D2F-97B5-F942CCFC8819}"/>
    <cellStyle name="Comma 2 2 4 4 4 3" xfId="2619" xr:uid="{2F1AB534-4DF0-4F32-81AC-C9BC1488881B}"/>
    <cellStyle name="Comma 2 2 4 4 4 3 2" xfId="6663" xr:uid="{7A11A926-AB78-4F91-9725-A13D4CF55562}"/>
    <cellStyle name="Comma 2 2 4 4 4 3 2 2" xfId="18795" xr:uid="{3423C818-0C0F-44C5-A237-F60A35F25F3D}"/>
    <cellStyle name="Comma 2 2 4 4 4 3 3" xfId="10707" xr:uid="{3DCFB1D0-25DD-411B-9AA2-D0E0E4B6E6CD}"/>
    <cellStyle name="Comma 2 2 4 4 4 3 3 2" xfId="22839" xr:uid="{9DA65933-4DA6-421E-91A5-34EE1D9BFF9D}"/>
    <cellStyle name="Comma 2 2 4 4 4 3 4" xfId="14751" xr:uid="{F9F84CCE-629A-4CEB-B1BF-47A0862539BA}"/>
    <cellStyle name="Comma 2 2 4 4 4 4" xfId="4641" xr:uid="{6EB958A3-C084-4621-B920-3DA7230A7AF8}"/>
    <cellStyle name="Comma 2 2 4 4 4 4 2" xfId="16773" xr:uid="{2A3DA98D-7BC3-44D1-9681-0FDDFC614AE4}"/>
    <cellStyle name="Comma 2 2 4 4 4 5" xfId="8685" xr:uid="{7C09A86D-FD6F-410C-84AE-E2668B98CF98}"/>
    <cellStyle name="Comma 2 2 4 4 4 5 2" xfId="20817" xr:uid="{F7FBD98A-BEA7-469C-A720-9B94ABDD5063}"/>
    <cellStyle name="Comma 2 2 4 4 4 6" xfId="12729" xr:uid="{9A7C024D-F01C-4BCE-808E-79025E842EED}"/>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3" xfId="11213" xr:uid="{A9B76896-9AB2-4D3E-A91D-6C45E2D4277C}"/>
    <cellStyle name="Comma 2 2 4 4 5 2 3 2" xfId="23345" xr:uid="{2FD8253C-DFA0-4C6F-8255-29682F2B4399}"/>
    <cellStyle name="Comma 2 2 4 4 5 2 4" xfId="15257" xr:uid="{5CB9604C-08AC-4FBD-AF29-14076AAAA16D}"/>
    <cellStyle name="Comma 2 2 4 4 5 3" xfId="5147" xr:uid="{1CC9735F-567E-431F-81D1-ADF5116D7F2A}"/>
    <cellStyle name="Comma 2 2 4 4 5 3 2" xfId="17279" xr:uid="{C5133EF0-FC11-4395-A119-FEFB773C4E03}"/>
    <cellStyle name="Comma 2 2 4 4 5 4" xfId="9191" xr:uid="{8BEDEEB6-CF9A-482B-B198-6A33065D2DEC}"/>
    <cellStyle name="Comma 2 2 4 4 5 4 2" xfId="21323" xr:uid="{A5220140-9419-4511-8B23-B9E484E8A947}"/>
    <cellStyle name="Comma 2 2 4 4 5 5" xfId="13235" xr:uid="{D0E4E2C1-B46A-4613-B93D-40D151601088}"/>
    <cellStyle name="Comma 2 2 4 4 6" xfId="2114" xr:uid="{FD17ABFF-96BC-4D99-B8E8-7453BB9A6D5E}"/>
    <cellStyle name="Comma 2 2 4 4 6 2" xfId="6158" xr:uid="{7D292C12-2C55-4FC9-8192-9EAB33AF80A0}"/>
    <cellStyle name="Comma 2 2 4 4 6 2 2" xfId="18290" xr:uid="{E9569F62-0A63-4765-9896-E5CAC55DE68E}"/>
    <cellStyle name="Comma 2 2 4 4 6 3" xfId="10202" xr:uid="{38EEDB15-C861-43A6-8359-AB878593A2BE}"/>
    <cellStyle name="Comma 2 2 4 4 6 3 2" xfId="22334" xr:uid="{D01064D4-7246-4A7D-B9D7-3033661F3148}"/>
    <cellStyle name="Comma 2 2 4 4 6 4" xfId="14246" xr:uid="{D055181D-3227-4159-902F-47F3C7697372}"/>
    <cellStyle name="Comma 2 2 4 4 7" xfId="4136" xr:uid="{7558B936-190B-4B2C-A494-92CE52B29138}"/>
    <cellStyle name="Comma 2 2 4 4 7 2" xfId="16268" xr:uid="{08A7F8D2-4904-413C-9AEA-DC70774BC0C3}"/>
    <cellStyle name="Comma 2 2 4 4 8" xfId="8180" xr:uid="{0A17F520-1FBD-473F-B970-F33660488E78}"/>
    <cellStyle name="Comma 2 2 4 4 8 2" xfId="20312" xr:uid="{4BE0C993-CF8A-444A-84BD-21DBF77E857E}"/>
    <cellStyle name="Comma 2 2 4 4 9" xfId="12224" xr:uid="{C276BC4C-9C2E-4C4A-9A0A-23C06257A9CB}"/>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3" xfId="12034" xr:uid="{10E0A7EE-48EC-445F-A0ED-7D75677A8CA5}"/>
    <cellStyle name="Comma 2 2 4 5 2 2 2 2 3 2" xfId="24166" xr:uid="{D74A2EBB-85B1-450B-B339-A1E948EBA448}"/>
    <cellStyle name="Comma 2 2 4 5 2 2 2 2 4" xfId="16078" xr:uid="{BBBD04B2-C245-42C5-8C89-A9C97325135D}"/>
    <cellStyle name="Comma 2 2 4 5 2 2 2 3" xfId="5968" xr:uid="{E50C8325-B5B5-450B-BA88-55ABF1C1C469}"/>
    <cellStyle name="Comma 2 2 4 5 2 2 2 3 2" xfId="18100" xr:uid="{4DBA9A33-593A-4223-884E-07AA72C29E04}"/>
    <cellStyle name="Comma 2 2 4 5 2 2 2 4" xfId="10012" xr:uid="{4178E12B-A007-4BD9-A417-3A416077A79E}"/>
    <cellStyle name="Comma 2 2 4 5 2 2 2 4 2" xfId="22144" xr:uid="{0B8885D8-218D-4074-89C0-FA5EC6EB2EDA}"/>
    <cellStyle name="Comma 2 2 4 5 2 2 2 5" xfId="14056" xr:uid="{7AD6318D-D8D3-411F-B7D1-190CFE846AC7}"/>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3" xfId="11023" xr:uid="{0E5E26AA-137B-43BA-905C-E9B0511FC494}"/>
    <cellStyle name="Comma 2 2 4 5 2 2 3 3 2" xfId="23155" xr:uid="{09072E6A-B895-4F91-8A36-AA9B659DB075}"/>
    <cellStyle name="Comma 2 2 4 5 2 2 3 4" xfId="15067" xr:uid="{6EBC02AE-971F-4625-8A8D-A52A34A60290}"/>
    <cellStyle name="Comma 2 2 4 5 2 2 4" xfId="4957" xr:uid="{38706706-6CF3-4E30-9A25-6AE7A27EB19B}"/>
    <cellStyle name="Comma 2 2 4 5 2 2 4 2" xfId="17089" xr:uid="{DD0BB36C-26C8-42B9-A776-DCECD1C72C10}"/>
    <cellStyle name="Comma 2 2 4 5 2 2 5" xfId="9001" xr:uid="{8BC07700-1A95-40AF-8DEC-DF88018FF4B7}"/>
    <cellStyle name="Comma 2 2 4 5 2 2 5 2" xfId="21133" xr:uid="{AAB33578-7D3A-4EE3-9A37-BABB99B11D80}"/>
    <cellStyle name="Comma 2 2 4 5 2 2 6" xfId="13045" xr:uid="{4CE86ED3-0B95-4F63-A641-D3F506B62E19}"/>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3" xfId="11529" xr:uid="{EE744136-36B6-48C3-B1B6-F13B12714F5A}"/>
    <cellStyle name="Comma 2 2 4 5 2 3 2 3 2" xfId="23661" xr:uid="{D5390B08-0A08-48AF-9A76-16E0490E4794}"/>
    <cellStyle name="Comma 2 2 4 5 2 3 2 4" xfId="15573" xr:uid="{2F6504D7-1FA4-4314-92AE-0BDBA8129F30}"/>
    <cellStyle name="Comma 2 2 4 5 2 3 3" xfId="5463" xr:uid="{5A174118-8B48-4E15-9FB9-2271A0591C5D}"/>
    <cellStyle name="Comma 2 2 4 5 2 3 3 2" xfId="17595" xr:uid="{43FEBEE5-D4DA-4B1D-83D0-B3DD8E723545}"/>
    <cellStyle name="Comma 2 2 4 5 2 3 4" xfId="9507" xr:uid="{E6855E07-52BB-431E-8BF3-69666C64F10D}"/>
    <cellStyle name="Comma 2 2 4 5 2 3 4 2" xfId="21639" xr:uid="{ADDF20D0-2C63-41B0-95BE-01876EBD33C5}"/>
    <cellStyle name="Comma 2 2 4 5 2 3 5" xfId="13551" xr:uid="{62CEA2E7-5695-4FFF-860E-B11C217E96D6}"/>
    <cellStyle name="Comma 2 2 4 5 2 4" xfId="2430" xr:uid="{A52D848F-BFC1-4533-9108-35814547C238}"/>
    <cellStyle name="Comma 2 2 4 5 2 4 2" xfId="6474" xr:uid="{3BFBE427-2FFF-4852-BF08-6F2803A7ABF4}"/>
    <cellStyle name="Comma 2 2 4 5 2 4 2 2" xfId="18606" xr:uid="{C7A085B3-606C-40A8-A771-A112BA63C39E}"/>
    <cellStyle name="Comma 2 2 4 5 2 4 3" xfId="10518" xr:uid="{F656C40B-C97A-4F1C-9787-F68B137F633D}"/>
    <cellStyle name="Comma 2 2 4 5 2 4 3 2" xfId="22650" xr:uid="{E90A8E5E-B2BC-4D5C-9ED5-D5481D75294E}"/>
    <cellStyle name="Comma 2 2 4 5 2 4 4" xfId="14562" xr:uid="{45266D4C-B626-420A-AFB3-89B211D99A7B}"/>
    <cellStyle name="Comma 2 2 4 5 2 5" xfId="4452" xr:uid="{18F8CCEB-0695-46C2-B89C-FC0297E8EFEF}"/>
    <cellStyle name="Comma 2 2 4 5 2 5 2" xfId="16584" xr:uid="{95B4C054-A397-4AC8-8D67-63A35D2F0D96}"/>
    <cellStyle name="Comma 2 2 4 5 2 6" xfId="8496" xr:uid="{F0B70610-B1C2-484A-BD10-9061D0BB9079}"/>
    <cellStyle name="Comma 2 2 4 5 2 6 2" xfId="20628" xr:uid="{3123136C-D6BA-4083-991D-DECCB1F32F8F}"/>
    <cellStyle name="Comma 2 2 4 5 2 7" xfId="12540" xr:uid="{27D98A29-DAA5-46E0-BF38-2DB15EADD8C8}"/>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3" xfId="11781" xr:uid="{4D94C42B-4505-4A88-9BDF-80FA14FEE95C}"/>
    <cellStyle name="Comma 2 2 4 5 3 2 2 3 2" xfId="23913" xr:uid="{8170028C-D10A-4C18-9F91-0B679884717D}"/>
    <cellStyle name="Comma 2 2 4 5 3 2 2 4" xfId="15825" xr:uid="{BDC44C7E-994A-45DF-AC0B-2C5571403BD5}"/>
    <cellStyle name="Comma 2 2 4 5 3 2 3" xfId="5715" xr:uid="{870A8ACD-31F2-4AE6-8E3F-EB924597977A}"/>
    <cellStyle name="Comma 2 2 4 5 3 2 3 2" xfId="17847" xr:uid="{E72066BA-69A0-4390-A8B7-836D4D2AB514}"/>
    <cellStyle name="Comma 2 2 4 5 3 2 4" xfId="9759" xr:uid="{751EB7C3-4199-4277-A793-7082EC3332E4}"/>
    <cellStyle name="Comma 2 2 4 5 3 2 4 2" xfId="21891" xr:uid="{4438D8E3-2EDF-4AB4-AA16-FE7054A7C071}"/>
    <cellStyle name="Comma 2 2 4 5 3 2 5" xfId="13803" xr:uid="{1AF49CEB-4A46-4305-B4ED-0BD43E0D7F0C}"/>
    <cellStyle name="Comma 2 2 4 5 3 3" xfId="2682" xr:uid="{3C380270-D263-4964-95E3-8F731AF6E21A}"/>
    <cellStyle name="Comma 2 2 4 5 3 3 2" xfId="6726" xr:uid="{31FE13D7-D8AB-49C2-8118-5BE94FF73BCE}"/>
    <cellStyle name="Comma 2 2 4 5 3 3 2 2" xfId="18858" xr:uid="{9C1D72D7-C088-4192-AF56-AE478A18573E}"/>
    <cellStyle name="Comma 2 2 4 5 3 3 3" xfId="10770" xr:uid="{F85BD23F-9F49-47E4-AF4E-404C61A5D8E1}"/>
    <cellStyle name="Comma 2 2 4 5 3 3 3 2" xfId="22902" xr:uid="{1136B27F-242A-476B-A581-E7C31839C10D}"/>
    <cellStyle name="Comma 2 2 4 5 3 3 4" xfId="14814" xr:uid="{C16D2124-4FAD-44FC-8742-FC95AFE164C4}"/>
    <cellStyle name="Comma 2 2 4 5 3 4" xfId="4704" xr:uid="{175E129D-98F2-4C5A-860F-85716361DAF4}"/>
    <cellStyle name="Comma 2 2 4 5 3 4 2" xfId="16836" xr:uid="{2DB85DC3-0C5D-4840-A1E3-8839088DC0B0}"/>
    <cellStyle name="Comma 2 2 4 5 3 5" xfId="8748" xr:uid="{848129DC-FA5E-460F-8F73-A2AB25500D52}"/>
    <cellStyle name="Comma 2 2 4 5 3 5 2" xfId="20880" xr:uid="{3FDB0EF0-1ED6-4248-B933-20FB30BB73AD}"/>
    <cellStyle name="Comma 2 2 4 5 3 6" xfId="12792" xr:uid="{331C2E79-47E8-4C2E-808B-B30BF1C20CC3}"/>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3" xfId="11276" xr:uid="{34749AD1-D97E-4A50-970C-79253C714F1C}"/>
    <cellStyle name="Comma 2 2 4 5 4 2 3 2" xfId="23408" xr:uid="{18B8D6D3-9868-42D4-A3E4-DBE5BE9B9E6B}"/>
    <cellStyle name="Comma 2 2 4 5 4 2 4" xfId="15320" xr:uid="{0FE8E078-76F5-4786-9E03-4DA7E84AC494}"/>
    <cellStyle name="Comma 2 2 4 5 4 3" xfId="5210" xr:uid="{35347602-D520-4019-84E3-F5CE1C3FA9C4}"/>
    <cellStyle name="Comma 2 2 4 5 4 3 2" xfId="17342" xr:uid="{2C034FCF-588F-4D02-B153-FA2AABBD1F9C}"/>
    <cellStyle name="Comma 2 2 4 5 4 4" xfId="9254" xr:uid="{F6B98B79-67C9-403A-8105-15851099A270}"/>
    <cellStyle name="Comma 2 2 4 5 4 4 2" xfId="21386" xr:uid="{DF084B82-C28B-41F9-908D-0B253C4DF3C3}"/>
    <cellStyle name="Comma 2 2 4 5 4 5" xfId="13298" xr:uid="{18EFDA97-422C-4A13-BBC0-C4A9CC783EEC}"/>
    <cellStyle name="Comma 2 2 4 5 5" xfId="2177" xr:uid="{9931A10D-12D2-4FDA-858D-87638E7C3B1E}"/>
    <cellStyle name="Comma 2 2 4 5 5 2" xfId="6221" xr:uid="{4A12AAD0-5D62-424C-8982-A317715DFCA7}"/>
    <cellStyle name="Comma 2 2 4 5 5 2 2" xfId="18353" xr:uid="{75BCB1D7-7B64-4604-8A49-88EDC483A095}"/>
    <cellStyle name="Comma 2 2 4 5 5 3" xfId="10265" xr:uid="{50392DF2-2344-4588-950D-45C7A9A95B7C}"/>
    <cellStyle name="Comma 2 2 4 5 5 3 2" xfId="22397" xr:uid="{2F6B7ECD-C6AB-4509-9E4D-48930FF8AFF0}"/>
    <cellStyle name="Comma 2 2 4 5 5 4" xfId="14309" xr:uid="{4B4C452C-6DF5-450E-8C8E-F3991C27C2ED}"/>
    <cellStyle name="Comma 2 2 4 5 6" xfId="4199" xr:uid="{D128E6C9-0302-4602-94EE-00030E6E2B67}"/>
    <cellStyle name="Comma 2 2 4 5 6 2" xfId="16331" xr:uid="{F2B431FB-DAA7-4614-A56B-204D3BBDD50F}"/>
    <cellStyle name="Comma 2 2 4 5 7" xfId="8243" xr:uid="{1A715C1A-67FE-4D11-A3C3-12046C9BEC68}"/>
    <cellStyle name="Comma 2 2 4 5 7 2" xfId="20375" xr:uid="{D9EACA67-9573-43AE-B5CC-74AF82B63107}"/>
    <cellStyle name="Comma 2 2 4 5 8" xfId="12287" xr:uid="{48FBBA1E-F852-4825-844F-F1E37F60D296}"/>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3" xfId="11908" xr:uid="{C5BE5D5E-77DF-40D7-A779-C6D92B3D8654}"/>
    <cellStyle name="Comma 2 2 4 6 2 2 2 3 2" xfId="24040" xr:uid="{7B125971-9ADA-44FF-B948-35B546D80014}"/>
    <cellStyle name="Comma 2 2 4 6 2 2 2 4" xfId="15952" xr:uid="{7D3617DF-39BF-4348-9C31-4D23DA0C4A76}"/>
    <cellStyle name="Comma 2 2 4 6 2 2 3" xfId="5842" xr:uid="{9D6F9083-0547-492E-9C0F-300E11EB9068}"/>
    <cellStyle name="Comma 2 2 4 6 2 2 3 2" xfId="17974" xr:uid="{0D5CD998-9BA0-4BDE-87FE-FDC4BB2FE58A}"/>
    <cellStyle name="Comma 2 2 4 6 2 2 4" xfId="9886" xr:uid="{0F697C22-D257-4B39-962D-1BE0278585D5}"/>
    <cellStyle name="Comma 2 2 4 6 2 2 4 2" xfId="22018" xr:uid="{9758DC33-848B-4DEE-BE0A-B93BC8E6E5B8}"/>
    <cellStyle name="Comma 2 2 4 6 2 2 5" xfId="13930" xr:uid="{A80BDF97-16D5-4E30-B198-DC4CA26B3FDA}"/>
    <cellStyle name="Comma 2 2 4 6 2 3" xfId="2809" xr:uid="{0F39AF0C-E645-4F2B-A8DD-018C7BCA0534}"/>
    <cellStyle name="Comma 2 2 4 6 2 3 2" xfId="6853" xr:uid="{4B578FAD-1DC0-46F0-BAD8-0B34C6A9F839}"/>
    <cellStyle name="Comma 2 2 4 6 2 3 2 2" xfId="18985" xr:uid="{73CAEDFC-6404-4D96-BE7C-0DE9A589F2C2}"/>
    <cellStyle name="Comma 2 2 4 6 2 3 3" xfId="10897" xr:uid="{2D488C66-52C0-4B26-8806-4706B54A81CD}"/>
    <cellStyle name="Comma 2 2 4 6 2 3 3 2" xfId="23029" xr:uid="{9202164C-4BB1-44D3-8534-4E3C8F3BD625}"/>
    <cellStyle name="Comma 2 2 4 6 2 3 4" xfId="14941" xr:uid="{D8156AE8-DAF6-4286-93D3-1FA45B813B25}"/>
    <cellStyle name="Comma 2 2 4 6 2 4" xfId="4831" xr:uid="{3B23603D-650C-4C2F-96AF-FC64749016DB}"/>
    <cellStyle name="Comma 2 2 4 6 2 4 2" xfId="16963" xr:uid="{4C1ADFAC-4BAB-4152-B4F9-573A4B458E5C}"/>
    <cellStyle name="Comma 2 2 4 6 2 5" xfId="8875" xr:uid="{16CC5C62-532B-4BCE-9088-757F074B6B37}"/>
    <cellStyle name="Comma 2 2 4 6 2 5 2" xfId="21007" xr:uid="{5EF7D4C3-6714-4B84-868C-03F007333EBE}"/>
    <cellStyle name="Comma 2 2 4 6 2 6" xfId="12919" xr:uid="{92B42381-AB5A-4086-BD53-9CFEB0169D72}"/>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3" xfId="11403" xr:uid="{5883112D-7677-4E3B-B622-572B0760468B}"/>
    <cellStyle name="Comma 2 2 4 6 3 2 3 2" xfId="23535" xr:uid="{CA3ACE33-0829-443C-B226-86C3931DE304}"/>
    <cellStyle name="Comma 2 2 4 6 3 2 4" xfId="15447" xr:uid="{49CE280D-6328-4DAF-BB61-FBF51087F734}"/>
    <cellStyle name="Comma 2 2 4 6 3 3" xfId="5337" xr:uid="{F9356F77-EC7C-4CA1-8335-BB924013BDE5}"/>
    <cellStyle name="Comma 2 2 4 6 3 3 2" xfId="17469" xr:uid="{FFEAE5A8-B2C0-49BD-9672-504F1EDDD661}"/>
    <cellStyle name="Comma 2 2 4 6 3 4" xfId="9381" xr:uid="{D91452E0-8F87-4237-90E5-172563038CA4}"/>
    <cellStyle name="Comma 2 2 4 6 3 4 2" xfId="21513" xr:uid="{A0A4F8B0-EDB8-4B6E-8A65-CC093FBF834C}"/>
    <cellStyle name="Comma 2 2 4 6 3 5" xfId="13425" xr:uid="{47E7C8DD-7819-4B8A-A2D7-1D73F6EA7E7D}"/>
    <cellStyle name="Comma 2 2 4 6 4" xfId="2304" xr:uid="{0D73BE7F-1DF5-41F6-A8D6-FBEB98AEEB82}"/>
    <cellStyle name="Comma 2 2 4 6 4 2" xfId="6348" xr:uid="{7802A510-5436-4F8E-9CC6-35C56F985231}"/>
    <cellStyle name="Comma 2 2 4 6 4 2 2" xfId="18480" xr:uid="{27CB37AC-AD92-4987-84B8-41C35C3FD7EE}"/>
    <cellStyle name="Comma 2 2 4 6 4 3" xfId="10392" xr:uid="{7EE50A31-996C-4AB8-BE17-4267AE2D8606}"/>
    <cellStyle name="Comma 2 2 4 6 4 3 2" xfId="22524" xr:uid="{78E013A3-A7C7-494A-BB67-07544FEBFE9C}"/>
    <cellStyle name="Comma 2 2 4 6 4 4" xfId="14436" xr:uid="{37B5DB92-7038-4D6F-ABE6-8AD47F8EE03B}"/>
    <cellStyle name="Comma 2 2 4 6 5" xfId="4326" xr:uid="{3102133A-004C-45FB-9B6D-BFDB70142ACE}"/>
    <cellStyle name="Comma 2 2 4 6 5 2" xfId="16458" xr:uid="{79B61F66-7BE5-499A-B2A2-D8002B873D7B}"/>
    <cellStyle name="Comma 2 2 4 6 6" xfId="8370" xr:uid="{6F7C9CC9-25BD-486D-9136-F249EFB80B1A}"/>
    <cellStyle name="Comma 2 2 4 6 6 2" xfId="20502" xr:uid="{4318CF3C-AEDE-42B5-9868-6E55B54CC644}"/>
    <cellStyle name="Comma 2 2 4 6 7" xfId="12414" xr:uid="{E47290AE-A3C9-4F3C-835F-A0165C4BC039}"/>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3" xfId="11655" xr:uid="{3A9C8425-AD48-46FE-8472-5042B27BFF55}"/>
    <cellStyle name="Comma 2 2 4 7 2 2 3 2" xfId="23787" xr:uid="{AB001048-FA00-45C7-93FE-5D3A690B5D5A}"/>
    <cellStyle name="Comma 2 2 4 7 2 2 4" xfId="15699" xr:uid="{88F154E2-1569-4129-81F9-810EE1532E8F}"/>
    <cellStyle name="Comma 2 2 4 7 2 3" xfId="5589" xr:uid="{388E3A0C-9D34-4650-A34A-FA061B9BBC3E}"/>
    <cellStyle name="Comma 2 2 4 7 2 3 2" xfId="17721" xr:uid="{04A19335-5550-4D93-945A-96C96654BB40}"/>
    <cellStyle name="Comma 2 2 4 7 2 4" xfId="9633" xr:uid="{5DD5960F-D0FE-446A-BDFB-02840EFF0A75}"/>
    <cellStyle name="Comma 2 2 4 7 2 4 2" xfId="21765" xr:uid="{344A8856-367C-4642-994C-A1CFE548E2CE}"/>
    <cellStyle name="Comma 2 2 4 7 2 5" xfId="13677" xr:uid="{2BF8B6F1-C3EF-4FF2-91ED-9C1D52FBA9A3}"/>
    <cellStyle name="Comma 2 2 4 7 3" xfId="2556" xr:uid="{180F987D-193A-4F60-8F21-633BA044F4C8}"/>
    <cellStyle name="Comma 2 2 4 7 3 2" xfId="6600" xr:uid="{00C3008F-A49F-4493-B8EE-54DBD9418001}"/>
    <cellStyle name="Comma 2 2 4 7 3 2 2" xfId="18732" xr:uid="{EF4737C4-FEAA-4D3F-84B5-008720385B1D}"/>
    <cellStyle name="Comma 2 2 4 7 3 3" xfId="10644" xr:uid="{6F5230B9-678C-4162-A2E4-AAC472528366}"/>
    <cellStyle name="Comma 2 2 4 7 3 3 2" xfId="22776" xr:uid="{2040C7E5-E5E6-4A3F-81F5-D2FC0498E441}"/>
    <cellStyle name="Comma 2 2 4 7 3 4" xfId="14688" xr:uid="{D3383147-AB69-4091-9A72-A6CA9C402A4E}"/>
    <cellStyle name="Comma 2 2 4 7 4" xfId="4578" xr:uid="{3082D57B-C752-413B-BB59-197D8D481AED}"/>
    <cellStyle name="Comma 2 2 4 7 4 2" xfId="16710" xr:uid="{50D4B18B-98C5-4BA3-9A2F-8BFDA41EF4EA}"/>
    <cellStyle name="Comma 2 2 4 7 5" xfId="8622" xr:uid="{A6D4BF7B-6D54-4A9A-A07D-792BA466B15A}"/>
    <cellStyle name="Comma 2 2 4 7 5 2" xfId="20754" xr:uid="{1C6D9934-5573-4B4A-B31A-438F56C96813}"/>
    <cellStyle name="Comma 2 2 4 7 6" xfId="12666" xr:uid="{E2AB4DB4-104A-4CC0-9DC4-DCABFE9AD87C}"/>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3" xfId="11150" xr:uid="{67CB4D33-12A7-45C7-9B0F-A2B072FE7CB2}"/>
    <cellStyle name="Comma 2 2 4 8 2 3 2" xfId="23282" xr:uid="{7E2599E9-3BBE-4B5A-A799-4B470442C8DC}"/>
    <cellStyle name="Comma 2 2 4 8 2 4" xfId="15194" xr:uid="{32B09501-BAF9-46CE-81ED-3250AF10824C}"/>
    <cellStyle name="Comma 2 2 4 8 3" xfId="5084" xr:uid="{2827F9EA-B4AD-423E-B04C-ACDA41E56C38}"/>
    <cellStyle name="Comma 2 2 4 8 3 2" xfId="17216" xr:uid="{8F59D477-C8B3-4266-BFCF-A7B516BB56E7}"/>
    <cellStyle name="Comma 2 2 4 8 4" xfId="9128" xr:uid="{C41719A6-AF51-4FC2-B80C-72AC96E24126}"/>
    <cellStyle name="Comma 2 2 4 8 4 2" xfId="21260" xr:uid="{2CA6CC5A-6B7E-4FD4-AD49-C7999D02FE19}"/>
    <cellStyle name="Comma 2 2 4 8 5" xfId="13172" xr:uid="{5EB0BDD5-5F55-4DF8-BA41-8A44CD06A3F5}"/>
    <cellStyle name="Comma 2 2 4 9" xfId="2051" xr:uid="{7CC02C03-9FDE-46AB-A35D-FD924F4E0818}"/>
    <cellStyle name="Comma 2 2 4 9 2" xfId="6095" xr:uid="{EE400AD3-507B-455C-A13B-1D5621D26C51}"/>
    <cellStyle name="Comma 2 2 4 9 2 2" xfId="18227" xr:uid="{3713CE35-D866-431C-81FF-EA5DDC880901}"/>
    <cellStyle name="Comma 2 2 4 9 3" xfId="10139" xr:uid="{67056A06-05D0-49FE-9AE1-FC2F80BCBF6F}"/>
    <cellStyle name="Comma 2 2 4 9 3 2" xfId="22271" xr:uid="{9FF50877-BA73-4CDF-9AF5-C05585E4F532}"/>
    <cellStyle name="Comma 2 2 4 9 4" xfId="14183" xr:uid="{311AAC2D-C69B-4689-8BD9-EDD9A4764BB1}"/>
    <cellStyle name="Comma 2 2 5" xfId="28" xr:uid="{C7E613D6-CAE1-470D-AA19-CE9142DABFB9}"/>
    <cellStyle name="Comma 2 2 5 10" xfId="4072" xr:uid="{D94E6456-A5A3-4667-BABE-FEC25FE84648}"/>
    <cellStyle name="Comma 2 2 5 10 2" xfId="16204" xr:uid="{D8B55007-79FE-4375-85D2-4491E40856CA}"/>
    <cellStyle name="Comma 2 2 5 11" xfId="8116" xr:uid="{D13BB0D3-77C5-4D12-AE4D-EA4055C3BA01}"/>
    <cellStyle name="Comma 2 2 5 11 2" xfId="20248" xr:uid="{09E78ACC-200E-40D6-86F3-AAD556AA70E6}"/>
    <cellStyle name="Comma 2 2 5 12" xfId="12160" xr:uid="{F9782A0B-004D-435D-B41E-3A2DF7FD497F}"/>
    <cellStyle name="Comma 2 2 5 2" xfId="49" xr:uid="{D4A032B1-D979-4A96-B9D4-A95E5A1FF58F}"/>
    <cellStyle name="Comma 2 2 5 2 10" xfId="12181" xr:uid="{F5C3842E-25B9-4360-87CD-715A4370F33F}"/>
    <cellStyle name="Comma 2 2 5 2 2" xfId="112" xr:uid="{EDE61701-A70F-4E2B-BF92-D460AA7898A8}"/>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3" xfId="12117" xr:uid="{BA5E1145-C36F-4E1C-8D6B-9125F4C19190}"/>
    <cellStyle name="Comma 2 2 5 2 2 2 2 2 2 2 3 2" xfId="24249" xr:uid="{B58BD3C5-BF30-47C3-B100-E3722555B513}"/>
    <cellStyle name="Comma 2 2 5 2 2 2 2 2 2 2 4" xfId="16161" xr:uid="{316EF727-2E81-4276-91BB-D0C1DFC1A528}"/>
    <cellStyle name="Comma 2 2 5 2 2 2 2 2 2 3" xfId="6051" xr:uid="{3050BCE3-7314-48A2-B695-3238D2592C1A}"/>
    <cellStyle name="Comma 2 2 5 2 2 2 2 2 2 3 2" xfId="18183" xr:uid="{3634A194-BB22-4599-839C-707B4707FFAC}"/>
    <cellStyle name="Comma 2 2 5 2 2 2 2 2 2 4" xfId="10095" xr:uid="{FFE542EB-BDBF-4F61-89E7-AE5504DF48A3}"/>
    <cellStyle name="Comma 2 2 5 2 2 2 2 2 2 4 2" xfId="22227" xr:uid="{A8880C2F-5A5A-4E55-A33A-DD3C8B2F62F9}"/>
    <cellStyle name="Comma 2 2 5 2 2 2 2 2 2 5" xfId="14139" xr:uid="{557206AA-96A3-4F92-8C87-7EE791390F8E}"/>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3" xfId="11106" xr:uid="{9BE4F306-666E-46C8-B1CA-091B604043D7}"/>
    <cellStyle name="Comma 2 2 5 2 2 2 2 2 3 3 2" xfId="23238" xr:uid="{771BAC76-7C6C-401E-9ABB-B3618D1DED33}"/>
    <cellStyle name="Comma 2 2 5 2 2 2 2 2 3 4" xfId="15150" xr:uid="{342AB9A1-F68E-4825-B9EE-5087E8C5960F}"/>
    <cellStyle name="Comma 2 2 5 2 2 2 2 2 4" xfId="5040" xr:uid="{838DEB30-BFCF-4748-8D5F-78FFEED9D07B}"/>
    <cellStyle name="Comma 2 2 5 2 2 2 2 2 4 2" xfId="17172" xr:uid="{73A30566-6048-4161-AE27-78E49B67F5FF}"/>
    <cellStyle name="Comma 2 2 5 2 2 2 2 2 5" xfId="9084" xr:uid="{ED145AD7-A3AB-4052-8106-59BCE4DF4277}"/>
    <cellStyle name="Comma 2 2 5 2 2 2 2 2 5 2" xfId="21216" xr:uid="{00853454-2B44-4A9A-AFED-28FD6FEE3C59}"/>
    <cellStyle name="Comma 2 2 5 2 2 2 2 2 6" xfId="13128" xr:uid="{29CA77ED-C875-4C8B-AFD2-CC716F5E029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3" xfId="11612" xr:uid="{0952CFC5-E72B-4647-9C99-129A11666541}"/>
    <cellStyle name="Comma 2 2 5 2 2 2 2 3 2 3 2" xfId="23744" xr:uid="{97F0051F-207E-4CF2-B099-FE86AC44C671}"/>
    <cellStyle name="Comma 2 2 5 2 2 2 2 3 2 4" xfId="15656" xr:uid="{A2E5539A-86AA-4958-8265-EB04478F223E}"/>
    <cellStyle name="Comma 2 2 5 2 2 2 2 3 3" xfId="5546" xr:uid="{9203A2D7-159B-47A1-B137-5D27DE1BCC2B}"/>
    <cellStyle name="Comma 2 2 5 2 2 2 2 3 3 2" xfId="17678" xr:uid="{AB9BDCEF-4A86-4DE7-A421-C9A800C5093C}"/>
    <cellStyle name="Comma 2 2 5 2 2 2 2 3 4" xfId="9590" xr:uid="{FFC707CD-B6B0-498E-B056-954FA2B0DD21}"/>
    <cellStyle name="Comma 2 2 5 2 2 2 2 3 4 2" xfId="21722" xr:uid="{D967A3BE-CD4E-4377-A4E9-30C420332E1F}"/>
    <cellStyle name="Comma 2 2 5 2 2 2 2 3 5" xfId="13634" xr:uid="{7277712B-B442-4449-B80C-3423E21371EB}"/>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3" xfId="10601" xr:uid="{6BE28A95-2B69-4C45-8963-39859F5BDB0D}"/>
    <cellStyle name="Comma 2 2 5 2 2 2 2 4 3 2" xfId="22733" xr:uid="{3D432674-FDDC-4BE0-AF21-F8330AA6FF31}"/>
    <cellStyle name="Comma 2 2 5 2 2 2 2 4 4" xfId="14645" xr:uid="{EA642909-FB53-4554-B753-0898B4A00150}"/>
    <cellStyle name="Comma 2 2 5 2 2 2 2 5" xfId="4535" xr:uid="{AC8AB639-E9CA-4227-A7E7-B8F1C6C7C279}"/>
    <cellStyle name="Comma 2 2 5 2 2 2 2 5 2" xfId="16667" xr:uid="{161ECD07-DF5C-43E0-BC79-4552C5EB141C}"/>
    <cellStyle name="Comma 2 2 5 2 2 2 2 6" xfId="8579" xr:uid="{6C8B4A2B-52EB-4A92-83FC-F9D7DEEE87E7}"/>
    <cellStyle name="Comma 2 2 5 2 2 2 2 6 2" xfId="20711" xr:uid="{5D9482B3-2740-4DE6-A052-FED2E3EFAAA3}"/>
    <cellStyle name="Comma 2 2 5 2 2 2 2 7" xfId="12623" xr:uid="{B2173541-24DD-46E9-8D49-8618A35EF695}"/>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3" xfId="11864" xr:uid="{710194ED-0BF6-45A8-9536-135F98DF4EB1}"/>
    <cellStyle name="Comma 2 2 5 2 2 2 3 2 2 3 2" xfId="23996" xr:uid="{D8313A2E-0589-48C6-B1FA-022578059733}"/>
    <cellStyle name="Comma 2 2 5 2 2 2 3 2 2 4" xfId="15908" xr:uid="{F064BA0C-A599-4760-BF58-AC4B693B7B34}"/>
    <cellStyle name="Comma 2 2 5 2 2 2 3 2 3" xfId="5798" xr:uid="{617B845F-A4C0-4825-84E1-CED7C7CA1E46}"/>
    <cellStyle name="Comma 2 2 5 2 2 2 3 2 3 2" xfId="17930" xr:uid="{67FCF571-625C-4593-95B8-25409DE9FDD7}"/>
    <cellStyle name="Comma 2 2 5 2 2 2 3 2 4" xfId="9842" xr:uid="{678BB352-B7B0-4017-8205-8B72ADAA2A16}"/>
    <cellStyle name="Comma 2 2 5 2 2 2 3 2 4 2" xfId="21974" xr:uid="{C9A51900-D93E-4052-A011-29F219B75EC5}"/>
    <cellStyle name="Comma 2 2 5 2 2 2 3 2 5" xfId="13886" xr:uid="{2E1BFD8F-A29E-4165-B3B0-D0D90245F296}"/>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3" xfId="10853" xr:uid="{2F9A4EBF-3F0D-405B-8E9F-5F7447BE259F}"/>
    <cellStyle name="Comma 2 2 5 2 2 2 3 3 3 2" xfId="22985" xr:uid="{E6812E4F-2F27-4143-AFA7-53C5954E2A34}"/>
    <cellStyle name="Comma 2 2 5 2 2 2 3 3 4" xfId="14897" xr:uid="{F3402D4A-1359-4FA9-9782-48EC21E37B5A}"/>
    <cellStyle name="Comma 2 2 5 2 2 2 3 4" xfId="4787" xr:uid="{836D93A0-7DC1-4DF8-BEA3-EF8CAFF1C1B7}"/>
    <cellStyle name="Comma 2 2 5 2 2 2 3 4 2" xfId="16919" xr:uid="{65A2799A-8506-4EB3-B70B-81304210DD4C}"/>
    <cellStyle name="Comma 2 2 5 2 2 2 3 5" xfId="8831" xr:uid="{1B9E0E31-CB6B-4D36-8F88-78E938E6B3AD}"/>
    <cellStyle name="Comma 2 2 5 2 2 2 3 5 2" xfId="20963" xr:uid="{3BC5A640-7234-4214-8E08-9F7E598FFA1F}"/>
    <cellStyle name="Comma 2 2 5 2 2 2 3 6" xfId="12875" xr:uid="{4677176B-8BF7-433D-B526-AC6868A16B4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3" xfId="11359" xr:uid="{A20F5FCC-90C0-4DE7-93CF-986BA2B7C7C2}"/>
    <cellStyle name="Comma 2 2 5 2 2 2 4 2 3 2" xfId="23491" xr:uid="{08BE9525-152E-4C27-863E-97B8BBB67816}"/>
    <cellStyle name="Comma 2 2 5 2 2 2 4 2 4" xfId="15403" xr:uid="{81FEA150-686C-481A-B32E-2DC58E1D6355}"/>
    <cellStyle name="Comma 2 2 5 2 2 2 4 3" xfId="5293" xr:uid="{7972E6C9-EC97-4CAD-9650-A4AE9F839467}"/>
    <cellStyle name="Comma 2 2 5 2 2 2 4 3 2" xfId="17425" xr:uid="{3AEC9432-9BD8-41DD-9BF2-AF32C1506A3B}"/>
    <cellStyle name="Comma 2 2 5 2 2 2 4 4" xfId="9337" xr:uid="{DC1B8404-431C-4FB9-B835-C0EA0A0FFB0C}"/>
    <cellStyle name="Comma 2 2 5 2 2 2 4 4 2" xfId="21469" xr:uid="{CBDB57EA-CB75-40D2-B7DF-A6C2FC285CCF}"/>
    <cellStyle name="Comma 2 2 5 2 2 2 4 5" xfId="13381" xr:uid="{289D20BC-8A81-4669-95DA-93671FD0F16C}"/>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3" xfId="10348" xr:uid="{C91D5A08-73E8-4A4B-86EB-2C62AB67DBE9}"/>
    <cellStyle name="Comma 2 2 5 2 2 2 5 3 2" xfId="22480" xr:uid="{B98C3856-C16F-4267-9D03-6382A42A3572}"/>
    <cellStyle name="Comma 2 2 5 2 2 2 5 4" xfId="14392" xr:uid="{6E34D69E-2BA7-4327-AB39-E78AF0B34926}"/>
    <cellStyle name="Comma 2 2 5 2 2 2 6" xfId="4282" xr:uid="{F0791AAE-4B56-4FAF-B0E2-12382B97FE29}"/>
    <cellStyle name="Comma 2 2 5 2 2 2 6 2" xfId="16414" xr:uid="{E5E66067-9EA6-471B-9129-CA1DF12C8C42}"/>
    <cellStyle name="Comma 2 2 5 2 2 2 7" xfId="8326" xr:uid="{90B5862C-9009-42D6-B413-6B1C944A0092}"/>
    <cellStyle name="Comma 2 2 5 2 2 2 7 2" xfId="20458" xr:uid="{D79A8779-3DAA-4A6C-A6B9-3B5E11999938}"/>
    <cellStyle name="Comma 2 2 5 2 2 2 8" xfId="12370" xr:uid="{379DDA7F-EB1F-4FDA-9A51-4C9546FD661E}"/>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3" xfId="11991" xr:uid="{98AE09DF-3733-49BB-A505-A2A48308C081}"/>
    <cellStyle name="Comma 2 2 5 2 2 3 2 2 2 3 2" xfId="24123" xr:uid="{63906E30-40A4-4198-AB7F-09D6A445AE9A}"/>
    <cellStyle name="Comma 2 2 5 2 2 3 2 2 2 4" xfId="16035" xr:uid="{0B322012-64F5-4064-94AD-A32A538516F2}"/>
    <cellStyle name="Comma 2 2 5 2 2 3 2 2 3" xfId="5925" xr:uid="{D06BC848-42FE-406C-885E-6D805E694A02}"/>
    <cellStyle name="Comma 2 2 5 2 2 3 2 2 3 2" xfId="18057" xr:uid="{3FB59A9F-E3EE-449C-A68F-4B295B66BA29}"/>
    <cellStyle name="Comma 2 2 5 2 2 3 2 2 4" xfId="9969" xr:uid="{60A5C3CA-4DAB-4479-AB0F-8639D25EA402}"/>
    <cellStyle name="Comma 2 2 5 2 2 3 2 2 4 2" xfId="22101" xr:uid="{EF18B6F4-ACF5-497D-B99E-144C7A8841A2}"/>
    <cellStyle name="Comma 2 2 5 2 2 3 2 2 5" xfId="14013" xr:uid="{5F9FAB21-9BFF-4437-BF88-0E16812B1FB0}"/>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3" xfId="10980" xr:uid="{82ACE195-BAE6-4E56-AC5F-03B354CEA643}"/>
    <cellStyle name="Comma 2 2 5 2 2 3 2 3 3 2" xfId="23112" xr:uid="{E0B6A5B9-DE67-411D-B57C-E06313895ACB}"/>
    <cellStyle name="Comma 2 2 5 2 2 3 2 3 4" xfId="15024" xr:uid="{D0F40686-24C0-4F63-AE24-586F13394166}"/>
    <cellStyle name="Comma 2 2 5 2 2 3 2 4" xfId="4914" xr:uid="{758D3C4B-3D51-4FD5-8D2D-80C35DFBD638}"/>
    <cellStyle name="Comma 2 2 5 2 2 3 2 4 2" xfId="17046" xr:uid="{47073619-CEDD-43C8-B390-857BFCFC2280}"/>
    <cellStyle name="Comma 2 2 5 2 2 3 2 5" xfId="8958" xr:uid="{7492FDAE-57E2-4451-8ACF-A5CEDAF96A38}"/>
    <cellStyle name="Comma 2 2 5 2 2 3 2 5 2" xfId="21090" xr:uid="{F00FFFDD-83BE-4F2D-ACED-70BA204896A8}"/>
    <cellStyle name="Comma 2 2 5 2 2 3 2 6" xfId="13002" xr:uid="{F5D96A98-3863-44C2-8CE7-AE876CA205DD}"/>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3" xfId="11486" xr:uid="{F93F1443-3ACC-406C-A058-F84AF643F40A}"/>
    <cellStyle name="Comma 2 2 5 2 2 3 3 2 3 2" xfId="23618" xr:uid="{906B1516-A88C-45FA-BB2A-F76F731CD06F}"/>
    <cellStyle name="Comma 2 2 5 2 2 3 3 2 4" xfId="15530" xr:uid="{79464999-8DAD-48E2-9346-1CE7228EBC62}"/>
    <cellStyle name="Comma 2 2 5 2 2 3 3 3" xfId="5420" xr:uid="{AA610415-AF3A-4524-A205-EEF133F582C2}"/>
    <cellStyle name="Comma 2 2 5 2 2 3 3 3 2" xfId="17552" xr:uid="{C9C6CA65-DAE7-4511-B9D9-5D2292D6CD85}"/>
    <cellStyle name="Comma 2 2 5 2 2 3 3 4" xfId="9464" xr:uid="{7E72DC5A-0244-456A-9D4B-D9221D5D97BB}"/>
    <cellStyle name="Comma 2 2 5 2 2 3 3 4 2" xfId="21596" xr:uid="{E8C68788-4158-42C9-8768-D0486A790448}"/>
    <cellStyle name="Comma 2 2 5 2 2 3 3 5" xfId="13508" xr:uid="{403D2739-023B-4C58-984F-54E769EDE6B4}"/>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3" xfId="10475" xr:uid="{BCE83D4A-7AC3-4B31-A7BA-68300FCDBD7D}"/>
    <cellStyle name="Comma 2 2 5 2 2 3 4 3 2" xfId="22607" xr:uid="{43CF6091-19C9-4403-AE10-98410E041A4E}"/>
    <cellStyle name="Comma 2 2 5 2 2 3 4 4" xfId="14519" xr:uid="{9362EDBC-5E70-4655-9C5D-91B392AA98BC}"/>
    <cellStyle name="Comma 2 2 5 2 2 3 5" xfId="4409" xr:uid="{248FDB57-75BF-45B5-BC46-C7C19C479AB9}"/>
    <cellStyle name="Comma 2 2 5 2 2 3 5 2" xfId="16541" xr:uid="{BD9707F8-9CD5-4832-A765-737D92B10BEB}"/>
    <cellStyle name="Comma 2 2 5 2 2 3 6" xfId="8453" xr:uid="{A3F2C2D2-C1AD-411A-AE8C-12E9F27B775B}"/>
    <cellStyle name="Comma 2 2 5 2 2 3 6 2" xfId="20585" xr:uid="{9DBF532F-14BE-454D-B778-C2949979CAF0}"/>
    <cellStyle name="Comma 2 2 5 2 2 3 7" xfId="12497" xr:uid="{1D29FBE3-4464-4B83-B0E9-E2563C2BA3FD}"/>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3" xfId="11738" xr:uid="{5A9A9604-188E-4842-ADA3-A4FC6EB68EA6}"/>
    <cellStyle name="Comma 2 2 5 2 2 4 2 2 3 2" xfId="23870" xr:uid="{AEC3F071-CEE8-4FD6-AF9E-76EA1E66F3E8}"/>
    <cellStyle name="Comma 2 2 5 2 2 4 2 2 4" xfId="15782" xr:uid="{5C00EE79-64BC-4493-9518-183E0374C77F}"/>
    <cellStyle name="Comma 2 2 5 2 2 4 2 3" xfId="5672" xr:uid="{6E014DCF-3892-4357-B13D-34F777389F71}"/>
    <cellStyle name="Comma 2 2 5 2 2 4 2 3 2" xfId="17804" xr:uid="{5A6BAE71-F6A3-4066-863D-627EF81887A3}"/>
    <cellStyle name="Comma 2 2 5 2 2 4 2 4" xfId="9716" xr:uid="{A191962B-1F06-4E52-B042-F4BA832043E1}"/>
    <cellStyle name="Comma 2 2 5 2 2 4 2 4 2" xfId="21848" xr:uid="{89486D46-45AF-4051-BBCC-85B9A6F6939A}"/>
    <cellStyle name="Comma 2 2 5 2 2 4 2 5" xfId="13760" xr:uid="{1A0DF29B-41B3-491C-97EA-9C0815E6396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3" xfId="10727" xr:uid="{E2C8EFBD-8FD2-4ECC-8319-6A68221E8714}"/>
    <cellStyle name="Comma 2 2 5 2 2 4 3 3 2" xfId="22859" xr:uid="{5BCD624C-0639-4BBB-97F6-C9D37CAADE05}"/>
    <cellStyle name="Comma 2 2 5 2 2 4 3 4" xfId="14771" xr:uid="{DC4779DE-813D-4E20-AFD4-0BD29C0530B8}"/>
    <cellStyle name="Comma 2 2 5 2 2 4 4" xfId="4661" xr:uid="{404EBA81-FEF3-4BAD-B316-E588E27C5AEB}"/>
    <cellStyle name="Comma 2 2 5 2 2 4 4 2" xfId="16793" xr:uid="{A5E63466-DD97-401F-B8CC-A79A942B838C}"/>
    <cellStyle name="Comma 2 2 5 2 2 4 5" xfId="8705" xr:uid="{CBE96D5D-05FF-409C-89B4-33F3E9712D01}"/>
    <cellStyle name="Comma 2 2 5 2 2 4 5 2" xfId="20837" xr:uid="{E19BFCCD-EF3E-4D78-87C6-7E6765EC68A5}"/>
    <cellStyle name="Comma 2 2 5 2 2 4 6" xfId="12749" xr:uid="{4C3B079B-0D06-456C-9E31-C921B5976BC1}"/>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3" xfId="11233" xr:uid="{5A355890-69B0-4A08-934F-53A6DA957C57}"/>
    <cellStyle name="Comma 2 2 5 2 2 5 2 3 2" xfId="23365" xr:uid="{2A646BED-FB2F-4399-BBB5-9810D2A6AF46}"/>
    <cellStyle name="Comma 2 2 5 2 2 5 2 4" xfId="15277" xr:uid="{142E558F-C9E2-4CAD-A224-F542114DBF16}"/>
    <cellStyle name="Comma 2 2 5 2 2 5 3" xfId="5167" xr:uid="{B57B153E-8F70-4961-A2F6-1D12A1440F91}"/>
    <cellStyle name="Comma 2 2 5 2 2 5 3 2" xfId="17299" xr:uid="{924C7C70-BF1B-45D5-ADE9-3584AFCE8778}"/>
    <cellStyle name="Comma 2 2 5 2 2 5 4" xfId="9211" xr:uid="{9DAB8C28-BF81-4BDD-A595-AED59A0A2701}"/>
    <cellStyle name="Comma 2 2 5 2 2 5 4 2" xfId="21343" xr:uid="{A22F2663-5B42-4EB3-B700-CAAE00D87A41}"/>
    <cellStyle name="Comma 2 2 5 2 2 5 5" xfId="13255" xr:uid="{4223879E-C673-4A5B-8DCF-0B5AAEF43685}"/>
    <cellStyle name="Comma 2 2 5 2 2 6" xfId="2134" xr:uid="{5DE3456F-7CC5-4646-8FEB-AD32E3C0C9B6}"/>
    <cellStyle name="Comma 2 2 5 2 2 6 2" xfId="6178" xr:uid="{9CAFC66A-3EF3-4145-9DF7-A1542EA135BA}"/>
    <cellStyle name="Comma 2 2 5 2 2 6 2 2" xfId="18310" xr:uid="{1DFBD18B-E184-4207-954C-2042F3B72F95}"/>
    <cellStyle name="Comma 2 2 5 2 2 6 3" xfId="10222" xr:uid="{1AFBE21A-EAB4-4131-AE15-0F0A3B6147D4}"/>
    <cellStyle name="Comma 2 2 5 2 2 6 3 2" xfId="22354" xr:uid="{125BF99A-B869-4B36-9125-209E4B0BDA52}"/>
    <cellStyle name="Comma 2 2 5 2 2 6 4" xfId="14266" xr:uid="{E87377E5-405F-4032-B41B-A04BD797204F}"/>
    <cellStyle name="Comma 2 2 5 2 2 7" xfId="4156" xr:uid="{C18F6921-84AD-42FC-B018-0F1D87285C08}"/>
    <cellStyle name="Comma 2 2 5 2 2 7 2" xfId="16288" xr:uid="{C960E259-6638-4D7C-BC8E-09936532F253}"/>
    <cellStyle name="Comma 2 2 5 2 2 8" xfId="8200" xr:uid="{B1D0AF28-E29C-4DB8-90E7-9B89EEBEA577}"/>
    <cellStyle name="Comma 2 2 5 2 2 8 2" xfId="20332" xr:uid="{DEF6BDB4-0939-4EE0-9C6D-07424A73EB41}"/>
    <cellStyle name="Comma 2 2 5 2 2 9" xfId="12244" xr:uid="{BF9DEAE5-0613-47E4-8521-6B093AACE20A}"/>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3" xfId="12054" xr:uid="{D92160AD-812D-42D9-83C7-E8A2DB7FDE8E}"/>
    <cellStyle name="Comma 2 2 5 2 3 2 2 2 2 3 2" xfId="24186" xr:uid="{DACEB566-7944-4431-9401-2DA29D57C3E7}"/>
    <cellStyle name="Comma 2 2 5 2 3 2 2 2 2 4" xfId="16098" xr:uid="{46E758E8-E466-4147-8975-623BFB0EEFB6}"/>
    <cellStyle name="Comma 2 2 5 2 3 2 2 2 3" xfId="5988" xr:uid="{82C55CEA-C13E-428C-A64C-B15BBA6B133F}"/>
    <cellStyle name="Comma 2 2 5 2 3 2 2 2 3 2" xfId="18120" xr:uid="{30364306-0B5B-4189-8DC1-B6B9282E9A5A}"/>
    <cellStyle name="Comma 2 2 5 2 3 2 2 2 4" xfId="10032" xr:uid="{AC6ACC8E-C675-43BA-A7E6-7DFC83AE3B4C}"/>
    <cellStyle name="Comma 2 2 5 2 3 2 2 2 4 2" xfId="22164" xr:uid="{9AB572DE-9B42-4F76-BEC2-18E0E3116C90}"/>
    <cellStyle name="Comma 2 2 5 2 3 2 2 2 5" xfId="14076" xr:uid="{FA58B014-195C-409F-89EB-7F0524042885}"/>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3" xfId="11043" xr:uid="{0FFFCD84-221C-4185-B2A7-C912F2E2FF5D}"/>
    <cellStyle name="Comma 2 2 5 2 3 2 2 3 3 2" xfId="23175" xr:uid="{120E12B2-7F1C-4435-B0AB-D8D3C37DC39C}"/>
    <cellStyle name="Comma 2 2 5 2 3 2 2 3 4" xfId="15087" xr:uid="{28462623-8BA1-41A4-BA45-AFB17275BD78}"/>
    <cellStyle name="Comma 2 2 5 2 3 2 2 4" xfId="4977" xr:uid="{39C15206-6218-462F-B89A-224BEAF4F0FA}"/>
    <cellStyle name="Comma 2 2 5 2 3 2 2 4 2" xfId="17109" xr:uid="{0EB2C113-5B17-4FF5-8E03-0CCBFBD73F09}"/>
    <cellStyle name="Comma 2 2 5 2 3 2 2 5" xfId="9021" xr:uid="{437BBB01-7048-4FD6-8BD5-DC1C13CC46E3}"/>
    <cellStyle name="Comma 2 2 5 2 3 2 2 5 2" xfId="21153" xr:uid="{34230455-FE96-4FAD-971E-F8E3A4357085}"/>
    <cellStyle name="Comma 2 2 5 2 3 2 2 6" xfId="13065" xr:uid="{C076E1A3-BD5B-4A1F-BC98-3067D7F470AE}"/>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3" xfId="11549" xr:uid="{D6DBF1FD-436E-433E-AB95-3800875059D9}"/>
    <cellStyle name="Comma 2 2 5 2 3 2 3 2 3 2" xfId="23681" xr:uid="{F5E77B6A-295D-4879-949E-FD5339AC3D08}"/>
    <cellStyle name="Comma 2 2 5 2 3 2 3 2 4" xfId="15593" xr:uid="{347B4A21-ED24-4B97-940E-BBB79E06CE43}"/>
    <cellStyle name="Comma 2 2 5 2 3 2 3 3" xfId="5483" xr:uid="{128CFF64-188D-4776-932A-17FD1F006FF6}"/>
    <cellStyle name="Comma 2 2 5 2 3 2 3 3 2" xfId="17615" xr:uid="{521D8039-D2D2-4432-B3FB-F5CBF3462B87}"/>
    <cellStyle name="Comma 2 2 5 2 3 2 3 4" xfId="9527" xr:uid="{5FBB1B5B-4934-4F61-8E82-FD41E85CF160}"/>
    <cellStyle name="Comma 2 2 5 2 3 2 3 4 2" xfId="21659" xr:uid="{3BDC95C2-9538-487C-88DE-F8579579F0AB}"/>
    <cellStyle name="Comma 2 2 5 2 3 2 3 5" xfId="13571" xr:uid="{E759AFB2-C9C9-4704-94CA-9110E0866C8C}"/>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3" xfId="10538" xr:uid="{FC78F032-A4C4-4CEC-BE51-C40E99FB8343}"/>
    <cellStyle name="Comma 2 2 5 2 3 2 4 3 2" xfId="22670" xr:uid="{38BC9CEF-3862-4A80-9AC9-53607325CC58}"/>
    <cellStyle name="Comma 2 2 5 2 3 2 4 4" xfId="14582" xr:uid="{308A6CE2-B6E9-4DF3-BA74-792CE6AF396E}"/>
    <cellStyle name="Comma 2 2 5 2 3 2 5" xfId="4472" xr:uid="{154D6AC1-739B-4D45-8AAF-4FF5D8FFACA5}"/>
    <cellStyle name="Comma 2 2 5 2 3 2 5 2" xfId="16604" xr:uid="{17D653CB-4D9B-4A79-BF67-280A60ED4736}"/>
    <cellStyle name="Comma 2 2 5 2 3 2 6" xfId="8516" xr:uid="{531595D8-8589-46A9-8C47-9CB3ADEF4DD6}"/>
    <cellStyle name="Comma 2 2 5 2 3 2 6 2" xfId="20648" xr:uid="{5251D9E4-3DF7-413B-AFA6-B3A4995A1ACD}"/>
    <cellStyle name="Comma 2 2 5 2 3 2 7" xfId="12560" xr:uid="{1D8D2737-7621-4B02-A958-7A3FCCB7CCB4}"/>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3" xfId="11801" xr:uid="{E56B07BF-766C-4B1E-B0B6-532BC6E83AEB}"/>
    <cellStyle name="Comma 2 2 5 2 3 3 2 2 3 2" xfId="23933" xr:uid="{639B9F1F-2722-44E5-A621-D33854A65B0C}"/>
    <cellStyle name="Comma 2 2 5 2 3 3 2 2 4" xfId="15845" xr:uid="{13736BB6-EA65-4BF7-8500-E36ABF6DA974}"/>
    <cellStyle name="Comma 2 2 5 2 3 3 2 3" xfId="5735" xr:uid="{F2185BEF-9EE7-4D39-B3F7-83962B47C01A}"/>
    <cellStyle name="Comma 2 2 5 2 3 3 2 3 2" xfId="17867" xr:uid="{093BD65C-C44A-4857-8ECD-888F3486EDD8}"/>
    <cellStyle name="Comma 2 2 5 2 3 3 2 4" xfId="9779" xr:uid="{F6678BC0-0864-4852-AFAF-020777E0669B}"/>
    <cellStyle name="Comma 2 2 5 2 3 3 2 4 2" xfId="21911" xr:uid="{1E03FC21-0867-4C26-B5F8-72AFAA94BDD6}"/>
    <cellStyle name="Comma 2 2 5 2 3 3 2 5" xfId="13823" xr:uid="{451FB22D-2983-48D2-95D3-80B40FA9799F}"/>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3" xfId="10790" xr:uid="{EF809CDE-F285-4CC8-BD8E-2E02EC7DD924}"/>
    <cellStyle name="Comma 2 2 5 2 3 3 3 3 2" xfId="22922" xr:uid="{F186B5FD-6897-4C13-86B7-9CC687186226}"/>
    <cellStyle name="Comma 2 2 5 2 3 3 3 4" xfId="14834" xr:uid="{102A2C04-7C65-4D25-AEBD-61898D790884}"/>
    <cellStyle name="Comma 2 2 5 2 3 3 4" xfId="4724" xr:uid="{9E3F5511-5D39-4B05-B3E9-6979AB81837D}"/>
    <cellStyle name="Comma 2 2 5 2 3 3 4 2" xfId="16856" xr:uid="{13D5E857-F71E-45F4-BF3C-32B745A8DDD8}"/>
    <cellStyle name="Comma 2 2 5 2 3 3 5" xfId="8768" xr:uid="{40C320B5-3548-4B20-A472-539A232E9E7C}"/>
    <cellStyle name="Comma 2 2 5 2 3 3 5 2" xfId="20900" xr:uid="{F286C109-BC8F-47C4-9249-0CFC704DB194}"/>
    <cellStyle name="Comma 2 2 5 2 3 3 6" xfId="12812" xr:uid="{FC2BBF54-67E0-42E0-88E1-401CB7166E70}"/>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3" xfId="11296" xr:uid="{40D3456A-4FF3-4E8D-AA2E-5B020DD393BA}"/>
    <cellStyle name="Comma 2 2 5 2 3 4 2 3 2" xfId="23428" xr:uid="{95D8590C-3175-4412-8744-C9821560A9B4}"/>
    <cellStyle name="Comma 2 2 5 2 3 4 2 4" xfId="15340" xr:uid="{C15CFDF8-3FB9-4F1F-8110-4A0BBC96BE36}"/>
    <cellStyle name="Comma 2 2 5 2 3 4 3" xfId="5230" xr:uid="{AF3235E4-24A9-4C04-8D99-E8A7AB604FA1}"/>
    <cellStyle name="Comma 2 2 5 2 3 4 3 2" xfId="17362" xr:uid="{3DCD081C-58AB-40D2-8493-845B5266970B}"/>
    <cellStyle name="Comma 2 2 5 2 3 4 4" xfId="9274" xr:uid="{0EE91391-1775-48AE-BBDE-79A2B512804B}"/>
    <cellStyle name="Comma 2 2 5 2 3 4 4 2" xfId="21406" xr:uid="{ED02A24B-970A-4454-8C60-D8827B36383D}"/>
    <cellStyle name="Comma 2 2 5 2 3 4 5" xfId="13318" xr:uid="{9C91A1B9-BC39-4CAA-8386-3F334D1689D4}"/>
    <cellStyle name="Comma 2 2 5 2 3 5" xfId="2197" xr:uid="{C6DBA82F-0BE6-4CBA-AF14-3B9A0510D967}"/>
    <cellStyle name="Comma 2 2 5 2 3 5 2" xfId="6241" xr:uid="{1C37330F-E2C1-46C2-AB35-054C48AA8A83}"/>
    <cellStyle name="Comma 2 2 5 2 3 5 2 2" xfId="18373" xr:uid="{00C23B2C-F259-4A21-96D7-DFD05DC8D1F2}"/>
    <cellStyle name="Comma 2 2 5 2 3 5 3" xfId="10285" xr:uid="{A36E9F84-E2B4-4ED3-84EB-450B9CA293E4}"/>
    <cellStyle name="Comma 2 2 5 2 3 5 3 2" xfId="22417" xr:uid="{ACCEFF7D-9B7C-4D26-9062-AA86B4EBD5F5}"/>
    <cellStyle name="Comma 2 2 5 2 3 5 4" xfId="14329" xr:uid="{8DD873E0-60CB-471B-BB36-48651BE31B62}"/>
    <cellStyle name="Comma 2 2 5 2 3 6" xfId="4219" xr:uid="{8491B07A-2CDD-448D-ADF5-7D9BE34708D6}"/>
    <cellStyle name="Comma 2 2 5 2 3 6 2" xfId="16351" xr:uid="{8A5C468A-7D51-407B-AAEB-F953AEF301E4}"/>
    <cellStyle name="Comma 2 2 5 2 3 7" xfId="8263" xr:uid="{F1C52297-5A56-499B-95DE-426B8F672658}"/>
    <cellStyle name="Comma 2 2 5 2 3 7 2" xfId="20395" xr:uid="{9FC79EA7-E802-479C-9B93-7A047D98A08F}"/>
    <cellStyle name="Comma 2 2 5 2 3 8" xfId="12307" xr:uid="{8539FE49-8425-489A-B6AB-67D14A534F41}"/>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3" xfId="11928" xr:uid="{2B0757A8-E36E-4A1B-9749-C399E062D02A}"/>
    <cellStyle name="Comma 2 2 5 2 4 2 2 2 3 2" xfId="24060" xr:uid="{4F66EEE7-B06C-42AC-A8CF-0A763334567B}"/>
    <cellStyle name="Comma 2 2 5 2 4 2 2 2 4" xfId="15972" xr:uid="{15B28E91-3D06-4283-BDD8-895B1BA3A9F9}"/>
    <cellStyle name="Comma 2 2 5 2 4 2 2 3" xfId="5862" xr:uid="{8CCD6372-58DE-4112-8336-474F7CE9C86C}"/>
    <cellStyle name="Comma 2 2 5 2 4 2 2 3 2" xfId="17994" xr:uid="{3434A41C-F07C-487A-A8AD-80EA2E96EAEA}"/>
    <cellStyle name="Comma 2 2 5 2 4 2 2 4" xfId="9906" xr:uid="{7DB0C0C3-A534-47A2-9558-3B8776D7A113}"/>
    <cellStyle name="Comma 2 2 5 2 4 2 2 4 2" xfId="22038" xr:uid="{E1111BC7-DCD0-4C11-89F8-8DB965BC2E3C}"/>
    <cellStyle name="Comma 2 2 5 2 4 2 2 5" xfId="13950" xr:uid="{4D3FBBA3-1A0A-4CF5-AC04-2A24CDE3C76A}"/>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3" xfId="10917" xr:uid="{D0466759-2618-46CF-81BA-F7D4AD7ADD28}"/>
    <cellStyle name="Comma 2 2 5 2 4 2 3 3 2" xfId="23049" xr:uid="{553C474C-CFAA-48AB-8364-3DF1136CC6BF}"/>
    <cellStyle name="Comma 2 2 5 2 4 2 3 4" xfId="14961" xr:uid="{38E36DD0-E7AE-4A9D-991D-970E75C37401}"/>
    <cellStyle name="Comma 2 2 5 2 4 2 4" xfId="4851" xr:uid="{5D0CF165-C6CC-414A-967B-061419448589}"/>
    <cellStyle name="Comma 2 2 5 2 4 2 4 2" xfId="16983" xr:uid="{895B9852-D23F-43EE-A1F7-AF16C97FAD0D}"/>
    <cellStyle name="Comma 2 2 5 2 4 2 5" xfId="8895" xr:uid="{93B80072-2ECF-4B6C-AB8A-60AEAA53A181}"/>
    <cellStyle name="Comma 2 2 5 2 4 2 5 2" xfId="21027" xr:uid="{D88CCA2C-C824-477B-AF8A-9D82F627D2F8}"/>
    <cellStyle name="Comma 2 2 5 2 4 2 6" xfId="12939" xr:uid="{EDD0C48F-A1B9-458B-981A-30498433F667}"/>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3" xfId="11423" xr:uid="{65F65D6F-D227-4A4D-9B56-C9FA4A99F3F6}"/>
    <cellStyle name="Comma 2 2 5 2 4 3 2 3 2" xfId="23555" xr:uid="{440BFA78-AC9F-4688-B241-A92C551CF2B1}"/>
    <cellStyle name="Comma 2 2 5 2 4 3 2 4" xfId="15467" xr:uid="{1FF55C72-36AD-4200-B401-58AFD1B529F4}"/>
    <cellStyle name="Comma 2 2 5 2 4 3 3" xfId="5357" xr:uid="{719A966F-E023-4FAC-B92D-DA71009824AE}"/>
    <cellStyle name="Comma 2 2 5 2 4 3 3 2" xfId="17489" xr:uid="{00CCAF65-637B-42B1-99CE-FE70A83FA597}"/>
    <cellStyle name="Comma 2 2 5 2 4 3 4" xfId="9401" xr:uid="{3167E856-291B-42E2-AE02-590369B7B863}"/>
    <cellStyle name="Comma 2 2 5 2 4 3 4 2" xfId="21533" xr:uid="{9F4CA775-2C5C-4127-8A24-EE965BDFDD36}"/>
    <cellStyle name="Comma 2 2 5 2 4 3 5" xfId="13445" xr:uid="{14B47AE1-D6BB-4A64-9D08-2EEB50D7C24D}"/>
    <cellStyle name="Comma 2 2 5 2 4 4" xfId="2324" xr:uid="{C8DFF3D9-6FD0-4632-9992-5D068283749C}"/>
    <cellStyle name="Comma 2 2 5 2 4 4 2" xfId="6368" xr:uid="{A6224442-3DFD-4BDB-BF09-CDD49688B3E2}"/>
    <cellStyle name="Comma 2 2 5 2 4 4 2 2" xfId="18500" xr:uid="{3C3502ED-E330-4CC3-8B2C-C1586E23AED6}"/>
    <cellStyle name="Comma 2 2 5 2 4 4 3" xfId="10412" xr:uid="{4659F592-23AF-435F-833F-5E2A33575582}"/>
    <cellStyle name="Comma 2 2 5 2 4 4 3 2" xfId="22544" xr:uid="{D1C9573B-7625-4C33-A5B6-6F1B10B06EDF}"/>
    <cellStyle name="Comma 2 2 5 2 4 4 4" xfId="14456" xr:uid="{36B41BC9-10C5-48B9-A921-838004DBA89E}"/>
    <cellStyle name="Comma 2 2 5 2 4 5" xfId="4346" xr:uid="{76BF8315-52E9-43A6-9FEF-41D917D733AD}"/>
    <cellStyle name="Comma 2 2 5 2 4 5 2" xfId="16478" xr:uid="{79C9ECAA-44CC-412F-8D96-4F783CCDB089}"/>
    <cellStyle name="Comma 2 2 5 2 4 6" xfId="8390" xr:uid="{A416E9D7-38E8-4688-AABE-5924FE10E51D}"/>
    <cellStyle name="Comma 2 2 5 2 4 6 2" xfId="20522" xr:uid="{06BBE046-FEEF-4EFE-B177-BC0EA78FFF3E}"/>
    <cellStyle name="Comma 2 2 5 2 4 7" xfId="12434" xr:uid="{D729ECFF-7ECB-4DE3-8D64-FE7E7F70920D}"/>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3" xfId="11675" xr:uid="{2C32E4D8-7E17-4DD5-8118-B1622568DD06}"/>
    <cellStyle name="Comma 2 2 5 2 5 2 2 3 2" xfId="23807" xr:uid="{2B259CE2-F8D5-4C69-95B9-88D1E00C2AA9}"/>
    <cellStyle name="Comma 2 2 5 2 5 2 2 4" xfId="15719" xr:uid="{0F0567AE-8FDE-4372-B0D6-949789431F3C}"/>
    <cellStyle name="Comma 2 2 5 2 5 2 3" xfId="5609" xr:uid="{A93E21CD-F3CE-4D62-88E4-E238E4D79AA2}"/>
    <cellStyle name="Comma 2 2 5 2 5 2 3 2" xfId="17741" xr:uid="{9858A3FE-80FA-4EF1-AADE-C121946F4D6C}"/>
    <cellStyle name="Comma 2 2 5 2 5 2 4" xfId="9653" xr:uid="{E48730D8-250A-42D8-A649-6D853E0A551F}"/>
    <cellStyle name="Comma 2 2 5 2 5 2 4 2" xfId="21785" xr:uid="{56659015-626A-4740-A1E1-BD7F71152959}"/>
    <cellStyle name="Comma 2 2 5 2 5 2 5" xfId="13697" xr:uid="{4ADBD392-10E6-4958-9F54-AF94ED47FB36}"/>
    <cellStyle name="Comma 2 2 5 2 5 3" xfId="2576" xr:uid="{B15942A5-5B76-4B00-854D-2BBF53ADABC8}"/>
    <cellStyle name="Comma 2 2 5 2 5 3 2" xfId="6620" xr:uid="{1BCFE243-285C-492D-BDF2-CD9823117746}"/>
    <cellStyle name="Comma 2 2 5 2 5 3 2 2" xfId="18752" xr:uid="{06E17C8D-E81C-42B2-A5D8-CE1A087F746A}"/>
    <cellStyle name="Comma 2 2 5 2 5 3 3" xfId="10664" xr:uid="{CEB69210-BBD1-49E8-BF73-ABCBC2B13EC9}"/>
    <cellStyle name="Comma 2 2 5 2 5 3 3 2" xfId="22796" xr:uid="{4D09BDB9-325F-4FB7-B4A8-B7A066971126}"/>
    <cellStyle name="Comma 2 2 5 2 5 3 4" xfId="14708" xr:uid="{722455CB-43F1-4552-AB8C-2F0E50CB07D1}"/>
    <cellStyle name="Comma 2 2 5 2 5 4" xfId="4598" xr:uid="{1AAD2E05-9E6D-43A6-8BD3-A37F6440F4E7}"/>
    <cellStyle name="Comma 2 2 5 2 5 4 2" xfId="16730" xr:uid="{B49A90C7-9070-4E1F-A068-0A0ABFB9C166}"/>
    <cellStyle name="Comma 2 2 5 2 5 5" xfId="8642" xr:uid="{C1249B9D-B632-4BA0-B872-408555AEC784}"/>
    <cellStyle name="Comma 2 2 5 2 5 5 2" xfId="20774" xr:uid="{0AF9CDDB-7624-40BD-89D9-3B8B021DC463}"/>
    <cellStyle name="Comma 2 2 5 2 5 6" xfId="12686" xr:uid="{37EAEAF8-9E8C-4FAE-987B-ABE239864445}"/>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3" xfId="11170" xr:uid="{0766ED84-0858-43F8-A732-B5B695642F42}"/>
    <cellStyle name="Comma 2 2 5 2 6 2 3 2" xfId="23302" xr:uid="{DF0F7C47-9C58-4649-8185-BCC9E21B5D0F}"/>
    <cellStyle name="Comma 2 2 5 2 6 2 4" xfId="15214" xr:uid="{089F3DDA-3890-4817-86AA-702F5076727B}"/>
    <cellStyle name="Comma 2 2 5 2 6 3" xfId="5104" xr:uid="{DEDA3DD4-2EF3-4177-9E34-A94A784BD3B6}"/>
    <cellStyle name="Comma 2 2 5 2 6 3 2" xfId="17236" xr:uid="{DD386749-1172-448E-A00C-0CAF088BF9E8}"/>
    <cellStyle name="Comma 2 2 5 2 6 4" xfId="9148" xr:uid="{EBADE70E-9DB7-4CBC-A9CA-618943AEB4EF}"/>
    <cellStyle name="Comma 2 2 5 2 6 4 2" xfId="21280" xr:uid="{D3B2BA23-3D65-4327-B95A-5F3840C8AF33}"/>
    <cellStyle name="Comma 2 2 5 2 6 5" xfId="13192" xr:uid="{8D4BD125-F82A-49F2-AC60-EE7C5A214B74}"/>
    <cellStyle name="Comma 2 2 5 2 7" xfId="2071" xr:uid="{43856D53-3947-46F2-BB6F-BE9299433E4B}"/>
    <cellStyle name="Comma 2 2 5 2 7 2" xfId="6115" xr:uid="{7CFCFBF9-C49A-4F7A-A0EC-06CC1036ADA9}"/>
    <cellStyle name="Comma 2 2 5 2 7 2 2" xfId="18247" xr:uid="{53BE1267-F46F-4423-BCAA-9CE44E7A4B53}"/>
    <cellStyle name="Comma 2 2 5 2 7 3" xfId="10159" xr:uid="{3D174D1E-36B4-4C8D-B1DE-B0CCF807ADD1}"/>
    <cellStyle name="Comma 2 2 5 2 7 3 2" xfId="22291" xr:uid="{931526CA-F223-4E37-BCC7-EBA21B4B8F6A}"/>
    <cellStyle name="Comma 2 2 5 2 7 4" xfId="14203" xr:uid="{0E81BD97-AAAC-4611-B6C4-BAD4F8D6BCD8}"/>
    <cellStyle name="Comma 2 2 5 2 8" xfId="4093" xr:uid="{5DF36494-A6BB-46C5-9FC3-7A6914C36BBA}"/>
    <cellStyle name="Comma 2 2 5 2 8 2" xfId="16225" xr:uid="{9D64FE3F-E85D-48FA-8449-C603C349ED8F}"/>
    <cellStyle name="Comma 2 2 5 2 9" xfId="8137" xr:uid="{6769D30D-91FA-41DF-81C6-B5F27C476954}"/>
    <cellStyle name="Comma 2 2 5 2 9 2" xfId="20269" xr:uid="{A1202387-6D39-4A79-8AAA-718DC630AFDD}"/>
    <cellStyle name="Comma 2 2 5 3" xfId="70" xr:uid="{557A3C3B-33CA-4410-9728-49DDDF744241}"/>
    <cellStyle name="Comma 2 2 5 3 10" xfId="12202" xr:uid="{C57B843B-079A-431F-83D4-965DC22AB68E}"/>
    <cellStyle name="Comma 2 2 5 3 2" xfId="133" xr:uid="{5650FF86-2816-42AE-97CC-89D5FD0A3E4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3" xfId="12138" xr:uid="{80BF3553-4648-44B2-9A4E-17DAF9BA2FC5}"/>
    <cellStyle name="Comma 2 2 5 3 2 2 2 2 2 2 3 2" xfId="24270" xr:uid="{5CB3F8F0-674F-4D7C-8AC5-F6750EEC83C6}"/>
    <cellStyle name="Comma 2 2 5 3 2 2 2 2 2 2 4" xfId="16182" xr:uid="{F7F22929-C240-4F43-99E5-1204E5F5424F}"/>
    <cellStyle name="Comma 2 2 5 3 2 2 2 2 2 3" xfId="6072" xr:uid="{F2BC838B-7823-46F6-AE22-4654DAEB4E23}"/>
    <cellStyle name="Comma 2 2 5 3 2 2 2 2 2 3 2" xfId="18204" xr:uid="{BCB081A2-8678-431C-BD82-CA4A61A80DB0}"/>
    <cellStyle name="Comma 2 2 5 3 2 2 2 2 2 4" xfId="10116" xr:uid="{42839883-A83B-43BA-B725-6FE8C7C35484}"/>
    <cellStyle name="Comma 2 2 5 3 2 2 2 2 2 4 2" xfId="22248" xr:uid="{093D62CF-F960-45FC-AB9C-C6DEC5A68542}"/>
    <cellStyle name="Comma 2 2 5 3 2 2 2 2 2 5" xfId="14160" xr:uid="{BA4F78D1-91A1-48A3-AFB0-25F9ADFAED82}"/>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3" xfId="11127" xr:uid="{6D00B45D-5BE1-4D69-837C-89805265F8C2}"/>
    <cellStyle name="Comma 2 2 5 3 2 2 2 2 3 3 2" xfId="23259" xr:uid="{EB268B78-D8CF-4439-A952-0872B285BB93}"/>
    <cellStyle name="Comma 2 2 5 3 2 2 2 2 3 4" xfId="15171" xr:uid="{D92042DE-A2FD-423C-9416-B7285B3D310D}"/>
    <cellStyle name="Comma 2 2 5 3 2 2 2 2 4" xfId="5061" xr:uid="{F191B0D7-A7A5-4EDB-AB30-E3C54E7DF16E}"/>
    <cellStyle name="Comma 2 2 5 3 2 2 2 2 4 2" xfId="17193" xr:uid="{CEA13479-18A8-4246-A8B0-90B120FA63B6}"/>
    <cellStyle name="Comma 2 2 5 3 2 2 2 2 5" xfId="9105" xr:uid="{6B52592B-E8F7-4046-A969-84720DE842B0}"/>
    <cellStyle name="Comma 2 2 5 3 2 2 2 2 5 2" xfId="21237" xr:uid="{E15E1D87-E6B0-4FA6-A4AC-9A20ACE36000}"/>
    <cellStyle name="Comma 2 2 5 3 2 2 2 2 6" xfId="13149" xr:uid="{D932B18E-CBD0-4630-9602-4D571D8C3896}"/>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3" xfId="11633" xr:uid="{CCABFBB5-EE84-4B8A-A788-B69AC7B0841E}"/>
    <cellStyle name="Comma 2 2 5 3 2 2 2 3 2 3 2" xfId="23765" xr:uid="{29C94A07-12B2-491B-8C57-182115BB500D}"/>
    <cellStyle name="Comma 2 2 5 3 2 2 2 3 2 4" xfId="15677" xr:uid="{DF917EB8-34C6-40CD-9828-ADFF42171482}"/>
    <cellStyle name="Comma 2 2 5 3 2 2 2 3 3" xfId="5567" xr:uid="{9FE60320-DA09-41E3-BA6D-6BEED2BA9C3D}"/>
    <cellStyle name="Comma 2 2 5 3 2 2 2 3 3 2" xfId="17699" xr:uid="{A7A1EC07-E64A-41EE-B69C-95487BE5DDA4}"/>
    <cellStyle name="Comma 2 2 5 3 2 2 2 3 4" xfId="9611" xr:uid="{B83434DF-1357-46D8-8163-0FD20E47DD63}"/>
    <cellStyle name="Comma 2 2 5 3 2 2 2 3 4 2" xfId="21743" xr:uid="{0C0247F2-BFD7-44F8-9C2F-A3BD34B35FBF}"/>
    <cellStyle name="Comma 2 2 5 3 2 2 2 3 5" xfId="13655" xr:uid="{C62A86DB-A30C-4355-8837-7C1BB8704971}"/>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3" xfId="10622" xr:uid="{3931C21C-F2A6-4768-9154-6F2D2FC8F7B9}"/>
    <cellStyle name="Comma 2 2 5 3 2 2 2 4 3 2" xfId="22754" xr:uid="{4753482E-E1E7-415F-92D5-A348EE8C353E}"/>
    <cellStyle name="Comma 2 2 5 3 2 2 2 4 4" xfId="14666" xr:uid="{CA181408-FA96-4E57-BB7B-FACD9ED1FD3C}"/>
    <cellStyle name="Comma 2 2 5 3 2 2 2 5" xfId="4556" xr:uid="{E0D5EDF4-5098-4DDF-AC35-D66678FE9FAB}"/>
    <cellStyle name="Comma 2 2 5 3 2 2 2 5 2" xfId="16688" xr:uid="{B9810B40-95FE-4205-A45B-FF8E97A56FB5}"/>
    <cellStyle name="Comma 2 2 5 3 2 2 2 6" xfId="8600" xr:uid="{B90375FF-36C6-47F6-B34C-04AFFA667726}"/>
    <cellStyle name="Comma 2 2 5 3 2 2 2 6 2" xfId="20732" xr:uid="{DF41317E-2C27-4598-A9FC-56D960D7023C}"/>
    <cellStyle name="Comma 2 2 5 3 2 2 2 7" xfId="12644" xr:uid="{10227EE4-2EAF-407E-BE06-349C26E8003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3" xfId="11885" xr:uid="{347B20EC-7AE5-461E-81A9-874E83EA875F}"/>
    <cellStyle name="Comma 2 2 5 3 2 2 3 2 2 3 2" xfId="24017" xr:uid="{0C933147-A487-42FB-AFE3-3D5A36590B49}"/>
    <cellStyle name="Comma 2 2 5 3 2 2 3 2 2 4" xfId="15929" xr:uid="{DE1479D7-59D9-467E-ACB7-692188E17FD9}"/>
    <cellStyle name="Comma 2 2 5 3 2 2 3 2 3" xfId="5819" xr:uid="{7EF51112-49CF-4199-8200-AF636576D93C}"/>
    <cellStyle name="Comma 2 2 5 3 2 2 3 2 3 2" xfId="17951" xr:uid="{1FDDBD22-407E-4917-AA20-8A4E63D1FDDA}"/>
    <cellStyle name="Comma 2 2 5 3 2 2 3 2 4" xfId="9863" xr:uid="{1D11CBD5-81F9-49BB-98DF-D39379939928}"/>
    <cellStyle name="Comma 2 2 5 3 2 2 3 2 4 2" xfId="21995" xr:uid="{A355017A-504D-4463-A44B-F967B989991A}"/>
    <cellStyle name="Comma 2 2 5 3 2 2 3 2 5" xfId="13907" xr:uid="{3E8A1AC3-088A-4FC3-AA05-369C62E87975}"/>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3" xfId="10874" xr:uid="{765D21E4-3EAC-44FE-9461-CB93E5F5656A}"/>
    <cellStyle name="Comma 2 2 5 3 2 2 3 3 3 2" xfId="23006" xr:uid="{E078F2F1-F497-40F7-A4CF-6409B5512105}"/>
    <cellStyle name="Comma 2 2 5 3 2 2 3 3 4" xfId="14918" xr:uid="{D17771B0-30D1-43B3-9541-6E3FADE6594B}"/>
    <cellStyle name="Comma 2 2 5 3 2 2 3 4" xfId="4808" xr:uid="{8C767F12-FCA7-4103-958C-F1A321EE18E7}"/>
    <cellStyle name="Comma 2 2 5 3 2 2 3 4 2" xfId="16940" xr:uid="{5AF2B227-721F-4878-AF04-06B530FEAC59}"/>
    <cellStyle name="Comma 2 2 5 3 2 2 3 5" xfId="8852" xr:uid="{F1866869-CB47-4F68-92C7-2B0D0390A5B0}"/>
    <cellStyle name="Comma 2 2 5 3 2 2 3 5 2" xfId="20984" xr:uid="{828FE343-7D8F-4FB1-AE9E-BFF1BD02159D}"/>
    <cellStyle name="Comma 2 2 5 3 2 2 3 6" xfId="12896" xr:uid="{DA821776-647C-4657-913D-E1E656128043}"/>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3" xfId="11380" xr:uid="{5459090F-D6FB-481A-ACD9-1714AA7327F0}"/>
    <cellStyle name="Comma 2 2 5 3 2 2 4 2 3 2" xfId="23512" xr:uid="{C45C8918-9339-48DB-8382-26A024F5EA1C}"/>
    <cellStyle name="Comma 2 2 5 3 2 2 4 2 4" xfId="15424" xr:uid="{77110A08-D8DA-4EFC-8E40-26A610B12DED}"/>
    <cellStyle name="Comma 2 2 5 3 2 2 4 3" xfId="5314" xr:uid="{6D356B1B-1857-4A05-BDC8-1A92C0AC199E}"/>
    <cellStyle name="Comma 2 2 5 3 2 2 4 3 2" xfId="17446" xr:uid="{F503DD2B-E64E-4E66-ACC0-C04F9E15A030}"/>
    <cellStyle name="Comma 2 2 5 3 2 2 4 4" xfId="9358" xr:uid="{B520FFDA-8560-4509-977C-F0F58BFED2EB}"/>
    <cellStyle name="Comma 2 2 5 3 2 2 4 4 2" xfId="21490" xr:uid="{E507A3AB-C1F2-4087-BE97-DF1946DF97DD}"/>
    <cellStyle name="Comma 2 2 5 3 2 2 4 5" xfId="13402" xr:uid="{CF56C918-0E6B-4564-960F-42F65F9897FC}"/>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3" xfId="10369" xr:uid="{C8F1EE80-901E-4C6F-8E80-4D2AF8DE6551}"/>
    <cellStyle name="Comma 2 2 5 3 2 2 5 3 2" xfId="22501" xr:uid="{476493BF-6878-49D2-B366-81E5CC6A67C2}"/>
    <cellStyle name="Comma 2 2 5 3 2 2 5 4" xfId="14413" xr:uid="{31021739-3D18-482A-BC4B-088A074AE326}"/>
    <cellStyle name="Comma 2 2 5 3 2 2 6" xfId="4303" xr:uid="{168A7DB5-70D1-49E7-A358-C85C662B6C51}"/>
    <cellStyle name="Comma 2 2 5 3 2 2 6 2" xfId="16435" xr:uid="{0CCE6E45-8EB8-4BED-BDA2-D0508E91099F}"/>
    <cellStyle name="Comma 2 2 5 3 2 2 7" xfId="8347" xr:uid="{CD24ABC8-88F5-4D4D-B6EF-39817CADDE21}"/>
    <cellStyle name="Comma 2 2 5 3 2 2 7 2" xfId="20479" xr:uid="{556AA666-4053-4FBA-8A96-41272BB7774F}"/>
    <cellStyle name="Comma 2 2 5 3 2 2 8" xfId="12391" xr:uid="{758C65FA-3012-42FD-8325-254044A87A9F}"/>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3" xfId="12012" xr:uid="{298F98A6-8092-4F18-A793-9B32CCD9A80C}"/>
    <cellStyle name="Comma 2 2 5 3 2 3 2 2 2 3 2" xfId="24144" xr:uid="{23C04CC2-C4F1-49D9-8E01-B00DC987D5EA}"/>
    <cellStyle name="Comma 2 2 5 3 2 3 2 2 2 4" xfId="16056" xr:uid="{30CA50ED-0FC8-4590-8410-7886F7AFE776}"/>
    <cellStyle name="Comma 2 2 5 3 2 3 2 2 3" xfId="5946" xr:uid="{1D2E50BA-E652-48FD-996B-A1DA5D31FFED}"/>
    <cellStyle name="Comma 2 2 5 3 2 3 2 2 3 2" xfId="18078" xr:uid="{E8B33940-B7E3-437C-9EB3-588DE65BF1D0}"/>
    <cellStyle name="Comma 2 2 5 3 2 3 2 2 4" xfId="9990" xr:uid="{70E103B0-8F9B-4E9B-842D-F450CA4FB925}"/>
    <cellStyle name="Comma 2 2 5 3 2 3 2 2 4 2" xfId="22122" xr:uid="{5AF7FE0F-8EAE-4FF7-8214-E332DAFC3A29}"/>
    <cellStyle name="Comma 2 2 5 3 2 3 2 2 5" xfId="14034" xr:uid="{1EBCB447-36C2-4069-964E-B4645E47D111}"/>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3" xfId="11001" xr:uid="{9E36E551-2568-4DFB-B4FF-835D0B41A110}"/>
    <cellStyle name="Comma 2 2 5 3 2 3 2 3 3 2" xfId="23133" xr:uid="{C65A0897-874C-4744-8529-3CC39D40EE49}"/>
    <cellStyle name="Comma 2 2 5 3 2 3 2 3 4" xfId="15045" xr:uid="{56B6DFE2-DFFF-4D0F-BE64-D5DC9E72601E}"/>
    <cellStyle name="Comma 2 2 5 3 2 3 2 4" xfId="4935" xr:uid="{BBD8ED30-D0F5-4F73-90E3-11D0BC16C078}"/>
    <cellStyle name="Comma 2 2 5 3 2 3 2 4 2" xfId="17067" xr:uid="{F78B128F-5367-4CEA-A130-35C2D2C308DE}"/>
    <cellStyle name="Comma 2 2 5 3 2 3 2 5" xfId="8979" xr:uid="{C71AD503-66FA-4866-B48B-D92C8DDE88DE}"/>
    <cellStyle name="Comma 2 2 5 3 2 3 2 5 2" xfId="21111" xr:uid="{61E70895-9F29-4596-8491-E00A688A9B0C}"/>
    <cellStyle name="Comma 2 2 5 3 2 3 2 6" xfId="13023" xr:uid="{AFF0D93E-340F-4BE7-89C2-EC9918FF879D}"/>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3" xfId="11507" xr:uid="{ACC310F6-8960-4037-95A4-8CBDB52C23E4}"/>
    <cellStyle name="Comma 2 2 5 3 2 3 3 2 3 2" xfId="23639" xr:uid="{33EF2DAE-E013-4B63-B9CD-D78C00846186}"/>
    <cellStyle name="Comma 2 2 5 3 2 3 3 2 4" xfId="15551" xr:uid="{98BA3A72-E503-4727-8F5E-193A90F5E0A1}"/>
    <cellStyle name="Comma 2 2 5 3 2 3 3 3" xfId="5441" xr:uid="{FB3A57BC-ECCD-4F59-81E9-4BB1D1810432}"/>
    <cellStyle name="Comma 2 2 5 3 2 3 3 3 2" xfId="17573" xr:uid="{991B47C1-0405-4FBE-B3B8-13B214F8FE94}"/>
    <cellStyle name="Comma 2 2 5 3 2 3 3 4" xfId="9485" xr:uid="{458A51E8-5D90-407F-8B8A-3F094A76B241}"/>
    <cellStyle name="Comma 2 2 5 3 2 3 3 4 2" xfId="21617" xr:uid="{3424D858-A94D-45D7-A573-438A08AC8F23}"/>
    <cellStyle name="Comma 2 2 5 3 2 3 3 5" xfId="13529" xr:uid="{A22E81A3-F3AD-446C-B2E2-5AA09DDF18BD}"/>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3" xfId="10496" xr:uid="{EF3DA79A-8DAD-4149-B5E7-99F86D46BC61}"/>
    <cellStyle name="Comma 2 2 5 3 2 3 4 3 2" xfId="22628" xr:uid="{0E536EC7-C45D-42B6-91DF-C22E1883AACB}"/>
    <cellStyle name="Comma 2 2 5 3 2 3 4 4" xfId="14540" xr:uid="{F5CB2179-A8A6-40E7-8A90-9669F4817132}"/>
    <cellStyle name="Comma 2 2 5 3 2 3 5" xfId="4430" xr:uid="{50FFF8E8-2A2A-4E14-865F-45432FFB0482}"/>
    <cellStyle name="Comma 2 2 5 3 2 3 5 2" xfId="16562" xr:uid="{DABD36C5-5EAC-441B-AE93-9AC7E435375C}"/>
    <cellStyle name="Comma 2 2 5 3 2 3 6" xfId="8474" xr:uid="{365DDA5C-BE0A-4A1B-9755-65046F53408B}"/>
    <cellStyle name="Comma 2 2 5 3 2 3 6 2" xfId="20606" xr:uid="{0CE39B14-7F62-4636-A60A-D012F3AFCBC1}"/>
    <cellStyle name="Comma 2 2 5 3 2 3 7" xfId="12518" xr:uid="{E7E25112-9888-476E-9B2F-DEFE879DE4A0}"/>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3" xfId="11759" xr:uid="{1670EA61-72B6-45AE-BC2D-C553DABC0367}"/>
    <cellStyle name="Comma 2 2 5 3 2 4 2 2 3 2" xfId="23891" xr:uid="{310927E0-6B1C-4CFA-BE5D-0DEF61100F43}"/>
    <cellStyle name="Comma 2 2 5 3 2 4 2 2 4" xfId="15803" xr:uid="{0E2537F7-91EC-4DF6-9604-29AEF1A7CAF9}"/>
    <cellStyle name="Comma 2 2 5 3 2 4 2 3" xfId="5693" xr:uid="{BD97C191-9D3C-4FC7-A8CB-FB97930FE081}"/>
    <cellStyle name="Comma 2 2 5 3 2 4 2 3 2" xfId="17825" xr:uid="{FD6A21F3-8C9C-42C8-AE26-52DEC74F9E46}"/>
    <cellStyle name="Comma 2 2 5 3 2 4 2 4" xfId="9737" xr:uid="{9979BF99-A951-4FA4-87A5-10E93121429F}"/>
    <cellStyle name="Comma 2 2 5 3 2 4 2 4 2" xfId="21869" xr:uid="{62871F3E-1B1E-49AF-BDE7-71341756CC79}"/>
    <cellStyle name="Comma 2 2 5 3 2 4 2 5" xfId="13781" xr:uid="{212B9A22-F11C-4770-B2D0-432C6D528645}"/>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3" xfId="10748" xr:uid="{9E67F200-2A45-453A-AD2B-4616F76CA33E}"/>
    <cellStyle name="Comma 2 2 5 3 2 4 3 3 2" xfId="22880" xr:uid="{7CEC1A79-C2AE-4C08-B7F5-827395DD3108}"/>
    <cellStyle name="Comma 2 2 5 3 2 4 3 4" xfId="14792" xr:uid="{BC9FB4BC-1346-4E31-93A1-57181BC9D239}"/>
    <cellStyle name="Comma 2 2 5 3 2 4 4" xfId="4682" xr:uid="{6CCB8D8D-C418-4216-8511-3DCA87077BE1}"/>
    <cellStyle name="Comma 2 2 5 3 2 4 4 2" xfId="16814" xr:uid="{349A1458-7AAE-44EE-AF7C-4E240FF1D632}"/>
    <cellStyle name="Comma 2 2 5 3 2 4 5" xfId="8726" xr:uid="{E551C641-D0ED-4B22-B2D2-464027235632}"/>
    <cellStyle name="Comma 2 2 5 3 2 4 5 2" xfId="20858" xr:uid="{02F5D739-2687-4B2B-BB94-A96F094ABD85}"/>
    <cellStyle name="Comma 2 2 5 3 2 4 6" xfId="12770" xr:uid="{F410E636-4E98-46B0-A04B-ECDCF409CB2A}"/>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3" xfId="11254" xr:uid="{69073501-6AFB-40B3-825A-ED9FC05D1ECF}"/>
    <cellStyle name="Comma 2 2 5 3 2 5 2 3 2" xfId="23386" xr:uid="{4B90231A-A8D4-4F8D-B568-475E9C82D375}"/>
    <cellStyle name="Comma 2 2 5 3 2 5 2 4" xfId="15298" xr:uid="{1708C5EC-2436-44AD-8EE0-0305A063EDED}"/>
    <cellStyle name="Comma 2 2 5 3 2 5 3" xfId="5188" xr:uid="{D06EAE65-2601-454E-92C8-983FBF120496}"/>
    <cellStyle name="Comma 2 2 5 3 2 5 3 2" xfId="17320" xr:uid="{F13F44DF-2553-4910-9CE4-11864F1B8F40}"/>
    <cellStyle name="Comma 2 2 5 3 2 5 4" xfId="9232" xr:uid="{3C796CD5-E221-4A12-A993-D04605A58EB2}"/>
    <cellStyle name="Comma 2 2 5 3 2 5 4 2" xfId="21364" xr:uid="{6D593D6D-BD61-4EAB-86B7-85D781E43D9C}"/>
    <cellStyle name="Comma 2 2 5 3 2 5 5" xfId="13276" xr:uid="{49BD3DBA-FDB2-4ED3-A0FF-1EEA013042AB}"/>
    <cellStyle name="Comma 2 2 5 3 2 6" xfId="2155" xr:uid="{0B6221B3-0280-4431-BBF6-C0C6ABBDF531}"/>
    <cellStyle name="Comma 2 2 5 3 2 6 2" xfId="6199" xr:uid="{A0677A6E-5D24-4B74-8FA1-EDD23F17341C}"/>
    <cellStyle name="Comma 2 2 5 3 2 6 2 2" xfId="18331" xr:uid="{82872C33-E2B0-4A37-807B-0311ABA12039}"/>
    <cellStyle name="Comma 2 2 5 3 2 6 3" xfId="10243" xr:uid="{59FF08C6-682C-42D3-812B-CCEAF4869DBB}"/>
    <cellStyle name="Comma 2 2 5 3 2 6 3 2" xfId="22375" xr:uid="{F511541F-4485-4B68-B948-D9AD31FC3C03}"/>
    <cellStyle name="Comma 2 2 5 3 2 6 4" xfId="14287" xr:uid="{E5447303-FE83-4784-BC29-EAF01596BF24}"/>
    <cellStyle name="Comma 2 2 5 3 2 7" xfId="4177" xr:uid="{8FEE057B-DD29-4EC3-8481-012D52B6F102}"/>
    <cellStyle name="Comma 2 2 5 3 2 7 2" xfId="16309" xr:uid="{BF11410B-84A1-4629-B9D9-C434756487D8}"/>
    <cellStyle name="Comma 2 2 5 3 2 8" xfId="8221" xr:uid="{F5EE33E8-8823-4B93-865C-1C1A05961E85}"/>
    <cellStyle name="Comma 2 2 5 3 2 8 2" xfId="20353" xr:uid="{FF1A437B-EF17-449B-8694-7428799FDB75}"/>
    <cellStyle name="Comma 2 2 5 3 2 9" xfId="12265" xr:uid="{3BC4C073-1F8A-4822-8E3C-8460D82D856F}"/>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3" xfId="12075" xr:uid="{21E5EFC9-AA1A-469A-9670-16D1BF032A8A}"/>
    <cellStyle name="Comma 2 2 5 3 3 2 2 2 2 3 2" xfId="24207" xr:uid="{5BE46119-D2DC-4E60-B8AA-BFF6C3F9F9DB}"/>
    <cellStyle name="Comma 2 2 5 3 3 2 2 2 2 4" xfId="16119" xr:uid="{BD8AA1F5-4BB7-4574-A60F-4A0154A6EDC1}"/>
    <cellStyle name="Comma 2 2 5 3 3 2 2 2 3" xfId="6009" xr:uid="{CF1E1335-E2FA-4B70-8B0D-7473D3BE6052}"/>
    <cellStyle name="Comma 2 2 5 3 3 2 2 2 3 2" xfId="18141" xr:uid="{256A0EF4-6D07-4C2B-B8E8-183B31BC9956}"/>
    <cellStyle name="Comma 2 2 5 3 3 2 2 2 4" xfId="10053" xr:uid="{F219CD76-6FB7-4B47-AE2C-D84E73B73E85}"/>
    <cellStyle name="Comma 2 2 5 3 3 2 2 2 4 2" xfId="22185" xr:uid="{72B37CC2-007C-4269-878A-AC79BFE53EAA}"/>
    <cellStyle name="Comma 2 2 5 3 3 2 2 2 5" xfId="14097" xr:uid="{A644A5B9-495E-4E51-8F95-8A0EA0298CFD}"/>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3" xfId="11064" xr:uid="{835DCA78-8B90-41FB-B9B2-9567109570C7}"/>
    <cellStyle name="Comma 2 2 5 3 3 2 2 3 3 2" xfId="23196" xr:uid="{21C2015F-F797-4931-88C8-32F19FF542A3}"/>
    <cellStyle name="Comma 2 2 5 3 3 2 2 3 4" xfId="15108" xr:uid="{42218B25-B9A7-43E3-B38C-591A16BBA243}"/>
    <cellStyle name="Comma 2 2 5 3 3 2 2 4" xfId="4998" xr:uid="{E39292B6-38D8-45B8-B24F-A7D3372B3037}"/>
    <cellStyle name="Comma 2 2 5 3 3 2 2 4 2" xfId="17130" xr:uid="{03F52F9A-6750-4D3F-A99D-2DC28A70615A}"/>
    <cellStyle name="Comma 2 2 5 3 3 2 2 5" xfId="9042" xr:uid="{046634A9-2869-451D-858C-53BE3622C85A}"/>
    <cellStyle name="Comma 2 2 5 3 3 2 2 5 2" xfId="21174" xr:uid="{EB477F3D-2E25-4AA3-B8D4-124F48D8C072}"/>
    <cellStyle name="Comma 2 2 5 3 3 2 2 6" xfId="13086" xr:uid="{22661067-B56F-4D3B-84DF-E21CC2A3D426}"/>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3" xfId="11570" xr:uid="{61FA725F-BB16-488A-808C-EF667538C090}"/>
    <cellStyle name="Comma 2 2 5 3 3 2 3 2 3 2" xfId="23702" xr:uid="{02069A43-E80C-44F5-AF58-D13C590AF97C}"/>
    <cellStyle name="Comma 2 2 5 3 3 2 3 2 4" xfId="15614" xr:uid="{2DCD84D2-67D4-484B-B0FA-85B0005AD2C5}"/>
    <cellStyle name="Comma 2 2 5 3 3 2 3 3" xfId="5504" xr:uid="{9EA9A71F-5A5E-4482-8836-FC01BA5F9C53}"/>
    <cellStyle name="Comma 2 2 5 3 3 2 3 3 2" xfId="17636" xr:uid="{99B8F64E-1CBB-4827-80B4-FFD8EEA40EC1}"/>
    <cellStyle name="Comma 2 2 5 3 3 2 3 4" xfId="9548" xr:uid="{73A6636B-91F5-473C-BCCC-E970AECF9774}"/>
    <cellStyle name="Comma 2 2 5 3 3 2 3 4 2" xfId="21680" xr:uid="{8F7C6C0F-BD51-41C5-AAB6-6034D702BF55}"/>
    <cellStyle name="Comma 2 2 5 3 3 2 3 5" xfId="13592" xr:uid="{B6210A9E-C116-4893-A2C3-A853B05CA04A}"/>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3" xfId="10559" xr:uid="{1BC1124A-55A9-4149-807C-4F029C4D34FA}"/>
    <cellStyle name="Comma 2 2 5 3 3 2 4 3 2" xfId="22691" xr:uid="{6D8FA5E8-5E36-4FD7-934F-4B2AE543F383}"/>
    <cellStyle name="Comma 2 2 5 3 3 2 4 4" xfId="14603" xr:uid="{BFBEA9BB-27F3-4B09-AED3-8781CFB56329}"/>
    <cellStyle name="Comma 2 2 5 3 3 2 5" xfId="4493" xr:uid="{526EB638-A87E-4132-9C68-E73313542238}"/>
    <cellStyle name="Comma 2 2 5 3 3 2 5 2" xfId="16625" xr:uid="{509D8947-2892-4E1F-8BB4-345E9548BB1B}"/>
    <cellStyle name="Comma 2 2 5 3 3 2 6" xfId="8537" xr:uid="{403B3A2C-8D5B-4A73-85C7-9BE4D530DA05}"/>
    <cellStyle name="Comma 2 2 5 3 3 2 6 2" xfId="20669" xr:uid="{50AE92B5-F68D-4468-890B-6CD7E8AB5157}"/>
    <cellStyle name="Comma 2 2 5 3 3 2 7" xfId="12581" xr:uid="{AF480661-3951-44C9-95C8-1CEE17FA8725}"/>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3" xfId="11822" xr:uid="{AA9823DD-C7D2-4E67-91A5-4F04F9B74975}"/>
    <cellStyle name="Comma 2 2 5 3 3 3 2 2 3 2" xfId="23954" xr:uid="{28065BEA-24EC-4AAF-9034-07852272B98E}"/>
    <cellStyle name="Comma 2 2 5 3 3 3 2 2 4" xfId="15866" xr:uid="{5BF87B01-2A8E-4EC8-8562-8383054E4B2C}"/>
    <cellStyle name="Comma 2 2 5 3 3 3 2 3" xfId="5756" xr:uid="{0A1880FA-E8E7-44C5-84D3-79399716B80E}"/>
    <cellStyle name="Comma 2 2 5 3 3 3 2 3 2" xfId="17888" xr:uid="{EA2740BA-D56F-4844-ABBE-BCD843F2A628}"/>
    <cellStyle name="Comma 2 2 5 3 3 3 2 4" xfId="9800" xr:uid="{FFB404D4-ADEB-4992-8EE3-1DFC07CD8881}"/>
    <cellStyle name="Comma 2 2 5 3 3 3 2 4 2" xfId="21932" xr:uid="{59C290A4-1B1E-4027-8793-ABCB8ABE9BA5}"/>
    <cellStyle name="Comma 2 2 5 3 3 3 2 5" xfId="13844" xr:uid="{3A1F0B26-FB94-4A76-922A-A2ECE918245D}"/>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3" xfId="10811" xr:uid="{498A8828-6CE1-4EBC-8459-EBAFFE0E5F45}"/>
    <cellStyle name="Comma 2 2 5 3 3 3 3 3 2" xfId="22943" xr:uid="{69D792E0-9330-4E87-9330-D566B9577BE0}"/>
    <cellStyle name="Comma 2 2 5 3 3 3 3 4" xfId="14855" xr:uid="{309417E2-AC09-4606-AB13-0156D61A6EF2}"/>
    <cellStyle name="Comma 2 2 5 3 3 3 4" xfId="4745" xr:uid="{CDD697E3-8A6E-4BDA-91FE-2CC9486BE620}"/>
    <cellStyle name="Comma 2 2 5 3 3 3 4 2" xfId="16877" xr:uid="{7E358FA2-A0C5-4471-95F0-4ECAA580BB94}"/>
    <cellStyle name="Comma 2 2 5 3 3 3 5" xfId="8789" xr:uid="{472D9BC3-BF62-44D5-AFB5-50BEFFDDD44E}"/>
    <cellStyle name="Comma 2 2 5 3 3 3 5 2" xfId="20921" xr:uid="{57008A9C-1465-445C-8901-45B717B33096}"/>
    <cellStyle name="Comma 2 2 5 3 3 3 6" xfId="12833" xr:uid="{84FF34E5-FD96-4ED2-8244-227B9977979A}"/>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3" xfId="11317" xr:uid="{C5D055E3-C8DD-4CCF-97C0-1BF90259C5DE}"/>
    <cellStyle name="Comma 2 2 5 3 3 4 2 3 2" xfId="23449" xr:uid="{DB35CCA7-4011-4ED1-A53B-60C0CBA6C252}"/>
    <cellStyle name="Comma 2 2 5 3 3 4 2 4" xfId="15361" xr:uid="{D7D9A6A7-FC6E-4D0B-B17B-883288230461}"/>
    <cellStyle name="Comma 2 2 5 3 3 4 3" xfId="5251" xr:uid="{F7C2174A-5DDA-460B-B496-88E5EB34C800}"/>
    <cellStyle name="Comma 2 2 5 3 3 4 3 2" xfId="17383" xr:uid="{DF5DEB09-3BB5-486D-9B8C-360479A6036F}"/>
    <cellStyle name="Comma 2 2 5 3 3 4 4" xfId="9295" xr:uid="{9B3926AA-83A9-4EA8-AA6F-2DBD5435216E}"/>
    <cellStyle name="Comma 2 2 5 3 3 4 4 2" xfId="21427" xr:uid="{8C9D326F-120A-4B34-8867-5CB0C08E65D5}"/>
    <cellStyle name="Comma 2 2 5 3 3 4 5" xfId="13339" xr:uid="{4D470DFA-9DAB-4093-A82A-429ECF5A2583}"/>
    <cellStyle name="Comma 2 2 5 3 3 5" xfId="2218" xr:uid="{5C68CF0B-7DBD-4887-B617-DFA1916E6897}"/>
    <cellStyle name="Comma 2 2 5 3 3 5 2" xfId="6262" xr:uid="{25FA5659-2118-4541-91CE-581027D80481}"/>
    <cellStyle name="Comma 2 2 5 3 3 5 2 2" xfId="18394" xr:uid="{93019589-A7F4-46A7-805D-9BFFDA62AA3C}"/>
    <cellStyle name="Comma 2 2 5 3 3 5 3" xfId="10306" xr:uid="{BCCEC4E2-0CB9-4FFC-8E6E-06A9BBC7E023}"/>
    <cellStyle name="Comma 2 2 5 3 3 5 3 2" xfId="22438" xr:uid="{251801A1-73EE-443E-A229-9125E2D6FAC3}"/>
    <cellStyle name="Comma 2 2 5 3 3 5 4" xfId="14350" xr:uid="{41656257-241E-4326-B751-C7143C2EA08C}"/>
    <cellStyle name="Comma 2 2 5 3 3 6" xfId="4240" xr:uid="{D547EBBD-75B5-43B9-B9CD-1731881E98B8}"/>
    <cellStyle name="Comma 2 2 5 3 3 6 2" xfId="16372" xr:uid="{2EA549C5-B8FD-48FC-80E4-4A904D263982}"/>
    <cellStyle name="Comma 2 2 5 3 3 7" xfId="8284" xr:uid="{6312E194-7D5A-465F-9D4A-E2106170773A}"/>
    <cellStyle name="Comma 2 2 5 3 3 7 2" xfId="20416" xr:uid="{A89EB254-3FD6-47D6-A916-D0DBAD6EF4FE}"/>
    <cellStyle name="Comma 2 2 5 3 3 8" xfId="12328" xr:uid="{51E82AE8-0A31-4BC3-8ABD-4D37CF150C14}"/>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3" xfId="11949" xr:uid="{4F8D3CFF-CD5E-4191-A19C-BCE4D41308F5}"/>
    <cellStyle name="Comma 2 2 5 3 4 2 2 2 3 2" xfId="24081" xr:uid="{9B405707-EE1A-4298-ADAF-971D6D57DC50}"/>
    <cellStyle name="Comma 2 2 5 3 4 2 2 2 4" xfId="15993" xr:uid="{B5CA5B2D-F805-4714-AFA8-AC8F03794382}"/>
    <cellStyle name="Comma 2 2 5 3 4 2 2 3" xfId="5883" xr:uid="{394F0924-27A8-495D-BF73-ED0BE51C6A11}"/>
    <cellStyle name="Comma 2 2 5 3 4 2 2 3 2" xfId="18015" xr:uid="{3F7F38FC-4EDA-4853-9E8C-F356F79CB97C}"/>
    <cellStyle name="Comma 2 2 5 3 4 2 2 4" xfId="9927" xr:uid="{8A51D71F-4746-47A4-818B-949ED1A823A4}"/>
    <cellStyle name="Comma 2 2 5 3 4 2 2 4 2" xfId="22059" xr:uid="{BBBFADAF-B134-4AB6-9F5E-C01A28DC78CA}"/>
    <cellStyle name="Comma 2 2 5 3 4 2 2 5" xfId="13971" xr:uid="{992402FB-9788-486A-8244-EB4BFFB68B7A}"/>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3" xfId="10938" xr:uid="{4591CAAF-C198-4717-9346-EAF1FD36A99F}"/>
    <cellStyle name="Comma 2 2 5 3 4 2 3 3 2" xfId="23070" xr:uid="{2D238725-F7EB-4C9F-9B0D-4BCFEA920F7B}"/>
    <cellStyle name="Comma 2 2 5 3 4 2 3 4" xfId="14982" xr:uid="{B7B54336-006E-464A-9F9C-C8B33AC0930B}"/>
    <cellStyle name="Comma 2 2 5 3 4 2 4" xfId="4872" xr:uid="{DFEABB93-9841-40C3-9B06-F577DDF4830D}"/>
    <cellStyle name="Comma 2 2 5 3 4 2 4 2" xfId="17004" xr:uid="{CDA9BC5E-1870-4553-86C4-FEBE4D11DB22}"/>
    <cellStyle name="Comma 2 2 5 3 4 2 5" xfId="8916" xr:uid="{83C9425C-7321-42CF-8134-BA77AE5F9CE1}"/>
    <cellStyle name="Comma 2 2 5 3 4 2 5 2" xfId="21048" xr:uid="{D9A84805-6886-4313-BBB3-C8062B13FB29}"/>
    <cellStyle name="Comma 2 2 5 3 4 2 6" xfId="12960" xr:uid="{533D607A-FDAE-4958-836A-EBEB1E8D4C28}"/>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3" xfId="11444" xr:uid="{598844C2-8FC1-434E-94C8-4F4C7CCFCD99}"/>
    <cellStyle name="Comma 2 2 5 3 4 3 2 3 2" xfId="23576" xr:uid="{A9E37B63-C7C3-4C25-ACF0-E52F7F365E9B}"/>
    <cellStyle name="Comma 2 2 5 3 4 3 2 4" xfId="15488" xr:uid="{6498D244-1546-4EB9-9903-C1E5709B657F}"/>
    <cellStyle name="Comma 2 2 5 3 4 3 3" xfId="5378" xr:uid="{8581980F-1D8B-4C64-A915-EA95DE62FECB}"/>
    <cellStyle name="Comma 2 2 5 3 4 3 3 2" xfId="17510" xr:uid="{7FF09D5B-B9C5-4E1B-BE3F-CB1CE630AFEF}"/>
    <cellStyle name="Comma 2 2 5 3 4 3 4" xfId="9422" xr:uid="{3483A45E-BDB0-4ACE-860A-C47B92A40445}"/>
    <cellStyle name="Comma 2 2 5 3 4 3 4 2" xfId="21554" xr:uid="{6FBA53FA-E800-4023-86C9-3119AF90808A}"/>
    <cellStyle name="Comma 2 2 5 3 4 3 5" xfId="13466" xr:uid="{A929B93D-63EB-470A-9D1A-182C4BAAB659}"/>
    <cellStyle name="Comma 2 2 5 3 4 4" xfId="2345" xr:uid="{251D76A1-2389-4EF2-80C5-4D40505389C1}"/>
    <cellStyle name="Comma 2 2 5 3 4 4 2" xfId="6389" xr:uid="{80C359F4-E7E6-4F8B-A31C-9C04540353BF}"/>
    <cellStyle name="Comma 2 2 5 3 4 4 2 2" xfId="18521" xr:uid="{9DA32792-FDB4-41D8-BBCF-8BDCD289AA1E}"/>
    <cellStyle name="Comma 2 2 5 3 4 4 3" xfId="10433" xr:uid="{1EA5EC43-CC31-4193-BEDE-F0860736327F}"/>
    <cellStyle name="Comma 2 2 5 3 4 4 3 2" xfId="22565" xr:uid="{CEB5203C-268F-4405-A328-0837F47B9DC3}"/>
    <cellStyle name="Comma 2 2 5 3 4 4 4" xfId="14477" xr:uid="{3E293331-ACFC-49D4-AB2D-C4239B34F4FE}"/>
    <cellStyle name="Comma 2 2 5 3 4 5" xfId="4367" xr:uid="{DA04D2C4-AB95-46C4-885D-F1070DCC9697}"/>
    <cellStyle name="Comma 2 2 5 3 4 5 2" xfId="16499" xr:uid="{31D19A0A-2C4B-41CF-9FF4-6D5CDBBCECAE}"/>
    <cellStyle name="Comma 2 2 5 3 4 6" xfId="8411" xr:uid="{090740DB-BC89-428D-8B0C-3541AE3CE0AD}"/>
    <cellStyle name="Comma 2 2 5 3 4 6 2" xfId="20543" xr:uid="{9DFA66A2-F7B7-43D1-A38E-081EC4C3856B}"/>
    <cellStyle name="Comma 2 2 5 3 4 7" xfId="12455" xr:uid="{F7DE6E82-63C6-4885-A17C-4A7791BCA1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3" xfId="11696" xr:uid="{1FDC2411-5DDA-49ED-A098-82802A35713F}"/>
    <cellStyle name="Comma 2 2 5 3 5 2 2 3 2" xfId="23828" xr:uid="{37CE40DA-D136-4C2E-8D81-D3C4742FAAA6}"/>
    <cellStyle name="Comma 2 2 5 3 5 2 2 4" xfId="15740" xr:uid="{4C2535A2-3347-4903-B8C0-1C7441E6E4F5}"/>
    <cellStyle name="Comma 2 2 5 3 5 2 3" xfId="5630" xr:uid="{0062CBC7-889A-4636-9EB0-1B2E3379594B}"/>
    <cellStyle name="Comma 2 2 5 3 5 2 3 2" xfId="17762" xr:uid="{B7043EC1-4539-4509-AA28-0F8457F8258E}"/>
    <cellStyle name="Comma 2 2 5 3 5 2 4" xfId="9674" xr:uid="{D74D098D-8666-4A4E-8B0D-6ED5E0DE8F37}"/>
    <cellStyle name="Comma 2 2 5 3 5 2 4 2" xfId="21806" xr:uid="{8D4BDD2B-1B82-4C06-A3F4-8D961E4464FA}"/>
    <cellStyle name="Comma 2 2 5 3 5 2 5" xfId="13718" xr:uid="{E876AEB2-6B40-4819-B1A1-7F34A1BC885C}"/>
    <cellStyle name="Comma 2 2 5 3 5 3" xfId="2597" xr:uid="{C26F762F-71C2-4219-B595-5AF33C41385E}"/>
    <cellStyle name="Comma 2 2 5 3 5 3 2" xfId="6641" xr:uid="{834612C2-F2CD-49E1-A833-0BC949973691}"/>
    <cellStyle name="Comma 2 2 5 3 5 3 2 2" xfId="18773" xr:uid="{563BD169-ADE6-4E59-ABFC-46A5B83D5818}"/>
    <cellStyle name="Comma 2 2 5 3 5 3 3" xfId="10685" xr:uid="{638ECB46-467C-4DF6-9886-9F39C6DBE65C}"/>
    <cellStyle name="Comma 2 2 5 3 5 3 3 2" xfId="22817" xr:uid="{8D46C73C-B96F-4A16-B554-2200BB7548A7}"/>
    <cellStyle name="Comma 2 2 5 3 5 3 4" xfId="14729" xr:uid="{CDD788EC-0011-4E5A-9E83-C5696D9F4738}"/>
    <cellStyle name="Comma 2 2 5 3 5 4" xfId="4619" xr:uid="{1303137C-4665-404B-88F9-A795E8E12C90}"/>
    <cellStyle name="Comma 2 2 5 3 5 4 2" xfId="16751" xr:uid="{299EB95A-D82A-48B7-8B2F-CC287F34294A}"/>
    <cellStyle name="Comma 2 2 5 3 5 5" xfId="8663" xr:uid="{F9684B36-2A42-4EC6-9B17-B7C19C981198}"/>
    <cellStyle name="Comma 2 2 5 3 5 5 2" xfId="20795" xr:uid="{B3146DF9-99AC-453F-BE56-1D8849F554C5}"/>
    <cellStyle name="Comma 2 2 5 3 5 6" xfId="12707" xr:uid="{64F9E971-069F-4EB7-A61D-9C0AF7F35D54}"/>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3" xfId="11191" xr:uid="{D898E744-3D33-4F59-9C85-4898BC4549B2}"/>
    <cellStyle name="Comma 2 2 5 3 6 2 3 2" xfId="23323" xr:uid="{0AFA463F-E111-4904-BB91-5EFF8D426977}"/>
    <cellStyle name="Comma 2 2 5 3 6 2 4" xfId="15235" xr:uid="{B5AF5316-1AC9-499B-A13A-B2AD8877F0B1}"/>
    <cellStyle name="Comma 2 2 5 3 6 3" xfId="5125" xr:uid="{05C61AE8-1A8C-4003-AF09-FC6AD27C8C77}"/>
    <cellStyle name="Comma 2 2 5 3 6 3 2" xfId="17257" xr:uid="{233CB31C-2555-4304-9A21-48F85AA0FE24}"/>
    <cellStyle name="Comma 2 2 5 3 6 4" xfId="9169" xr:uid="{525AC6C7-1192-4CDA-9243-8DCD146C9BB0}"/>
    <cellStyle name="Comma 2 2 5 3 6 4 2" xfId="21301" xr:uid="{59C6FFA6-6A60-40DF-BFE7-8B3306E74375}"/>
    <cellStyle name="Comma 2 2 5 3 6 5" xfId="13213" xr:uid="{F91D1305-7493-417D-A81F-B13E515C1471}"/>
    <cellStyle name="Comma 2 2 5 3 7" xfId="2092" xr:uid="{B07D889B-B849-4189-A7FA-4992C36D1B8B}"/>
    <cellStyle name="Comma 2 2 5 3 7 2" xfId="6136" xr:uid="{71AA322A-5969-408E-A146-F7365C8BDF1C}"/>
    <cellStyle name="Comma 2 2 5 3 7 2 2" xfId="18268" xr:uid="{50103216-ED14-4427-B06F-C1F4354A0898}"/>
    <cellStyle name="Comma 2 2 5 3 7 3" xfId="10180" xr:uid="{D84BBB41-6CED-4D1F-B220-E93112158CFD}"/>
    <cellStyle name="Comma 2 2 5 3 7 3 2" xfId="22312" xr:uid="{C5DFFD72-91B4-430C-8471-2E0648BC600F}"/>
    <cellStyle name="Comma 2 2 5 3 7 4" xfId="14224" xr:uid="{344A3EE6-0038-4900-AA2F-1376E37752F3}"/>
    <cellStyle name="Comma 2 2 5 3 8" xfId="4114" xr:uid="{373490F0-C79F-4E5A-8C41-7A1494B7D9C6}"/>
    <cellStyle name="Comma 2 2 5 3 8 2" xfId="16246" xr:uid="{094BAF5D-854D-4997-B9D8-4E1EA925CBCA}"/>
    <cellStyle name="Comma 2 2 5 3 9" xfId="8158" xr:uid="{F903D243-E356-48CD-97F7-394DF530DC6C}"/>
    <cellStyle name="Comma 2 2 5 3 9 2" xfId="20290" xr:uid="{68E781B7-4E89-4EEB-9FB1-27FFE5AF76AC}"/>
    <cellStyle name="Comma 2 2 5 4" xfId="91" xr:uid="{E8D3FCC8-B0D4-4EF5-BEA4-5C6371BA8255}"/>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3" xfId="12096" xr:uid="{68544397-C9A0-47E2-A207-F67C6D745B81}"/>
    <cellStyle name="Comma 2 2 5 4 2 2 2 2 2 3 2" xfId="24228" xr:uid="{14B1827E-D6C1-4DB5-8F04-372FB38FB08A}"/>
    <cellStyle name="Comma 2 2 5 4 2 2 2 2 2 4" xfId="16140" xr:uid="{E6F9B574-2DEF-45E7-B68C-F5F4810F811E}"/>
    <cellStyle name="Comma 2 2 5 4 2 2 2 2 3" xfId="6030" xr:uid="{05004D13-F7E0-46C5-B415-3852F9083329}"/>
    <cellStyle name="Comma 2 2 5 4 2 2 2 2 3 2" xfId="18162" xr:uid="{3FB53EE6-37D5-485F-B9B8-F1E3C5B8E808}"/>
    <cellStyle name="Comma 2 2 5 4 2 2 2 2 4" xfId="10074" xr:uid="{52CA0582-4475-4464-8C31-4FFA593B8302}"/>
    <cellStyle name="Comma 2 2 5 4 2 2 2 2 4 2" xfId="22206" xr:uid="{5C592CEB-15C9-4EB9-A84C-09EFF6AC9541}"/>
    <cellStyle name="Comma 2 2 5 4 2 2 2 2 5" xfId="14118" xr:uid="{43A5A678-74E0-4A15-9533-CAD22871D086}"/>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3" xfId="11085" xr:uid="{4DDD51FF-B64A-4FEB-AF1D-947D637D949A}"/>
    <cellStyle name="Comma 2 2 5 4 2 2 2 3 3 2" xfId="23217" xr:uid="{96FA4692-6DDC-497C-B7C7-4F32D5550D74}"/>
    <cellStyle name="Comma 2 2 5 4 2 2 2 3 4" xfId="15129" xr:uid="{1921BB16-FE39-49A4-90B4-31499EDBE53A}"/>
    <cellStyle name="Comma 2 2 5 4 2 2 2 4" xfId="5019" xr:uid="{864A7F78-AA93-4E18-A5AE-EE0643CEA469}"/>
    <cellStyle name="Comma 2 2 5 4 2 2 2 4 2" xfId="17151" xr:uid="{D00465B6-0D5F-497E-AD36-4D544420061B}"/>
    <cellStyle name="Comma 2 2 5 4 2 2 2 5" xfId="9063" xr:uid="{0BD6219F-B53D-4F09-B100-247A4C7A75E7}"/>
    <cellStyle name="Comma 2 2 5 4 2 2 2 5 2" xfId="21195" xr:uid="{05BE0BB7-D758-48D1-BF19-99C691D17D1B}"/>
    <cellStyle name="Comma 2 2 5 4 2 2 2 6" xfId="13107" xr:uid="{A58C993F-DFE6-4671-8B60-2BE9BC6271FD}"/>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3" xfId="11591" xr:uid="{4A5F4FDE-DEFD-48D0-9DEB-C33B68FABB13}"/>
    <cellStyle name="Comma 2 2 5 4 2 2 3 2 3 2" xfId="23723" xr:uid="{4C682D68-4B01-4DA7-B60B-29B6C8BA3E06}"/>
    <cellStyle name="Comma 2 2 5 4 2 2 3 2 4" xfId="15635" xr:uid="{9B23BB39-7ABF-42E0-9164-BA635503CDF9}"/>
    <cellStyle name="Comma 2 2 5 4 2 2 3 3" xfId="5525" xr:uid="{BBBEC603-6794-439A-8AEF-56334CF1DA37}"/>
    <cellStyle name="Comma 2 2 5 4 2 2 3 3 2" xfId="17657" xr:uid="{4CEDD466-0920-4CC8-8C29-45C9137C0FB7}"/>
    <cellStyle name="Comma 2 2 5 4 2 2 3 4" xfId="9569" xr:uid="{879C8642-5A34-4B38-B922-5FEECE2B78F4}"/>
    <cellStyle name="Comma 2 2 5 4 2 2 3 4 2" xfId="21701" xr:uid="{F46D75E4-CD82-4330-A3D1-0D6BCA032E13}"/>
    <cellStyle name="Comma 2 2 5 4 2 2 3 5" xfId="13613" xr:uid="{64639502-EE42-43A1-B74E-F12E7C9FD326}"/>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3" xfId="10580" xr:uid="{1206BDF8-DB0B-4FC8-860B-0F61761EA3AB}"/>
    <cellStyle name="Comma 2 2 5 4 2 2 4 3 2" xfId="22712" xr:uid="{748DAC72-A7D8-49C3-B6C1-D86B8A2EA52D}"/>
    <cellStyle name="Comma 2 2 5 4 2 2 4 4" xfId="14624" xr:uid="{74EE0AF3-BB32-4D19-8895-87BCA7183E18}"/>
    <cellStyle name="Comma 2 2 5 4 2 2 5" xfId="4514" xr:uid="{F52A44F3-170D-40EC-92CF-623ED411B72B}"/>
    <cellStyle name="Comma 2 2 5 4 2 2 5 2" xfId="16646" xr:uid="{1ECF36F3-312F-447E-B6F5-0764D15E5265}"/>
    <cellStyle name="Comma 2 2 5 4 2 2 6" xfId="8558" xr:uid="{14231594-21F8-4D6E-A562-9F1B6166E54C}"/>
    <cellStyle name="Comma 2 2 5 4 2 2 6 2" xfId="20690" xr:uid="{9E896744-3BA6-4FF8-AFB7-49A9FD29C82C}"/>
    <cellStyle name="Comma 2 2 5 4 2 2 7" xfId="12602" xr:uid="{D3F310DF-1017-4DF0-B52D-4B2A73F16F87}"/>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3" xfId="11843" xr:uid="{4BBAEF7A-B739-4986-8DA6-E6F1D7B22927}"/>
    <cellStyle name="Comma 2 2 5 4 2 3 2 2 3 2" xfId="23975" xr:uid="{E7D077FB-1D83-42E2-AC72-13493EDC2E7E}"/>
    <cellStyle name="Comma 2 2 5 4 2 3 2 2 4" xfId="15887" xr:uid="{D0501E9F-2AA9-4BE6-BE31-7E990AF46646}"/>
    <cellStyle name="Comma 2 2 5 4 2 3 2 3" xfId="5777" xr:uid="{F47C2131-A70C-4B0F-A060-85AB5FC99645}"/>
    <cellStyle name="Comma 2 2 5 4 2 3 2 3 2" xfId="17909" xr:uid="{AD47825E-D287-4855-B058-0345C15B86DB}"/>
    <cellStyle name="Comma 2 2 5 4 2 3 2 4" xfId="9821" xr:uid="{9BC9E10C-DAA7-4179-9243-8F2AED3D32FB}"/>
    <cellStyle name="Comma 2 2 5 4 2 3 2 4 2" xfId="21953" xr:uid="{7C24413F-5757-4544-BDC1-53E1CF7489DD}"/>
    <cellStyle name="Comma 2 2 5 4 2 3 2 5" xfId="13865" xr:uid="{57816D7A-D057-444C-BCCA-7AC4A72AC3E2}"/>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3" xfId="10832" xr:uid="{03612A6C-ED63-4012-A239-01B2A01F82E5}"/>
    <cellStyle name="Comma 2 2 5 4 2 3 3 3 2" xfId="22964" xr:uid="{4217FB71-00AF-4213-ABFA-EC1F402E46E6}"/>
    <cellStyle name="Comma 2 2 5 4 2 3 3 4" xfId="14876" xr:uid="{B63470D1-1E8B-4B35-AAAD-2416B1A9613F}"/>
    <cellStyle name="Comma 2 2 5 4 2 3 4" xfId="4766" xr:uid="{1315601F-0C69-488E-8816-E904BBD17E84}"/>
    <cellStyle name="Comma 2 2 5 4 2 3 4 2" xfId="16898" xr:uid="{D66D0777-1FCE-485A-BEAF-602A1455A1F1}"/>
    <cellStyle name="Comma 2 2 5 4 2 3 5" xfId="8810" xr:uid="{6804B6B5-5F60-400E-B5AC-A1DF4C08DC3C}"/>
    <cellStyle name="Comma 2 2 5 4 2 3 5 2" xfId="20942" xr:uid="{79191AEA-1EA3-47AD-BDF0-BF85C574B73F}"/>
    <cellStyle name="Comma 2 2 5 4 2 3 6" xfId="12854" xr:uid="{AFE94FEC-2743-4987-8306-69FB3B008E6B}"/>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3" xfId="11338" xr:uid="{A8D994F4-1C8B-4984-953F-96634EDA50FD}"/>
    <cellStyle name="Comma 2 2 5 4 2 4 2 3 2" xfId="23470" xr:uid="{13CBC166-90D0-4E57-A344-0BCA3961048E}"/>
    <cellStyle name="Comma 2 2 5 4 2 4 2 4" xfId="15382" xr:uid="{0FD1C5E7-60E8-44A6-8C70-E4F6719595BE}"/>
    <cellStyle name="Comma 2 2 5 4 2 4 3" xfId="5272" xr:uid="{F4665FBC-5E18-40DC-AC59-B280AFC38307}"/>
    <cellStyle name="Comma 2 2 5 4 2 4 3 2" xfId="17404" xr:uid="{78942985-F6D1-4CD5-B2F6-C21FAA7C7FFA}"/>
    <cellStyle name="Comma 2 2 5 4 2 4 4" xfId="9316" xr:uid="{45A20806-AF5C-4424-A7E9-304C5DF0D3B4}"/>
    <cellStyle name="Comma 2 2 5 4 2 4 4 2" xfId="21448" xr:uid="{490A1434-FA03-4202-A6C2-8A4218345779}"/>
    <cellStyle name="Comma 2 2 5 4 2 4 5" xfId="13360" xr:uid="{56EAF71E-9D12-4E35-95E4-FA00D4275D98}"/>
    <cellStyle name="Comma 2 2 5 4 2 5" xfId="2239" xr:uid="{460DB49E-B616-4C0A-BB66-FF1AA1920552}"/>
    <cellStyle name="Comma 2 2 5 4 2 5 2" xfId="6283" xr:uid="{A33A5B3B-ACDC-49BA-99F4-ADD6BFE1177A}"/>
    <cellStyle name="Comma 2 2 5 4 2 5 2 2" xfId="18415" xr:uid="{E2D4A39B-838B-453A-AA5B-864DCC004834}"/>
    <cellStyle name="Comma 2 2 5 4 2 5 3" xfId="10327" xr:uid="{D728A053-B9BD-4084-8C1F-081399F0F1AF}"/>
    <cellStyle name="Comma 2 2 5 4 2 5 3 2" xfId="22459" xr:uid="{476AC3F9-7A6B-43EF-8F67-067989B9932F}"/>
    <cellStyle name="Comma 2 2 5 4 2 5 4" xfId="14371" xr:uid="{5245C2FD-D8A2-4E7A-B111-EBCD2D75FD0D}"/>
    <cellStyle name="Comma 2 2 5 4 2 6" xfId="4261" xr:uid="{294EE19C-EBB8-4F2A-9ABA-35CF381FD364}"/>
    <cellStyle name="Comma 2 2 5 4 2 6 2" xfId="16393" xr:uid="{5EF8A2BD-A6C3-49FE-AFF1-9BFD9712F98E}"/>
    <cellStyle name="Comma 2 2 5 4 2 7" xfId="8305" xr:uid="{A710BE09-81CE-41A5-A337-940897CBB934}"/>
    <cellStyle name="Comma 2 2 5 4 2 7 2" xfId="20437" xr:uid="{E03314A3-9E47-4C06-A65D-B5F752EEFED7}"/>
    <cellStyle name="Comma 2 2 5 4 2 8" xfId="12349" xr:uid="{16C047AC-07FB-483B-B21D-9AD03C078338}"/>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3" xfId="11970" xr:uid="{55A90266-76EA-4A15-AA5E-C6A0C8C42F57}"/>
    <cellStyle name="Comma 2 2 5 4 3 2 2 2 3 2" xfId="24102" xr:uid="{EDD651BC-AB36-4C19-AFB8-8CC742A8917D}"/>
    <cellStyle name="Comma 2 2 5 4 3 2 2 2 4" xfId="16014" xr:uid="{5FBA7A28-844F-4B9E-B33F-B9DEA5197130}"/>
    <cellStyle name="Comma 2 2 5 4 3 2 2 3" xfId="5904" xr:uid="{33C06925-8A9F-4A7C-AB59-38E411167ED2}"/>
    <cellStyle name="Comma 2 2 5 4 3 2 2 3 2" xfId="18036" xr:uid="{D8199348-8BEE-4DB7-B8C5-EC1119936878}"/>
    <cellStyle name="Comma 2 2 5 4 3 2 2 4" xfId="9948" xr:uid="{13E606D2-1134-4362-B526-B705E9F065BB}"/>
    <cellStyle name="Comma 2 2 5 4 3 2 2 4 2" xfId="22080" xr:uid="{4FF1678C-9937-42A0-B115-09D7039151F9}"/>
    <cellStyle name="Comma 2 2 5 4 3 2 2 5" xfId="13992" xr:uid="{D65FC5EF-86AE-43F7-AB0B-EAC823E589A5}"/>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3" xfId="10959" xr:uid="{5B749EC6-F332-4659-9EC2-C8181CFDF370}"/>
    <cellStyle name="Comma 2 2 5 4 3 2 3 3 2" xfId="23091" xr:uid="{2734C688-926F-4E94-B2F3-A353245365B3}"/>
    <cellStyle name="Comma 2 2 5 4 3 2 3 4" xfId="15003" xr:uid="{781B5869-88FB-491B-9A7D-DB413EB50CB9}"/>
    <cellStyle name="Comma 2 2 5 4 3 2 4" xfId="4893" xr:uid="{47792B7E-AA32-477C-8191-6843F5BF1661}"/>
    <cellStyle name="Comma 2 2 5 4 3 2 4 2" xfId="17025" xr:uid="{97205B88-3F78-4632-AAC3-42D3E1F27558}"/>
    <cellStyle name="Comma 2 2 5 4 3 2 5" xfId="8937" xr:uid="{A1185FF9-DCA5-454B-BC50-B7674688C946}"/>
    <cellStyle name="Comma 2 2 5 4 3 2 5 2" xfId="21069" xr:uid="{3223A275-72A2-4396-AD10-C92A2560CBDA}"/>
    <cellStyle name="Comma 2 2 5 4 3 2 6" xfId="12981" xr:uid="{0276125C-D277-4D57-88E2-8C29013B1757}"/>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3" xfId="11465" xr:uid="{FBAA3A1D-DBA9-48C5-B88F-1DA64F2DB51F}"/>
    <cellStyle name="Comma 2 2 5 4 3 3 2 3 2" xfId="23597" xr:uid="{0E38B960-81CA-44E1-BC21-3DA185391D05}"/>
    <cellStyle name="Comma 2 2 5 4 3 3 2 4" xfId="15509" xr:uid="{AD3A9E43-5B97-4962-BB5E-AA792B191D8C}"/>
    <cellStyle name="Comma 2 2 5 4 3 3 3" xfId="5399" xr:uid="{25A197C0-EB1B-461F-9A65-28023732B4DE}"/>
    <cellStyle name="Comma 2 2 5 4 3 3 3 2" xfId="17531" xr:uid="{136DDCD6-B43E-4394-8397-63835CADE4E1}"/>
    <cellStyle name="Comma 2 2 5 4 3 3 4" xfId="9443" xr:uid="{8C42C4E4-A16E-451C-B7EE-1530E4AEEC7A}"/>
    <cellStyle name="Comma 2 2 5 4 3 3 4 2" xfId="21575" xr:uid="{CC962B0E-6AC0-4303-93BA-11C05992E5E4}"/>
    <cellStyle name="Comma 2 2 5 4 3 3 5" xfId="13487" xr:uid="{FA160CEA-6B0C-488E-8769-37341CB550FF}"/>
    <cellStyle name="Comma 2 2 5 4 3 4" xfId="2366" xr:uid="{106C0EC7-933B-43E9-8D9B-239AC1AC09EA}"/>
    <cellStyle name="Comma 2 2 5 4 3 4 2" xfId="6410" xr:uid="{CF50EA5B-B4A0-4737-9B2C-7E78F0412B47}"/>
    <cellStyle name="Comma 2 2 5 4 3 4 2 2" xfId="18542" xr:uid="{28FE7F5B-4C0B-48C9-9CF0-CB91FA01D219}"/>
    <cellStyle name="Comma 2 2 5 4 3 4 3" xfId="10454" xr:uid="{B07C3BA6-DC3A-4BB1-B274-077CA240788F}"/>
    <cellStyle name="Comma 2 2 5 4 3 4 3 2" xfId="22586" xr:uid="{42AF9B5D-16AB-4CCF-9284-4734D5B024C8}"/>
    <cellStyle name="Comma 2 2 5 4 3 4 4" xfId="14498" xr:uid="{FCEF5018-6993-4B0F-B75C-48F2BBDD7A58}"/>
    <cellStyle name="Comma 2 2 5 4 3 5" xfId="4388" xr:uid="{120B3AA1-FE30-4367-A23B-093466B79B1D}"/>
    <cellStyle name="Comma 2 2 5 4 3 5 2" xfId="16520" xr:uid="{4FD6D6B0-244F-4B8C-9E29-82F09D5E4598}"/>
    <cellStyle name="Comma 2 2 5 4 3 6" xfId="8432" xr:uid="{4BD1BF59-2EAD-42C8-86B2-E8DF0C4C4CF7}"/>
    <cellStyle name="Comma 2 2 5 4 3 6 2" xfId="20564" xr:uid="{9A90EB28-2486-4CEA-8489-28C2E7C6003C}"/>
    <cellStyle name="Comma 2 2 5 4 3 7" xfId="12476" xr:uid="{FDE51C44-4C5B-4DBF-A31E-3794EE473112}"/>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3" xfId="11717" xr:uid="{C28266A8-7D93-4EA0-AE40-DD338F39EC85}"/>
    <cellStyle name="Comma 2 2 5 4 4 2 2 3 2" xfId="23849" xr:uid="{36BBFC35-829E-4ECB-BBA6-C1FFC5C49AC8}"/>
    <cellStyle name="Comma 2 2 5 4 4 2 2 4" xfId="15761" xr:uid="{EBFCFB9A-61E5-4C23-BD0F-8A1035677638}"/>
    <cellStyle name="Comma 2 2 5 4 4 2 3" xfId="5651" xr:uid="{2933BBAF-7A7C-4ACB-85E1-F48EF9CD3EDF}"/>
    <cellStyle name="Comma 2 2 5 4 4 2 3 2" xfId="17783" xr:uid="{921E7E81-D135-4EB9-AE89-C56BAD039C1F}"/>
    <cellStyle name="Comma 2 2 5 4 4 2 4" xfId="9695" xr:uid="{8883719D-3465-483D-B1BC-763FEBDBE534}"/>
    <cellStyle name="Comma 2 2 5 4 4 2 4 2" xfId="21827" xr:uid="{9644AD24-D71B-4C5A-A7ED-1AEC5AB33AFF}"/>
    <cellStyle name="Comma 2 2 5 4 4 2 5" xfId="13739" xr:uid="{4F9C907B-AADB-4C6C-9265-BEB683827F16}"/>
    <cellStyle name="Comma 2 2 5 4 4 3" xfId="2618" xr:uid="{FCD4D692-2185-40B1-AB88-A13BBB15D8B6}"/>
    <cellStyle name="Comma 2 2 5 4 4 3 2" xfId="6662" xr:uid="{DE378BAA-A398-4BA7-93B0-0DA56BB4870D}"/>
    <cellStyle name="Comma 2 2 5 4 4 3 2 2" xfId="18794" xr:uid="{082C1CCC-50AD-462B-85A3-2BFBAB31AE40}"/>
    <cellStyle name="Comma 2 2 5 4 4 3 3" xfId="10706" xr:uid="{1937F87C-6123-42F6-A7C0-ACC5391EC7E9}"/>
    <cellStyle name="Comma 2 2 5 4 4 3 3 2" xfId="22838" xr:uid="{9F233186-3AE7-4EDB-8EA4-DDF2F0777333}"/>
    <cellStyle name="Comma 2 2 5 4 4 3 4" xfId="14750" xr:uid="{4EF7A9B0-2770-4E6D-A1A8-5E0299F8C1B5}"/>
    <cellStyle name="Comma 2 2 5 4 4 4" xfId="4640" xr:uid="{DFBB53C7-B86E-4014-B11C-F6FF1A151899}"/>
    <cellStyle name="Comma 2 2 5 4 4 4 2" xfId="16772" xr:uid="{1AD52BF4-C6DB-449E-A8F8-91D981F1557B}"/>
    <cellStyle name="Comma 2 2 5 4 4 5" xfId="8684" xr:uid="{03AD74CD-68D6-4A51-B71F-D3EE468C545F}"/>
    <cellStyle name="Comma 2 2 5 4 4 5 2" xfId="20816" xr:uid="{02526F37-1C17-45A3-8D31-2A1BB562D310}"/>
    <cellStyle name="Comma 2 2 5 4 4 6" xfId="12728" xr:uid="{52E2F5C1-55D5-4CD4-AE02-E3B8DEEAC178}"/>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3" xfId="11212" xr:uid="{965ACABB-52A1-4113-A650-FB307A3D32D5}"/>
    <cellStyle name="Comma 2 2 5 4 5 2 3 2" xfId="23344" xr:uid="{4E68123A-1141-42B6-81FB-CE5B13B7CFBD}"/>
    <cellStyle name="Comma 2 2 5 4 5 2 4" xfId="15256" xr:uid="{AC2B32EF-2550-4A24-9ADE-C66FA90F4539}"/>
    <cellStyle name="Comma 2 2 5 4 5 3" xfId="5146" xr:uid="{38ADD479-10D8-46C6-8B57-D01DB696BE19}"/>
    <cellStyle name="Comma 2 2 5 4 5 3 2" xfId="17278" xr:uid="{99DF809E-23CA-44BF-85E4-7AEFEBB46FA6}"/>
    <cellStyle name="Comma 2 2 5 4 5 4" xfId="9190" xr:uid="{4E9D3DFC-4A12-4CE1-BBCC-1D7E7D3505AD}"/>
    <cellStyle name="Comma 2 2 5 4 5 4 2" xfId="21322" xr:uid="{3516F069-952E-4206-80E1-BE650EF301A6}"/>
    <cellStyle name="Comma 2 2 5 4 5 5" xfId="13234" xr:uid="{18707ECB-8463-4A48-9A7C-CADEF7DA135F}"/>
    <cellStyle name="Comma 2 2 5 4 6" xfId="2113" xr:uid="{AABEA294-FAE5-4B73-88CA-C1FBA97D98BD}"/>
    <cellStyle name="Comma 2 2 5 4 6 2" xfId="6157" xr:uid="{8109A8CA-DA1E-443C-912D-8951CEFA0CCD}"/>
    <cellStyle name="Comma 2 2 5 4 6 2 2" xfId="18289" xr:uid="{54235C1C-9A3D-4CF1-AACB-CA73CFDF6B7F}"/>
    <cellStyle name="Comma 2 2 5 4 6 3" xfId="10201" xr:uid="{D8146B24-77C1-47CE-8F20-334BA1FC7E52}"/>
    <cellStyle name="Comma 2 2 5 4 6 3 2" xfId="22333" xr:uid="{72B4A14D-3DE2-4D83-80E5-57822A62C58B}"/>
    <cellStyle name="Comma 2 2 5 4 6 4" xfId="14245" xr:uid="{2D433AB0-AC09-4CEF-90A5-78580E6D4365}"/>
    <cellStyle name="Comma 2 2 5 4 7" xfId="4135" xr:uid="{E1ABB9DD-F322-4192-B300-CF19BB715A02}"/>
    <cellStyle name="Comma 2 2 5 4 7 2" xfId="16267" xr:uid="{F0A99547-328A-474A-9857-E02DD381DD0F}"/>
    <cellStyle name="Comma 2 2 5 4 8" xfId="8179" xr:uid="{9A0FA6EE-0876-4DCB-A4A9-7D0F71957CC1}"/>
    <cellStyle name="Comma 2 2 5 4 8 2" xfId="20311" xr:uid="{710987BF-41F5-4C6C-89FD-C5568E149906}"/>
    <cellStyle name="Comma 2 2 5 4 9" xfId="12223" xr:uid="{F26F6AE2-1615-4128-BF82-5AE8D3A58D34}"/>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3" xfId="12033" xr:uid="{E3B76BC0-37DC-4C7E-A4D3-EE501022BB69}"/>
    <cellStyle name="Comma 2 2 5 5 2 2 2 2 3 2" xfId="24165" xr:uid="{E601509E-F112-475F-9E83-FBAC320B51D6}"/>
    <cellStyle name="Comma 2 2 5 5 2 2 2 2 4" xfId="16077" xr:uid="{6E24A2B8-1E4A-4AD5-ABA4-9675C4E95E4A}"/>
    <cellStyle name="Comma 2 2 5 5 2 2 2 3" xfId="5967" xr:uid="{9DBEA291-DA3B-4180-B9EC-C866B22F3A23}"/>
    <cellStyle name="Comma 2 2 5 5 2 2 2 3 2" xfId="18099" xr:uid="{C1276DC2-FEE7-41CE-B56B-D13D0FAF5501}"/>
    <cellStyle name="Comma 2 2 5 5 2 2 2 4" xfId="10011" xr:uid="{8FB0ACA5-0968-4A6D-AEB6-E50FAEAF479D}"/>
    <cellStyle name="Comma 2 2 5 5 2 2 2 4 2" xfId="22143" xr:uid="{BC6ABB6E-A746-4D7B-9F24-BE15C754C60C}"/>
    <cellStyle name="Comma 2 2 5 5 2 2 2 5" xfId="14055" xr:uid="{89476DA5-5164-4993-9F73-4D25D018F9C7}"/>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3" xfId="11022" xr:uid="{4A427FA7-E861-4075-AAD2-EFA4A414B72D}"/>
    <cellStyle name="Comma 2 2 5 5 2 2 3 3 2" xfId="23154" xr:uid="{2C4F81FA-11CB-4D32-9440-C89D32927D08}"/>
    <cellStyle name="Comma 2 2 5 5 2 2 3 4" xfId="15066" xr:uid="{9541E500-FF07-48A4-9FF5-C0F68C45C294}"/>
    <cellStyle name="Comma 2 2 5 5 2 2 4" xfId="4956" xr:uid="{2F1A86EE-00C1-45F9-A704-8FD4B73C7AB3}"/>
    <cellStyle name="Comma 2 2 5 5 2 2 4 2" xfId="17088" xr:uid="{14BE67A6-4A3C-4723-B52C-A29A4C5CCB84}"/>
    <cellStyle name="Comma 2 2 5 5 2 2 5" xfId="9000" xr:uid="{0BDC59E5-7CE3-425A-A720-108A0F6B9EE8}"/>
    <cellStyle name="Comma 2 2 5 5 2 2 5 2" xfId="21132" xr:uid="{4C26222D-66D6-4CEC-8A05-C68F0DC48BA3}"/>
    <cellStyle name="Comma 2 2 5 5 2 2 6" xfId="13044" xr:uid="{12D04C33-2A80-4771-A052-BB6AC1BAB7E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3" xfId="11528" xr:uid="{2B392E40-E2EB-4A92-AF46-6A52E4E491FC}"/>
    <cellStyle name="Comma 2 2 5 5 2 3 2 3 2" xfId="23660" xr:uid="{0637019E-91FC-4816-AC8A-8DD5B9C9D3FE}"/>
    <cellStyle name="Comma 2 2 5 5 2 3 2 4" xfId="15572" xr:uid="{8502D288-B8F7-42FE-BC47-AD34019D1911}"/>
    <cellStyle name="Comma 2 2 5 5 2 3 3" xfId="5462" xr:uid="{7214AEBA-7079-48DF-9DDD-B387004A099F}"/>
    <cellStyle name="Comma 2 2 5 5 2 3 3 2" xfId="17594" xr:uid="{9922D778-FBB1-4213-9876-773E662071D5}"/>
    <cellStyle name="Comma 2 2 5 5 2 3 4" xfId="9506" xr:uid="{6323E008-71E5-4A00-8FE3-06517F5C377F}"/>
    <cellStyle name="Comma 2 2 5 5 2 3 4 2" xfId="21638" xr:uid="{B44ECB6E-AEA8-4298-90B6-97DC217E64EE}"/>
    <cellStyle name="Comma 2 2 5 5 2 3 5" xfId="13550" xr:uid="{EC2F8BF2-3081-4D9B-8F04-440CC83DE9A8}"/>
    <cellStyle name="Comma 2 2 5 5 2 4" xfId="2429" xr:uid="{61FDE435-76B2-4EBC-87B4-27DDC2F92B3B}"/>
    <cellStyle name="Comma 2 2 5 5 2 4 2" xfId="6473" xr:uid="{1775BE98-9325-4DFE-9367-077589A01EF7}"/>
    <cellStyle name="Comma 2 2 5 5 2 4 2 2" xfId="18605" xr:uid="{C68D0733-32E7-41A1-BA47-F8189DA9DEBC}"/>
    <cellStyle name="Comma 2 2 5 5 2 4 3" xfId="10517" xr:uid="{4F3322F5-1E8C-4BFD-8E86-95951F0E98D8}"/>
    <cellStyle name="Comma 2 2 5 5 2 4 3 2" xfId="22649" xr:uid="{6EB3A58E-EC3E-453E-87F8-41548F74E889}"/>
    <cellStyle name="Comma 2 2 5 5 2 4 4" xfId="14561" xr:uid="{E33FEA97-310D-426B-B5D3-892A0C27392B}"/>
    <cellStyle name="Comma 2 2 5 5 2 5" xfId="4451" xr:uid="{5A48FDEC-641E-4C8D-AD96-5300733A6F5F}"/>
    <cellStyle name="Comma 2 2 5 5 2 5 2" xfId="16583" xr:uid="{D70EB155-DD3D-45F8-82DB-3A3E29DBF4F1}"/>
    <cellStyle name="Comma 2 2 5 5 2 6" xfId="8495" xr:uid="{106F1CE9-B1F9-4844-807F-C483EDA975E3}"/>
    <cellStyle name="Comma 2 2 5 5 2 6 2" xfId="20627" xr:uid="{0D22CD45-78B4-4A4C-9A46-828DFD7007D0}"/>
    <cellStyle name="Comma 2 2 5 5 2 7" xfId="12539" xr:uid="{71F99374-A42B-4579-A702-D51E941B015A}"/>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3" xfId="11780" xr:uid="{6ECC8CCC-712F-4841-958E-84F84ED36C03}"/>
    <cellStyle name="Comma 2 2 5 5 3 2 2 3 2" xfId="23912" xr:uid="{F61B7A4B-6A84-4B37-BCA8-5DE7B995B8D8}"/>
    <cellStyle name="Comma 2 2 5 5 3 2 2 4" xfId="15824" xr:uid="{0CCF4D78-FE79-4FCE-BA12-452A87978121}"/>
    <cellStyle name="Comma 2 2 5 5 3 2 3" xfId="5714" xr:uid="{698E53A9-E0C4-4627-9F9E-1D02DE04CC39}"/>
    <cellStyle name="Comma 2 2 5 5 3 2 3 2" xfId="17846" xr:uid="{B1519AB8-8ECE-4B21-B3CC-6068E54201F5}"/>
    <cellStyle name="Comma 2 2 5 5 3 2 4" xfId="9758" xr:uid="{98C673B8-BDE7-4CFE-A5B0-152E0AB8C09C}"/>
    <cellStyle name="Comma 2 2 5 5 3 2 4 2" xfId="21890" xr:uid="{3FAF1CB8-78A4-4820-8C2D-8B07470C928E}"/>
    <cellStyle name="Comma 2 2 5 5 3 2 5" xfId="13802" xr:uid="{7A433622-F449-48CA-BA88-3F0B36522708}"/>
    <cellStyle name="Comma 2 2 5 5 3 3" xfId="2681" xr:uid="{B541F5E6-AEEF-4015-AB3D-72A7A55C3FD0}"/>
    <cellStyle name="Comma 2 2 5 5 3 3 2" xfId="6725" xr:uid="{423490A5-A42A-4807-AD80-E7F533B38E63}"/>
    <cellStyle name="Comma 2 2 5 5 3 3 2 2" xfId="18857" xr:uid="{4E0C083B-D982-40AE-BEF3-4668A727F13D}"/>
    <cellStyle name="Comma 2 2 5 5 3 3 3" xfId="10769" xr:uid="{1C8331F0-26FF-40BF-B85D-5CB7F0F4F445}"/>
    <cellStyle name="Comma 2 2 5 5 3 3 3 2" xfId="22901" xr:uid="{D689CA58-63F1-4E4D-816E-DA0937C01265}"/>
    <cellStyle name="Comma 2 2 5 5 3 3 4" xfId="14813" xr:uid="{1F2AD254-BC63-4084-8BD5-18FE0036BA25}"/>
    <cellStyle name="Comma 2 2 5 5 3 4" xfId="4703" xr:uid="{D3B46D67-3554-4E82-BE1F-C5DD4D47282E}"/>
    <cellStyle name="Comma 2 2 5 5 3 4 2" xfId="16835" xr:uid="{663F0B24-B7C9-446C-87DF-0A70FA8145B2}"/>
    <cellStyle name="Comma 2 2 5 5 3 5" xfId="8747" xr:uid="{2CB12557-07F2-45FF-9781-372BD40B074A}"/>
    <cellStyle name="Comma 2 2 5 5 3 5 2" xfId="20879" xr:uid="{3B78E3E1-F532-4004-806A-257C11EE1896}"/>
    <cellStyle name="Comma 2 2 5 5 3 6" xfId="12791" xr:uid="{032D311A-B788-4FD6-9B1C-36D9A3BB9235}"/>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3" xfId="11275" xr:uid="{02CC7117-A9F6-4B3A-8B92-FE55BDCB850B}"/>
    <cellStyle name="Comma 2 2 5 5 4 2 3 2" xfId="23407" xr:uid="{2EA8025B-F872-4537-84F5-69C4246AA15D}"/>
    <cellStyle name="Comma 2 2 5 5 4 2 4" xfId="15319" xr:uid="{11474FD0-E501-4AE1-B9DD-9DD294544222}"/>
    <cellStyle name="Comma 2 2 5 5 4 3" xfId="5209" xr:uid="{51FD8B54-574F-4E8A-B7DA-6EF5590AD83E}"/>
    <cellStyle name="Comma 2 2 5 5 4 3 2" xfId="17341" xr:uid="{70D9F9B4-B23C-48EE-8834-787ED6BE48FE}"/>
    <cellStyle name="Comma 2 2 5 5 4 4" xfId="9253" xr:uid="{5C0A8352-ECA2-4FAF-AB64-7D786354C0FC}"/>
    <cellStyle name="Comma 2 2 5 5 4 4 2" xfId="21385" xr:uid="{40665416-2B9A-41AA-99C6-1B205AABB11B}"/>
    <cellStyle name="Comma 2 2 5 5 4 5" xfId="13297" xr:uid="{5A8E9776-F069-44E1-B49F-6F42F780B968}"/>
    <cellStyle name="Comma 2 2 5 5 5" xfId="2176" xr:uid="{BD8074FD-DAE5-49FC-A3AC-51C88B3C972A}"/>
    <cellStyle name="Comma 2 2 5 5 5 2" xfId="6220" xr:uid="{5D31FB1A-57A7-4EA5-8E79-1D6785C0985A}"/>
    <cellStyle name="Comma 2 2 5 5 5 2 2" xfId="18352" xr:uid="{F3D47AAA-1918-417C-82FE-B84AE58B46C0}"/>
    <cellStyle name="Comma 2 2 5 5 5 3" xfId="10264" xr:uid="{6B386F05-1478-42A7-8025-97AB8B8A57CE}"/>
    <cellStyle name="Comma 2 2 5 5 5 3 2" xfId="22396" xr:uid="{E3C101E0-ECB1-41E1-B9F8-A771916ED9D5}"/>
    <cellStyle name="Comma 2 2 5 5 5 4" xfId="14308" xr:uid="{F8A6D026-FA9F-474A-B3B9-DF793883FF93}"/>
    <cellStyle name="Comma 2 2 5 5 6" xfId="4198" xr:uid="{E9FEE7FD-E41D-4E23-8E12-FD2AE83024EE}"/>
    <cellStyle name="Comma 2 2 5 5 6 2" xfId="16330" xr:uid="{7DFFA736-D98F-4AAF-BD77-CF1864A79FC5}"/>
    <cellStyle name="Comma 2 2 5 5 7" xfId="8242" xr:uid="{1185372C-5BA8-42D7-889B-5F3888C44FBE}"/>
    <cellStyle name="Comma 2 2 5 5 7 2" xfId="20374" xr:uid="{6E3C57A7-2AF7-4AE4-B43D-0AAF1201C400}"/>
    <cellStyle name="Comma 2 2 5 5 8" xfId="12286" xr:uid="{129F7C2A-5AEA-4656-A3A5-FC92F03996AD}"/>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3" xfId="11907" xr:uid="{5355FAA4-D154-402B-89A9-D523D8FC21FB}"/>
    <cellStyle name="Comma 2 2 5 6 2 2 2 3 2" xfId="24039" xr:uid="{ED8944C7-E5B2-4A91-ACC0-70C387AE6186}"/>
    <cellStyle name="Comma 2 2 5 6 2 2 2 4" xfId="15951" xr:uid="{FA75A346-5D9D-49CD-B26C-A560FAC46796}"/>
    <cellStyle name="Comma 2 2 5 6 2 2 3" xfId="5841" xr:uid="{EEE5F906-160A-438A-B861-BA95BC9BCDC0}"/>
    <cellStyle name="Comma 2 2 5 6 2 2 3 2" xfId="17973" xr:uid="{0AC1308D-1FD8-4D70-AE9F-F58FD602A0E9}"/>
    <cellStyle name="Comma 2 2 5 6 2 2 4" xfId="9885" xr:uid="{A513C7C1-6326-4538-A51B-E10D50D534FB}"/>
    <cellStyle name="Comma 2 2 5 6 2 2 4 2" xfId="22017" xr:uid="{42E335AE-992B-4202-AD0F-8C23E0C96C17}"/>
    <cellStyle name="Comma 2 2 5 6 2 2 5" xfId="13929" xr:uid="{80330E3A-44CF-480B-A579-AA8958316A8B}"/>
    <cellStyle name="Comma 2 2 5 6 2 3" xfId="2808" xr:uid="{66C89055-87B7-4276-89C9-8236E92BB88F}"/>
    <cellStyle name="Comma 2 2 5 6 2 3 2" xfId="6852" xr:uid="{645E7473-D3C5-44AA-82BF-250BFBE1B9FE}"/>
    <cellStyle name="Comma 2 2 5 6 2 3 2 2" xfId="18984" xr:uid="{A64D17D4-EC6F-4399-816D-0402E066F4BE}"/>
    <cellStyle name="Comma 2 2 5 6 2 3 3" xfId="10896" xr:uid="{940DB9BA-77C5-4DED-B020-3BA088DB8165}"/>
    <cellStyle name="Comma 2 2 5 6 2 3 3 2" xfId="23028" xr:uid="{728A9EF8-2C02-48AA-9810-2D535E669F1D}"/>
    <cellStyle name="Comma 2 2 5 6 2 3 4" xfId="14940" xr:uid="{65A16765-8043-459B-AF15-91120EE3DAE5}"/>
    <cellStyle name="Comma 2 2 5 6 2 4" xfId="4830" xr:uid="{99CAEBD1-4767-40F2-B68A-A993C03C070A}"/>
    <cellStyle name="Comma 2 2 5 6 2 4 2" xfId="16962" xr:uid="{3B4D84E7-6B51-4681-948C-4030A9B9C042}"/>
    <cellStyle name="Comma 2 2 5 6 2 5" xfId="8874" xr:uid="{1CF8D1EF-4DB7-4CA2-9696-CB808446176F}"/>
    <cellStyle name="Comma 2 2 5 6 2 5 2" xfId="21006" xr:uid="{2C4C3301-7397-4C69-8BD7-F363E8F33AEB}"/>
    <cellStyle name="Comma 2 2 5 6 2 6" xfId="12918" xr:uid="{9FBC41A4-3DCE-4738-82F7-490B61C4FBFD}"/>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3" xfId="11402" xr:uid="{3AF93721-BDE8-4956-8AB3-D58C0E858754}"/>
    <cellStyle name="Comma 2 2 5 6 3 2 3 2" xfId="23534" xr:uid="{BB7A32AE-5B8D-49E4-85E4-4AA54D28A546}"/>
    <cellStyle name="Comma 2 2 5 6 3 2 4" xfId="15446" xr:uid="{20E420D2-DAC0-4F63-A027-357586A6873A}"/>
    <cellStyle name="Comma 2 2 5 6 3 3" xfId="5336" xr:uid="{22C16AC5-B071-4552-B277-DAC45FD01ACE}"/>
    <cellStyle name="Comma 2 2 5 6 3 3 2" xfId="17468" xr:uid="{C7ECBB4E-D5AE-4AF8-8EF8-1552F504534F}"/>
    <cellStyle name="Comma 2 2 5 6 3 4" xfId="9380" xr:uid="{D8B8B3EB-E242-46C5-8A69-D58FE3901BF2}"/>
    <cellStyle name="Comma 2 2 5 6 3 4 2" xfId="21512" xr:uid="{CA46903D-4B81-446B-A15D-A41FF07EED56}"/>
    <cellStyle name="Comma 2 2 5 6 3 5" xfId="13424" xr:uid="{7DC99BC9-7C56-4C62-B6AF-2BB3B376245A}"/>
    <cellStyle name="Comma 2 2 5 6 4" xfId="2303" xr:uid="{C52CB57B-94D3-4449-AFA7-592DD2E4805C}"/>
    <cellStyle name="Comma 2 2 5 6 4 2" xfId="6347" xr:uid="{55DB9462-2679-4B81-8C81-EF66A8715A2C}"/>
    <cellStyle name="Comma 2 2 5 6 4 2 2" xfId="18479" xr:uid="{AEAA8E04-D46B-48A0-9BEC-00BB00CF9A65}"/>
    <cellStyle name="Comma 2 2 5 6 4 3" xfId="10391" xr:uid="{478D44AE-E852-43DE-B6D2-ADE3531A9005}"/>
    <cellStyle name="Comma 2 2 5 6 4 3 2" xfId="22523" xr:uid="{2EA7D7FD-2579-4859-9E0B-42A23BD8DD89}"/>
    <cellStyle name="Comma 2 2 5 6 4 4" xfId="14435" xr:uid="{F6E4A8CB-0372-4602-9BCE-8D2C1ED4B3BC}"/>
    <cellStyle name="Comma 2 2 5 6 5" xfId="4325" xr:uid="{623FDB8E-FD15-475C-8FB6-6607061FF439}"/>
    <cellStyle name="Comma 2 2 5 6 5 2" xfId="16457" xr:uid="{0FFC65AC-A229-4601-87DF-BEA1FDE7D1AA}"/>
    <cellStyle name="Comma 2 2 5 6 6" xfId="8369" xr:uid="{9EBA3D61-3097-43F3-B363-0AB01A5DAA66}"/>
    <cellStyle name="Comma 2 2 5 6 6 2" xfId="20501" xr:uid="{1F4BD857-59CB-47AA-9709-A5B1E7102307}"/>
    <cellStyle name="Comma 2 2 5 6 7" xfId="12413" xr:uid="{733FE8BA-F764-403A-8C03-B8841B978FE3}"/>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3" xfId="11654" xr:uid="{E2EFB104-CA2F-41DA-8C37-0BF98A9D5A64}"/>
    <cellStyle name="Comma 2 2 5 7 2 2 3 2" xfId="23786" xr:uid="{0F22E375-3AAD-42B3-9C7F-D9580819C54F}"/>
    <cellStyle name="Comma 2 2 5 7 2 2 4" xfId="15698" xr:uid="{2BF10709-D114-47B4-87AF-F636CB67ACC5}"/>
    <cellStyle name="Comma 2 2 5 7 2 3" xfId="5588" xr:uid="{A6DAE0C8-0DB1-48B0-A2CB-A4A31C004694}"/>
    <cellStyle name="Comma 2 2 5 7 2 3 2" xfId="17720" xr:uid="{FE967016-B59C-4340-BC57-764141D6F761}"/>
    <cellStyle name="Comma 2 2 5 7 2 4" xfId="9632" xr:uid="{DDBF22F4-999C-4217-8139-9396A7037FF5}"/>
    <cellStyle name="Comma 2 2 5 7 2 4 2" xfId="21764" xr:uid="{AD4CBB7D-6E89-410D-A99C-63062A5ED063}"/>
    <cellStyle name="Comma 2 2 5 7 2 5" xfId="13676" xr:uid="{D503A844-FB2B-481D-91A5-66555E5F9273}"/>
    <cellStyle name="Comma 2 2 5 7 3" xfId="2555" xr:uid="{53960518-E1DF-463C-A066-CDE5F955D51B}"/>
    <cellStyle name="Comma 2 2 5 7 3 2" xfId="6599" xr:uid="{DA2FAAB9-1D03-464B-B15F-4B0C505B6E02}"/>
    <cellStyle name="Comma 2 2 5 7 3 2 2" xfId="18731" xr:uid="{56339DF5-BC51-4641-8631-EF2C3994AA77}"/>
    <cellStyle name="Comma 2 2 5 7 3 3" xfId="10643" xr:uid="{CB6D36A6-D516-4544-9584-92DEDEAFE8DD}"/>
    <cellStyle name="Comma 2 2 5 7 3 3 2" xfId="22775" xr:uid="{1607037D-8F6E-4C51-929D-E10983944C0B}"/>
    <cellStyle name="Comma 2 2 5 7 3 4" xfId="14687" xr:uid="{09CF259F-C65B-4DE4-869C-B3F0BA8ACBA0}"/>
    <cellStyle name="Comma 2 2 5 7 4" xfId="4577" xr:uid="{BD5E6330-0E62-4F2B-9E07-D0857B9EB3EC}"/>
    <cellStyle name="Comma 2 2 5 7 4 2" xfId="16709" xr:uid="{304F6874-591F-47E0-B592-D97D4F696A10}"/>
    <cellStyle name="Comma 2 2 5 7 5" xfId="8621" xr:uid="{1CF75B9B-BF97-4606-A58C-6AB9AE3FD8F9}"/>
    <cellStyle name="Comma 2 2 5 7 5 2" xfId="20753" xr:uid="{E8525BE9-D8CB-4620-9115-5F7BAD1CDEE5}"/>
    <cellStyle name="Comma 2 2 5 7 6" xfId="12665" xr:uid="{1A49CAF8-C575-411E-9798-4F1CCC34D5B9}"/>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3" xfId="11149" xr:uid="{1211E06F-FA16-4A81-A578-F6013B614A4A}"/>
    <cellStyle name="Comma 2 2 5 8 2 3 2" xfId="23281" xr:uid="{BC4F1019-A3CC-4A71-ABB3-A855D407E487}"/>
    <cellStyle name="Comma 2 2 5 8 2 4" xfId="15193" xr:uid="{32966308-1321-41FE-B1E3-7E57F1A17992}"/>
    <cellStyle name="Comma 2 2 5 8 3" xfId="5083" xr:uid="{AA4388AF-78E5-48BC-B3EF-6855720ABD4A}"/>
    <cellStyle name="Comma 2 2 5 8 3 2" xfId="17215" xr:uid="{7808F064-5358-4B3A-9C22-E4863EF4E17E}"/>
    <cellStyle name="Comma 2 2 5 8 4" xfId="9127" xr:uid="{FF6075E9-0A82-4B46-BCDF-CB8B7CBADC4B}"/>
    <cellStyle name="Comma 2 2 5 8 4 2" xfId="21259" xr:uid="{E98646AC-5A6A-4E89-91E1-8B515BE764AA}"/>
    <cellStyle name="Comma 2 2 5 8 5" xfId="13171" xr:uid="{15A85C89-BE56-4515-B408-8E028A537AAD}"/>
    <cellStyle name="Comma 2 2 5 9" xfId="2050" xr:uid="{CBE793AF-795F-4908-B3C1-2A733E31D3EF}"/>
    <cellStyle name="Comma 2 2 5 9 2" xfId="6094" xr:uid="{AAFE0FA1-D81D-43B2-A477-1F0E2E09DC5E}"/>
    <cellStyle name="Comma 2 2 5 9 2 2" xfId="18226" xr:uid="{A9E59F01-220D-4566-8FCA-47D3157D5987}"/>
    <cellStyle name="Comma 2 2 5 9 3" xfId="10138" xr:uid="{2F155E65-D525-4B05-AC05-38019AF6A6C4}"/>
    <cellStyle name="Comma 2 2 5 9 3 2" xfId="22270" xr:uid="{1B89913C-F43E-4CA4-9329-FAC599904A59}"/>
    <cellStyle name="Comma 2 2 5 9 4" xfId="14182" xr:uid="{D7D46C3C-DB19-4502-B1B6-1BD1D5828E5A}"/>
    <cellStyle name="Comma 2 2 6" xfId="40" xr:uid="{4CD1D4D1-A776-4500-B728-9188A081F86D}"/>
    <cellStyle name="Comma 2 2 6 10" xfId="12172" xr:uid="{29008D51-5886-41AA-B4B3-D44534EFDFA5}"/>
    <cellStyle name="Comma 2 2 6 2" xfId="103" xr:uid="{1FFFB620-C3AC-4046-9B03-9B7A19766775}"/>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3" xfId="12108" xr:uid="{480DF3DE-912E-4555-A6C7-75364E5CEB0D}"/>
    <cellStyle name="Comma 2 2 6 2 2 2 2 2 2 3 2" xfId="24240" xr:uid="{E9B050FA-8472-4C84-9836-971B0EAB7CE1}"/>
    <cellStyle name="Comma 2 2 6 2 2 2 2 2 2 4" xfId="16152" xr:uid="{78A8DFAA-56D6-4082-829E-6906AFEF39D9}"/>
    <cellStyle name="Comma 2 2 6 2 2 2 2 2 3" xfId="6042" xr:uid="{B3CA776E-1331-4E9A-A4AD-9F8FAD1B454E}"/>
    <cellStyle name="Comma 2 2 6 2 2 2 2 2 3 2" xfId="18174" xr:uid="{01EA1E46-D12E-4873-A72E-636A86DA8D09}"/>
    <cellStyle name="Comma 2 2 6 2 2 2 2 2 4" xfId="10086" xr:uid="{F165C1B7-230D-4039-89CB-486EBA935B0F}"/>
    <cellStyle name="Comma 2 2 6 2 2 2 2 2 4 2" xfId="22218" xr:uid="{3385DF36-1E42-4407-A250-D5CD2626F3C1}"/>
    <cellStyle name="Comma 2 2 6 2 2 2 2 2 5" xfId="14130" xr:uid="{FB32A41C-D0D9-4909-A1A7-FF61B5CAA4BE}"/>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3" xfId="11097" xr:uid="{482C7F4F-187F-4388-8F21-6C5AC96B8D2F}"/>
    <cellStyle name="Comma 2 2 6 2 2 2 2 3 3 2" xfId="23229" xr:uid="{0E3A1841-ABAE-4650-A692-1BC5C55825FA}"/>
    <cellStyle name="Comma 2 2 6 2 2 2 2 3 4" xfId="15141" xr:uid="{E78976FD-6D4F-4C23-A5B0-DC7CC48FB90E}"/>
    <cellStyle name="Comma 2 2 6 2 2 2 2 4" xfId="5031" xr:uid="{13C4352E-BBC1-4BD2-A850-F5CFED081344}"/>
    <cellStyle name="Comma 2 2 6 2 2 2 2 4 2" xfId="17163" xr:uid="{4C56B280-3805-4F1C-826B-134DA75D3B7A}"/>
    <cellStyle name="Comma 2 2 6 2 2 2 2 5" xfId="9075" xr:uid="{FAF56550-F688-42BE-8CBE-02271E3A9806}"/>
    <cellStyle name="Comma 2 2 6 2 2 2 2 5 2" xfId="21207" xr:uid="{901779BF-E5F7-4F77-ADA1-EB5AB3CFBE16}"/>
    <cellStyle name="Comma 2 2 6 2 2 2 2 6" xfId="13119" xr:uid="{235BF1FB-6312-4598-BD7B-336FD69EEF26}"/>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3" xfId="11603" xr:uid="{33CECB1B-26A0-4B54-AD68-FB4CCFF297E8}"/>
    <cellStyle name="Comma 2 2 6 2 2 2 3 2 3 2" xfId="23735" xr:uid="{76A8C147-87D6-4A69-9976-5F3650B4603C}"/>
    <cellStyle name="Comma 2 2 6 2 2 2 3 2 4" xfId="15647" xr:uid="{9A13B9EF-F13C-4200-9CD7-D0C9059B0238}"/>
    <cellStyle name="Comma 2 2 6 2 2 2 3 3" xfId="5537" xr:uid="{4DE2073C-3C0C-45D4-A1C5-57F2139BEC3B}"/>
    <cellStyle name="Comma 2 2 6 2 2 2 3 3 2" xfId="17669" xr:uid="{3B468F2C-CB8C-48FB-B76F-3040D8BC85B1}"/>
    <cellStyle name="Comma 2 2 6 2 2 2 3 4" xfId="9581" xr:uid="{DF3BBA7C-AC78-40CE-A0E2-D9EEBD472479}"/>
    <cellStyle name="Comma 2 2 6 2 2 2 3 4 2" xfId="21713" xr:uid="{E706CB51-61C2-4564-99AB-D78F7876ABAF}"/>
    <cellStyle name="Comma 2 2 6 2 2 2 3 5" xfId="13625" xr:uid="{0D0F4283-99C4-4784-AB14-A03536F5805E}"/>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3" xfId="10592" xr:uid="{C1B3D0E0-D424-42B7-A30C-045B8B0A2120}"/>
    <cellStyle name="Comma 2 2 6 2 2 2 4 3 2" xfId="22724" xr:uid="{FD8218D8-CFD9-43B9-BCE5-B10D263E5328}"/>
    <cellStyle name="Comma 2 2 6 2 2 2 4 4" xfId="14636" xr:uid="{4E0E6326-EAA1-4EA3-9E1F-80CA08AE8254}"/>
    <cellStyle name="Comma 2 2 6 2 2 2 5" xfId="4526" xr:uid="{362BFEA1-B921-4F17-8C96-32F5319E3BBB}"/>
    <cellStyle name="Comma 2 2 6 2 2 2 5 2" xfId="16658" xr:uid="{97D4CA12-1F5F-4C61-86CD-E6F8523E9DAC}"/>
    <cellStyle name="Comma 2 2 6 2 2 2 6" xfId="8570" xr:uid="{4E91B513-1A04-4D71-8FF9-A42D67D1ED01}"/>
    <cellStyle name="Comma 2 2 6 2 2 2 6 2" xfId="20702" xr:uid="{F1BC7766-8822-432B-A354-53B711020B81}"/>
    <cellStyle name="Comma 2 2 6 2 2 2 7" xfId="12614" xr:uid="{91CF0787-EA00-4C18-AA89-8F2F8FA05C9D}"/>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3" xfId="11855" xr:uid="{EE8DE26A-159A-4415-AF0E-4574F89BA3FE}"/>
    <cellStyle name="Comma 2 2 6 2 2 3 2 2 3 2" xfId="23987" xr:uid="{58E143EB-A439-46ED-BE63-5A0F9E74647E}"/>
    <cellStyle name="Comma 2 2 6 2 2 3 2 2 4" xfId="15899" xr:uid="{B1FFCA64-54E1-4043-A285-B431CF88C816}"/>
    <cellStyle name="Comma 2 2 6 2 2 3 2 3" xfId="5789" xr:uid="{FFFADE7B-3BB7-4786-BF2C-6B5513226A9B}"/>
    <cellStyle name="Comma 2 2 6 2 2 3 2 3 2" xfId="17921" xr:uid="{5517BF3D-1B82-433C-B8B7-C50CC7FDD0E4}"/>
    <cellStyle name="Comma 2 2 6 2 2 3 2 4" xfId="9833" xr:uid="{96C5CE3B-8785-464B-A749-993BD94EF831}"/>
    <cellStyle name="Comma 2 2 6 2 2 3 2 4 2" xfId="21965" xr:uid="{E0582FE3-F1D7-4C50-8135-92870EEBC09F}"/>
    <cellStyle name="Comma 2 2 6 2 2 3 2 5" xfId="13877" xr:uid="{E316EE27-E458-4748-82E5-F0FB9F371CD1}"/>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3" xfId="10844" xr:uid="{149D1917-9AEF-4867-B9D0-5FD655012062}"/>
    <cellStyle name="Comma 2 2 6 2 2 3 3 3 2" xfId="22976" xr:uid="{83A57870-BBF5-4898-A890-3F669C920BF7}"/>
    <cellStyle name="Comma 2 2 6 2 2 3 3 4" xfId="14888" xr:uid="{42E0C241-63F5-47CD-8980-E83AEC2D6A7A}"/>
    <cellStyle name="Comma 2 2 6 2 2 3 4" xfId="4778" xr:uid="{437CCF9E-FEF7-4253-8C58-27A4278CCCF9}"/>
    <cellStyle name="Comma 2 2 6 2 2 3 4 2" xfId="16910" xr:uid="{7408D921-53EE-46B4-8A67-8B6488076DEC}"/>
    <cellStyle name="Comma 2 2 6 2 2 3 5" xfId="8822" xr:uid="{6EC85F35-5B37-42E0-993D-7DA0F8D5BF5D}"/>
    <cellStyle name="Comma 2 2 6 2 2 3 5 2" xfId="20954" xr:uid="{0C2D60DC-AFD4-4B55-9E51-12CABF7C1B67}"/>
    <cellStyle name="Comma 2 2 6 2 2 3 6" xfId="12866" xr:uid="{C49E6BB4-78D7-4243-90AE-3C364154607B}"/>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3" xfId="11350" xr:uid="{60726BC9-DD8E-47D0-A9C2-E94354B6D6F4}"/>
    <cellStyle name="Comma 2 2 6 2 2 4 2 3 2" xfId="23482" xr:uid="{B9DE4BA9-C920-400C-8370-4DA173FD8D98}"/>
    <cellStyle name="Comma 2 2 6 2 2 4 2 4" xfId="15394" xr:uid="{60585768-14A5-44D7-8F48-B6B546CFD240}"/>
    <cellStyle name="Comma 2 2 6 2 2 4 3" xfId="5284" xr:uid="{AF16CEC6-5D82-48B1-96F8-0F373FBE4BDB}"/>
    <cellStyle name="Comma 2 2 6 2 2 4 3 2" xfId="17416" xr:uid="{D1FC537D-2A11-4BA8-8A4E-E1C289128128}"/>
    <cellStyle name="Comma 2 2 6 2 2 4 4" xfId="9328" xr:uid="{A2DF0BEC-8E1C-4FE2-B559-CD1CA183C528}"/>
    <cellStyle name="Comma 2 2 6 2 2 4 4 2" xfId="21460" xr:uid="{81649362-4227-4642-82F7-60F21F80A126}"/>
    <cellStyle name="Comma 2 2 6 2 2 4 5" xfId="13372" xr:uid="{0F9ABCDB-5A38-4EAF-9C2A-80E132DB5C34}"/>
    <cellStyle name="Comma 2 2 6 2 2 5" xfId="2251" xr:uid="{15A74AEC-1828-4BE0-BC00-21F7D679C78E}"/>
    <cellStyle name="Comma 2 2 6 2 2 5 2" xfId="6295" xr:uid="{F91F8C4C-267C-4EF0-9755-BFCEEF3B6713}"/>
    <cellStyle name="Comma 2 2 6 2 2 5 2 2" xfId="18427" xr:uid="{DBAA8429-7CF3-4150-91D9-5D7170E22812}"/>
    <cellStyle name="Comma 2 2 6 2 2 5 3" xfId="10339" xr:uid="{C1E6FDA7-068E-48D6-AAF3-C72E210D3D4F}"/>
    <cellStyle name="Comma 2 2 6 2 2 5 3 2" xfId="22471" xr:uid="{DBC8FA14-6558-4225-BAFB-193C14C77F4E}"/>
    <cellStyle name="Comma 2 2 6 2 2 5 4" xfId="14383" xr:uid="{B07A384E-ACE4-4E45-9043-51873878DCAB}"/>
    <cellStyle name="Comma 2 2 6 2 2 6" xfId="4273" xr:uid="{33D95A36-75DE-4197-AC90-7F6BB9443AF2}"/>
    <cellStyle name="Comma 2 2 6 2 2 6 2" xfId="16405" xr:uid="{FCCB381D-9140-47D6-8A61-9B6FFFF4A997}"/>
    <cellStyle name="Comma 2 2 6 2 2 7" xfId="8317" xr:uid="{5FF9DE57-1071-44EF-964C-33FE1EAE3640}"/>
    <cellStyle name="Comma 2 2 6 2 2 7 2" xfId="20449" xr:uid="{206E4BBB-1428-4C8E-AA48-DFAD0EB33019}"/>
    <cellStyle name="Comma 2 2 6 2 2 8" xfId="12361" xr:uid="{D4C1CB45-9747-4B9D-BA27-DE948A027787}"/>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3" xfId="11982" xr:uid="{09D042A4-8980-4BAC-ADB8-E49A7439AA53}"/>
    <cellStyle name="Comma 2 2 6 2 3 2 2 2 3 2" xfId="24114" xr:uid="{432111B0-7940-445D-961E-560359AFB575}"/>
    <cellStyle name="Comma 2 2 6 2 3 2 2 2 4" xfId="16026" xr:uid="{6AA0CF10-B40A-4F87-8507-ED57A7656070}"/>
    <cellStyle name="Comma 2 2 6 2 3 2 2 3" xfId="5916" xr:uid="{1A4D79BF-5DCD-4DE6-ADA6-9157ACBE9596}"/>
    <cellStyle name="Comma 2 2 6 2 3 2 2 3 2" xfId="18048" xr:uid="{23DBB27D-14E2-47F4-A9DC-8CFE263F9931}"/>
    <cellStyle name="Comma 2 2 6 2 3 2 2 4" xfId="9960" xr:uid="{CBCEEE1A-8460-4AA3-8737-BB9681A0A7CB}"/>
    <cellStyle name="Comma 2 2 6 2 3 2 2 4 2" xfId="22092" xr:uid="{EE6DB967-507E-42F4-93DB-3F6361C8CF65}"/>
    <cellStyle name="Comma 2 2 6 2 3 2 2 5" xfId="14004" xr:uid="{9AFF7162-7E23-4192-A381-252275125BAB}"/>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3" xfId="10971" xr:uid="{0AAEF52A-A3E8-4F17-A887-6B5F0A596600}"/>
    <cellStyle name="Comma 2 2 6 2 3 2 3 3 2" xfId="23103" xr:uid="{702ED3D1-DB9A-499F-8B13-846F4447318E}"/>
    <cellStyle name="Comma 2 2 6 2 3 2 3 4" xfId="15015" xr:uid="{C4263F25-8B7E-4FFC-9731-C4BDFB507562}"/>
    <cellStyle name="Comma 2 2 6 2 3 2 4" xfId="4905" xr:uid="{9418CB82-90ED-4B22-AA51-FCD6F3B25CAA}"/>
    <cellStyle name="Comma 2 2 6 2 3 2 4 2" xfId="17037" xr:uid="{06F340A0-BB00-46B3-AC48-D3F3DCC49097}"/>
    <cellStyle name="Comma 2 2 6 2 3 2 5" xfId="8949" xr:uid="{237CC5F0-EC8A-489F-90D4-AF7D88FEAFED}"/>
    <cellStyle name="Comma 2 2 6 2 3 2 5 2" xfId="21081" xr:uid="{EDEB18F3-787C-446A-8E77-96B7AC594112}"/>
    <cellStyle name="Comma 2 2 6 2 3 2 6" xfId="12993" xr:uid="{16C12DC1-3B87-4700-95B4-AD3461412D6E}"/>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3" xfId="11477" xr:uid="{CD4E9479-4128-4489-98B5-7F8FA63322E1}"/>
    <cellStyle name="Comma 2 2 6 2 3 3 2 3 2" xfId="23609" xr:uid="{27B85CB6-FB27-4451-B0DA-9862885274D4}"/>
    <cellStyle name="Comma 2 2 6 2 3 3 2 4" xfId="15521" xr:uid="{46027E52-8F84-4ADA-B735-12D75EC89B4D}"/>
    <cellStyle name="Comma 2 2 6 2 3 3 3" xfId="5411" xr:uid="{4671A064-CB30-49E4-B4D1-40254D20734C}"/>
    <cellStyle name="Comma 2 2 6 2 3 3 3 2" xfId="17543" xr:uid="{123E91F9-D281-4690-865A-B4185F8F3DFE}"/>
    <cellStyle name="Comma 2 2 6 2 3 3 4" xfId="9455" xr:uid="{A983B331-AFE4-4759-AEAC-D4CD9154EF43}"/>
    <cellStyle name="Comma 2 2 6 2 3 3 4 2" xfId="21587" xr:uid="{FCAD89F4-FDDF-4C43-B0BC-1B0B781B109B}"/>
    <cellStyle name="Comma 2 2 6 2 3 3 5" xfId="13499" xr:uid="{867D2E36-A0B1-4581-83E2-446060FE09AE}"/>
    <cellStyle name="Comma 2 2 6 2 3 4" xfId="2378" xr:uid="{C3E76C39-1130-4582-ACB7-BEA81E04537C}"/>
    <cellStyle name="Comma 2 2 6 2 3 4 2" xfId="6422" xr:uid="{071B403E-904A-4D54-83C4-29D77BC61454}"/>
    <cellStyle name="Comma 2 2 6 2 3 4 2 2" xfId="18554" xr:uid="{0701F589-8887-4E3C-9CA3-3355420B0D5E}"/>
    <cellStyle name="Comma 2 2 6 2 3 4 3" xfId="10466" xr:uid="{7B6A9FEB-82BA-4F82-9A91-C740F3766359}"/>
    <cellStyle name="Comma 2 2 6 2 3 4 3 2" xfId="22598" xr:uid="{94E0522D-355B-4A0B-888F-9925930E9EFF}"/>
    <cellStyle name="Comma 2 2 6 2 3 4 4" xfId="14510" xr:uid="{64192AAC-5657-4BE7-BB23-AB71514C76EE}"/>
    <cellStyle name="Comma 2 2 6 2 3 5" xfId="4400" xr:uid="{2B12C215-AD88-4C11-B9EB-8CF82A6E0430}"/>
    <cellStyle name="Comma 2 2 6 2 3 5 2" xfId="16532" xr:uid="{1B5318B2-8F38-43FB-815A-296F7687BD78}"/>
    <cellStyle name="Comma 2 2 6 2 3 6" xfId="8444" xr:uid="{53308C36-9FF7-4B05-8736-D41E15A45871}"/>
    <cellStyle name="Comma 2 2 6 2 3 6 2" xfId="20576" xr:uid="{ECDCE917-1B2A-41AA-9A26-0CDD70E58020}"/>
    <cellStyle name="Comma 2 2 6 2 3 7" xfId="12488" xr:uid="{EDD7A52F-10DC-4B28-A657-E91C1F8AD3C0}"/>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3" xfId="11729" xr:uid="{97D2894B-C299-412E-8F8F-BBA4FFF4ABD5}"/>
    <cellStyle name="Comma 2 2 6 2 4 2 2 3 2" xfId="23861" xr:uid="{69C03FE7-F3F1-4FFA-8AF8-89EB966070C1}"/>
    <cellStyle name="Comma 2 2 6 2 4 2 2 4" xfId="15773" xr:uid="{FD893D9F-9A57-4D03-8363-0B22AB25964C}"/>
    <cellStyle name="Comma 2 2 6 2 4 2 3" xfId="5663" xr:uid="{2730B662-BF5B-4096-93C9-6DF131424685}"/>
    <cellStyle name="Comma 2 2 6 2 4 2 3 2" xfId="17795" xr:uid="{DD5CBED9-FC05-492B-BDFF-A2A95A2B2ED8}"/>
    <cellStyle name="Comma 2 2 6 2 4 2 4" xfId="9707" xr:uid="{4DC4183B-A61D-42D8-9B9E-069034076848}"/>
    <cellStyle name="Comma 2 2 6 2 4 2 4 2" xfId="21839" xr:uid="{E52CE6F4-B296-443A-AF56-D2531BF6C8AF}"/>
    <cellStyle name="Comma 2 2 6 2 4 2 5" xfId="13751" xr:uid="{A60EB1D3-8D35-4ACF-9C43-CB63369CA9AF}"/>
    <cellStyle name="Comma 2 2 6 2 4 3" xfId="2630" xr:uid="{26334A5F-6240-4A07-9CBD-5A379445C481}"/>
    <cellStyle name="Comma 2 2 6 2 4 3 2" xfId="6674" xr:uid="{A4B34727-F67B-40E3-88F1-A2DC197FD175}"/>
    <cellStyle name="Comma 2 2 6 2 4 3 2 2" xfId="18806" xr:uid="{8FBFBB55-EC40-4843-90A8-7CC8780C692F}"/>
    <cellStyle name="Comma 2 2 6 2 4 3 3" xfId="10718" xr:uid="{91BF0BC5-168E-43F8-AF66-5B3E38F084C9}"/>
    <cellStyle name="Comma 2 2 6 2 4 3 3 2" xfId="22850" xr:uid="{E9ED83BD-ED6F-441E-A2F6-DBA2B54D2C72}"/>
    <cellStyle name="Comma 2 2 6 2 4 3 4" xfId="14762" xr:uid="{E7199FA5-F239-4582-97E7-FE57B742071C}"/>
    <cellStyle name="Comma 2 2 6 2 4 4" xfId="4652" xr:uid="{F7285C68-BA56-48DA-808B-03B84A51857B}"/>
    <cellStyle name="Comma 2 2 6 2 4 4 2" xfId="16784" xr:uid="{47CF60E5-D0BC-4F38-B167-D5874000F980}"/>
    <cellStyle name="Comma 2 2 6 2 4 5" xfId="8696" xr:uid="{01080016-BDE7-4D7B-83FC-66C80E95CFB0}"/>
    <cellStyle name="Comma 2 2 6 2 4 5 2" xfId="20828" xr:uid="{7D26F39E-01E3-4994-96EA-247F0527B745}"/>
    <cellStyle name="Comma 2 2 6 2 4 6" xfId="12740" xr:uid="{A197F00B-D22B-4018-8EEA-0DD87ECE2BE1}"/>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3" xfId="11224" xr:uid="{5175F166-7802-46C3-A0C5-C551DDB35CEF}"/>
    <cellStyle name="Comma 2 2 6 2 5 2 3 2" xfId="23356" xr:uid="{95258C79-DE78-464D-A3C6-5739AA3E315B}"/>
    <cellStyle name="Comma 2 2 6 2 5 2 4" xfId="15268" xr:uid="{6A3EDE3A-5897-4316-BEC3-A8DCFEC96D82}"/>
    <cellStyle name="Comma 2 2 6 2 5 3" xfId="5158" xr:uid="{B99C9ABE-102D-41E7-B57D-CCA22F724BCC}"/>
    <cellStyle name="Comma 2 2 6 2 5 3 2" xfId="17290" xr:uid="{E038AB2C-857C-45D4-B0B8-EB0E5AC8BA2B}"/>
    <cellStyle name="Comma 2 2 6 2 5 4" xfId="9202" xr:uid="{8A919578-65E8-4103-AE70-3D259ABA1428}"/>
    <cellStyle name="Comma 2 2 6 2 5 4 2" xfId="21334" xr:uid="{5477CA86-11AD-4BCB-90C6-CB08EFEFF7F2}"/>
    <cellStyle name="Comma 2 2 6 2 5 5" xfId="13246" xr:uid="{5E3F6FD6-C4AE-464D-8075-D81945955DBB}"/>
    <cellStyle name="Comma 2 2 6 2 6" xfId="2125" xr:uid="{25D5EE0B-472E-4E5A-B2C6-64634E1A618A}"/>
    <cellStyle name="Comma 2 2 6 2 6 2" xfId="6169" xr:uid="{16FD8DBD-0B3B-4744-AB3A-69E226F4B131}"/>
    <cellStyle name="Comma 2 2 6 2 6 2 2" xfId="18301" xr:uid="{469D36EF-4ED8-4942-8789-CE0F070FA623}"/>
    <cellStyle name="Comma 2 2 6 2 6 3" xfId="10213" xr:uid="{00155D5C-B5D1-4F3E-91E2-F7FC762BBF9D}"/>
    <cellStyle name="Comma 2 2 6 2 6 3 2" xfId="22345" xr:uid="{5818C3E6-39DF-4CD4-B2C3-2CD370C9CCFA}"/>
    <cellStyle name="Comma 2 2 6 2 6 4" xfId="14257" xr:uid="{BF52C19D-E898-4F4C-BA16-3DD9D4CFD7AD}"/>
    <cellStyle name="Comma 2 2 6 2 7" xfId="4147" xr:uid="{57973A65-02F8-4151-B856-0D88C51D1575}"/>
    <cellStyle name="Comma 2 2 6 2 7 2" xfId="16279" xr:uid="{163F247B-D38C-465E-9885-E399EC27B50A}"/>
    <cellStyle name="Comma 2 2 6 2 8" xfId="8191" xr:uid="{C6CC6B88-03D8-47B2-A114-04A2489233E7}"/>
    <cellStyle name="Comma 2 2 6 2 8 2" xfId="20323" xr:uid="{BE3FFCFA-C752-472B-970A-CF719EC58112}"/>
    <cellStyle name="Comma 2 2 6 2 9" xfId="12235" xr:uid="{AA6D6115-BCA9-4773-AAA0-97759A022EA9}"/>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3" xfId="12045" xr:uid="{5947E0A5-A48D-458F-9FE0-AA159428FE74}"/>
    <cellStyle name="Comma 2 2 6 3 2 2 2 2 3 2" xfId="24177" xr:uid="{E294846D-C0FC-402F-9619-8CC8000549C1}"/>
    <cellStyle name="Comma 2 2 6 3 2 2 2 2 4" xfId="16089" xr:uid="{00641C30-0CE7-4CB1-BF3B-1680537BC4C6}"/>
    <cellStyle name="Comma 2 2 6 3 2 2 2 3" xfId="5979" xr:uid="{4DD6C24C-DE58-4991-8D6F-6187C791C258}"/>
    <cellStyle name="Comma 2 2 6 3 2 2 2 3 2" xfId="18111" xr:uid="{B99B8669-955F-421A-A794-14B4A670454B}"/>
    <cellStyle name="Comma 2 2 6 3 2 2 2 4" xfId="10023" xr:uid="{C786948F-B089-4C93-B3F2-CA3FFDD1D92B}"/>
    <cellStyle name="Comma 2 2 6 3 2 2 2 4 2" xfId="22155" xr:uid="{FF797323-E7B4-4119-BCF7-F6EEFBDBE9E4}"/>
    <cellStyle name="Comma 2 2 6 3 2 2 2 5" xfId="14067" xr:uid="{0E792B2A-2EB6-4EDC-9573-A1EE9F9D9006}"/>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3" xfId="11034" xr:uid="{38F960CC-588F-4845-9F96-79F5624F6F58}"/>
    <cellStyle name="Comma 2 2 6 3 2 2 3 3 2" xfId="23166" xr:uid="{D79BFC01-0121-41F2-916F-1ED76233E786}"/>
    <cellStyle name="Comma 2 2 6 3 2 2 3 4" xfId="15078" xr:uid="{A0D2824A-405A-48E3-9E0F-18DEE2DA57C7}"/>
    <cellStyle name="Comma 2 2 6 3 2 2 4" xfId="4968" xr:uid="{10925863-54F5-4D7A-AFB3-77BCA9EE9A9F}"/>
    <cellStyle name="Comma 2 2 6 3 2 2 4 2" xfId="17100" xr:uid="{8002B78C-74DE-4964-B333-E7FF719B01DA}"/>
    <cellStyle name="Comma 2 2 6 3 2 2 5" xfId="9012" xr:uid="{767761FE-D353-44FE-BF55-F87DD8505D59}"/>
    <cellStyle name="Comma 2 2 6 3 2 2 5 2" xfId="21144" xr:uid="{C179D706-4A83-4339-BC54-BCA6FD469401}"/>
    <cellStyle name="Comma 2 2 6 3 2 2 6" xfId="13056" xr:uid="{5C2058AE-81D6-4314-9F18-6FACB49D2820}"/>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3" xfId="11540" xr:uid="{43C1857F-B8BF-439D-B6F2-3FF2D210EB63}"/>
    <cellStyle name="Comma 2 2 6 3 2 3 2 3 2" xfId="23672" xr:uid="{14BB327A-58E0-44AC-8605-7427C8F4C88C}"/>
    <cellStyle name="Comma 2 2 6 3 2 3 2 4" xfId="15584" xr:uid="{81385FFB-13AF-4B45-8BEA-9F946D96B813}"/>
    <cellStyle name="Comma 2 2 6 3 2 3 3" xfId="5474" xr:uid="{914C5D14-F35B-467D-9EA6-392C959A441C}"/>
    <cellStyle name="Comma 2 2 6 3 2 3 3 2" xfId="17606" xr:uid="{480E954B-632F-4135-8C49-04063CAE7702}"/>
    <cellStyle name="Comma 2 2 6 3 2 3 4" xfId="9518" xr:uid="{3571A423-A33F-4FE3-BEF7-A197A041E704}"/>
    <cellStyle name="Comma 2 2 6 3 2 3 4 2" xfId="21650" xr:uid="{3740C2C4-3751-4D53-B144-5B2E59227113}"/>
    <cellStyle name="Comma 2 2 6 3 2 3 5" xfId="13562" xr:uid="{554DCF81-15F8-47B2-801A-088EF49BBC39}"/>
    <cellStyle name="Comma 2 2 6 3 2 4" xfId="2441" xr:uid="{D4077246-28BC-4440-ACBA-29582A4179A5}"/>
    <cellStyle name="Comma 2 2 6 3 2 4 2" xfId="6485" xr:uid="{8E835D25-7692-49C3-9A62-97E2AF9D7E9A}"/>
    <cellStyle name="Comma 2 2 6 3 2 4 2 2" xfId="18617" xr:uid="{73F60627-530A-47E1-9506-E91B5A138BA6}"/>
    <cellStyle name="Comma 2 2 6 3 2 4 3" xfId="10529" xr:uid="{051DDDFE-EDF2-47CA-BD15-0D3745E8B796}"/>
    <cellStyle name="Comma 2 2 6 3 2 4 3 2" xfId="22661" xr:uid="{22576898-C6DE-441F-B6F8-2B3730443DCC}"/>
    <cellStyle name="Comma 2 2 6 3 2 4 4" xfId="14573" xr:uid="{E0C9B3C6-4BC5-4F4B-B5B1-A47B96EB195F}"/>
    <cellStyle name="Comma 2 2 6 3 2 5" xfId="4463" xr:uid="{39DC75D1-A548-4EB3-A6F5-A0726A96BF7A}"/>
    <cellStyle name="Comma 2 2 6 3 2 5 2" xfId="16595" xr:uid="{6684FE54-08FF-4E1B-9B7B-3721B50E3310}"/>
    <cellStyle name="Comma 2 2 6 3 2 6" xfId="8507" xr:uid="{54EB1435-ADA9-433D-9DFE-8621DB94A7C2}"/>
    <cellStyle name="Comma 2 2 6 3 2 6 2" xfId="20639" xr:uid="{98698D48-4741-4A7E-86CC-98C1BFD2A07E}"/>
    <cellStyle name="Comma 2 2 6 3 2 7" xfId="12551" xr:uid="{06FA7235-C614-40A4-8860-0AF2C4D1C13B}"/>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3" xfId="11792" xr:uid="{AAA1E18C-7529-42E2-83BB-670D5F68628A}"/>
    <cellStyle name="Comma 2 2 6 3 3 2 2 3 2" xfId="23924" xr:uid="{1D1FB65B-E4C0-4774-A0A1-252D08C15034}"/>
    <cellStyle name="Comma 2 2 6 3 3 2 2 4" xfId="15836" xr:uid="{BA83147C-2E03-485A-9335-D4E57CC5806D}"/>
    <cellStyle name="Comma 2 2 6 3 3 2 3" xfId="5726" xr:uid="{4F101E35-B8A1-4BC6-9247-EBB51622E528}"/>
    <cellStyle name="Comma 2 2 6 3 3 2 3 2" xfId="17858" xr:uid="{20275447-6079-4C1C-9940-D77F14E9CD1B}"/>
    <cellStyle name="Comma 2 2 6 3 3 2 4" xfId="9770" xr:uid="{06BA7A43-C92C-4FCA-B939-381487EEFFE9}"/>
    <cellStyle name="Comma 2 2 6 3 3 2 4 2" xfId="21902" xr:uid="{91743D95-F4FA-49B2-AAC7-B47C2993A2E0}"/>
    <cellStyle name="Comma 2 2 6 3 3 2 5" xfId="13814" xr:uid="{7A2EB619-8832-47EF-B59E-DB1150A54B6A}"/>
    <cellStyle name="Comma 2 2 6 3 3 3" xfId="2693" xr:uid="{A489C961-6C86-41BA-A1DD-81335C560B9F}"/>
    <cellStyle name="Comma 2 2 6 3 3 3 2" xfId="6737" xr:uid="{8D98B33B-2EC6-47A8-A7BF-5CF488DFEFE7}"/>
    <cellStyle name="Comma 2 2 6 3 3 3 2 2" xfId="18869" xr:uid="{42D5B434-9053-4E7B-B940-3480CA478704}"/>
    <cellStyle name="Comma 2 2 6 3 3 3 3" xfId="10781" xr:uid="{D8437F71-3C93-4DAE-93DF-9B7FE0FF6B21}"/>
    <cellStyle name="Comma 2 2 6 3 3 3 3 2" xfId="22913" xr:uid="{E317CD3C-8730-41B2-95A2-86C1032BC6B5}"/>
    <cellStyle name="Comma 2 2 6 3 3 3 4" xfId="14825" xr:uid="{F1AC1A3A-78FA-470B-A98B-AC86DD5808BE}"/>
    <cellStyle name="Comma 2 2 6 3 3 4" xfId="4715" xr:uid="{09DFC9CA-7DCB-4A1A-8840-2EEDD87C866C}"/>
    <cellStyle name="Comma 2 2 6 3 3 4 2" xfId="16847" xr:uid="{396D69AE-6A16-4133-A616-1731DD46E733}"/>
    <cellStyle name="Comma 2 2 6 3 3 5" xfId="8759" xr:uid="{BD2F5A37-63C5-4C1F-9182-1FCE7CA02E29}"/>
    <cellStyle name="Comma 2 2 6 3 3 5 2" xfId="20891" xr:uid="{D3D337D4-2962-47AF-B009-A2C81EDBE9D7}"/>
    <cellStyle name="Comma 2 2 6 3 3 6" xfId="12803" xr:uid="{08873ED1-8728-45D9-9BCE-F08910DB1FCF}"/>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3" xfId="11287" xr:uid="{016B393B-D090-47A8-914D-1E1F39FA6AD5}"/>
    <cellStyle name="Comma 2 2 6 3 4 2 3 2" xfId="23419" xr:uid="{4901E92C-3D7C-4D65-B8A2-BF9DAAF3C0A3}"/>
    <cellStyle name="Comma 2 2 6 3 4 2 4" xfId="15331" xr:uid="{F308BF54-F3AC-490D-9084-CFED7F36B53D}"/>
    <cellStyle name="Comma 2 2 6 3 4 3" xfId="5221" xr:uid="{E8ABF9A3-9131-4DCC-A498-7D081ABCA45E}"/>
    <cellStyle name="Comma 2 2 6 3 4 3 2" xfId="17353" xr:uid="{F0E0B955-D763-41F2-8391-A896015DE3C1}"/>
    <cellStyle name="Comma 2 2 6 3 4 4" xfId="9265" xr:uid="{982A7EAD-101E-4094-A727-8C595667C052}"/>
    <cellStyle name="Comma 2 2 6 3 4 4 2" xfId="21397" xr:uid="{3FDD6BD6-8C6D-4195-86A7-3803BF7A7366}"/>
    <cellStyle name="Comma 2 2 6 3 4 5" xfId="13309" xr:uid="{B6EDC7E7-1292-4638-862C-B204AD2E550E}"/>
    <cellStyle name="Comma 2 2 6 3 5" xfId="2188" xr:uid="{D2ED3D84-0A8D-4026-81DB-CF3FCE0EF80C}"/>
    <cellStyle name="Comma 2 2 6 3 5 2" xfId="6232" xr:uid="{887AB53B-DA25-4E0F-B9EC-CE1446E36F92}"/>
    <cellStyle name="Comma 2 2 6 3 5 2 2" xfId="18364" xr:uid="{C58F655B-6AEA-4A80-907F-A9ADE2B2AA37}"/>
    <cellStyle name="Comma 2 2 6 3 5 3" xfId="10276" xr:uid="{D5E97061-6681-4504-8CBF-EE214862DB50}"/>
    <cellStyle name="Comma 2 2 6 3 5 3 2" xfId="22408" xr:uid="{B55ECFC0-CC85-4126-834B-6F7206076F3D}"/>
    <cellStyle name="Comma 2 2 6 3 5 4" xfId="14320" xr:uid="{716B3846-2378-4D62-BA3C-1E0E101CCA2B}"/>
    <cellStyle name="Comma 2 2 6 3 6" xfId="4210" xr:uid="{8D39F3C4-6892-4702-9089-F41F45A67ABA}"/>
    <cellStyle name="Comma 2 2 6 3 6 2" xfId="16342" xr:uid="{44B65A1A-66F4-489B-A2A1-479E5D68506D}"/>
    <cellStyle name="Comma 2 2 6 3 7" xfId="8254" xr:uid="{0027AC70-DF52-4579-9951-905A5A31FB40}"/>
    <cellStyle name="Comma 2 2 6 3 7 2" xfId="20386" xr:uid="{B667DAA8-254F-4032-A2A0-1743D8BF8F83}"/>
    <cellStyle name="Comma 2 2 6 3 8" xfId="12298" xr:uid="{7898E55A-81F4-493D-A13B-8BEAA8AAE3A2}"/>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3" xfId="11919" xr:uid="{B95BA5E0-60E9-4F69-BD59-BF1310B4E8C8}"/>
    <cellStyle name="Comma 2 2 6 4 2 2 2 3 2" xfId="24051" xr:uid="{610411D7-D8BF-4E60-A7A7-EDD71C836BED}"/>
    <cellStyle name="Comma 2 2 6 4 2 2 2 4" xfId="15963" xr:uid="{245653F3-C986-4EAE-8B63-20F9EB754555}"/>
    <cellStyle name="Comma 2 2 6 4 2 2 3" xfId="5853" xr:uid="{A438DE07-C9FA-4DF1-8A3F-C598E6E00208}"/>
    <cellStyle name="Comma 2 2 6 4 2 2 3 2" xfId="17985" xr:uid="{4C8CE19C-1951-4EDB-B490-0FDF3E4B41DD}"/>
    <cellStyle name="Comma 2 2 6 4 2 2 4" xfId="9897" xr:uid="{8440CEBF-97AA-4FC6-9C97-58B8DECEF082}"/>
    <cellStyle name="Comma 2 2 6 4 2 2 4 2" xfId="22029" xr:uid="{151A0016-AF85-47DA-ACE0-8BE168B9A128}"/>
    <cellStyle name="Comma 2 2 6 4 2 2 5" xfId="13941" xr:uid="{DA9DAFBE-41C8-43DB-903D-7A79831BFA53}"/>
    <cellStyle name="Comma 2 2 6 4 2 3" xfId="2820" xr:uid="{6B859516-0942-4E16-872F-462EB9C37088}"/>
    <cellStyle name="Comma 2 2 6 4 2 3 2" xfId="6864" xr:uid="{538A1994-434D-440B-8142-30D88C4D6F00}"/>
    <cellStyle name="Comma 2 2 6 4 2 3 2 2" xfId="18996" xr:uid="{DEA7762F-FFA2-464B-97C7-5B980850D5C6}"/>
    <cellStyle name="Comma 2 2 6 4 2 3 3" xfId="10908" xr:uid="{4121406B-4E50-4D83-9C49-3E27502E0BC3}"/>
    <cellStyle name="Comma 2 2 6 4 2 3 3 2" xfId="23040" xr:uid="{4FAA95BE-764C-4E11-B365-C7D57EA3C251}"/>
    <cellStyle name="Comma 2 2 6 4 2 3 4" xfId="14952" xr:uid="{CDF549FF-3655-47D5-98F3-788B58EC435D}"/>
    <cellStyle name="Comma 2 2 6 4 2 4" xfId="4842" xr:uid="{E17285A2-795B-4A42-94AC-74229000CA3C}"/>
    <cellStyle name="Comma 2 2 6 4 2 4 2" xfId="16974" xr:uid="{A4052CA3-2D4E-4DAB-948A-AB4534233C6B}"/>
    <cellStyle name="Comma 2 2 6 4 2 5" xfId="8886" xr:uid="{0B807309-09B9-43F7-8C48-693B63627FF8}"/>
    <cellStyle name="Comma 2 2 6 4 2 5 2" xfId="21018" xr:uid="{10D562DE-3107-493B-B08C-C5BFBBCCD6DF}"/>
    <cellStyle name="Comma 2 2 6 4 2 6" xfId="12930" xr:uid="{50D8FB52-5EE8-4896-9CD5-24D05642FBBC}"/>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3" xfId="11414" xr:uid="{0109AE84-63E9-4B4A-9C07-D3EB92CBF84B}"/>
    <cellStyle name="Comma 2 2 6 4 3 2 3 2" xfId="23546" xr:uid="{8B8EA968-20AB-40C6-B021-CDC9AEA15E8D}"/>
    <cellStyle name="Comma 2 2 6 4 3 2 4" xfId="15458" xr:uid="{C66F235B-3FF6-4AA7-84B0-F6D015CB772A}"/>
    <cellStyle name="Comma 2 2 6 4 3 3" xfId="5348" xr:uid="{7EB177D9-8E0A-4AAC-ACC2-9A8EFEEAF123}"/>
    <cellStyle name="Comma 2 2 6 4 3 3 2" xfId="17480" xr:uid="{067084E4-11A7-4295-9D81-8C7D5B54ACFA}"/>
    <cellStyle name="Comma 2 2 6 4 3 4" xfId="9392" xr:uid="{1324138F-B23D-4C5B-A357-92A53F2F5A6F}"/>
    <cellStyle name="Comma 2 2 6 4 3 4 2" xfId="21524" xr:uid="{1DEAA6D0-AC8F-4510-BC55-2C1F878E0068}"/>
    <cellStyle name="Comma 2 2 6 4 3 5" xfId="13436" xr:uid="{D8B68608-C132-40A0-BB9E-F97EA74AF9D0}"/>
    <cellStyle name="Comma 2 2 6 4 4" xfId="2315" xr:uid="{98EFD89E-CAA4-4FAB-8F08-707449C20837}"/>
    <cellStyle name="Comma 2 2 6 4 4 2" xfId="6359" xr:uid="{CC7A9567-4EB5-48AC-8420-A4B423B642C0}"/>
    <cellStyle name="Comma 2 2 6 4 4 2 2" xfId="18491" xr:uid="{A1E1BE70-CEF1-4308-8C29-B08F117255ED}"/>
    <cellStyle name="Comma 2 2 6 4 4 3" xfId="10403" xr:uid="{773ED615-33AB-4008-8B58-0AFCB701AC81}"/>
    <cellStyle name="Comma 2 2 6 4 4 3 2" xfId="22535" xr:uid="{B775C49B-2923-44E9-8A07-FE18A6542329}"/>
    <cellStyle name="Comma 2 2 6 4 4 4" xfId="14447" xr:uid="{FBF3B5E8-FBF6-46FD-861F-6E8474A8FA0D}"/>
    <cellStyle name="Comma 2 2 6 4 5" xfId="4337" xr:uid="{AB024701-3B19-4EE7-AE68-181957E3EC53}"/>
    <cellStyle name="Comma 2 2 6 4 5 2" xfId="16469" xr:uid="{F08521DC-584E-486F-B1BC-63A2B94F18B5}"/>
    <cellStyle name="Comma 2 2 6 4 6" xfId="8381" xr:uid="{FD5DAA0B-6E6F-4371-A03D-093A6DD802CF}"/>
    <cellStyle name="Comma 2 2 6 4 6 2" xfId="20513" xr:uid="{338FB38D-9FDB-4E1C-B4E4-629C34B5612D}"/>
    <cellStyle name="Comma 2 2 6 4 7" xfId="12425" xr:uid="{0618824F-5E3D-4AF1-9991-690F728F815F}"/>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3" xfId="11666" xr:uid="{A0116E1E-02ED-4A26-8BA5-9BE84C0B181A}"/>
    <cellStyle name="Comma 2 2 6 5 2 2 3 2" xfId="23798" xr:uid="{549B6AB8-E51C-4A4E-9E43-0AE715743425}"/>
    <cellStyle name="Comma 2 2 6 5 2 2 4" xfId="15710" xr:uid="{F68385EC-80E9-4DEA-B1C0-4AA995B83C2F}"/>
    <cellStyle name="Comma 2 2 6 5 2 3" xfId="5600" xr:uid="{AC4502E5-75F0-4805-817F-F2F4E93B7177}"/>
    <cellStyle name="Comma 2 2 6 5 2 3 2" xfId="17732" xr:uid="{5BE63D66-9CBC-4B7F-B167-2B50CBD3C7E3}"/>
    <cellStyle name="Comma 2 2 6 5 2 4" xfId="9644" xr:uid="{BE3A2B5D-0A4C-4144-A2D6-9E6F64BE2A50}"/>
    <cellStyle name="Comma 2 2 6 5 2 4 2" xfId="21776" xr:uid="{F9576E62-0BC1-4C5D-A222-3503F50885BD}"/>
    <cellStyle name="Comma 2 2 6 5 2 5" xfId="13688" xr:uid="{C0A25B40-A0A3-45F5-999C-43F9F4D84C84}"/>
    <cellStyle name="Comma 2 2 6 5 3" xfId="2567" xr:uid="{27D0AE0A-87AF-4E62-8110-7D82131573C0}"/>
    <cellStyle name="Comma 2 2 6 5 3 2" xfId="6611" xr:uid="{BC1AA665-5BF3-49CB-BC60-A2EE99943622}"/>
    <cellStyle name="Comma 2 2 6 5 3 2 2" xfId="18743" xr:uid="{0EFAAD98-913B-4958-9584-6FD88C0A557E}"/>
    <cellStyle name="Comma 2 2 6 5 3 3" xfId="10655" xr:uid="{6EEEDDA4-C682-419A-A2A9-3F111D067903}"/>
    <cellStyle name="Comma 2 2 6 5 3 3 2" xfId="22787" xr:uid="{5C40D7BB-2837-482B-9B6A-AEAF7E381197}"/>
    <cellStyle name="Comma 2 2 6 5 3 4" xfId="14699" xr:uid="{1C1FBF9A-A0CE-4F09-B0DE-EB9A5F5E5734}"/>
    <cellStyle name="Comma 2 2 6 5 4" xfId="4589" xr:uid="{25BB73A6-F920-4C21-BF0C-425F312CF13E}"/>
    <cellStyle name="Comma 2 2 6 5 4 2" xfId="16721" xr:uid="{71DA1543-D6BD-43F3-84AF-5EF463E54B38}"/>
    <cellStyle name="Comma 2 2 6 5 5" xfId="8633" xr:uid="{0BFE8EA5-A507-4E0B-BFDC-3E3B58D73C75}"/>
    <cellStyle name="Comma 2 2 6 5 5 2" xfId="20765" xr:uid="{885E7C47-1B80-4832-B964-515A12259ED6}"/>
    <cellStyle name="Comma 2 2 6 5 6" xfId="12677" xr:uid="{EF295854-25A6-40AA-B1A2-306EA41B6996}"/>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3" xfId="11161" xr:uid="{3B9FC420-165F-42C3-A486-63D26802D942}"/>
    <cellStyle name="Comma 2 2 6 6 2 3 2" xfId="23293" xr:uid="{2D6CF5D6-205E-41BE-B5E3-872E4383EA36}"/>
    <cellStyle name="Comma 2 2 6 6 2 4" xfId="15205" xr:uid="{4B7CF7FE-1407-4204-BAFF-6EB365D71146}"/>
    <cellStyle name="Comma 2 2 6 6 3" xfId="5095" xr:uid="{3F3FB718-72DF-45D2-BAAC-F82295D1D994}"/>
    <cellStyle name="Comma 2 2 6 6 3 2" xfId="17227" xr:uid="{BDAC4E1A-C6FF-4AA5-83B1-C77474322F0D}"/>
    <cellStyle name="Comma 2 2 6 6 4" xfId="9139" xr:uid="{92DEC15C-87EE-43E2-ABAC-30211E7071F9}"/>
    <cellStyle name="Comma 2 2 6 6 4 2" xfId="21271" xr:uid="{D8DDD7A7-CD9A-4D48-83C3-F64EF42AD10A}"/>
    <cellStyle name="Comma 2 2 6 6 5" xfId="13183" xr:uid="{4F8CA6DE-D577-49D0-B125-D0B21E6742A1}"/>
    <cellStyle name="Comma 2 2 6 7" xfId="2062" xr:uid="{4A137F88-022B-4359-8DCF-CD6F036853FC}"/>
    <cellStyle name="Comma 2 2 6 7 2" xfId="6106" xr:uid="{244709EB-E720-4CBE-9E87-402F00339DD8}"/>
    <cellStyle name="Comma 2 2 6 7 2 2" xfId="18238" xr:uid="{03BE639F-3C3F-4FFF-A113-AD9EB46BF024}"/>
    <cellStyle name="Comma 2 2 6 7 3" xfId="10150" xr:uid="{50CBA545-F72A-4D9B-9E8B-2A0D159B92D9}"/>
    <cellStyle name="Comma 2 2 6 7 3 2" xfId="22282" xr:uid="{D5FE02E4-C877-45E9-A2C1-46AFAD0DC9E1}"/>
    <cellStyle name="Comma 2 2 6 7 4" xfId="14194" xr:uid="{367B704B-AE01-4AEC-8104-BAE50A30AD26}"/>
    <cellStyle name="Comma 2 2 6 8" xfId="4084" xr:uid="{409E210C-50CC-46B8-B2B4-98F88F17256D}"/>
    <cellStyle name="Comma 2 2 6 8 2" xfId="16216" xr:uid="{807B5A48-6C08-424F-A62B-EBFF5F35CA43}"/>
    <cellStyle name="Comma 2 2 6 9" xfId="8128" xr:uid="{033726A8-F5AD-4A5A-A40C-D285E3B14D60}"/>
    <cellStyle name="Comma 2 2 6 9 2" xfId="20260" xr:uid="{11CD68B8-3DB8-48A9-A02A-E72B254A9EDE}"/>
    <cellStyle name="Comma 2 2 7" xfId="61" xr:uid="{0D86B85A-E78C-4D8A-B6B4-5816A0D975BC}"/>
    <cellStyle name="Comma 2 2 7 10" xfId="12193" xr:uid="{BDA76BC1-8855-4325-ABEA-8BDE8B35D8A6}"/>
    <cellStyle name="Comma 2 2 7 2" xfId="124" xr:uid="{702EAB98-9AE0-4E84-88FD-B4F32B3CE1B9}"/>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3" xfId="12129" xr:uid="{6B49E119-E915-4828-AC94-1ACB13325E28}"/>
    <cellStyle name="Comma 2 2 7 2 2 2 2 2 2 3 2" xfId="24261" xr:uid="{4C6C552A-04B5-4D24-A8AF-B5F26233DEBC}"/>
    <cellStyle name="Comma 2 2 7 2 2 2 2 2 2 4" xfId="16173" xr:uid="{4E648257-98F7-4728-97DA-75BD925862B2}"/>
    <cellStyle name="Comma 2 2 7 2 2 2 2 2 3" xfId="6063" xr:uid="{BB490A3E-39C7-45EC-9A29-05D1ED43189F}"/>
    <cellStyle name="Comma 2 2 7 2 2 2 2 2 3 2" xfId="18195" xr:uid="{EF527D09-3C19-40DB-A8E7-629206A6D81B}"/>
    <cellStyle name="Comma 2 2 7 2 2 2 2 2 4" xfId="10107" xr:uid="{83C870F9-88FD-4AD0-9436-9B96ED96C364}"/>
    <cellStyle name="Comma 2 2 7 2 2 2 2 2 4 2" xfId="22239" xr:uid="{465A9374-9D0A-4765-B2A5-772E75E0BECC}"/>
    <cellStyle name="Comma 2 2 7 2 2 2 2 2 5" xfId="14151" xr:uid="{D515F71E-64FB-40B1-ABA1-955F4035E43A}"/>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3" xfId="11118" xr:uid="{3155D38D-F3DF-43FB-8282-517E79254A28}"/>
    <cellStyle name="Comma 2 2 7 2 2 2 2 3 3 2" xfId="23250" xr:uid="{5EB13B6B-30FD-4554-9A93-7DCEFCC88D5C}"/>
    <cellStyle name="Comma 2 2 7 2 2 2 2 3 4" xfId="15162" xr:uid="{7353DE17-9535-4D28-83B8-CCAE622D1D4D}"/>
    <cellStyle name="Comma 2 2 7 2 2 2 2 4" xfId="5052" xr:uid="{7FDB99AE-74C0-43D1-B172-B68E94AC486A}"/>
    <cellStyle name="Comma 2 2 7 2 2 2 2 4 2" xfId="17184" xr:uid="{7C519504-B8AE-4A23-AEE0-882D1A74A25B}"/>
    <cellStyle name="Comma 2 2 7 2 2 2 2 5" xfId="9096" xr:uid="{E6B0AD02-D2E3-4B1B-8EA4-016ECC760F61}"/>
    <cellStyle name="Comma 2 2 7 2 2 2 2 5 2" xfId="21228" xr:uid="{5E5E4B48-85FD-4E14-95CC-A7571C065026}"/>
    <cellStyle name="Comma 2 2 7 2 2 2 2 6" xfId="13140" xr:uid="{897C8EC3-FD3B-4B65-9BDD-98D63B507760}"/>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3" xfId="11624" xr:uid="{AD756A26-59E0-4931-B857-93DEFB3A2C8C}"/>
    <cellStyle name="Comma 2 2 7 2 2 2 3 2 3 2" xfId="23756" xr:uid="{29066800-C521-4C64-A446-62735FA8E31A}"/>
    <cellStyle name="Comma 2 2 7 2 2 2 3 2 4" xfId="15668" xr:uid="{03BF2A11-D1D3-4115-994B-CA076408B1D7}"/>
    <cellStyle name="Comma 2 2 7 2 2 2 3 3" xfId="5558" xr:uid="{A84A326C-6A9F-47ED-A687-EDD55769C8F8}"/>
    <cellStyle name="Comma 2 2 7 2 2 2 3 3 2" xfId="17690" xr:uid="{25A761CE-7958-44E8-9006-E71AF92D98E4}"/>
    <cellStyle name="Comma 2 2 7 2 2 2 3 4" xfId="9602" xr:uid="{A5259B22-0047-4254-BD80-61B5A0207699}"/>
    <cellStyle name="Comma 2 2 7 2 2 2 3 4 2" xfId="21734" xr:uid="{7501BE34-07D1-42E4-837C-BD188F19075A}"/>
    <cellStyle name="Comma 2 2 7 2 2 2 3 5" xfId="13646" xr:uid="{A2D68F2F-CFC2-466A-A4C8-A817D673B786}"/>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3" xfId="10613" xr:uid="{7B5E9BF7-F8A1-4116-B9E3-FE0F75566358}"/>
    <cellStyle name="Comma 2 2 7 2 2 2 4 3 2" xfId="22745" xr:uid="{ACFED4CD-D275-44D4-BA4D-8528AC088A43}"/>
    <cellStyle name="Comma 2 2 7 2 2 2 4 4" xfId="14657" xr:uid="{CE1E7CD4-02BF-4962-B549-77A616FFD09B}"/>
    <cellStyle name="Comma 2 2 7 2 2 2 5" xfId="4547" xr:uid="{B66459DC-DC02-4451-B1F1-213B2727ED3B}"/>
    <cellStyle name="Comma 2 2 7 2 2 2 5 2" xfId="16679" xr:uid="{C037CBE0-9DA7-46F8-9AE4-646C7FCD5487}"/>
    <cellStyle name="Comma 2 2 7 2 2 2 6" xfId="8591" xr:uid="{13D3205F-09C4-4F23-AA49-4B31550B3484}"/>
    <cellStyle name="Comma 2 2 7 2 2 2 6 2" xfId="20723" xr:uid="{546FFDF5-054A-411E-AA3D-9C01A31D469D}"/>
    <cellStyle name="Comma 2 2 7 2 2 2 7" xfId="12635" xr:uid="{37A40BD2-30FF-4C60-9D28-A774993D2889}"/>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3" xfId="11876" xr:uid="{6FBE4A95-8A9D-47CE-B3F0-B92212543472}"/>
    <cellStyle name="Comma 2 2 7 2 2 3 2 2 3 2" xfId="24008" xr:uid="{A92CE528-DE68-4F0F-924B-E66D62561AE5}"/>
    <cellStyle name="Comma 2 2 7 2 2 3 2 2 4" xfId="15920" xr:uid="{05C9303D-020E-4B47-A050-E8BC646F8682}"/>
    <cellStyle name="Comma 2 2 7 2 2 3 2 3" xfId="5810" xr:uid="{831ECEE1-5499-4DD3-B6D5-6FE3D9D908CC}"/>
    <cellStyle name="Comma 2 2 7 2 2 3 2 3 2" xfId="17942" xr:uid="{3FEC6384-A01D-41E1-82EF-2D8067B14A4E}"/>
    <cellStyle name="Comma 2 2 7 2 2 3 2 4" xfId="9854" xr:uid="{76E0E2E9-DDD1-43B0-AF98-2CDABE8BE2AC}"/>
    <cellStyle name="Comma 2 2 7 2 2 3 2 4 2" xfId="21986" xr:uid="{91E1C9B4-ED0F-4390-A5AB-058234A16D3B}"/>
    <cellStyle name="Comma 2 2 7 2 2 3 2 5" xfId="13898" xr:uid="{B661E7F9-A18A-49F8-8ED7-1CB80242D6D1}"/>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3" xfId="10865" xr:uid="{84D87961-5BE5-4F92-8923-DA2287D606FC}"/>
    <cellStyle name="Comma 2 2 7 2 2 3 3 3 2" xfId="22997" xr:uid="{E6FBF399-641C-445B-90E1-A777F83837CC}"/>
    <cellStyle name="Comma 2 2 7 2 2 3 3 4" xfId="14909" xr:uid="{B203A72D-C7D7-4C43-BD3E-2F154233C3C6}"/>
    <cellStyle name="Comma 2 2 7 2 2 3 4" xfId="4799" xr:uid="{613BBE33-301C-4B35-B707-AB7D9D250504}"/>
    <cellStyle name="Comma 2 2 7 2 2 3 4 2" xfId="16931" xr:uid="{DB7C0ADC-7593-4698-A617-8EE1C95AE439}"/>
    <cellStyle name="Comma 2 2 7 2 2 3 5" xfId="8843" xr:uid="{A39A83E7-AE6C-4753-BBB5-7E9C2C803488}"/>
    <cellStyle name="Comma 2 2 7 2 2 3 5 2" xfId="20975" xr:uid="{50E99F74-5309-4A5F-8055-200FF9FB1AD1}"/>
    <cellStyle name="Comma 2 2 7 2 2 3 6" xfId="12887" xr:uid="{7DD9F4DC-CF0D-4C3F-81BD-ABC7D6F59EC8}"/>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3" xfId="11371" xr:uid="{F291C1B6-586C-4F60-99A9-98AC2976E34D}"/>
    <cellStyle name="Comma 2 2 7 2 2 4 2 3 2" xfId="23503" xr:uid="{B85AFD90-0F78-4C17-B2D4-3B3D6CF14AC5}"/>
    <cellStyle name="Comma 2 2 7 2 2 4 2 4" xfId="15415" xr:uid="{C8E943E0-E794-434B-B406-0BBF257D6606}"/>
    <cellStyle name="Comma 2 2 7 2 2 4 3" xfId="5305" xr:uid="{AF073434-A965-4464-BCF0-D96512CDDEC2}"/>
    <cellStyle name="Comma 2 2 7 2 2 4 3 2" xfId="17437" xr:uid="{B28FED2A-C441-4D03-B8F2-5E9B4F751A08}"/>
    <cellStyle name="Comma 2 2 7 2 2 4 4" xfId="9349" xr:uid="{6EE5241D-F3B1-4288-B3CF-30267958613B}"/>
    <cellStyle name="Comma 2 2 7 2 2 4 4 2" xfId="21481" xr:uid="{7D64A737-005A-4CF2-989D-3A4A7C93465D}"/>
    <cellStyle name="Comma 2 2 7 2 2 4 5" xfId="13393" xr:uid="{692B5A08-733F-45DF-A5A5-D039BFCEF468}"/>
    <cellStyle name="Comma 2 2 7 2 2 5" xfId="2272" xr:uid="{B3C3D90D-2B34-4AE6-B402-1D7FEE6FEC3D}"/>
    <cellStyle name="Comma 2 2 7 2 2 5 2" xfId="6316" xr:uid="{C2E725C8-3B64-4016-97C8-E153B5F37119}"/>
    <cellStyle name="Comma 2 2 7 2 2 5 2 2" xfId="18448" xr:uid="{A0E37796-FCE0-47D9-B264-9371D7ADEF32}"/>
    <cellStyle name="Comma 2 2 7 2 2 5 3" xfId="10360" xr:uid="{977B41FB-8283-4C12-A0E9-71BF69CF8822}"/>
    <cellStyle name="Comma 2 2 7 2 2 5 3 2" xfId="22492" xr:uid="{67CAAC10-E8E4-4FA9-89C9-2C568D810403}"/>
    <cellStyle name="Comma 2 2 7 2 2 5 4" xfId="14404" xr:uid="{975F6A3B-5EEE-44C3-A67A-B104E5D4E057}"/>
    <cellStyle name="Comma 2 2 7 2 2 6" xfId="4294" xr:uid="{A8E125A1-088E-4A15-AFF6-5223F0ECD3CA}"/>
    <cellStyle name="Comma 2 2 7 2 2 6 2" xfId="16426" xr:uid="{43F6A4A9-B6AC-460A-8AA9-B168D2946448}"/>
    <cellStyle name="Comma 2 2 7 2 2 7" xfId="8338" xr:uid="{67EB7DF9-C1A1-4524-ADD1-447277F78E0D}"/>
    <cellStyle name="Comma 2 2 7 2 2 7 2" xfId="20470" xr:uid="{2E9A38D8-6619-48FC-9C40-943F562A23A0}"/>
    <cellStyle name="Comma 2 2 7 2 2 8" xfId="12382" xr:uid="{4649945E-7259-45A2-A9FD-B745FA70EBC0}"/>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3" xfId="12003" xr:uid="{FE9A9939-F549-4D56-9531-A19A3CEBDBC1}"/>
    <cellStyle name="Comma 2 2 7 2 3 2 2 2 3 2" xfId="24135" xr:uid="{FA5E6732-C557-44FF-AE56-980F7A6B0E54}"/>
    <cellStyle name="Comma 2 2 7 2 3 2 2 2 4" xfId="16047" xr:uid="{258D41F3-4E6E-4D66-9B12-BFC3A03BC051}"/>
    <cellStyle name="Comma 2 2 7 2 3 2 2 3" xfId="5937" xr:uid="{2F502B65-0CBE-42C9-A573-75A0F38D78BD}"/>
    <cellStyle name="Comma 2 2 7 2 3 2 2 3 2" xfId="18069" xr:uid="{C6B11808-9F99-4A17-9A5E-5952264891A6}"/>
    <cellStyle name="Comma 2 2 7 2 3 2 2 4" xfId="9981" xr:uid="{363650E5-4C89-4F43-B17A-B208E45C9170}"/>
    <cellStyle name="Comma 2 2 7 2 3 2 2 4 2" xfId="22113" xr:uid="{3345C132-FCF6-4BD2-8BED-5A785E2B1AF1}"/>
    <cellStyle name="Comma 2 2 7 2 3 2 2 5" xfId="14025" xr:uid="{984D8817-31CD-49C1-AB33-3BAFA7CEC937}"/>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3" xfId="10992" xr:uid="{C8396DDC-B953-47BC-97C9-47EE5A53219E}"/>
    <cellStyle name="Comma 2 2 7 2 3 2 3 3 2" xfId="23124" xr:uid="{37336711-79CB-4342-96F7-94FF13259216}"/>
    <cellStyle name="Comma 2 2 7 2 3 2 3 4" xfId="15036" xr:uid="{89C8F0B6-CAE1-480F-B228-31F5A09C33C1}"/>
    <cellStyle name="Comma 2 2 7 2 3 2 4" xfId="4926" xr:uid="{605CB49B-EFFD-4DBA-A4FA-FCCC2D8E5BF2}"/>
    <cellStyle name="Comma 2 2 7 2 3 2 4 2" xfId="17058" xr:uid="{241B2694-A252-4701-B8AA-3747A9782EB9}"/>
    <cellStyle name="Comma 2 2 7 2 3 2 5" xfId="8970" xr:uid="{0DE096F2-72B3-44D9-A5AA-2A42B5C6E1A6}"/>
    <cellStyle name="Comma 2 2 7 2 3 2 5 2" xfId="21102" xr:uid="{D2EF40CB-D65C-443F-A4C8-32B7C1CD9B2A}"/>
    <cellStyle name="Comma 2 2 7 2 3 2 6" xfId="13014" xr:uid="{DD547C7A-9F5E-4204-AAC7-7766E77BA0A6}"/>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3" xfId="11498" xr:uid="{53827ABD-6B42-48BA-A6B3-1DA86E6B53F8}"/>
    <cellStyle name="Comma 2 2 7 2 3 3 2 3 2" xfId="23630" xr:uid="{ADABB17D-F235-4E64-B92A-65454C2FB9C5}"/>
    <cellStyle name="Comma 2 2 7 2 3 3 2 4" xfId="15542" xr:uid="{1F56AD0E-9968-4674-84A2-0AB325BFECEF}"/>
    <cellStyle name="Comma 2 2 7 2 3 3 3" xfId="5432" xr:uid="{33EC4E47-8111-4940-A92A-29ADB0B85B69}"/>
    <cellStyle name="Comma 2 2 7 2 3 3 3 2" xfId="17564" xr:uid="{3C2B5F10-A3EB-45A5-8D3F-CD237207F4E5}"/>
    <cellStyle name="Comma 2 2 7 2 3 3 4" xfId="9476" xr:uid="{30ABE60E-1011-4147-972B-3DDA8336F999}"/>
    <cellStyle name="Comma 2 2 7 2 3 3 4 2" xfId="21608" xr:uid="{3D7DC0B3-7D8B-4151-B72F-7ED8F1A5BC19}"/>
    <cellStyle name="Comma 2 2 7 2 3 3 5" xfId="13520" xr:uid="{83D6388A-83E0-4A83-9E9F-29EAAC7AFBE5}"/>
    <cellStyle name="Comma 2 2 7 2 3 4" xfId="2399" xr:uid="{4AF5E5CD-6034-402E-8418-84EEA76ED8AC}"/>
    <cellStyle name="Comma 2 2 7 2 3 4 2" xfId="6443" xr:uid="{69123B94-015E-4AB7-9E7E-40CE79C5AE11}"/>
    <cellStyle name="Comma 2 2 7 2 3 4 2 2" xfId="18575" xr:uid="{E08B2BD7-60E5-4706-951E-1CD0509BFEAB}"/>
    <cellStyle name="Comma 2 2 7 2 3 4 3" xfId="10487" xr:uid="{D1E6B7E1-9283-49BA-B0AC-435245B903DD}"/>
    <cellStyle name="Comma 2 2 7 2 3 4 3 2" xfId="22619" xr:uid="{86BD7F46-084E-44BF-AF95-353BEB39D125}"/>
    <cellStyle name="Comma 2 2 7 2 3 4 4" xfId="14531" xr:uid="{E68AD344-8CFD-4206-AFFE-110B7DCFA00B}"/>
    <cellStyle name="Comma 2 2 7 2 3 5" xfId="4421" xr:uid="{159F3EDE-81A8-44E0-A22C-E76FE40F7646}"/>
    <cellStyle name="Comma 2 2 7 2 3 5 2" xfId="16553" xr:uid="{C76AF897-E791-4190-8AD7-4B4EDC5A8881}"/>
    <cellStyle name="Comma 2 2 7 2 3 6" xfId="8465" xr:uid="{54BACDBA-C965-4D8D-8C3E-C1E826595994}"/>
    <cellStyle name="Comma 2 2 7 2 3 6 2" xfId="20597" xr:uid="{1CE89534-17D4-4718-8DDE-F6FE3709CED0}"/>
    <cellStyle name="Comma 2 2 7 2 3 7" xfId="12509" xr:uid="{876058E3-5D32-4B12-972A-84533A1FDA99}"/>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3" xfId="11750" xr:uid="{C4FF5CEE-12E7-4222-A698-F4964FC1E35C}"/>
    <cellStyle name="Comma 2 2 7 2 4 2 2 3 2" xfId="23882" xr:uid="{8989BFE3-9F15-40DD-86D8-E967A0BC0730}"/>
    <cellStyle name="Comma 2 2 7 2 4 2 2 4" xfId="15794" xr:uid="{0F35A91C-1FC1-4E89-9D62-FF1AEBEBDA1D}"/>
    <cellStyle name="Comma 2 2 7 2 4 2 3" xfId="5684" xr:uid="{D8BDC6F5-C877-4F1F-956F-95933AA7F06B}"/>
    <cellStyle name="Comma 2 2 7 2 4 2 3 2" xfId="17816" xr:uid="{C7BF0F41-7226-4467-928E-F4042036CF14}"/>
    <cellStyle name="Comma 2 2 7 2 4 2 4" xfId="9728" xr:uid="{8BD6DE09-64C5-412C-AFF8-BA493E9E791F}"/>
    <cellStyle name="Comma 2 2 7 2 4 2 4 2" xfId="21860" xr:uid="{9720EE56-3A0B-49AD-AB63-1817E692A597}"/>
    <cellStyle name="Comma 2 2 7 2 4 2 5" xfId="13772" xr:uid="{74C5FE7B-D723-4999-AA6D-524FD11B3313}"/>
    <cellStyle name="Comma 2 2 7 2 4 3" xfId="2651" xr:uid="{3D880F58-C353-4EEC-9140-6FE67AB6F6C6}"/>
    <cellStyle name="Comma 2 2 7 2 4 3 2" xfId="6695" xr:uid="{DD141100-0A1E-4C2F-9B00-8D4316065D43}"/>
    <cellStyle name="Comma 2 2 7 2 4 3 2 2" xfId="18827" xr:uid="{4D4BA4C4-111C-4520-8753-586B6A8F7DE2}"/>
    <cellStyle name="Comma 2 2 7 2 4 3 3" xfId="10739" xr:uid="{C86A01B8-1A67-4DED-BE01-0AB8CA402E6B}"/>
    <cellStyle name="Comma 2 2 7 2 4 3 3 2" xfId="22871" xr:uid="{8AF5E5C1-E168-4959-8D66-C3BF61C9E110}"/>
    <cellStyle name="Comma 2 2 7 2 4 3 4" xfId="14783" xr:uid="{9228EE67-9448-43AB-8365-A28F8D74D40E}"/>
    <cellStyle name="Comma 2 2 7 2 4 4" xfId="4673" xr:uid="{CF0387D4-1A00-4972-B18A-CF992365077F}"/>
    <cellStyle name="Comma 2 2 7 2 4 4 2" xfId="16805" xr:uid="{A5D3DF8D-D79D-4433-B111-593FFE18FABB}"/>
    <cellStyle name="Comma 2 2 7 2 4 5" xfId="8717" xr:uid="{04BEA8F2-2FD7-460D-AA57-BF70EACFAF17}"/>
    <cellStyle name="Comma 2 2 7 2 4 5 2" xfId="20849" xr:uid="{2291BEC9-C59E-4236-8442-88B732991AF8}"/>
    <cellStyle name="Comma 2 2 7 2 4 6" xfId="12761" xr:uid="{B6F8E87F-3693-49CB-B37A-0981DA204BAD}"/>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3" xfId="11245" xr:uid="{D57FE2EB-E3A7-4296-8D07-520FEA77C6B7}"/>
    <cellStyle name="Comma 2 2 7 2 5 2 3 2" xfId="23377" xr:uid="{5755FEE7-E845-4307-864E-8F2243A2BA48}"/>
    <cellStyle name="Comma 2 2 7 2 5 2 4" xfId="15289" xr:uid="{25F13080-25C2-4B47-A681-E1AEC76EAD04}"/>
    <cellStyle name="Comma 2 2 7 2 5 3" xfId="5179" xr:uid="{6191CF84-1DB3-49EE-AA6A-497E88738CCA}"/>
    <cellStyle name="Comma 2 2 7 2 5 3 2" xfId="17311" xr:uid="{7C986BAD-64FE-441F-A2A3-3FC8A842E7B1}"/>
    <cellStyle name="Comma 2 2 7 2 5 4" xfId="9223" xr:uid="{49926A65-8DE2-4E92-879F-BB0D1CD5769B}"/>
    <cellStyle name="Comma 2 2 7 2 5 4 2" xfId="21355" xr:uid="{1EFD4A4B-E327-48DB-9A5A-F47631B22567}"/>
    <cellStyle name="Comma 2 2 7 2 5 5" xfId="13267" xr:uid="{361A4528-E636-408B-BFA6-ECD581D828B0}"/>
    <cellStyle name="Comma 2 2 7 2 6" xfId="2146" xr:uid="{9BBF91DE-12BA-41F5-9027-F822CFAA8C8F}"/>
    <cellStyle name="Comma 2 2 7 2 6 2" xfId="6190" xr:uid="{6DF19F97-3E57-45AD-82A1-169F6598284C}"/>
    <cellStyle name="Comma 2 2 7 2 6 2 2" xfId="18322" xr:uid="{68F4DA54-9F6B-4466-A7DE-1B7329615FBB}"/>
    <cellStyle name="Comma 2 2 7 2 6 3" xfId="10234" xr:uid="{81085A40-2871-4BBA-9F02-3616325416BD}"/>
    <cellStyle name="Comma 2 2 7 2 6 3 2" xfId="22366" xr:uid="{72763D24-FC12-48CE-9361-A851D0AC6872}"/>
    <cellStyle name="Comma 2 2 7 2 6 4" xfId="14278" xr:uid="{DFBD55EE-68F4-4851-B964-ADBB6C3D31BC}"/>
    <cellStyle name="Comma 2 2 7 2 7" xfId="4168" xr:uid="{4BB9DC0E-58F0-4188-8C4C-367E5E8E92AC}"/>
    <cellStyle name="Comma 2 2 7 2 7 2" xfId="16300" xr:uid="{F086CBCF-A060-4FD2-BD49-150E6D8BA93C}"/>
    <cellStyle name="Comma 2 2 7 2 8" xfId="8212" xr:uid="{7BDE724A-64E9-4D53-99DB-44825CD0C5C7}"/>
    <cellStyle name="Comma 2 2 7 2 8 2" xfId="20344" xr:uid="{E360FBCD-8C76-41CA-A217-7EF1E325DB51}"/>
    <cellStyle name="Comma 2 2 7 2 9" xfId="12256" xr:uid="{C98FC129-4936-43BC-AA73-CBD97C10241A}"/>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3" xfId="12066" xr:uid="{C9972C6A-FB0E-4D01-8901-08738C940686}"/>
    <cellStyle name="Comma 2 2 7 3 2 2 2 2 3 2" xfId="24198" xr:uid="{77403DA6-C3CB-4FB3-91ED-20780AE3CCC0}"/>
    <cellStyle name="Comma 2 2 7 3 2 2 2 2 4" xfId="16110" xr:uid="{D996821D-DF5D-413F-9B92-F21557230990}"/>
    <cellStyle name="Comma 2 2 7 3 2 2 2 3" xfId="6000" xr:uid="{0934A48C-3C53-40F7-B6B9-AF1D55A8DE24}"/>
    <cellStyle name="Comma 2 2 7 3 2 2 2 3 2" xfId="18132" xr:uid="{D92F0E64-1537-47B8-821D-B226238C7326}"/>
    <cellStyle name="Comma 2 2 7 3 2 2 2 4" xfId="10044" xr:uid="{E45A179F-5CB5-422C-8F26-DAD6BFFC849E}"/>
    <cellStyle name="Comma 2 2 7 3 2 2 2 4 2" xfId="22176" xr:uid="{3B67FD3A-1941-42E4-AF81-E7FB649CE10C}"/>
    <cellStyle name="Comma 2 2 7 3 2 2 2 5" xfId="14088" xr:uid="{A45A3CE2-7E6B-45D0-9B34-1295D4F78E15}"/>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3" xfId="11055" xr:uid="{A995919A-7CFE-4947-A4C5-3D78376BE16D}"/>
    <cellStyle name="Comma 2 2 7 3 2 2 3 3 2" xfId="23187" xr:uid="{0EBE4A76-E370-492F-A694-63B11C7719B3}"/>
    <cellStyle name="Comma 2 2 7 3 2 2 3 4" xfId="15099" xr:uid="{4494F616-FAC7-4E3E-BA01-D87BE41CBE1B}"/>
    <cellStyle name="Comma 2 2 7 3 2 2 4" xfId="4989" xr:uid="{C899005D-3A94-40D7-9DC1-780303733393}"/>
    <cellStyle name="Comma 2 2 7 3 2 2 4 2" xfId="17121" xr:uid="{99C66740-DD4E-4027-98A4-7ED99165B88D}"/>
    <cellStyle name="Comma 2 2 7 3 2 2 5" xfId="9033" xr:uid="{DC405505-A6C4-4548-A339-79F808305849}"/>
    <cellStyle name="Comma 2 2 7 3 2 2 5 2" xfId="21165" xr:uid="{DBADDF62-F1C5-4943-AA0A-552D558ED6C2}"/>
    <cellStyle name="Comma 2 2 7 3 2 2 6" xfId="13077" xr:uid="{C72F1FDF-6F3D-4CAB-83BB-33CD6DC8A3D9}"/>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3" xfId="11561" xr:uid="{06B4D197-4CF1-4140-B69F-8A1CEB3C203E}"/>
    <cellStyle name="Comma 2 2 7 3 2 3 2 3 2" xfId="23693" xr:uid="{9AC77EA7-4C13-49CB-A0C3-C4CDF20BB56E}"/>
    <cellStyle name="Comma 2 2 7 3 2 3 2 4" xfId="15605" xr:uid="{E287B291-34D3-4B84-8EC8-2877CBC913C1}"/>
    <cellStyle name="Comma 2 2 7 3 2 3 3" xfId="5495" xr:uid="{20C2634F-6946-4D50-A2D8-A6780739168D}"/>
    <cellStyle name="Comma 2 2 7 3 2 3 3 2" xfId="17627" xr:uid="{C1223981-ED29-48FA-9D64-9C4F5F573F91}"/>
    <cellStyle name="Comma 2 2 7 3 2 3 4" xfId="9539" xr:uid="{AAC801E4-3CB2-4A31-B1C4-62D6E87E2A3C}"/>
    <cellStyle name="Comma 2 2 7 3 2 3 4 2" xfId="21671" xr:uid="{52CA261C-EF1C-41A5-954E-DA3813FD80EA}"/>
    <cellStyle name="Comma 2 2 7 3 2 3 5" xfId="13583" xr:uid="{906F3DF5-FB72-418B-9068-3FAE260B9555}"/>
    <cellStyle name="Comma 2 2 7 3 2 4" xfId="2462" xr:uid="{3982BB13-279B-4618-97C1-FE9A585BC6E3}"/>
    <cellStyle name="Comma 2 2 7 3 2 4 2" xfId="6506" xr:uid="{F951DA6D-08AF-4018-9880-D89CBD428013}"/>
    <cellStyle name="Comma 2 2 7 3 2 4 2 2" xfId="18638" xr:uid="{669C4A6F-445D-4972-9098-8E8944F99C77}"/>
    <cellStyle name="Comma 2 2 7 3 2 4 3" xfId="10550" xr:uid="{D6C53258-D39D-4F5E-85DF-AFC3222C2E6A}"/>
    <cellStyle name="Comma 2 2 7 3 2 4 3 2" xfId="22682" xr:uid="{08827F97-27CD-4B2A-8961-9FAB1F3CEB80}"/>
    <cellStyle name="Comma 2 2 7 3 2 4 4" xfId="14594" xr:uid="{48E9D6D0-A21D-4F68-85B2-9C1576CAD277}"/>
    <cellStyle name="Comma 2 2 7 3 2 5" xfId="4484" xr:uid="{57EBD4C2-C75A-4872-8CDC-0D064C19E322}"/>
    <cellStyle name="Comma 2 2 7 3 2 5 2" xfId="16616" xr:uid="{A54D5B57-F37D-46AF-8FB7-CFCB687DB230}"/>
    <cellStyle name="Comma 2 2 7 3 2 6" xfId="8528" xr:uid="{E2AD878E-CDEC-4BB5-A4AC-A652B1D58639}"/>
    <cellStyle name="Comma 2 2 7 3 2 6 2" xfId="20660" xr:uid="{44404A65-9DB3-493E-919D-F7749B10877C}"/>
    <cellStyle name="Comma 2 2 7 3 2 7" xfId="12572" xr:uid="{A1E62337-1BE0-465A-BA11-52B62968BD57}"/>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3" xfId="11813" xr:uid="{DFBED398-2F76-4696-B0BD-83D076806547}"/>
    <cellStyle name="Comma 2 2 7 3 3 2 2 3 2" xfId="23945" xr:uid="{1161D965-A998-4BC0-8086-026A7297DE08}"/>
    <cellStyle name="Comma 2 2 7 3 3 2 2 4" xfId="15857" xr:uid="{EF5F2164-F82D-4219-A9F3-E2421FCDC0E0}"/>
    <cellStyle name="Comma 2 2 7 3 3 2 3" xfId="5747" xr:uid="{B794F6D7-B83A-41A2-8E62-4A277F57D630}"/>
    <cellStyle name="Comma 2 2 7 3 3 2 3 2" xfId="17879" xr:uid="{6988365B-C0F8-419E-8806-80B197C01A2E}"/>
    <cellStyle name="Comma 2 2 7 3 3 2 4" xfId="9791" xr:uid="{B76A8207-9748-4B5D-BF4B-466387D2F4B6}"/>
    <cellStyle name="Comma 2 2 7 3 3 2 4 2" xfId="21923" xr:uid="{16F6EDBA-3340-4001-BDAC-AD8E8F2F310C}"/>
    <cellStyle name="Comma 2 2 7 3 3 2 5" xfId="13835" xr:uid="{EA4C0581-56AA-43FB-A780-FB2F91D1DD15}"/>
    <cellStyle name="Comma 2 2 7 3 3 3" xfId="2714" xr:uid="{63393C8D-EC44-48CA-B986-A177E1CE1773}"/>
    <cellStyle name="Comma 2 2 7 3 3 3 2" xfId="6758" xr:uid="{0BBEEE4C-41BE-4160-9910-E65B10DB31EB}"/>
    <cellStyle name="Comma 2 2 7 3 3 3 2 2" xfId="18890" xr:uid="{AD988584-076F-4740-9700-38159DAB4971}"/>
    <cellStyle name="Comma 2 2 7 3 3 3 3" xfId="10802" xr:uid="{7C7B25AF-DB6D-42D2-9C56-62DFBC13C9EA}"/>
    <cellStyle name="Comma 2 2 7 3 3 3 3 2" xfId="22934" xr:uid="{E9EC4C75-D457-468D-926B-9411936FCCEF}"/>
    <cellStyle name="Comma 2 2 7 3 3 3 4" xfId="14846" xr:uid="{7E8D4551-9417-4ED4-9F2B-4DD4E7671530}"/>
    <cellStyle name="Comma 2 2 7 3 3 4" xfId="4736" xr:uid="{3ABEE641-3738-4281-8228-0065220DE849}"/>
    <cellStyle name="Comma 2 2 7 3 3 4 2" xfId="16868" xr:uid="{6CCDC78F-1FD5-48A5-8AD6-2FCB010921C0}"/>
    <cellStyle name="Comma 2 2 7 3 3 5" xfId="8780" xr:uid="{3076D061-5CBD-4465-A64B-E98342EF93E3}"/>
    <cellStyle name="Comma 2 2 7 3 3 5 2" xfId="20912" xr:uid="{F3BE901E-CFCB-4D52-9B2C-F3051C17C60B}"/>
    <cellStyle name="Comma 2 2 7 3 3 6" xfId="12824" xr:uid="{5F7F30DF-0AB1-4EC1-9AF5-8F8086164014}"/>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3" xfId="11308" xr:uid="{16010E47-CB84-48D6-84FB-C4B8DECD6529}"/>
    <cellStyle name="Comma 2 2 7 3 4 2 3 2" xfId="23440" xr:uid="{40E18ACB-DC8A-4EDB-93AA-E5A74FCCEF42}"/>
    <cellStyle name="Comma 2 2 7 3 4 2 4" xfId="15352" xr:uid="{BA0B7044-C20E-4C49-9EAB-6E9746079E4C}"/>
    <cellStyle name="Comma 2 2 7 3 4 3" xfId="5242" xr:uid="{B3E5D080-840D-4D36-A96A-DFB31B61863F}"/>
    <cellStyle name="Comma 2 2 7 3 4 3 2" xfId="17374" xr:uid="{27EB4546-9D05-471C-BD73-2E39919B7E3F}"/>
    <cellStyle name="Comma 2 2 7 3 4 4" xfId="9286" xr:uid="{C5547DCC-2553-494A-8990-E58015003BD4}"/>
    <cellStyle name="Comma 2 2 7 3 4 4 2" xfId="21418" xr:uid="{9978F5AA-2176-4CD6-BD2D-649E5F7A9728}"/>
    <cellStyle name="Comma 2 2 7 3 4 5" xfId="13330" xr:uid="{BD9D68BE-D3A7-4C8C-B4B0-3BF91634D1D4}"/>
    <cellStyle name="Comma 2 2 7 3 5" xfId="2209" xr:uid="{FAB5E000-EC46-433A-AAFD-9B84AABDD27C}"/>
    <cellStyle name="Comma 2 2 7 3 5 2" xfId="6253" xr:uid="{F2FAE16E-B498-4C14-86C5-83FAF65E4857}"/>
    <cellStyle name="Comma 2 2 7 3 5 2 2" xfId="18385" xr:uid="{B0205F37-BAC4-4E15-B19B-E0652CAF438E}"/>
    <cellStyle name="Comma 2 2 7 3 5 3" xfId="10297" xr:uid="{A4BF3E39-981C-472B-9EA3-AEA9387C383D}"/>
    <cellStyle name="Comma 2 2 7 3 5 3 2" xfId="22429" xr:uid="{BF2DAFFF-B1D8-4C6B-A920-37CA619D01EB}"/>
    <cellStyle name="Comma 2 2 7 3 5 4" xfId="14341" xr:uid="{1DA9B609-8FB5-4C07-B8D8-9CB3BC5B27C6}"/>
    <cellStyle name="Comma 2 2 7 3 6" xfId="4231" xr:uid="{B6A8B3BD-7744-4489-B418-17B9912F97EC}"/>
    <cellStyle name="Comma 2 2 7 3 6 2" xfId="16363" xr:uid="{8FD6A925-4946-48A9-8B6C-5C58BD9B5B1D}"/>
    <cellStyle name="Comma 2 2 7 3 7" xfId="8275" xr:uid="{850DF2B7-CFF8-4117-9392-2D745D72FC63}"/>
    <cellStyle name="Comma 2 2 7 3 7 2" xfId="20407" xr:uid="{E5F83D41-E346-40D7-AC5C-012ACAFD5C0E}"/>
    <cellStyle name="Comma 2 2 7 3 8" xfId="12319" xr:uid="{F86F818F-3B1C-410B-8019-EF5A000615C1}"/>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3" xfId="11940" xr:uid="{85D9B05E-F5CB-4F2F-B2E8-67BC35066E71}"/>
    <cellStyle name="Comma 2 2 7 4 2 2 2 3 2" xfId="24072" xr:uid="{1EEBBB97-00A5-46A3-9F55-C29F272407B1}"/>
    <cellStyle name="Comma 2 2 7 4 2 2 2 4" xfId="15984" xr:uid="{9E59FAEC-9315-4EA0-9B9A-CBF393EB5B08}"/>
    <cellStyle name="Comma 2 2 7 4 2 2 3" xfId="5874" xr:uid="{09EC9450-2896-486A-B3ED-D4941E6E8A9F}"/>
    <cellStyle name="Comma 2 2 7 4 2 2 3 2" xfId="18006" xr:uid="{5F4C50A8-A27C-4B3A-9FBA-D28A43D4310D}"/>
    <cellStyle name="Comma 2 2 7 4 2 2 4" xfId="9918" xr:uid="{C7C040D7-F81D-449C-8991-F67246D99306}"/>
    <cellStyle name="Comma 2 2 7 4 2 2 4 2" xfId="22050" xr:uid="{B1F8B56F-CD6B-4421-86D8-D558EB4FD24B}"/>
    <cellStyle name="Comma 2 2 7 4 2 2 5" xfId="13962" xr:uid="{DD09F1E8-8F0B-4A57-8CE9-C1C513D02705}"/>
    <cellStyle name="Comma 2 2 7 4 2 3" xfId="2841" xr:uid="{3199BE43-E110-476B-8095-AF0BF0B8538A}"/>
    <cellStyle name="Comma 2 2 7 4 2 3 2" xfId="6885" xr:uid="{DC1326F1-3D9E-436E-99E8-641C9DD7F0E0}"/>
    <cellStyle name="Comma 2 2 7 4 2 3 2 2" xfId="19017" xr:uid="{4C6E7101-13D6-420E-96B1-D8E1E0FAD297}"/>
    <cellStyle name="Comma 2 2 7 4 2 3 3" xfId="10929" xr:uid="{F1125F55-2440-4D9C-9C86-04B3EF5E82AC}"/>
    <cellStyle name="Comma 2 2 7 4 2 3 3 2" xfId="23061" xr:uid="{8A008D29-C6F7-437F-BE15-3C89E222EDDF}"/>
    <cellStyle name="Comma 2 2 7 4 2 3 4" xfId="14973" xr:uid="{65890FE6-6E2B-44FD-83D7-47F88D43C2C9}"/>
    <cellStyle name="Comma 2 2 7 4 2 4" xfId="4863" xr:uid="{96042BB6-D411-4EC7-BCD4-E32AA1863635}"/>
    <cellStyle name="Comma 2 2 7 4 2 4 2" xfId="16995" xr:uid="{9C0503C0-2A76-4AF9-A6D6-4413D5547CF7}"/>
    <cellStyle name="Comma 2 2 7 4 2 5" xfId="8907" xr:uid="{AD811B92-E184-459E-8845-D3E8FC143F20}"/>
    <cellStyle name="Comma 2 2 7 4 2 5 2" xfId="21039" xr:uid="{9FEEDD66-8D84-47EF-B9AC-5DDECEE14E0C}"/>
    <cellStyle name="Comma 2 2 7 4 2 6" xfId="12951" xr:uid="{7A4B857D-5226-4B5B-B299-003948435BB4}"/>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3" xfId="11435" xr:uid="{C8E41328-54E9-4FB3-909D-23A9EA0232FC}"/>
    <cellStyle name="Comma 2 2 7 4 3 2 3 2" xfId="23567" xr:uid="{84E42BF9-D78F-4884-A398-10BE22A03314}"/>
    <cellStyle name="Comma 2 2 7 4 3 2 4" xfId="15479" xr:uid="{D9BF309A-572C-422B-9134-FB213153CE75}"/>
    <cellStyle name="Comma 2 2 7 4 3 3" xfId="5369" xr:uid="{304916DF-37EB-4172-9A3F-5AD1A361818F}"/>
    <cellStyle name="Comma 2 2 7 4 3 3 2" xfId="17501" xr:uid="{779C4696-A3DC-4783-B0FC-B6DE6D30D2BC}"/>
    <cellStyle name="Comma 2 2 7 4 3 4" xfId="9413" xr:uid="{F76E784F-5423-47E6-94E0-D5BC1EB4E49F}"/>
    <cellStyle name="Comma 2 2 7 4 3 4 2" xfId="21545" xr:uid="{ABF26774-DB72-408C-8556-3875C3929DD7}"/>
    <cellStyle name="Comma 2 2 7 4 3 5" xfId="13457" xr:uid="{85A93F8D-E1E4-4865-B2D5-60BE4BCBBF26}"/>
    <cellStyle name="Comma 2 2 7 4 4" xfId="2336" xr:uid="{272D4DAB-B609-44C3-8B57-7C81B06DA649}"/>
    <cellStyle name="Comma 2 2 7 4 4 2" xfId="6380" xr:uid="{2E64E9AB-7C99-467D-B95A-883DB4C08357}"/>
    <cellStyle name="Comma 2 2 7 4 4 2 2" xfId="18512" xr:uid="{4521D78A-E306-48E0-A921-A6930C5C6573}"/>
    <cellStyle name="Comma 2 2 7 4 4 3" xfId="10424" xr:uid="{2DE20FEE-48B1-43A2-9EE1-930D896984A1}"/>
    <cellStyle name="Comma 2 2 7 4 4 3 2" xfId="22556" xr:uid="{6EC677BA-5B3D-45C8-A168-3F4F3E15405A}"/>
    <cellStyle name="Comma 2 2 7 4 4 4" xfId="14468" xr:uid="{C623A2E4-C498-4F75-92E8-03579DD42501}"/>
    <cellStyle name="Comma 2 2 7 4 5" xfId="4358" xr:uid="{CE3A118D-37F4-46FA-B195-12400DFDD639}"/>
    <cellStyle name="Comma 2 2 7 4 5 2" xfId="16490" xr:uid="{C1A2A05F-A699-4A48-9EDD-1AB036336FF4}"/>
    <cellStyle name="Comma 2 2 7 4 6" xfId="8402" xr:uid="{D1652F23-AC52-4237-A8AC-ADC5C4B8FAE9}"/>
    <cellStyle name="Comma 2 2 7 4 6 2" xfId="20534" xr:uid="{3D0EA9BB-A790-49DD-B116-FD69C8CD3D15}"/>
    <cellStyle name="Comma 2 2 7 4 7" xfId="12446" xr:uid="{7B70A62A-3EAA-4A1D-B161-B9711DC38697}"/>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3" xfId="11687" xr:uid="{AAA949BF-6F8F-47AC-B88D-FE88F7B85E37}"/>
    <cellStyle name="Comma 2 2 7 5 2 2 3 2" xfId="23819" xr:uid="{7F6C87EB-A18F-496A-AF4C-58F653B529EF}"/>
    <cellStyle name="Comma 2 2 7 5 2 2 4" xfId="15731" xr:uid="{6FB09BF4-C1C5-492F-9678-B697EC330CDA}"/>
    <cellStyle name="Comma 2 2 7 5 2 3" xfId="5621" xr:uid="{A8844F19-9F80-4A1A-AC53-FA2451F5ABA0}"/>
    <cellStyle name="Comma 2 2 7 5 2 3 2" xfId="17753" xr:uid="{87144F99-3993-4671-A205-57841024DDA8}"/>
    <cellStyle name="Comma 2 2 7 5 2 4" xfId="9665" xr:uid="{82290C3E-ADF2-40B8-A81D-8EE9BCAFE1BA}"/>
    <cellStyle name="Comma 2 2 7 5 2 4 2" xfId="21797" xr:uid="{DD4182AF-489C-4B35-BCA5-2AE5EA521E8C}"/>
    <cellStyle name="Comma 2 2 7 5 2 5" xfId="13709" xr:uid="{D5EC5EF6-38EF-44ED-B8FD-4765246DACC7}"/>
    <cellStyle name="Comma 2 2 7 5 3" xfId="2588" xr:uid="{E3D833D3-F2CB-443C-9296-9556D0E970B6}"/>
    <cellStyle name="Comma 2 2 7 5 3 2" xfId="6632" xr:uid="{8132AA6E-2703-4F45-A1C0-8534235CB2A6}"/>
    <cellStyle name="Comma 2 2 7 5 3 2 2" xfId="18764" xr:uid="{265A47C1-E155-4053-AD29-EF41431BAE56}"/>
    <cellStyle name="Comma 2 2 7 5 3 3" xfId="10676" xr:uid="{D373EA8D-0093-4CB2-8B83-83CB5AB37813}"/>
    <cellStyle name="Comma 2 2 7 5 3 3 2" xfId="22808" xr:uid="{8F4CA21F-3407-421A-BCCE-E645A5AE98E0}"/>
    <cellStyle name="Comma 2 2 7 5 3 4" xfId="14720" xr:uid="{0613DC39-A393-49CF-BA27-E66A638391BA}"/>
    <cellStyle name="Comma 2 2 7 5 4" xfId="4610" xr:uid="{85D19046-4871-49B3-B27C-D0E2FBBC006D}"/>
    <cellStyle name="Comma 2 2 7 5 4 2" xfId="16742" xr:uid="{A45E0E2F-16AF-498C-84CF-AB58A1162E06}"/>
    <cellStyle name="Comma 2 2 7 5 5" xfId="8654" xr:uid="{696220BD-1FAB-47A3-B276-2023CE1E010A}"/>
    <cellStyle name="Comma 2 2 7 5 5 2" xfId="20786" xr:uid="{C2899611-826F-4B41-9D23-51D5A99809B0}"/>
    <cellStyle name="Comma 2 2 7 5 6" xfId="12698" xr:uid="{1AB98E90-A9B7-416C-965E-7A8178A08537}"/>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3" xfId="11182" xr:uid="{D65E81E0-D3D6-4D4C-B9F9-52538B1E8D7A}"/>
    <cellStyle name="Comma 2 2 7 6 2 3 2" xfId="23314" xr:uid="{002531D9-DF04-49C2-9FB0-B05BAB3C3020}"/>
    <cellStyle name="Comma 2 2 7 6 2 4" xfId="15226" xr:uid="{24067D51-1C17-4EDB-89CF-36F61557F23D}"/>
    <cellStyle name="Comma 2 2 7 6 3" xfId="5116" xr:uid="{1080B045-918C-4C8A-A1C2-4ABB736DD739}"/>
    <cellStyle name="Comma 2 2 7 6 3 2" xfId="17248" xr:uid="{8FC2F776-9994-4DE1-ACF4-905273199E10}"/>
    <cellStyle name="Comma 2 2 7 6 4" xfId="9160" xr:uid="{5EEFE631-3E1A-4C82-BA06-6868E42685C5}"/>
    <cellStyle name="Comma 2 2 7 6 4 2" xfId="21292" xr:uid="{B52CD5C5-2F69-4956-AD34-5B0F86C1BE98}"/>
    <cellStyle name="Comma 2 2 7 6 5" xfId="13204" xr:uid="{1774E7A8-C453-4F47-9A6F-2E2549FFABAC}"/>
    <cellStyle name="Comma 2 2 7 7" xfId="2083" xr:uid="{32E79BAF-91F0-4560-8AB1-72EC1A4EEFA1}"/>
    <cellStyle name="Comma 2 2 7 7 2" xfId="6127" xr:uid="{C6197C8B-2E88-40BC-BB8B-290553736F76}"/>
    <cellStyle name="Comma 2 2 7 7 2 2" xfId="18259" xr:uid="{C1998198-4952-451D-82EF-BFFE863FDB76}"/>
    <cellStyle name="Comma 2 2 7 7 3" xfId="10171" xr:uid="{85E23426-E511-42A7-AB31-47AA8FEB2A96}"/>
    <cellStyle name="Comma 2 2 7 7 3 2" xfId="22303" xr:uid="{A22A6EF9-1372-4C8B-A7F8-A621E1CF0F9B}"/>
    <cellStyle name="Comma 2 2 7 7 4" xfId="14215" xr:uid="{097E51CA-6113-4223-BDCA-26E2AD916239}"/>
    <cellStyle name="Comma 2 2 7 8" xfId="4105" xr:uid="{B2467E85-1F75-4069-AE7D-12000CB65C36}"/>
    <cellStyle name="Comma 2 2 7 8 2" xfId="16237" xr:uid="{F9613120-A93A-483C-A77C-452C4653741E}"/>
    <cellStyle name="Comma 2 2 7 9" xfId="8149" xr:uid="{F3A49F5F-F06C-4E02-A8C8-2FC0075B3209}"/>
    <cellStyle name="Comma 2 2 7 9 2" xfId="20281" xr:uid="{C874D536-E1AF-4E77-8A70-D60596CB631C}"/>
    <cellStyle name="Comma 2 2 8" xfId="82" xr:uid="{96500CA4-1DBE-4855-A84C-3DC27067B9BB}"/>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3" xfId="12087" xr:uid="{11474452-E4B6-45FA-9ED9-49748AB9549F}"/>
    <cellStyle name="Comma 2 2 8 2 2 2 2 2 3 2" xfId="24219" xr:uid="{D2A4D267-5F52-4477-B4E1-6CBB90A50C58}"/>
    <cellStyle name="Comma 2 2 8 2 2 2 2 2 4" xfId="16131" xr:uid="{4E9FF3EB-C20E-40A5-A7DD-B4E084A2205A}"/>
    <cellStyle name="Comma 2 2 8 2 2 2 2 3" xfId="6021" xr:uid="{F5C14E34-E4BF-4FA0-AE17-79D197CA819F}"/>
    <cellStyle name="Comma 2 2 8 2 2 2 2 3 2" xfId="18153" xr:uid="{578CD271-E72A-4708-8600-941907E33C69}"/>
    <cellStyle name="Comma 2 2 8 2 2 2 2 4" xfId="10065" xr:uid="{997A2854-0037-4756-8881-77252BA6E81A}"/>
    <cellStyle name="Comma 2 2 8 2 2 2 2 4 2" xfId="22197" xr:uid="{2382465A-0FD7-4FB6-BEA5-C6F84D6D726D}"/>
    <cellStyle name="Comma 2 2 8 2 2 2 2 5" xfId="14109" xr:uid="{FE3DB4E1-4FC8-4D13-968E-E1949F87A978}"/>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3" xfId="11076" xr:uid="{D9CADAA8-DA68-4A7A-B514-7B135A80DE89}"/>
    <cellStyle name="Comma 2 2 8 2 2 2 3 3 2" xfId="23208" xr:uid="{17B71B90-B3DD-428C-B46D-47320A8D6504}"/>
    <cellStyle name="Comma 2 2 8 2 2 2 3 4" xfId="15120" xr:uid="{808E72C1-EFC8-4261-8EB3-94A027F4B100}"/>
    <cellStyle name="Comma 2 2 8 2 2 2 4" xfId="5010" xr:uid="{D713C271-9039-4CCE-B4B2-148CF827CAE8}"/>
    <cellStyle name="Comma 2 2 8 2 2 2 4 2" xfId="17142" xr:uid="{8DE0ED50-40A7-449B-84B5-73A832EC5AC0}"/>
    <cellStyle name="Comma 2 2 8 2 2 2 5" xfId="9054" xr:uid="{11A6C284-B106-4360-9BAB-CCF7E265CC80}"/>
    <cellStyle name="Comma 2 2 8 2 2 2 5 2" xfId="21186" xr:uid="{4572C8F7-36EE-466F-9508-CE814152A0E7}"/>
    <cellStyle name="Comma 2 2 8 2 2 2 6" xfId="13098" xr:uid="{F9DB88C6-F25F-411A-808E-EB3D7C9002A3}"/>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3" xfId="11582" xr:uid="{BC9B1D47-BAA0-4B97-811F-DE70F4B5F561}"/>
    <cellStyle name="Comma 2 2 8 2 2 3 2 3 2" xfId="23714" xr:uid="{C6BCA0E6-DF5E-4ACF-A68F-665BB00EAE8E}"/>
    <cellStyle name="Comma 2 2 8 2 2 3 2 4" xfId="15626" xr:uid="{1AEF1D7E-8B9A-4D56-AAFF-B3B247005B8C}"/>
    <cellStyle name="Comma 2 2 8 2 2 3 3" xfId="5516" xr:uid="{13376EEA-85F1-4333-B644-50D662B56D6B}"/>
    <cellStyle name="Comma 2 2 8 2 2 3 3 2" xfId="17648" xr:uid="{BE5478BC-62BC-4617-97E3-8E5B88AA0B6B}"/>
    <cellStyle name="Comma 2 2 8 2 2 3 4" xfId="9560" xr:uid="{CEFEB6BA-9E5C-495C-95D8-15897870CBDB}"/>
    <cellStyle name="Comma 2 2 8 2 2 3 4 2" xfId="21692" xr:uid="{8BF26411-764D-41EA-8D37-9FF08644115B}"/>
    <cellStyle name="Comma 2 2 8 2 2 3 5" xfId="13604" xr:uid="{6D5FCF98-3871-4318-AAF4-006CBDC43675}"/>
    <cellStyle name="Comma 2 2 8 2 2 4" xfId="2483" xr:uid="{BFC235BC-EDE0-4ADA-9D7D-FD4EEA2F67C3}"/>
    <cellStyle name="Comma 2 2 8 2 2 4 2" xfId="6527" xr:uid="{A56616A9-596D-4D34-A39E-257CD00657A8}"/>
    <cellStyle name="Comma 2 2 8 2 2 4 2 2" xfId="18659" xr:uid="{82BE9241-D039-45EF-864B-CE1BC64C730E}"/>
    <cellStyle name="Comma 2 2 8 2 2 4 3" xfId="10571" xr:uid="{0E81A606-94DD-4ABA-9ECF-F18019A679A8}"/>
    <cellStyle name="Comma 2 2 8 2 2 4 3 2" xfId="22703" xr:uid="{F01B1C6C-9A6E-4915-95F5-686EF60DF49B}"/>
    <cellStyle name="Comma 2 2 8 2 2 4 4" xfId="14615" xr:uid="{96610810-E697-4097-A535-F6B2BCD609AC}"/>
    <cellStyle name="Comma 2 2 8 2 2 5" xfId="4505" xr:uid="{109E312F-9622-4288-BDBD-D617AAB9CB92}"/>
    <cellStyle name="Comma 2 2 8 2 2 5 2" xfId="16637" xr:uid="{3E9349A6-196C-4123-A31B-2286D0B83E62}"/>
    <cellStyle name="Comma 2 2 8 2 2 6" xfId="8549" xr:uid="{3C931093-65CF-4B0B-BCCE-927E7C4F9B6E}"/>
    <cellStyle name="Comma 2 2 8 2 2 6 2" xfId="20681" xr:uid="{D3C2BFB1-2582-448B-A8B3-D8281B975111}"/>
    <cellStyle name="Comma 2 2 8 2 2 7" xfId="12593" xr:uid="{8D04EC24-4482-497F-8FC3-9A13F4D0F377}"/>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3" xfId="11834" xr:uid="{4DFE67B6-C45C-44C2-83F5-9826A7648A94}"/>
    <cellStyle name="Comma 2 2 8 2 3 2 2 3 2" xfId="23966" xr:uid="{6857C0B9-87A6-4452-849E-AB72DCAFF718}"/>
    <cellStyle name="Comma 2 2 8 2 3 2 2 4" xfId="15878" xr:uid="{97A3D066-EE47-42D0-AD6A-37962634EA5E}"/>
    <cellStyle name="Comma 2 2 8 2 3 2 3" xfId="5768" xr:uid="{CAD8A309-5EC4-4C73-A08A-2465D2371674}"/>
    <cellStyle name="Comma 2 2 8 2 3 2 3 2" xfId="17900" xr:uid="{BFEA3D2D-C9A8-4BA4-A756-B2C661BA7EFE}"/>
    <cellStyle name="Comma 2 2 8 2 3 2 4" xfId="9812" xr:uid="{EFFB9DBF-81B6-4D7A-948F-BEE457B82E36}"/>
    <cellStyle name="Comma 2 2 8 2 3 2 4 2" xfId="21944" xr:uid="{EF2D2B9E-C5BC-4DD2-8FBA-2732684B560C}"/>
    <cellStyle name="Comma 2 2 8 2 3 2 5" xfId="13856" xr:uid="{A0C0F89F-C22B-403C-BDCF-0489A30457BC}"/>
    <cellStyle name="Comma 2 2 8 2 3 3" xfId="2735" xr:uid="{254FBDDE-D37C-43BC-98C1-E35418952879}"/>
    <cellStyle name="Comma 2 2 8 2 3 3 2" xfId="6779" xr:uid="{48DD8D87-8D3D-4D29-A83D-AC585FA2BF19}"/>
    <cellStyle name="Comma 2 2 8 2 3 3 2 2" xfId="18911" xr:uid="{99B3ECF9-2FD2-4E76-A3F3-2BA9A6E52498}"/>
    <cellStyle name="Comma 2 2 8 2 3 3 3" xfId="10823" xr:uid="{A4FA1818-2EDF-45CF-99C1-F9B5E70E1668}"/>
    <cellStyle name="Comma 2 2 8 2 3 3 3 2" xfId="22955" xr:uid="{C9DFF155-9BCF-411D-B397-C1F40C0F3364}"/>
    <cellStyle name="Comma 2 2 8 2 3 3 4" xfId="14867" xr:uid="{721942A9-5BF7-4B9C-9AA8-ABD58F8E2788}"/>
    <cellStyle name="Comma 2 2 8 2 3 4" xfId="4757" xr:uid="{9FB2C294-7197-4943-9F1B-6B753DC7AF28}"/>
    <cellStyle name="Comma 2 2 8 2 3 4 2" xfId="16889" xr:uid="{F4FE6966-D5E1-4349-8855-5A969D2FD2EE}"/>
    <cellStyle name="Comma 2 2 8 2 3 5" xfId="8801" xr:uid="{712A32F6-3A48-40A5-BD24-E4DD8D4CA223}"/>
    <cellStyle name="Comma 2 2 8 2 3 5 2" xfId="20933" xr:uid="{9219A9F7-103F-42A7-9138-3625F64B958C}"/>
    <cellStyle name="Comma 2 2 8 2 3 6" xfId="12845" xr:uid="{75BC4EB4-0E80-46B9-9C62-7F1FC8364B05}"/>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3" xfId="11329" xr:uid="{CCD636A1-A0CA-458A-9ABF-08A6CAE415FE}"/>
    <cellStyle name="Comma 2 2 8 2 4 2 3 2" xfId="23461" xr:uid="{B43C5BB4-7260-4895-B8F9-8F514703446A}"/>
    <cellStyle name="Comma 2 2 8 2 4 2 4" xfId="15373" xr:uid="{88C5FBF9-A841-44D7-8EB1-CE992AA805BC}"/>
    <cellStyle name="Comma 2 2 8 2 4 3" xfId="5263" xr:uid="{9FA56AC3-2DF2-4D0D-9EE3-0D309104BCEB}"/>
    <cellStyle name="Comma 2 2 8 2 4 3 2" xfId="17395" xr:uid="{30435A4B-1642-41A7-8EA0-6EC3A3BFE7C2}"/>
    <cellStyle name="Comma 2 2 8 2 4 4" xfId="9307" xr:uid="{9B179C11-3637-49A5-B4B2-7D50C46C8478}"/>
    <cellStyle name="Comma 2 2 8 2 4 4 2" xfId="21439" xr:uid="{848A480A-C9FB-4303-A1A7-4188B9182BD8}"/>
    <cellStyle name="Comma 2 2 8 2 4 5" xfId="13351" xr:uid="{284830D0-91BB-4F93-88CD-940D3238F623}"/>
    <cellStyle name="Comma 2 2 8 2 5" xfId="2230" xr:uid="{66C1E917-2691-4686-8B63-AED6C30C925C}"/>
    <cellStyle name="Comma 2 2 8 2 5 2" xfId="6274" xr:uid="{D4738809-814C-4AB9-9922-9DF0D824C9E2}"/>
    <cellStyle name="Comma 2 2 8 2 5 2 2" xfId="18406" xr:uid="{CD7C5BA9-D8A5-4A5E-A1BA-5664EC68C69F}"/>
    <cellStyle name="Comma 2 2 8 2 5 3" xfId="10318" xr:uid="{51158274-4D97-4041-A4FD-9336EACDEFA4}"/>
    <cellStyle name="Comma 2 2 8 2 5 3 2" xfId="22450" xr:uid="{F3234651-F9B1-4653-B0EC-3863D7F19398}"/>
    <cellStyle name="Comma 2 2 8 2 5 4" xfId="14362" xr:uid="{267F5BE9-DDEA-4DC3-B6F4-CD326135D866}"/>
    <cellStyle name="Comma 2 2 8 2 6" xfId="4252" xr:uid="{422F4316-0A68-4FBF-9004-111CFE65FF6C}"/>
    <cellStyle name="Comma 2 2 8 2 6 2" xfId="16384" xr:uid="{8BE89077-F883-4097-82FB-7DCDF1921209}"/>
    <cellStyle name="Comma 2 2 8 2 7" xfId="8296" xr:uid="{41C40FBA-7B95-4CF6-9017-7EB45E6AB01F}"/>
    <cellStyle name="Comma 2 2 8 2 7 2" xfId="20428" xr:uid="{2DB56850-564A-4F95-8B63-4EA1EDD6B8CE}"/>
    <cellStyle name="Comma 2 2 8 2 8" xfId="12340" xr:uid="{26E5A805-1535-440B-AECF-AAEAF195E36F}"/>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3" xfId="11961" xr:uid="{E3C3933D-DD95-4047-ACFC-C1A09B1D8421}"/>
    <cellStyle name="Comma 2 2 8 3 2 2 2 3 2" xfId="24093" xr:uid="{E0232E8D-F302-4D18-9BE7-68C926084EB6}"/>
    <cellStyle name="Comma 2 2 8 3 2 2 2 4" xfId="16005" xr:uid="{87D4853D-6F83-444B-925E-FFF7E4C6A9DC}"/>
    <cellStyle name="Comma 2 2 8 3 2 2 3" xfId="5895" xr:uid="{FF96444A-18D3-4AAD-959A-D32FF1B520CD}"/>
    <cellStyle name="Comma 2 2 8 3 2 2 3 2" xfId="18027" xr:uid="{F2109AD5-9CF0-4623-80F7-102D2892A7AA}"/>
    <cellStyle name="Comma 2 2 8 3 2 2 4" xfId="9939" xr:uid="{DD7FD6CF-BCD4-45F8-857C-9322D248E7F8}"/>
    <cellStyle name="Comma 2 2 8 3 2 2 4 2" xfId="22071" xr:uid="{1DB04878-A0BB-49FE-AF2C-0116F2ACED65}"/>
    <cellStyle name="Comma 2 2 8 3 2 2 5" xfId="13983" xr:uid="{247AF88E-09F3-43A2-A497-FC496AA4D3A7}"/>
    <cellStyle name="Comma 2 2 8 3 2 3" xfId="2862" xr:uid="{12C6CC61-86CC-49AD-A3C5-1BBF275E3392}"/>
    <cellStyle name="Comma 2 2 8 3 2 3 2" xfId="6906" xr:uid="{934A7D10-7935-4674-BCDB-10196B5A0DCD}"/>
    <cellStyle name="Comma 2 2 8 3 2 3 2 2" xfId="19038" xr:uid="{16014619-D561-4528-8E09-7638646ECC01}"/>
    <cellStyle name="Comma 2 2 8 3 2 3 3" xfId="10950" xr:uid="{D97A247D-62DE-4B4B-B15D-E97FDA95C06A}"/>
    <cellStyle name="Comma 2 2 8 3 2 3 3 2" xfId="23082" xr:uid="{BA676BF5-3F58-4C19-A2CA-D9A3C1121F1C}"/>
    <cellStyle name="Comma 2 2 8 3 2 3 4" xfId="14994" xr:uid="{013FCBDD-520E-494A-9172-F5177D9B1747}"/>
    <cellStyle name="Comma 2 2 8 3 2 4" xfId="4884" xr:uid="{9C8E3F5D-2A01-46EC-A5F5-F84ED3BBE0E0}"/>
    <cellStyle name="Comma 2 2 8 3 2 4 2" xfId="17016" xr:uid="{DDBB28AD-D4C3-4C58-BD39-82012C5AE1ED}"/>
    <cellStyle name="Comma 2 2 8 3 2 5" xfId="8928" xr:uid="{BF9756D9-CE8F-4C86-9B13-F333D41729A3}"/>
    <cellStyle name="Comma 2 2 8 3 2 5 2" xfId="21060" xr:uid="{94347210-1AA8-4178-85B0-B7B9EA83A455}"/>
    <cellStyle name="Comma 2 2 8 3 2 6" xfId="12972" xr:uid="{FB493828-811E-40BD-828C-E6F23D1F2A7D}"/>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3" xfId="11456" xr:uid="{3EC842D4-B9E0-4954-9117-E5E88ECE19FE}"/>
    <cellStyle name="Comma 2 2 8 3 3 2 3 2" xfId="23588" xr:uid="{5EAA93A6-79BF-47B7-AB1C-BB433C2FD793}"/>
    <cellStyle name="Comma 2 2 8 3 3 2 4" xfId="15500" xr:uid="{75A0E362-7D15-4AEB-AA63-C46E3FFA46AE}"/>
    <cellStyle name="Comma 2 2 8 3 3 3" xfId="5390" xr:uid="{4764D5D4-C118-41C9-9201-EFAE3B44733C}"/>
    <cellStyle name="Comma 2 2 8 3 3 3 2" xfId="17522" xr:uid="{9ECEB3F9-92AC-49A1-A258-9184EA75A8E0}"/>
    <cellStyle name="Comma 2 2 8 3 3 4" xfId="9434" xr:uid="{66CF1BD3-A8B5-4DA2-84CB-C50394800721}"/>
    <cellStyle name="Comma 2 2 8 3 3 4 2" xfId="21566" xr:uid="{F4A90715-DE37-4396-80D7-7F08F6C85D53}"/>
    <cellStyle name="Comma 2 2 8 3 3 5" xfId="13478" xr:uid="{7CF228A1-EA0E-4A9F-9B85-00A4EBB6F11F}"/>
    <cellStyle name="Comma 2 2 8 3 4" xfId="2357" xr:uid="{3FCFB970-973E-4254-AECC-3BD6F91F46AA}"/>
    <cellStyle name="Comma 2 2 8 3 4 2" xfId="6401" xr:uid="{03491ED5-5718-4A5A-BB98-2BFE6BBA6DBB}"/>
    <cellStyle name="Comma 2 2 8 3 4 2 2" xfId="18533" xr:uid="{A0C1FE42-368A-4D64-B1F3-DAF3D7A81972}"/>
    <cellStyle name="Comma 2 2 8 3 4 3" xfId="10445" xr:uid="{1425482E-3958-45EE-A137-3669F30C9877}"/>
    <cellStyle name="Comma 2 2 8 3 4 3 2" xfId="22577" xr:uid="{03BCA123-C307-4EC1-AA60-C13221760854}"/>
    <cellStyle name="Comma 2 2 8 3 4 4" xfId="14489" xr:uid="{90175C15-B28D-4A96-8071-92BAA10E3E1C}"/>
    <cellStyle name="Comma 2 2 8 3 5" xfId="4379" xr:uid="{FAA7197F-AC78-4C9C-8C14-9DBE5E853434}"/>
    <cellStyle name="Comma 2 2 8 3 5 2" xfId="16511" xr:uid="{B2C82045-BEB3-4766-B458-CE8555183E77}"/>
    <cellStyle name="Comma 2 2 8 3 6" xfId="8423" xr:uid="{DD5E69F5-4707-461E-B048-965CAEAB8A80}"/>
    <cellStyle name="Comma 2 2 8 3 6 2" xfId="20555" xr:uid="{AE0C0A27-CD35-43FD-B219-7AC4D58F79D6}"/>
    <cellStyle name="Comma 2 2 8 3 7" xfId="12467" xr:uid="{6C2529A3-BC0F-4461-B5DA-A4F529E73171}"/>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3" xfId="11708" xr:uid="{A03DC52C-183F-4577-9D6A-27887F66888B}"/>
    <cellStyle name="Comma 2 2 8 4 2 2 3 2" xfId="23840" xr:uid="{047B1600-9C9C-4436-A6FE-3378B036AE2D}"/>
    <cellStyle name="Comma 2 2 8 4 2 2 4" xfId="15752" xr:uid="{EC4B75B5-3546-4158-88FD-C66108FFC3C4}"/>
    <cellStyle name="Comma 2 2 8 4 2 3" xfId="5642" xr:uid="{75A4F97D-A4C3-4D5A-87AD-FEAAF01039E4}"/>
    <cellStyle name="Comma 2 2 8 4 2 3 2" xfId="17774" xr:uid="{1EFC98AF-7478-43A7-A311-04FB0AD05707}"/>
    <cellStyle name="Comma 2 2 8 4 2 4" xfId="9686" xr:uid="{A237678A-77FF-4823-93C9-EBDEAFC17A12}"/>
    <cellStyle name="Comma 2 2 8 4 2 4 2" xfId="21818" xr:uid="{8236F72C-4C3D-4093-8012-3E21D071F7C0}"/>
    <cellStyle name="Comma 2 2 8 4 2 5" xfId="13730" xr:uid="{67F76F40-A10F-4269-A8FB-9B57A8A0B8F0}"/>
    <cellStyle name="Comma 2 2 8 4 3" xfId="2609" xr:uid="{8DB9EE05-C820-4886-99DE-B96B7FB0BB02}"/>
    <cellStyle name="Comma 2 2 8 4 3 2" xfId="6653" xr:uid="{0EC583B1-7B7A-4CCF-976F-C4FB247399F6}"/>
    <cellStyle name="Comma 2 2 8 4 3 2 2" xfId="18785" xr:uid="{DA5F626F-6684-4D39-BBE0-0246A8B09FAF}"/>
    <cellStyle name="Comma 2 2 8 4 3 3" xfId="10697" xr:uid="{ACDDF2C2-A14A-4BBD-9647-0F70E1ADB37E}"/>
    <cellStyle name="Comma 2 2 8 4 3 3 2" xfId="22829" xr:uid="{E9F5EC80-14EB-4DC3-B54E-9F9EE85379E7}"/>
    <cellStyle name="Comma 2 2 8 4 3 4" xfId="14741" xr:uid="{AF013F7D-5366-4249-9DCB-B64B7038133B}"/>
    <cellStyle name="Comma 2 2 8 4 4" xfId="4631" xr:uid="{76F48742-23CF-451C-A984-FC9C3E8330D4}"/>
    <cellStyle name="Comma 2 2 8 4 4 2" xfId="16763" xr:uid="{1C7FBDDE-319C-4031-AB07-70927FAFD011}"/>
    <cellStyle name="Comma 2 2 8 4 5" xfId="8675" xr:uid="{1A77BAD4-CC47-4955-AA25-1923954A16CF}"/>
    <cellStyle name="Comma 2 2 8 4 5 2" xfId="20807" xr:uid="{A3DAF480-5474-4A28-9A57-C20737777E9C}"/>
    <cellStyle name="Comma 2 2 8 4 6" xfId="12719" xr:uid="{B4AE32A0-F6AC-4E35-920A-104A061DA12B}"/>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3" xfId="11203" xr:uid="{43CCB818-3ADB-4FC1-AED2-710DEF4CF2D4}"/>
    <cellStyle name="Comma 2 2 8 5 2 3 2" xfId="23335" xr:uid="{9866586F-0A55-40A8-9ADF-D7357981BCD2}"/>
    <cellStyle name="Comma 2 2 8 5 2 4" xfId="15247" xr:uid="{99A370C9-67F8-4528-8957-C29D15633313}"/>
    <cellStyle name="Comma 2 2 8 5 3" xfId="5137" xr:uid="{D6FCEAEC-DE8D-45D4-8323-674B7EF6F4CA}"/>
    <cellStyle name="Comma 2 2 8 5 3 2" xfId="17269" xr:uid="{99877D95-2614-49D8-87B6-175B474AF217}"/>
    <cellStyle name="Comma 2 2 8 5 4" xfId="9181" xr:uid="{8A733520-9F3F-4E7C-8BA8-B35298F8C5D1}"/>
    <cellStyle name="Comma 2 2 8 5 4 2" xfId="21313" xr:uid="{984F59F9-722F-4ED0-B79F-A4F0BE5226AE}"/>
    <cellStyle name="Comma 2 2 8 5 5" xfId="13225" xr:uid="{2393D21F-E470-4FB8-8EA8-0D581BB12331}"/>
    <cellStyle name="Comma 2 2 8 6" xfId="2104" xr:uid="{91D3412A-D479-4778-A563-B6F14CD6B5A6}"/>
    <cellStyle name="Comma 2 2 8 6 2" xfId="6148" xr:uid="{1930C60A-B10D-47E9-996E-0E3455A0D6AC}"/>
    <cellStyle name="Comma 2 2 8 6 2 2" xfId="18280" xr:uid="{158F631F-6CDD-4ADD-8D30-5FE4A0F35567}"/>
    <cellStyle name="Comma 2 2 8 6 3" xfId="10192" xr:uid="{B3027126-53E4-49BE-B0A5-95A008529B62}"/>
    <cellStyle name="Comma 2 2 8 6 3 2" xfId="22324" xr:uid="{FCDECB35-189B-4C55-96E2-23A5393BFF00}"/>
    <cellStyle name="Comma 2 2 8 6 4" xfId="14236" xr:uid="{999EA7C3-6B7A-4E65-983C-236EE4AEF0AB}"/>
    <cellStyle name="Comma 2 2 8 7" xfId="4126" xr:uid="{EC321897-B31D-4C27-B535-1E26EDFAAAB8}"/>
    <cellStyle name="Comma 2 2 8 7 2" xfId="16258" xr:uid="{3A22A270-56B6-4E13-BED2-C3676DCA228B}"/>
    <cellStyle name="Comma 2 2 8 8" xfId="8170" xr:uid="{1801A5FF-7C50-41DA-93D8-63DE951EA390}"/>
    <cellStyle name="Comma 2 2 8 8 2" xfId="20302" xr:uid="{6604F2D2-5994-4B46-A9C7-D0309EDC0DD9}"/>
    <cellStyle name="Comma 2 2 8 9" xfId="12214" xr:uid="{9393926A-A875-4123-A020-BC476A78D4B2}"/>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3" xfId="12024" xr:uid="{EADAF64C-50F3-418A-8041-BD0E750EA85E}"/>
    <cellStyle name="Comma 2 2 9 2 2 2 2 3 2" xfId="24156" xr:uid="{6D73BB17-1F51-4CD1-9F1F-74E895E3C1C3}"/>
    <cellStyle name="Comma 2 2 9 2 2 2 2 4" xfId="16068" xr:uid="{2F3EC9F6-7846-478B-BDE1-3D215628A789}"/>
    <cellStyle name="Comma 2 2 9 2 2 2 3" xfId="5958" xr:uid="{0C772955-1567-4A66-8DAD-DCA5240643B5}"/>
    <cellStyle name="Comma 2 2 9 2 2 2 3 2" xfId="18090" xr:uid="{59D9BA70-59AB-4775-A218-4F550FC05354}"/>
    <cellStyle name="Comma 2 2 9 2 2 2 4" xfId="10002" xr:uid="{77CCCD3D-F82C-45CA-AFF3-B516D31B76ED}"/>
    <cellStyle name="Comma 2 2 9 2 2 2 4 2" xfId="22134" xr:uid="{BF656D0D-46EF-4688-AE24-85C74D0430EC}"/>
    <cellStyle name="Comma 2 2 9 2 2 2 5" xfId="14046" xr:uid="{7E16A3D7-A20F-4127-958A-5C481EB1D7C7}"/>
    <cellStyle name="Comma 2 2 9 2 2 3" xfId="2925" xr:uid="{17F3FD28-F536-44FE-9046-BC390E58DE63}"/>
    <cellStyle name="Comma 2 2 9 2 2 3 2" xfId="6969" xr:uid="{6212AFFE-E5B2-4A31-969E-E0300DCAEF7F}"/>
    <cellStyle name="Comma 2 2 9 2 2 3 2 2" xfId="19101" xr:uid="{3B20E96B-1525-4F08-B32C-CF0512B86035}"/>
    <cellStyle name="Comma 2 2 9 2 2 3 3" xfId="11013" xr:uid="{BBBF4B4E-3708-4DF9-AC15-E6BF6C28783D}"/>
    <cellStyle name="Comma 2 2 9 2 2 3 3 2" xfId="23145" xr:uid="{ED9B2A07-D942-414D-8C29-4D5D6B1C5DDC}"/>
    <cellStyle name="Comma 2 2 9 2 2 3 4" xfId="15057" xr:uid="{F650B80F-5E90-49C8-8C3F-FDB6A9ECFC64}"/>
    <cellStyle name="Comma 2 2 9 2 2 4" xfId="4947" xr:uid="{AEBE4585-F7E3-4E6A-A38D-5C7472E488C8}"/>
    <cellStyle name="Comma 2 2 9 2 2 4 2" xfId="17079" xr:uid="{EE9832E3-ED98-4727-8E24-3399EF4EC559}"/>
    <cellStyle name="Comma 2 2 9 2 2 5" xfId="8991" xr:uid="{D920975E-54C5-4D1C-AC8E-8F4B76BB7E1E}"/>
    <cellStyle name="Comma 2 2 9 2 2 5 2" xfId="21123" xr:uid="{2B1D6E46-220A-40E9-8A7E-7BF00CC0169D}"/>
    <cellStyle name="Comma 2 2 9 2 2 6" xfId="13035" xr:uid="{D04B4925-07F3-4B58-9F48-5D17A1E271B3}"/>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3" xfId="11519" xr:uid="{285450C4-7B00-4CF4-AA52-A644A391E5B0}"/>
    <cellStyle name="Comma 2 2 9 2 3 2 3 2" xfId="23651" xr:uid="{8D776C30-3B4F-4402-AF22-744BE8372520}"/>
    <cellStyle name="Comma 2 2 9 2 3 2 4" xfId="15563" xr:uid="{00016CDD-1B49-45FC-B6B7-EA91EF0F747F}"/>
    <cellStyle name="Comma 2 2 9 2 3 3" xfId="5453" xr:uid="{89F0B4AB-D971-4752-B3B2-48F4640C48FF}"/>
    <cellStyle name="Comma 2 2 9 2 3 3 2" xfId="17585" xr:uid="{1D4C5DEE-E9F7-4072-A2B1-7686B6B3F040}"/>
    <cellStyle name="Comma 2 2 9 2 3 4" xfId="9497" xr:uid="{D5D61DCD-59D0-4726-8942-B58F37DB286B}"/>
    <cellStyle name="Comma 2 2 9 2 3 4 2" xfId="21629" xr:uid="{EC788AED-753E-4CAF-B6C7-6FCE36764D59}"/>
    <cellStyle name="Comma 2 2 9 2 3 5" xfId="13541" xr:uid="{4604FD96-422B-414C-8A40-9ACC72C4C6D2}"/>
    <cellStyle name="Comma 2 2 9 2 4" xfId="2420" xr:uid="{34BC50F0-8011-46A6-811B-5AF822EE6D96}"/>
    <cellStyle name="Comma 2 2 9 2 4 2" xfId="6464" xr:uid="{6D057444-B9D9-49A1-812B-962C950A4A60}"/>
    <cellStyle name="Comma 2 2 9 2 4 2 2" xfId="18596" xr:uid="{B50626B2-081F-4E97-A5BC-BFA52C3CBD3E}"/>
    <cellStyle name="Comma 2 2 9 2 4 3" xfId="10508" xr:uid="{22551FC6-7889-4F4A-B764-BCD8FB528328}"/>
    <cellStyle name="Comma 2 2 9 2 4 3 2" xfId="22640" xr:uid="{99029CBF-26A2-4736-A1B3-DD116C9BC5FF}"/>
    <cellStyle name="Comma 2 2 9 2 4 4" xfId="14552" xr:uid="{3662C616-3B4D-4B87-B911-F3D2FDE0A432}"/>
    <cellStyle name="Comma 2 2 9 2 5" xfId="4442" xr:uid="{240DDB1C-A489-4B7D-A8B6-D67645A6FC09}"/>
    <cellStyle name="Comma 2 2 9 2 5 2" xfId="16574" xr:uid="{BB729DC7-FAED-48DC-9B74-F32D29CB3BED}"/>
    <cellStyle name="Comma 2 2 9 2 6" xfId="8486" xr:uid="{560CC2AF-6FD1-48F8-86FC-D76D042CA591}"/>
    <cellStyle name="Comma 2 2 9 2 6 2" xfId="20618" xr:uid="{E428F4A2-908A-4F07-8FA6-96B988A826B9}"/>
    <cellStyle name="Comma 2 2 9 2 7" xfId="12530" xr:uid="{3AA661BE-57BA-4A16-9EC6-CCA2398E401B}"/>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3" xfId="11771" xr:uid="{B8101DF6-B428-4E75-A760-B2AB493DBFDA}"/>
    <cellStyle name="Comma 2 2 9 3 2 2 3 2" xfId="23903" xr:uid="{2C849EF2-B889-4254-8279-906E2670E2E4}"/>
    <cellStyle name="Comma 2 2 9 3 2 2 4" xfId="15815" xr:uid="{4A1681BA-D49B-45E5-B21A-FFD051C09023}"/>
    <cellStyle name="Comma 2 2 9 3 2 3" xfId="5705" xr:uid="{6DAF6BA1-05E7-4A37-AAF4-5BBAF64CF2CE}"/>
    <cellStyle name="Comma 2 2 9 3 2 3 2" xfId="17837" xr:uid="{6E39AEB2-80DF-473E-A971-0C3C23B2F99A}"/>
    <cellStyle name="Comma 2 2 9 3 2 4" xfId="9749" xr:uid="{A0185F6D-3DC6-46FA-B38C-2DAD056734BD}"/>
    <cellStyle name="Comma 2 2 9 3 2 4 2" xfId="21881" xr:uid="{5DCB5E7A-9481-47C5-A323-23FEE826C91A}"/>
    <cellStyle name="Comma 2 2 9 3 2 5" xfId="13793" xr:uid="{D18E55CD-42D7-4914-A528-B4733558ECCB}"/>
    <cellStyle name="Comma 2 2 9 3 3" xfId="2672" xr:uid="{9D88B242-4A52-4445-B600-3643A8525A38}"/>
    <cellStyle name="Comma 2 2 9 3 3 2" xfId="6716" xr:uid="{C7301411-EB64-4B87-8431-364EA923ED83}"/>
    <cellStyle name="Comma 2 2 9 3 3 2 2" xfId="18848" xr:uid="{1514AC8F-E5FC-4BE1-8D61-8DBA16D1469B}"/>
    <cellStyle name="Comma 2 2 9 3 3 3" xfId="10760" xr:uid="{741CA034-D89C-4C06-8BF9-73453F0CB3F9}"/>
    <cellStyle name="Comma 2 2 9 3 3 3 2" xfId="22892" xr:uid="{A7A0F689-3A8C-486B-8339-29D312165E71}"/>
    <cellStyle name="Comma 2 2 9 3 3 4" xfId="14804" xr:uid="{FDC94F49-F324-4092-8302-E77295AD8C0C}"/>
    <cellStyle name="Comma 2 2 9 3 4" xfId="4694" xr:uid="{73F4D0CD-0208-4FA3-991D-1F03880F2EDF}"/>
    <cellStyle name="Comma 2 2 9 3 4 2" xfId="16826" xr:uid="{241F8162-1535-4FD8-BEAC-1AEAB4BB0563}"/>
    <cellStyle name="Comma 2 2 9 3 5" xfId="8738" xr:uid="{8B266355-7396-4109-A533-95D1F195B549}"/>
    <cellStyle name="Comma 2 2 9 3 5 2" xfId="20870" xr:uid="{BEF0D6BA-E2BA-493A-9E08-4D098AA8FD32}"/>
    <cellStyle name="Comma 2 2 9 3 6" xfId="12782" xr:uid="{6B2A3EBC-204B-4613-8E12-BE5CDE577E0B}"/>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3" xfId="11266" xr:uid="{2F885607-5915-428C-951B-38AD38877A4E}"/>
    <cellStyle name="Comma 2 2 9 4 2 3 2" xfId="23398" xr:uid="{7E45E309-F5C8-4457-8F7D-C0889998490D}"/>
    <cellStyle name="Comma 2 2 9 4 2 4" xfId="15310" xr:uid="{0AF60FEB-B3A1-4B55-81AC-B1DBB59C9B17}"/>
    <cellStyle name="Comma 2 2 9 4 3" xfId="5200" xr:uid="{F3CE4B5D-0738-4294-A7B3-90F2C5FE0E1D}"/>
    <cellStyle name="Comma 2 2 9 4 3 2" xfId="17332" xr:uid="{1167D1B1-5ABE-4383-87B9-1A80E1DFCE13}"/>
    <cellStyle name="Comma 2 2 9 4 4" xfId="9244" xr:uid="{584AE337-D38B-4807-A018-2E000C60EE8E}"/>
    <cellStyle name="Comma 2 2 9 4 4 2" xfId="21376" xr:uid="{F921424C-BE39-4FA8-B2F7-BE2DB02E0886}"/>
    <cellStyle name="Comma 2 2 9 4 5" xfId="13288" xr:uid="{B095D6FC-9498-4425-B58D-6CA5186FFB63}"/>
    <cellStyle name="Comma 2 2 9 5" xfId="2167" xr:uid="{07B26223-780E-42C4-8AD4-0C8B993E2ECA}"/>
    <cellStyle name="Comma 2 2 9 5 2" xfId="6211" xr:uid="{1C5F84CE-C9BF-4C0B-A9BF-F18203594786}"/>
    <cellStyle name="Comma 2 2 9 5 2 2" xfId="18343" xr:uid="{1ADF2569-6C77-49E3-AD59-BE2C1033A3CA}"/>
    <cellStyle name="Comma 2 2 9 5 3" xfId="10255" xr:uid="{2256DE07-4D02-410A-A0F4-1D4C3EDC8F5A}"/>
    <cellStyle name="Comma 2 2 9 5 3 2" xfId="22387" xr:uid="{64E2DFDD-5001-4473-94CD-2C1189781870}"/>
    <cellStyle name="Comma 2 2 9 5 4" xfId="14299" xr:uid="{21EAA976-F3FE-489F-B68E-A08011D5FBDF}"/>
    <cellStyle name="Comma 2 2 9 6" xfId="4189" xr:uid="{C5D3395D-EF50-4E66-B1B0-DCB789D9C355}"/>
    <cellStyle name="Comma 2 2 9 6 2" xfId="16321" xr:uid="{724667B1-4F88-4414-A379-20956E2951BE}"/>
    <cellStyle name="Comma 2 2 9 7" xfId="8233" xr:uid="{F40EBA3C-2291-4F0F-B96F-847B7F8A3632}"/>
    <cellStyle name="Comma 2 2 9 7 2" xfId="20365" xr:uid="{E71AA1CB-7668-4465-AD73-7516FE4219D2}"/>
    <cellStyle name="Comma 2 2 9 8" xfId="12277" xr:uid="{976218C8-7F4A-419B-BF18-72E01E5CE24B}"/>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3" xfId="10135" xr:uid="{4D7BCF00-0D83-44FE-AEFE-9A71E6C371D2}"/>
    <cellStyle name="Comma 2 3 10 3 2" xfId="22267" xr:uid="{F292C3CF-A763-45C8-B9C3-BECDF4618939}"/>
    <cellStyle name="Comma 2 3 10 4" xfId="14179" xr:uid="{A586A832-F2E3-49C9-AD1C-36BC043C87C2}"/>
    <cellStyle name="Comma 2 3 11" xfId="4069" xr:uid="{DDB539D2-0C2A-4D38-8A5C-5E0D823498E8}"/>
    <cellStyle name="Comma 2 3 11 2" xfId="16201" xr:uid="{3EC32093-5F02-42CD-81F8-C66C5DD24653}"/>
    <cellStyle name="Comma 2 3 12" xfId="8113" xr:uid="{052FB5BE-4E14-45FD-BCDC-FD3604BDE8D2}"/>
    <cellStyle name="Comma 2 3 12 2" xfId="20245" xr:uid="{2B6957CB-CC5D-4DBE-94C7-E08B100F7133}"/>
    <cellStyle name="Comma 2 3 13" xfId="12157" xr:uid="{A935425C-CD5A-4EA1-BDBE-4B7F82E3575A}"/>
    <cellStyle name="Comma 2 3 2" xfId="36" xr:uid="{A614ACBE-7EA4-4BEB-937F-314529F76808}"/>
    <cellStyle name="Comma 2 3 2 10" xfId="4080" xr:uid="{BD01D92F-B654-4D10-BC13-B8A0663A319F}"/>
    <cellStyle name="Comma 2 3 2 10 2" xfId="16212" xr:uid="{867F2B70-E447-4E74-B2F0-3B2E66BE7E8C}"/>
    <cellStyle name="Comma 2 3 2 11" xfId="8124" xr:uid="{DBE4A21C-7383-4E26-8FD3-4A155E6E29D5}"/>
    <cellStyle name="Comma 2 3 2 11 2" xfId="20256" xr:uid="{CF85E97F-D297-4D49-B011-5018C721C7C5}"/>
    <cellStyle name="Comma 2 3 2 12" xfId="12168" xr:uid="{2FD5508A-C552-4D7E-848C-6B088C8E3937}"/>
    <cellStyle name="Comma 2 3 2 2" xfId="57" xr:uid="{D8ADB95E-FAD4-417C-AD4A-CAA1A532472E}"/>
    <cellStyle name="Comma 2 3 2 2 10" xfId="12189" xr:uid="{AC752614-8513-4464-A5E5-F1560D7C1874}"/>
    <cellStyle name="Comma 2 3 2 2 2" xfId="120" xr:uid="{FA1041D9-841C-4269-A95F-413435BBC558}"/>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3" xfId="12125" xr:uid="{2AEEF79D-E73A-4F78-ACBE-E9E161AFD428}"/>
    <cellStyle name="Comma 2 3 2 2 2 2 2 2 2 2 3 2" xfId="24257" xr:uid="{D9F03ED9-3181-4C08-BEA1-BB10BDEA9A05}"/>
    <cellStyle name="Comma 2 3 2 2 2 2 2 2 2 2 4" xfId="16169" xr:uid="{391E0B05-6ABF-4711-843A-90A5EAF4E83D}"/>
    <cellStyle name="Comma 2 3 2 2 2 2 2 2 2 3" xfId="6059" xr:uid="{33710DE4-79FB-411D-AE34-3BB0EDD5B126}"/>
    <cellStyle name="Comma 2 3 2 2 2 2 2 2 2 3 2" xfId="18191" xr:uid="{697223F6-32D8-4F4E-8D89-629749D91035}"/>
    <cellStyle name="Comma 2 3 2 2 2 2 2 2 2 4" xfId="10103" xr:uid="{9371A0D9-1B5B-4FC8-BF45-81AE5271BF1F}"/>
    <cellStyle name="Comma 2 3 2 2 2 2 2 2 2 4 2" xfId="22235" xr:uid="{889CCF59-C955-44D7-92A6-26B7599AA16D}"/>
    <cellStyle name="Comma 2 3 2 2 2 2 2 2 2 5" xfId="14147" xr:uid="{3926C78D-04F8-4032-9AB5-CFC20EDEB589}"/>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3" xfId="11114" xr:uid="{28A53D67-AF77-42E2-96E9-B82D38C01CC4}"/>
    <cellStyle name="Comma 2 3 2 2 2 2 2 2 3 3 2" xfId="23246" xr:uid="{B12D8A26-726C-456B-A651-90DB59894A0E}"/>
    <cellStyle name="Comma 2 3 2 2 2 2 2 2 3 4" xfId="15158" xr:uid="{7D699AE2-EFEE-4D9D-9527-E28198FD42E5}"/>
    <cellStyle name="Comma 2 3 2 2 2 2 2 2 4" xfId="5048" xr:uid="{C2A511D5-5241-4B37-844E-25F162D713FB}"/>
    <cellStyle name="Comma 2 3 2 2 2 2 2 2 4 2" xfId="17180" xr:uid="{78A01128-FF39-469D-B18E-ADAF85790154}"/>
    <cellStyle name="Comma 2 3 2 2 2 2 2 2 5" xfId="9092" xr:uid="{93B5134F-5766-497C-80C0-CB048841AC3B}"/>
    <cellStyle name="Comma 2 3 2 2 2 2 2 2 5 2" xfId="21224" xr:uid="{FAAAD561-D979-4EBF-BDCB-355636B1EF74}"/>
    <cellStyle name="Comma 2 3 2 2 2 2 2 2 6" xfId="13136" xr:uid="{C79184E0-7A7C-486C-8ED4-C04D99B56F24}"/>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3" xfId="11620" xr:uid="{C7BC8C4B-E2BA-4117-B725-D46E41E390FA}"/>
    <cellStyle name="Comma 2 3 2 2 2 2 2 3 2 3 2" xfId="23752" xr:uid="{D838C09E-F2C0-4657-90E9-BE7968DD71D7}"/>
    <cellStyle name="Comma 2 3 2 2 2 2 2 3 2 4" xfId="15664" xr:uid="{4421CA7A-4F75-4BEC-A8A9-0041AD7F1AFB}"/>
    <cellStyle name="Comma 2 3 2 2 2 2 2 3 3" xfId="5554" xr:uid="{C8F15994-99CF-4528-801B-B2056E71197A}"/>
    <cellStyle name="Comma 2 3 2 2 2 2 2 3 3 2" xfId="17686" xr:uid="{B1269317-A024-48D5-9D17-ECA0DC59F941}"/>
    <cellStyle name="Comma 2 3 2 2 2 2 2 3 4" xfId="9598" xr:uid="{25D216ED-7F8E-448F-9CAD-33430DABFA6F}"/>
    <cellStyle name="Comma 2 3 2 2 2 2 2 3 4 2" xfId="21730" xr:uid="{F8AA737B-92D5-4664-8804-A6985811E460}"/>
    <cellStyle name="Comma 2 3 2 2 2 2 2 3 5" xfId="13642" xr:uid="{7E27F990-5691-442D-B90F-84906E2E75B9}"/>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3" xfId="10609" xr:uid="{63667A6A-9A09-42F5-A903-A5A2B4A7B9ED}"/>
    <cellStyle name="Comma 2 3 2 2 2 2 2 4 3 2" xfId="22741" xr:uid="{65DA5680-564E-44AA-A462-1FAD78AC64C7}"/>
    <cellStyle name="Comma 2 3 2 2 2 2 2 4 4" xfId="14653" xr:uid="{D0DB2A12-D9E2-4E5C-9D39-F852A54D4CA7}"/>
    <cellStyle name="Comma 2 3 2 2 2 2 2 5" xfId="4543" xr:uid="{E1A56C6B-5C41-4D2D-AEE3-3302DEDFC021}"/>
    <cellStyle name="Comma 2 3 2 2 2 2 2 5 2" xfId="16675" xr:uid="{380CC383-1732-4FD5-B128-79FE0CDACEA3}"/>
    <cellStyle name="Comma 2 3 2 2 2 2 2 6" xfId="8587" xr:uid="{8C97854F-57C7-4BC7-87BF-04C66BE3883A}"/>
    <cellStyle name="Comma 2 3 2 2 2 2 2 6 2" xfId="20719" xr:uid="{373B3796-1E29-451C-A43D-FDED37D90337}"/>
    <cellStyle name="Comma 2 3 2 2 2 2 2 7" xfId="12631" xr:uid="{FBF83BDC-6A7F-4EF1-85A8-1D348B2C1A1B}"/>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3" xfId="11872" xr:uid="{661220C1-A931-45B8-96DA-200DED561EA7}"/>
    <cellStyle name="Comma 2 3 2 2 2 2 3 2 2 3 2" xfId="24004" xr:uid="{339BD846-68DF-42F7-84CF-8A10B4974C26}"/>
    <cellStyle name="Comma 2 3 2 2 2 2 3 2 2 4" xfId="15916" xr:uid="{889FEF06-087F-430A-A846-020A64EE1689}"/>
    <cellStyle name="Comma 2 3 2 2 2 2 3 2 3" xfId="5806" xr:uid="{62CD6BC7-5DDB-4517-9518-EDCB4C8E3F6C}"/>
    <cellStyle name="Comma 2 3 2 2 2 2 3 2 3 2" xfId="17938" xr:uid="{8836441A-FEB0-4057-A84B-5494C8221A33}"/>
    <cellStyle name="Comma 2 3 2 2 2 2 3 2 4" xfId="9850" xr:uid="{63B0E2FE-0031-41BE-9749-569D258C65BE}"/>
    <cellStyle name="Comma 2 3 2 2 2 2 3 2 4 2" xfId="21982" xr:uid="{982FFF1E-DFA0-4AB0-A4EF-945CC28139FB}"/>
    <cellStyle name="Comma 2 3 2 2 2 2 3 2 5" xfId="13894" xr:uid="{02411581-DC57-4D44-BBA3-DA19D4F0E851}"/>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3" xfId="10861" xr:uid="{1E9EAB88-204A-4499-B6BF-9ADBB2227764}"/>
    <cellStyle name="Comma 2 3 2 2 2 2 3 3 3 2" xfId="22993" xr:uid="{83B08F0C-E278-477D-9E2F-06A574A79AA2}"/>
    <cellStyle name="Comma 2 3 2 2 2 2 3 3 4" xfId="14905" xr:uid="{C4E9115D-25B5-45F2-831C-F4D6BA5BDD11}"/>
    <cellStyle name="Comma 2 3 2 2 2 2 3 4" xfId="4795" xr:uid="{4E6EDD50-E1A0-4331-9DB6-75FF4FC6D2A7}"/>
    <cellStyle name="Comma 2 3 2 2 2 2 3 4 2" xfId="16927" xr:uid="{F3B6BD7A-52A9-471E-9960-AE271BD2E079}"/>
    <cellStyle name="Comma 2 3 2 2 2 2 3 5" xfId="8839" xr:uid="{4B36D857-FC23-4BA5-87B1-A492BE083E10}"/>
    <cellStyle name="Comma 2 3 2 2 2 2 3 5 2" xfId="20971" xr:uid="{7D730D95-176C-4FA6-A3C5-9DC1F7D88A5E}"/>
    <cellStyle name="Comma 2 3 2 2 2 2 3 6" xfId="12883" xr:uid="{C0DACEF1-6349-4EF4-8823-DEA0953E5EF0}"/>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3" xfId="11367" xr:uid="{A2104686-7668-447D-9529-670E8D0D25C4}"/>
    <cellStyle name="Comma 2 3 2 2 2 2 4 2 3 2" xfId="23499" xr:uid="{A0899A8B-DFB9-4922-86D5-D9F27AE7498F}"/>
    <cellStyle name="Comma 2 3 2 2 2 2 4 2 4" xfId="15411" xr:uid="{D7DC3E7E-748B-4462-8D8B-8CDE7E5890B6}"/>
    <cellStyle name="Comma 2 3 2 2 2 2 4 3" xfId="5301" xr:uid="{2F93A211-F201-4394-8983-BA679DEEEC13}"/>
    <cellStyle name="Comma 2 3 2 2 2 2 4 3 2" xfId="17433" xr:uid="{7177B542-E6A7-4F32-A0EA-9D701FCEE24F}"/>
    <cellStyle name="Comma 2 3 2 2 2 2 4 4" xfId="9345" xr:uid="{62A75729-32C9-4F6F-A486-9DD9FFE8BB1B}"/>
    <cellStyle name="Comma 2 3 2 2 2 2 4 4 2" xfId="21477" xr:uid="{6C3E55BC-15C0-4D35-A27A-5F4BD5235A68}"/>
    <cellStyle name="Comma 2 3 2 2 2 2 4 5" xfId="13389" xr:uid="{E8056E28-C10B-4EF9-A8B9-3825823348F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3" xfId="10356" xr:uid="{9933B3B1-8BFB-4109-9D76-4C1C2938352B}"/>
    <cellStyle name="Comma 2 3 2 2 2 2 5 3 2" xfId="22488" xr:uid="{BD49510C-B66C-45BB-83DF-F807F4AAAA0B}"/>
    <cellStyle name="Comma 2 3 2 2 2 2 5 4" xfId="14400" xr:uid="{E2EF3432-4C73-48F2-AD93-6EC4973112CB}"/>
    <cellStyle name="Comma 2 3 2 2 2 2 6" xfId="4290" xr:uid="{12B6441C-005B-4108-8D3B-523B5F004906}"/>
    <cellStyle name="Comma 2 3 2 2 2 2 6 2" xfId="16422" xr:uid="{7CA557B6-FE5F-4C2E-9AC6-C5CF19347ECD}"/>
    <cellStyle name="Comma 2 3 2 2 2 2 7" xfId="8334" xr:uid="{9FEDCB63-39A6-4A15-A96A-18BB9CBE3E6E}"/>
    <cellStyle name="Comma 2 3 2 2 2 2 7 2" xfId="20466" xr:uid="{F1D1B961-4C60-4FB2-BD02-D4DC75AB7179}"/>
    <cellStyle name="Comma 2 3 2 2 2 2 8" xfId="12378" xr:uid="{41E40552-73CC-4CA6-97E5-4FC60C3822C5}"/>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3" xfId="11999" xr:uid="{409D2B1A-CE34-45C3-82F5-B87A42AD6145}"/>
    <cellStyle name="Comma 2 3 2 2 2 3 2 2 2 3 2" xfId="24131" xr:uid="{3BC457A3-02F0-48E4-9EBA-2C3144153C66}"/>
    <cellStyle name="Comma 2 3 2 2 2 3 2 2 2 4" xfId="16043" xr:uid="{956B69E1-1C47-48BE-9581-676F12E72344}"/>
    <cellStyle name="Comma 2 3 2 2 2 3 2 2 3" xfId="5933" xr:uid="{442F6C16-31C7-480A-B6F8-A5FFCC5C66D9}"/>
    <cellStyle name="Comma 2 3 2 2 2 3 2 2 3 2" xfId="18065" xr:uid="{C3064D25-E794-48E7-AA72-B80DD4597F83}"/>
    <cellStyle name="Comma 2 3 2 2 2 3 2 2 4" xfId="9977" xr:uid="{267AA4D1-BA50-432A-938F-D09F86722798}"/>
    <cellStyle name="Comma 2 3 2 2 2 3 2 2 4 2" xfId="22109" xr:uid="{9B1D4D3E-90BE-4C30-973C-A6BD9B0CC8C8}"/>
    <cellStyle name="Comma 2 3 2 2 2 3 2 2 5" xfId="14021" xr:uid="{B57A39D1-9D58-4932-BFD2-BCAA133111EF}"/>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3" xfId="10988" xr:uid="{0229856A-7B8A-44CE-9EB4-68A7AAAB12BF}"/>
    <cellStyle name="Comma 2 3 2 2 2 3 2 3 3 2" xfId="23120" xr:uid="{2E139CA0-7029-4A5E-A43C-109B1FE936D7}"/>
    <cellStyle name="Comma 2 3 2 2 2 3 2 3 4" xfId="15032" xr:uid="{864B7798-15F9-4269-99DB-A082C47B57A5}"/>
    <cellStyle name="Comma 2 3 2 2 2 3 2 4" xfId="4922" xr:uid="{5EC03E23-8F7F-4E4B-8D83-593FC31F477B}"/>
    <cellStyle name="Comma 2 3 2 2 2 3 2 4 2" xfId="17054" xr:uid="{EC05A305-D92A-4CC5-9447-C278CBAD0CBE}"/>
    <cellStyle name="Comma 2 3 2 2 2 3 2 5" xfId="8966" xr:uid="{E1C5069C-BDAF-479F-AB26-E83FC1544640}"/>
    <cellStyle name="Comma 2 3 2 2 2 3 2 5 2" xfId="21098" xr:uid="{C2264035-0359-4499-AB1D-4CEEAD674DEF}"/>
    <cellStyle name="Comma 2 3 2 2 2 3 2 6" xfId="13010" xr:uid="{4BED5C0D-97A7-425B-8D5F-7F99F39C767B}"/>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3" xfId="11494" xr:uid="{EF082979-A57F-4D11-8069-D0742A0C287F}"/>
    <cellStyle name="Comma 2 3 2 2 2 3 3 2 3 2" xfId="23626" xr:uid="{A5A36D47-8FB2-4A76-8EFF-881CD1AF1455}"/>
    <cellStyle name="Comma 2 3 2 2 2 3 3 2 4" xfId="15538" xr:uid="{AE969E83-01DF-4187-971B-9DFCE4517502}"/>
    <cellStyle name="Comma 2 3 2 2 2 3 3 3" xfId="5428" xr:uid="{F9721460-AA73-41B4-A17C-F4DD70EBF485}"/>
    <cellStyle name="Comma 2 3 2 2 2 3 3 3 2" xfId="17560" xr:uid="{85D80116-1621-4489-B89F-F673C8340A9D}"/>
    <cellStyle name="Comma 2 3 2 2 2 3 3 4" xfId="9472" xr:uid="{6F9390BC-F2D2-4893-B8BC-4C398431680B}"/>
    <cellStyle name="Comma 2 3 2 2 2 3 3 4 2" xfId="21604" xr:uid="{8F7C0584-4656-4C97-8A4E-A2FD3E7DF900}"/>
    <cellStyle name="Comma 2 3 2 2 2 3 3 5" xfId="13516" xr:uid="{F814071D-5B0F-4528-AA49-27B682E2DC4C}"/>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3" xfId="10483" xr:uid="{0658D4A2-09FC-4665-A30E-F9FDB2B9AF1C}"/>
    <cellStyle name="Comma 2 3 2 2 2 3 4 3 2" xfId="22615" xr:uid="{72732583-56D0-455C-A575-263A84D746BB}"/>
    <cellStyle name="Comma 2 3 2 2 2 3 4 4" xfId="14527" xr:uid="{666F274E-76F9-4F9E-BA17-5ACC363E9F76}"/>
    <cellStyle name="Comma 2 3 2 2 2 3 5" xfId="4417" xr:uid="{6FC0DFF9-A0CD-4513-8179-4FF28FFA8F21}"/>
    <cellStyle name="Comma 2 3 2 2 2 3 5 2" xfId="16549" xr:uid="{8CF86607-CDFC-414B-A392-CF8CEBF1C317}"/>
    <cellStyle name="Comma 2 3 2 2 2 3 6" xfId="8461" xr:uid="{76A2DC2E-945E-4F5E-BFF7-C1726BBD6DC7}"/>
    <cellStyle name="Comma 2 3 2 2 2 3 6 2" xfId="20593" xr:uid="{BBD67917-FEEA-4E43-B6E8-EEFC12CB7EC3}"/>
    <cellStyle name="Comma 2 3 2 2 2 3 7" xfId="12505" xr:uid="{AB8808A5-72DB-4B84-903B-86AD01596388}"/>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3" xfId="11746" xr:uid="{1BDB2969-AAB2-465D-8D04-26E61E6557AD}"/>
    <cellStyle name="Comma 2 3 2 2 2 4 2 2 3 2" xfId="23878" xr:uid="{EFBAE80E-1256-4F31-8FF8-0DCE65F75AB9}"/>
    <cellStyle name="Comma 2 3 2 2 2 4 2 2 4" xfId="15790" xr:uid="{B419FB98-6938-447C-9DFF-818A1F2F9A78}"/>
    <cellStyle name="Comma 2 3 2 2 2 4 2 3" xfId="5680" xr:uid="{AB6A0F27-B6B5-47E5-93E1-C9221BAE7896}"/>
    <cellStyle name="Comma 2 3 2 2 2 4 2 3 2" xfId="17812" xr:uid="{A2976CD1-BAA0-48D8-BC7D-C95EADF4CD34}"/>
    <cellStyle name="Comma 2 3 2 2 2 4 2 4" xfId="9724" xr:uid="{8ACF1970-0814-4117-BEC3-F92368A26BAC}"/>
    <cellStyle name="Comma 2 3 2 2 2 4 2 4 2" xfId="21856" xr:uid="{22D96272-B3A0-439F-BC23-3F518A3FA038}"/>
    <cellStyle name="Comma 2 3 2 2 2 4 2 5" xfId="13768" xr:uid="{1D6640F1-EE9F-48A8-9BFA-70E9256F0451}"/>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3" xfId="10735" xr:uid="{2E46FED2-BA86-4501-AF97-1EDAB39EE231}"/>
    <cellStyle name="Comma 2 3 2 2 2 4 3 3 2" xfId="22867" xr:uid="{DEE518A4-7E42-4BC7-8B22-35B228B295D2}"/>
    <cellStyle name="Comma 2 3 2 2 2 4 3 4" xfId="14779" xr:uid="{B9DA9F51-5F6F-412E-8866-61AFC9794835}"/>
    <cellStyle name="Comma 2 3 2 2 2 4 4" xfId="4669" xr:uid="{F7D9BD84-E095-4865-B09A-49C251DA22C2}"/>
    <cellStyle name="Comma 2 3 2 2 2 4 4 2" xfId="16801" xr:uid="{477590D9-7E2B-4480-86F6-046B00658CBD}"/>
    <cellStyle name="Comma 2 3 2 2 2 4 5" xfId="8713" xr:uid="{D78BE0A4-97FF-46D5-8C99-55CD48C38D08}"/>
    <cellStyle name="Comma 2 3 2 2 2 4 5 2" xfId="20845" xr:uid="{886AE035-D3D0-4A69-9BD5-E43E934CF166}"/>
    <cellStyle name="Comma 2 3 2 2 2 4 6" xfId="12757" xr:uid="{3EC9B012-FFC6-44B4-A905-4A1BB8E6FB4D}"/>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3" xfId="11241" xr:uid="{FD582BBF-C41F-441B-8236-DA9DA1474867}"/>
    <cellStyle name="Comma 2 3 2 2 2 5 2 3 2" xfId="23373" xr:uid="{A20B3732-8DA6-46C7-970D-12436BD56213}"/>
    <cellStyle name="Comma 2 3 2 2 2 5 2 4" xfId="15285" xr:uid="{4EBCFF10-3BE1-4327-A79C-3DF749960D2E}"/>
    <cellStyle name="Comma 2 3 2 2 2 5 3" xfId="5175" xr:uid="{1D5714FE-F879-4065-9268-A03FCCE5C74E}"/>
    <cellStyle name="Comma 2 3 2 2 2 5 3 2" xfId="17307" xr:uid="{39D9D732-C108-48BE-B0B6-C19AACFA5080}"/>
    <cellStyle name="Comma 2 3 2 2 2 5 4" xfId="9219" xr:uid="{839754D9-98B1-47DD-BB76-D001CFB40696}"/>
    <cellStyle name="Comma 2 3 2 2 2 5 4 2" xfId="21351" xr:uid="{E4497AB1-CB93-49AA-BAC2-927DBE338553}"/>
    <cellStyle name="Comma 2 3 2 2 2 5 5" xfId="13263" xr:uid="{427AD387-9043-4ECD-8266-B867501B4103}"/>
    <cellStyle name="Comma 2 3 2 2 2 6" xfId="2142" xr:uid="{A07CB6BE-59F8-48AD-8CB9-770BF0AA567F}"/>
    <cellStyle name="Comma 2 3 2 2 2 6 2" xfId="6186" xr:uid="{D996D023-70B3-4DE0-95B8-41C46A93607B}"/>
    <cellStyle name="Comma 2 3 2 2 2 6 2 2" xfId="18318" xr:uid="{239DB0EF-CB1F-43B4-B528-DB3644F39458}"/>
    <cellStyle name="Comma 2 3 2 2 2 6 3" xfId="10230" xr:uid="{12EBC87A-C40B-4DED-98DA-0E52C6619C9E}"/>
    <cellStyle name="Comma 2 3 2 2 2 6 3 2" xfId="22362" xr:uid="{6A9B6322-DA06-40EB-B163-ECE12045FD9C}"/>
    <cellStyle name="Comma 2 3 2 2 2 6 4" xfId="14274" xr:uid="{137E35B1-0E8D-48FB-A7D1-48E21F0E8540}"/>
    <cellStyle name="Comma 2 3 2 2 2 7" xfId="4164" xr:uid="{96FDF495-A903-4F5E-8702-9856C64FF9FD}"/>
    <cellStyle name="Comma 2 3 2 2 2 7 2" xfId="16296" xr:uid="{715DDF43-ABAE-4C52-8DD9-26B79561C85D}"/>
    <cellStyle name="Comma 2 3 2 2 2 8" xfId="8208" xr:uid="{8F221644-4445-4C23-88D3-74281E83A855}"/>
    <cellStyle name="Comma 2 3 2 2 2 8 2" xfId="20340" xr:uid="{16C4C59F-B7C7-4C47-9D35-9542F36DF6DC}"/>
    <cellStyle name="Comma 2 3 2 2 2 9" xfId="12252" xr:uid="{3F13092E-18FD-4C71-B8CC-7D24822BD198}"/>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3" xfId="12062" xr:uid="{8B998C43-1CF3-45F0-B4A3-37700D5BBB3B}"/>
    <cellStyle name="Comma 2 3 2 2 3 2 2 2 2 3 2" xfId="24194" xr:uid="{14E77166-EE73-41D2-AB35-AF5C9C256486}"/>
    <cellStyle name="Comma 2 3 2 2 3 2 2 2 2 4" xfId="16106" xr:uid="{6350C14D-C4BD-453E-8A86-67A8FDFE3C77}"/>
    <cellStyle name="Comma 2 3 2 2 3 2 2 2 3" xfId="5996" xr:uid="{AF5D0E62-5974-4997-972D-41218B2DC038}"/>
    <cellStyle name="Comma 2 3 2 2 3 2 2 2 3 2" xfId="18128" xr:uid="{8FC2189E-AB07-47CE-8FCB-21BE48C5FAC6}"/>
    <cellStyle name="Comma 2 3 2 2 3 2 2 2 4" xfId="10040" xr:uid="{C44842C1-7E42-485F-8CBF-EC3EB9E0D5DC}"/>
    <cellStyle name="Comma 2 3 2 2 3 2 2 2 4 2" xfId="22172" xr:uid="{584EDAB1-4EF8-4162-9261-A8FB9B648F8A}"/>
    <cellStyle name="Comma 2 3 2 2 3 2 2 2 5" xfId="14084" xr:uid="{3178A2CE-5772-4B4A-BA44-997FA1B9D401}"/>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3" xfId="11051" xr:uid="{538ADE22-C1A6-41DA-850F-ECF96AF16F76}"/>
    <cellStyle name="Comma 2 3 2 2 3 2 2 3 3 2" xfId="23183" xr:uid="{AB53A123-9673-4997-B926-7333CDD31D65}"/>
    <cellStyle name="Comma 2 3 2 2 3 2 2 3 4" xfId="15095" xr:uid="{7B550B05-9AA7-45F2-B266-52844A1D1C00}"/>
    <cellStyle name="Comma 2 3 2 2 3 2 2 4" xfId="4985" xr:uid="{4C82A99E-2945-4EB3-82D7-26B283DC6594}"/>
    <cellStyle name="Comma 2 3 2 2 3 2 2 4 2" xfId="17117" xr:uid="{2A8D2D1D-B7E1-4327-A870-8EB434B3C646}"/>
    <cellStyle name="Comma 2 3 2 2 3 2 2 5" xfId="9029" xr:uid="{8AA49C58-1937-4CC4-9682-E33ADBD49C7A}"/>
    <cellStyle name="Comma 2 3 2 2 3 2 2 5 2" xfId="21161" xr:uid="{19B2D687-3FF1-4194-8D0F-2563A796FD53}"/>
    <cellStyle name="Comma 2 3 2 2 3 2 2 6" xfId="13073" xr:uid="{6084A1BD-2BD2-437C-921F-670BEB3301EF}"/>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3" xfId="11557" xr:uid="{91138AD3-AC65-4B47-9189-B17D1343962D}"/>
    <cellStyle name="Comma 2 3 2 2 3 2 3 2 3 2" xfId="23689" xr:uid="{100C1E91-CC1E-47CF-A721-27229D314B20}"/>
    <cellStyle name="Comma 2 3 2 2 3 2 3 2 4" xfId="15601" xr:uid="{0FDCA8F0-30BD-40F4-9149-F89E7A7DE2A1}"/>
    <cellStyle name="Comma 2 3 2 2 3 2 3 3" xfId="5491" xr:uid="{44DADB12-AEDF-47D4-9475-9EE5003C3893}"/>
    <cellStyle name="Comma 2 3 2 2 3 2 3 3 2" xfId="17623" xr:uid="{9CDC5F44-4C50-4A12-B1B9-D8E0B8F6598E}"/>
    <cellStyle name="Comma 2 3 2 2 3 2 3 4" xfId="9535" xr:uid="{8A3373F2-F8E8-4852-AF27-E74A27A0D5B0}"/>
    <cellStyle name="Comma 2 3 2 2 3 2 3 4 2" xfId="21667" xr:uid="{307EE06E-E12B-42DD-8981-C276C760BC70}"/>
    <cellStyle name="Comma 2 3 2 2 3 2 3 5" xfId="13579" xr:uid="{1FC472DC-90A0-4DBE-B138-C94D1036DDF5}"/>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3" xfId="10546" xr:uid="{6FE446C0-52A1-4B92-81B1-CD7226192805}"/>
    <cellStyle name="Comma 2 3 2 2 3 2 4 3 2" xfId="22678" xr:uid="{9FA9A438-54BD-4069-A791-5FEE3197E2E7}"/>
    <cellStyle name="Comma 2 3 2 2 3 2 4 4" xfId="14590" xr:uid="{BE671914-9789-42B3-93E8-A1EFB5942FB4}"/>
    <cellStyle name="Comma 2 3 2 2 3 2 5" xfId="4480" xr:uid="{4B51BA55-BDFD-440E-9F4A-5FB12F3D5AC1}"/>
    <cellStyle name="Comma 2 3 2 2 3 2 5 2" xfId="16612" xr:uid="{EF25752F-A41F-4A4B-BDB9-06E358AB1B43}"/>
    <cellStyle name="Comma 2 3 2 2 3 2 6" xfId="8524" xr:uid="{6614750C-D257-4919-9813-CBE3708D6232}"/>
    <cellStyle name="Comma 2 3 2 2 3 2 6 2" xfId="20656" xr:uid="{C027376C-1C66-4B33-A369-437A8DD068DD}"/>
    <cellStyle name="Comma 2 3 2 2 3 2 7" xfId="12568" xr:uid="{ECECABB6-7951-4909-8253-BD331E1A4B38}"/>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3" xfId="11809" xr:uid="{4B0F1BC4-6DC9-4F74-B627-E3FF6E1A6682}"/>
    <cellStyle name="Comma 2 3 2 2 3 3 2 2 3 2" xfId="23941" xr:uid="{B14E788B-9714-4442-850C-98D38917B29E}"/>
    <cellStyle name="Comma 2 3 2 2 3 3 2 2 4" xfId="15853" xr:uid="{37652202-B41F-4BF6-9C13-2F53D11771CA}"/>
    <cellStyle name="Comma 2 3 2 2 3 3 2 3" xfId="5743" xr:uid="{8D20D85D-6CF6-4F63-A27E-39A0F25E05B9}"/>
    <cellStyle name="Comma 2 3 2 2 3 3 2 3 2" xfId="17875" xr:uid="{F5635C7D-A157-4CDB-B3E9-FB3A55DC6A75}"/>
    <cellStyle name="Comma 2 3 2 2 3 3 2 4" xfId="9787" xr:uid="{19DA4A0F-FF86-4518-AA71-DE33E993F077}"/>
    <cellStyle name="Comma 2 3 2 2 3 3 2 4 2" xfId="21919" xr:uid="{9818F89C-5B87-4923-AB92-3681A364CFCA}"/>
    <cellStyle name="Comma 2 3 2 2 3 3 2 5" xfId="13831" xr:uid="{1CE5C5A3-57C6-4CC3-948E-4ABF6CFA29F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3" xfId="10798" xr:uid="{573E7A2F-B9F2-4140-AE99-F3EA197E76D0}"/>
    <cellStyle name="Comma 2 3 2 2 3 3 3 3 2" xfId="22930" xr:uid="{D1242D3B-4423-4FB4-B0BD-AC546DE94321}"/>
    <cellStyle name="Comma 2 3 2 2 3 3 3 4" xfId="14842" xr:uid="{3F0879E8-C0ED-4AA5-B009-6B7E883CD05B}"/>
    <cellStyle name="Comma 2 3 2 2 3 3 4" xfId="4732" xr:uid="{00D047FB-7889-4AFF-B5D6-F984436D26B3}"/>
    <cellStyle name="Comma 2 3 2 2 3 3 4 2" xfId="16864" xr:uid="{40B070DF-5319-4AF0-A4BB-44AD2435DDA7}"/>
    <cellStyle name="Comma 2 3 2 2 3 3 5" xfId="8776" xr:uid="{B68EE3C8-39D5-4777-B12B-D7A0558A0441}"/>
    <cellStyle name="Comma 2 3 2 2 3 3 5 2" xfId="20908" xr:uid="{9DD22E50-19FA-4A18-AB83-BCB85685F29B}"/>
    <cellStyle name="Comma 2 3 2 2 3 3 6" xfId="12820" xr:uid="{3CCE5A21-B5C5-473E-8DF6-828B58875E3C}"/>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3" xfId="11304" xr:uid="{E32B85F8-C2C7-4BFE-A828-D263B016E217}"/>
    <cellStyle name="Comma 2 3 2 2 3 4 2 3 2" xfId="23436" xr:uid="{E4120136-E774-4FE2-92D5-41E96AA5947D}"/>
    <cellStyle name="Comma 2 3 2 2 3 4 2 4" xfId="15348" xr:uid="{D52221F8-73E6-4F9A-B5BA-5818517549D2}"/>
    <cellStyle name="Comma 2 3 2 2 3 4 3" xfId="5238" xr:uid="{4B44CD4E-F037-475B-A67B-56489F7A267E}"/>
    <cellStyle name="Comma 2 3 2 2 3 4 3 2" xfId="17370" xr:uid="{33493E1D-A936-4421-A52F-1278A39E9753}"/>
    <cellStyle name="Comma 2 3 2 2 3 4 4" xfId="9282" xr:uid="{027ACC0B-C78D-42CC-B8F6-51E9ABD51041}"/>
    <cellStyle name="Comma 2 3 2 2 3 4 4 2" xfId="21414" xr:uid="{10A0C378-3EF9-4438-865A-5F1637A2480F}"/>
    <cellStyle name="Comma 2 3 2 2 3 4 5" xfId="13326" xr:uid="{A22CD8FA-0F1B-4186-BF1D-60884BD95753}"/>
    <cellStyle name="Comma 2 3 2 2 3 5" xfId="2205" xr:uid="{C5DAE7D3-C0AD-40B3-A06A-70AAF277D068}"/>
    <cellStyle name="Comma 2 3 2 2 3 5 2" xfId="6249" xr:uid="{96A791C8-5264-48FC-96D8-31762EB0260D}"/>
    <cellStyle name="Comma 2 3 2 2 3 5 2 2" xfId="18381" xr:uid="{9DBAEA4D-F161-459A-B949-98579050C5B4}"/>
    <cellStyle name="Comma 2 3 2 2 3 5 3" xfId="10293" xr:uid="{4729B112-F8DB-442F-9656-D731B4340305}"/>
    <cellStyle name="Comma 2 3 2 2 3 5 3 2" xfId="22425" xr:uid="{207C29B4-9076-430C-8D5D-96615F181B95}"/>
    <cellStyle name="Comma 2 3 2 2 3 5 4" xfId="14337" xr:uid="{48EE6122-88E5-4FD1-A190-D90018FF9DE1}"/>
    <cellStyle name="Comma 2 3 2 2 3 6" xfId="4227" xr:uid="{82A43588-B1CD-4C66-9A27-CB3A628C8503}"/>
    <cellStyle name="Comma 2 3 2 2 3 6 2" xfId="16359" xr:uid="{A5014398-8EB6-4F08-BD29-18EB29AB04DD}"/>
    <cellStyle name="Comma 2 3 2 2 3 7" xfId="8271" xr:uid="{BEB98945-B1E6-4F75-A0B1-05BFD23DEF98}"/>
    <cellStyle name="Comma 2 3 2 2 3 7 2" xfId="20403" xr:uid="{07F8C945-86BB-473D-A0B4-FB6271B9ADB7}"/>
    <cellStyle name="Comma 2 3 2 2 3 8" xfId="12315" xr:uid="{77C7F3CC-E7D0-4365-9D2B-482A75C116D4}"/>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3" xfId="11936" xr:uid="{A0C04F00-FDE6-4220-897E-BFEC0AF4B17B}"/>
    <cellStyle name="Comma 2 3 2 2 4 2 2 2 3 2" xfId="24068" xr:uid="{4490FF31-E894-4BF0-BAC8-0C26C75DB963}"/>
    <cellStyle name="Comma 2 3 2 2 4 2 2 2 4" xfId="15980" xr:uid="{26623A69-65BA-4E80-9AF8-BFF4F8B8794E}"/>
    <cellStyle name="Comma 2 3 2 2 4 2 2 3" xfId="5870" xr:uid="{80C932F2-AB2A-4E7B-BD54-D25015AA3CE4}"/>
    <cellStyle name="Comma 2 3 2 2 4 2 2 3 2" xfId="18002" xr:uid="{A036745C-BEE7-4404-A187-54CA99BB0C38}"/>
    <cellStyle name="Comma 2 3 2 2 4 2 2 4" xfId="9914" xr:uid="{0E213BDC-A12D-4711-AB78-1FA48D630AA0}"/>
    <cellStyle name="Comma 2 3 2 2 4 2 2 4 2" xfId="22046" xr:uid="{D98DB5A0-6C82-491D-8E41-DA8C1F168103}"/>
    <cellStyle name="Comma 2 3 2 2 4 2 2 5" xfId="13958" xr:uid="{830C3C0C-AC9D-4005-9896-7A704E0F3532}"/>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3" xfId="10925" xr:uid="{78227395-AA2D-4A23-BCC0-C764D07A4C88}"/>
    <cellStyle name="Comma 2 3 2 2 4 2 3 3 2" xfId="23057" xr:uid="{BDC8BF93-81CE-44D2-B4E9-A0F1F2805236}"/>
    <cellStyle name="Comma 2 3 2 2 4 2 3 4" xfId="14969" xr:uid="{EA8707C9-0F3E-48D0-91A0-4DB10D8A2188}"/>
    <cellStyle name="Comma 2 3 2 2 4 2 4" xfId="4859" xr:uid="{A78850D6-D518-4ADD-B179-82B0A954E4F4}"/>
    <cellStyle name="Comma 2 3 2 2 4 2 4 2" xfId="16991" xr:uid="{252A97CB-B293-451A-9889-4AC25DA5C1BC}"/>
    <cellStyle name="Comma 2 3 2 2 4 2 5" xfId="8903" xr:uid="{B10D9968-DA42-43B5-B101-7D8ABC605142}"/>
    <cellStyle name="Comma 2 3 2 2 4 2 5 2" xfId="21035" xr:uid="{C6B8CFD4-B54B-44FA-B04E-669B1B9F3B5A}"/>
    <cellStyle name="Comma 2 3 2 2 4 2 6" xfId="12947" xr:uid="{91DB689D-DD43-4589-B050-9DABA171A4D7}"/>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3" xfId="11431" xr:uid="{87FFBC8F-F18A-48F7-8D44-BC7B0B67763C}"/>
    <cellStyle name="Comma 2 3 2 2 4 3 2 3 2" xfId="23563" xr:uid="{181B9956-F53A-4D2B-8985-D889F338ED35}"/>
    <cellStyle name="Comma 2 3 2 2 4 3 2 4" xfId="15475" xr:uid="{008C81C7-8768-457E-87F9-C88C202EB187}"/>
    <cellStyle name="Comma 2 3 2 2 4 3 3" xfId="5365" xr:uid="{B0BC794A-1E44-4A12-ACFD-9F71C36E592F}"/>
    <cellStyle name="Comma 2 3 2 2 4 3 3 2" xfId="17497" xr:uid="{15308672-021B-4F22-B4FA-CE687C5F5191}"/>
    <cellStyle name="Comma 2 3 2 2 4 3 4" xfId="9409" xr:uid="{66E2E46C-E602-44BE-9866-69E0A0F0CB74}"/>
    <cellStyle name="Comma 2 3 2 2 4 3 4 2" xfId="21541" xr:uid="{FD079AE7-640A-4645-B1F4-22B9441E941F}"/>
    <cellStyle name="Comma 2 3 2 2 4 3 5" xfId="13453" xr:uid="{607BD11E-EECE-41D3-8EB5-1128F01027F7}"/>
    <cellStyle name="Comma 2 3 2 2 4 4" xfId="2332" xr:uid="{63EF6954-5C60-4797-8A96-399635B84EC0}"/>
    <cellStyle name="Comma 2 3 2 2 4 4 2" xfId="6376" xr:uid="{B2DB9122-C664-4281-8240-AC94920755A7}"/>
    <cellStyle name="Comma 2 3 2 2 4 4 2 2" xfId="18508" xr:uid="{E67DA0DF-CBE4-4727-B090-4AD0BA41E26E}"/>
    <cellStyle name="Comma 2 3 2 2 4 4 3" xfId="10420" xr:uid="{3CFB0C0A-958E-48A0-A157-9194137FAE84}"/>
    <cellStyle name="Comma 2 3 2 2 4 4 3 2" xfId="22552" xr:uid="{475DF779-3AFA-4920-B6D1-F8F013381748}"/>
    <cellStyle name="Comma 2 3 2 2 4 4 4" xfId="14464" xr:uid="{142EAB40-6ED2-4C10-9525-B0A4D65986F3}"/>
    <cellStyle name="Comma 2 3 2 2 4 5" xfId="4354" xr:uid="{639F8DD6-9974-4FBA-BEE8-E5BE0EEBC935}"/>
    <cellStyle name="Comma 2 3 2 2 4 5 2" xfId="16486" xr:uid="{8563DBF6-1F8B-4688-AACA-3039516262E1}"/>
    <cellStyle name="Comma 2 3 2 2 4 6" xfId="8398" xr:uid="{F0FB959C-5EBD-4887-B527-456E32EA6028}"/>
    <cellStyle name="Comma 2 3 2 2 4 6 2" xfId="20530" xr:uid="{A7F8FF73-357D-4742-A09B-38DF032E369A}"/>
    <cellStyle name="Comma 2 3 2 2 4 7" xfId="12442" xr:uid="{15862FA3-C88E-4F56-B784-0CC963E78BEB}"/>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3" xfId="11683" xr:uid="{FA4D89E2-1DA3-4BFC-872F-17A7B5C641D1}"/>
    <cellStyle name="Comma 2 3 2 2 5 2 2 3 2" xfId="23815" xr:uid="{73E8B8AE-DB0E-4D6C-A29D-533F45CD5592}"/>
    <cellStyle name="Comma 2 3 2 2 5 2 2 4" xfId="15727" xr:uid="{632E32B5-B37C-43D8-A769-8E98835B5785}"/>
    <cellStyle name="Comma 2 3 2 2 5 2 3" xfId="5617" xr:uid="{A1B64B41-AB59-484B-BCE4-B618E0FF928A}"/>
    <cellStyle name="Comma 2 3 2 2 5 2 3 2" xfId="17749" xr:uid="{68F7DF31-CEF1-4104-8009-25069F354AFA}"/>
    <cellStyle name="Comma 2 3 2 2 5 2 4" xfId="9661" xr:uid="{50E0340D-AC9E-4E60-80D4-C53DFC8F9ECD}"/>
    <cellStyle name="Comma 2 3 2 2 5 2 4 2" xfId="21793" xr:uid="{1D3D8B22-CA06-446F-B4FA-719E20E96B9E}"/>
    <cellStyle name="Comma 2 3 2 2 5 2 5" xfId="13705" xr:uid="{7425D238-ED00-4A02-8E81-61E8FE1D055E}"/>
    <cellStyle name="Comma 2 3 2 2 5 3" xfId="2584" xr:uid="{1B8CFA98-C817-4009-BB95-25EEE13B31C0}"/>
    <cellStyle name="Comma 2 3 2 2 5 3 2" xfId="6628" xr:uid="{EAFECD75-36E3-412C-8829-FF3FD56D6244}"/>
    <cellStyle name="Comma 2 3 2 2 5 3 2 2" xfId="18760" xr:uid="{199B883C-0058-41F4-B6B7-439AA97C96C8}"/>
    <cellStyle name="Comma 2 3 2 2 5 3 3" xfId="10672" xr:uid="{22DCB4CD-8CD9-4749-8942-D90962F8728F}"/>
    <cellStyle name="Comma 2 3 2 2 5 3 3 2" xfId="22804" xr:uid="{9341D155-AFB3-47F3-BD7C-08EBD7D3E99D}"/>
    <cellStyle name="Comma 2 3 2 2 5 3 4" xfId="14716" xr:uid="{EEA5594D-DFF4-4BEC-A8D7-5F186B43DCB9}"/>
    <cellStyle name="Comma 2 3 2 2 5 4" xfId="4606" xr:uid="{924FADE0-27A1-4590-9802-40D2AFAA0963}"/>
    <cellStyle name="Comma 2 3 2 2 5 4 2" xfId="16738" xr:uid="{5485F99D-E328-424C-B331-B4D470A74367}"/>
    <cellStyle name="Comma 2 3 2 2 5 5" xfId="8650" xr:uid="{77A3657D-A289-4B41-861E-72D377839B21}"/>
    <cellStyle name="Comma 2 3 2 2 5 5 2" xfId="20782" xr:uid="{F7CD4426-3981-4EE3-B739-CA6FE9FEBD82}"/>
    <cellStyle name="Comma 2 3 2 2 5 6" xfId="12694" xr:uid="{F7475D18-5020-4E3A-A85F-B0BD8DF64449}"/>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3" xfId="11178" xr:uid="{EA54732E-F35A-4EF3-917B-14309A7D7CD4}"/>
    <cellStyle name="Comma 2 3 2 2 6 2 3 2" xfId="23310" xr:uid="{5ADD0D03-788B-4E54-99B8-3AB74C54D7CD}"/>
    <cellStyle name="Comma 2 3 2 2 6 2 4" xfId="15222" xr:uid="{C752AA46-B500-4457-936E-CC6FCBF09F82}"/>
    <cellStyle name="Comma 2 3 2 2 6 3" xfId="5112" xr:uid="{14B0CBFE-8D8C-49DA-8587-F2BF8B2E5BA3}"/>
    <cellStyle name="Comma 2 3 2 2 6 3 2" xfId="17244" xr:uid="{5114AE80-1D86-438F-8699-B98049627AD1}"/>
    <cellStyle name="Comma 2 3 2 2 6 4" xfId="9156" xr:uid="{256363EF-8740-428E-97C9-5278781E9B3D}"/>
    <cellStyle name="Comma 2 3 2 2 6 4 2" xfId="21288" xr:uid="{02A9BE4D-CCCB-420B-B779-0572EFFEEF4F}"/>
    <cellStyle name="Comma 2 3 2 2 6 5" xfId="13200" xr:uid="{390F9B12-CD6F-47CF-A853-D68187C2BA27}"/>
    <cellStyle name="Comma 2 3 2 2 7" xfId="2079" xr:uid="{69BE4596-E7CB-45D6-ADA1-D0CC61ED7738}"/>
    <cellStyle name="Comma 2 3 2 2 7 2" xfId="6123" xr:uid="{A5001C72-03B4-40EA-B159-C3B586FE1771}"/>
    <cellStyle name="Comma 2 3 2 2 7 2 2" xfId="18255" xr:uid="{45AE48FC-9467-499A-AB2A-E24722BDCF68}"/>
    <cellStyle name="Comma 2 3 2 2 7 3" xfId="10167" xr:uid="{F682DEE4-5703-481A-8A38-96AEA8E3E1FD}"/>
    <cellStyle name="Comma 2 3 2 2 7 3 2" xfId="22299" xr:uid="{CCF7722B-0C4A-486D-BA20-B5B5637AD8DC}"/>
    <cellStyle name="Comma 2 3 2 2 7 4" xfId="14211" xr:uid="{01F0ECF1-CF40-49D1-8481-6264CC56D82F}"/>
    <cellStyle name="Comma 2 3 2 2 8" xfId="4101" xr:uid="{485E5B48-31BA-4CC6-8E2D-B83B5048CC04}"/>
    <cellStyle name="Comma 2 3 2 2 8 2" xfId="16233" xr:uid="{4198FE34-A043-4440-AA1F-D469D5815E2C}"/>
    <cellStyle name="Comma 2 3 2 2 9" xfId="8145" xr:uid="{F7E399DE-3481-4976-AF2D-127AD721F8DA}"/>
    <cellStyle name="Comma 2 3 2 2 9 2" xfId="20277" xr:uid="{3E29F429-AF9D-4A3C-AA07-F099BB14EF30}"/>
    <cellStyle name="Comma 2 3 2 3" xfId="78" xr:uid="{2015746E-86B1-4ED0-A0D2-6DAFD610118D}"/>
    <cellStyle name="Comma 2 3 2 3 10" xfId="12210" xr:uid="{46761DEB-3BA4-4BB6-95F9-5A6562F15C28}"/>
    <cellStyle name="Comma 2 3 2 3 2" xfId="141" xr:uid="{2CE4F75A-B70E-47D9-A017-394D8AC4F2D7}"/>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3" xfId="12146" xr:uid="{97F588D0-E8F1-4912-AA86-56556A3E6D59}"/>
    <cellStyle name="Comma 2 3 2 3 2 2 2 2 2 2 3 2" xfId="24278" xr:uid="{ABBD9A0D-E731-42D4-9B8E-29ECF3BC2794}"/>
    <cellStyle name="Comma 2 3 2 3 2 2 2 2 2 2 4" xfId="16190" xr:uid="{77F70DBF-4EF7-4E58-8C19-CDDFA702C426}"/>
    <cellStyle name="Comma 2 3 2 3 2 2 2 2 2 3" xfId="6080" xr:uid="{2EB6BC3D-94ED-453D-B4BE-84AEC07763AC}"/>
    <cellStyle name="Comma 2 3 2 3 2 2 2 2 2 3 2" xfId="18212" xr:uid="{E4830888-214E-43DD-B79B-8EFED6EAE21F}"/>
    <cellStyle name="Comma 2 3 2 3 2 2 2 2 2 4" xfId="10124" xr:uid="{5C6C0EB0-3332-4E53-A4F2-F74B017D0A53}"/>
    <cellStyle name="Comma 2 3 2 3 2 2 2 2 2 4 2" xfId="22256" xr:uid="{3FA324D8-5841-47BD-9568-E12A4A3AAA23}"/>
    <cellStyle name="Comma 2 3 2 3 2 2 2 2 2 5" xfId="14168" xr:uid="{14FB4F40-9079-47D9-B4AF-6D2CFE187AAE}"/>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3" xfId="11135" xr:uid="{103B5B06-C668-48D6-B39A-C4F5E23B8716}"/>
    <cellStyle name="Comma 2 3 2 3 2 2 2 2 3 3 2" xfId="23267" xr:uid="{B639C43F-3ADE-4D09-896E-5AC06919A908}"/>
    <cellStyle name="Comma 2 3 2 3 2 2 2 2 3 4" xfId="15179" xr:uid="{A670212E-7715-4C24-81E1-9BCF9671116F}"/>
    <cellStyle name="Comma 2 3 2 3 2 2 2 2 4" xfId="5069" xr:uid="{6DBB35C0-9745-4D2E-BA24-F99ECBDC5A6D}"/>
    <cellStyle name="Comma 2 3 2 3 2 2 2 2 4 2" xfId="17201" xr:uid="{3C745B99-443C-4612-AAE3-F280F055309E}"/>
    <cellStyle name="Comma 2 3 2 3 2 2 2 2 5" xfId="9113" xr:uid="{105F0FD3-F9C6-4C5E-B1D4-D93F8750A935}"/>
    <cellStyle name="Comma 2 3 2 3 2 2 2 2 5 2" xfId="21245" xr:uid="{F2DC2F04-AC49-4D32-85EF-68F38D437C67}"/>
    <cellStyle name="Comma 2 3 2 3 2 2 2 2 6" xfId="13157" xr:uid="{B18508C8-7E90-4ABB-B8B1-6B16957E4702}"/>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3" xfId="11641" xr:uid="{AEE2179E-CCE7-4E14-A75E-E00E69EDF5AE}"/>
    <cellStyle name="Comma 2 3 2 3 2 2 2 3 2 3 2" xfId="23773" xr:uid="{D874F446-1A43-41D5-A51D-BF8A38E532F3}"/>
    <cellStyle name="Comma 2 3 2 3 2 2 2 3 2 4" xfId="15685" xr:uid="{97F46B15-BC41-4FFB-8B04-E3703164C706}"/>
    <cellStyle name="Comma 2 3 2 3 2 2 2 3 3" xfId="5575" xr:uid="{4C8535CD-EC89-430F-8118-43B1E6827660}"/>
    <cellStyle name="Comma 2 3 2 3 2 2 2 3 3 2" xfId="17707" xr:uid="{97654C08-9C0C-4066-86DE-BD4E199A8C9C}"/>
    <cellStyle name="Comma 2 3 2 3 2 2 2 3 4" xfId="9619" xr:uid="{DD13ED5E-E5F5-494F-8C9C-87477A8B3300}"/>
    <cellStyle name="Comma 2 3 2 3 2 2 2 3 4 2" xfId="21751" xr:uid="{458AF160-2961-4F18-8585-45F79C7588CE}"/>
    <cellStyle name="Comma 2 3 2 3 2 2 2 3 5" xfId="13663" xr:uid="{7CD30105-011C-471B-AA0E-35383399E32F}"/>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3" xfId="10630" xr:uid="{077D5C39-603A-47E0-A7AB-DCB29BE0F806}"/>
    <cellStyle name="Comma 2 3 2 3 2 2 2 4 3 2" xfId="22762" xr:uid="{5C294421-312F-42A9-AE8F-0E73465AA589}"/>
    <cellStyle name="Comma 2 3 2 3 2 2 2 4 4" xfId="14674" xr:uid="{9040A8AD-4DCF-4D62-9BFB-66B4C9519AB2}"/>
    <cellStyle name="Comma 2 3 2 3 2 2 2 5" xfId="4564" xr:uid="{518B932A-60C4-4F4E-B410-EEC9DA0348AD}"/>
    <cellStyle name="Comma 2 3 2 3 2 2 2 5 2" xfId="16696" xr:uid="{B8277020-D077-4259-A694-8966DAE81B22}"/>
    <cellStyle name="Comma 2 3 2 3 2 2 2 6" xfId="8608" xr:uid="{5D327BDB-D57B-427B-9661-46C1561ACBBE}"/>
    <cellStyle name="Comma 2 3 2 3 2 2 2 6 2" xfId="20740" xr:uid="{4F5616FC-7C0E-471E-9245-88FE2704BF05}"/>
    <cellStyle name="Comma 2 3 2 3 2 2 2 7" xfId="12652" xr:uid="{3A89CC44-7C4A-4E28-AC64-D255B52AA86E}"/>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3" xfId="11893" xr:uid="{89831261-060C-41E4-B1B9-9DB95CD26E3A}"/>
    <cellStyle name="Comma 2 3 2 3 2 2 3 2 2 3 2" xfId="24025" xr:uid="{F988D9AB-1277-4ACC-A96E-B9796CB69EC4}"/>
    <cellStyle name="Comma 2 3 2 3 2 2 3 2 2 4" xfId="15937" xr:uid="{B1210A91-0459-45A3-8096-45E84DEBAF4B}"/>
    <cellStyle name="Comma 2 3 2 3 2 2 3 2 3" xfId="5827" xr:uid="{2BE1509C-1067-452F-B747-33DA86488F9E}"/>
    <cellStyle name="Comma 2 3 2 3 2 2 3 2 3 2" xfId="17959" xr:uid="{58DDB0E8-E2D6-4C78-9DF4-D712B9E5464E}"/>
    <cellStyle name="Comma 2 3 2 3 2 2 3 2 4" xfId="9871" xr:uid="{AFB2440C-21D3-4CF9-BB24-FD83064CC4AE}"/>
    <cellStyle name="Comma 2 3 2 3 2 2 3 2 4 2" xfId="22003" xr:uid="{174C910A-B99F-49F4-BB92-D76F12A5AE82}"/>
    <cellStyle name="Comma 2 3 2 3 2 2 3 2 5" xfId="13915" xr:uid="{54C7CBFA-3602-459D-A1FC-58B563CD1CFF}"/>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3" xfId="10882" xr:uid="{905A2324-FB2E-4DC2-8091-31572DE761A4}"/>
    <cellStyle name="Comma 2 3 2 3 2 2 3 3 3 2" xfId="23014" xr:uid="{8D8CF07C-298A-49B1-A954-7EB198B61ED3}"/>
    <cellStyle name="Comma 2 3 2 3 2 2 3 3 4" xfId="14926" xr:uid="{298B4A9C-E1AA-4E1D-B13B-A499560BBB77}"/>
    <cellStyle name="Comma 2 3 2 3 2 2 3 4" xfId="4816" xr:uid="{610FEE0B-C2C1-497B-BE25-16F9C629E9FC}"/>
    <cellStyle name="Comma 2 3 2 3 2 2 3 4 2" xfId="16948" xr:uid="{12F23D86-15A4-4307-A9A1-D32C25C2AE52}"/>
    <cellStyle name="Comma 2 3 2 3 2 2 3 5" xfId="8860" xr:uid="{BCEBA645-FE4C-4A05-8FF6-D8D61F332F32}"/>
    <cellStyle name="Comma 2 3 2 3 2 2 3 5 2" xfId="20992" xr:uid="{60888E9A-8D74-4F36-9AA6-85B6FBCE991F}"/>
    <cellStyle name="Comma 2 3 2 3 2 2 3 6" xfId="12904" xr:uid="{2BA714BB-13FD-4AF5-9EEE-C585AC408FFB}"/>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3" xfId="11388" xr:uid="{3174DA59-2B71-4571-98E4-2BC8C0E90554}"/>
    <cellStyle name="Comma 2 3 2 3 2 2 4 2 3 2" xfId="23520" xr:uid="{3F1CB4C4-C7E0-46FD-AEBC-AF18900A88CA}"/>
    <cellStyle name="Comma 2 3 2 3 2 2 4 2 4" xfId="15432" xr:uid="{C2950E6D-81A6-4492-AE4D-12C2E920BA8F}"/>
    <cellStyle name="Comma 2 3 2 3 2 2 4 3" xfId="5322" xr:uid="{ADCBD948-2693-4671-A1C8-939E46FE8A27}"/>
    <cellStyle name="Comma 2 3 2 3 2 2 4 3 2" xfId="17454" xr:uid="{2E582DE8-846F-4F35-BB7D-45043A9C9EAF}"/>
    <cellStyle name="Comma 2 3 2 3 2 2 4 4" xfId="9366" xr:uid="{B65EAF33-318C-4786-9EC3-BE6CEC2AC643}"/>
    <cellStyle name="Comma 2 3 2 3 2 2 4 4 2" xfId="21498" xr:uid="{B08BA92A-D3FB-40C5-A228-2AC7A47E4DF9}"/>
    <cellStyle name="Comma 2 3 2 3 2 2 4 5" xfId="13410" xr:uid="{0882A6A5-0BB8-4EA8-A381-322E5AD33FF7}"/>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3" xfId="10377" xr:uid="{9B43FFAD-EF72-417F-906C-6464F7E50BAA}"/>
    <cellStyle name="Comma 2 3 2 3 2 2 5 3 2" xfId="22509" xr:uid="{2B9E57FD-C9D6-4926-9C32-3BA6DBEBF42F}"/>
    <cellStyle name="Comma 2 3 2 3 2 2 5 4" xfId="14421" xr:uid="{21518FDD-6E17-46D7-9F0B-5027F705ECCA}"/>
    <cellStyle name="Comma 2 3 2 3 2 2 6" xfId="4311" xr:uid="{A7343200-59AE-41A7-AD8B-482ACD3FD19D}"/>
    <cellStyle name="Comma 2 3 2 3 2 2 6 2" xfId="16443" xr:uid="{EEF6611B-AA57-40EB-81DE-1070019F172F}"/>
    <cellStyle name="Comma 2 3 2 3 2 2 7" xfId="8355" xr:uid="{99DDF418-A6E9-4EDC-827B-813969CA1C8B}"/>
    <cellStyle name="Comma 2 3 2 3 2 2 7 2" xfId="20487" xr:uid="{1287B4CF-8B08-459D-90B5-C34C3B403045}"/>
    <cellStyle name="Comma 2 3 2 3 2 2 8" xfId="12399" xr:uid="{64B49BA7-E821-4773-BAD9-5BB6DA1CAF73}"/>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3" xfId="12020" xr:uid="{207EF3F9-0949-4D01-B14A-611CEEF64E59}"/>
    <cellStyle name="Comma 2 3 2 3 2 3 2 2 2 3 2" xfId="24152" xr:uid="{62F20EAF-E5C9-4127-9BF3-6CA2CF878C6E}"/>
    <cellStyle name="Comma 2 3 2 3 2 3 2 2 2 4" xfId="16064" xr:uid="{82D9C651-DA10-4B91-B760-75BB99CB0BB6}"/>
    <cellStyle name="Comma 2 3 2 3 2 3 2 2 3" xfId="5954" xr:uid="{AA8063E2-B9FD-471B-B4E0-19566E32F0F6}"/>
    <cellStyle name="Comma 2 3 2 3 2 3 2 2 3 2" xfId="18086" xr:uid="{F2E79E07-D6BA-45C2-ACBF-E6032D317A86}"/>
    <cellStyle name="Comma 2 3 2 3 2 3 2 2 4" xfId="9998" xr:uid="{CAD59A60-3B3E-430E-B4DD-BDF154599DFD}"/>
    <cellStyle name="Comma 2 3 2 3 2 3 2 2 4 2" xfId="22130" xr:uid="{769A2F9D-F295-4CB9-9848-F09CCAEEFF57}"/>
    <cellStyle name="Comma 2 3 2 3 2 3 2 2 5" xfId="14042" xr:uid="{C7F94DF5-F6A8-4C1B-BE66-2F1C36C1D672}"/>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3" xfId="11009" xr:uid="{89BC0FB6-5043-430C-B97E-E963B182E108}"/>
    <cellStyle name="Comma 2 3 2 3 2 3 2 3 3 2" xfId="23141" xr:uid="{604997BB-67EB-406D-B5A3-15D890739D25}"/>
    <cellStyle name="Comma 2 3 2 3 2 3 2 3 4" xfId="15053" xr:uid="{2528ACE1-E543-4324-80A9-034D35699218}"/>
    <cellStyle name="Comma 2 3 2 3 2 3 2 4" xfId="4943" xr:uid="{9DC80062-5181-4F3E-94EA-6F534DACDDE9}"/>
    <cellStyle name="Comma 2 3 2 3 2 3 2 4 2" xfId="17075" xr:uid="{282BFEDA-6868-463F-A9B2-7B372EF88567}"/>
    <cellStyle name="Comma 2 3 2 3 2 3 2 5" xfId="8987" xr:uid="{24A28931-EC05-4744-B80F-1556E0A1523A}"/>
    <cellStyle name="Comma 2 3 2 3 2 3 2 5 2" xfId="21119" xr:uid="{93CC12D9-0217-49A7-9B87-4DC9D9E9C4F1}"/>
    <cellStyle name="Comma 2 3 2 3 2 3 2 6" xfId="13031" xr:uid="{683DB7DF-F698-449B-ACA8-D1D9B1D8C625}"/>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3" xfId="11515" xr:uid="{8D8C57DD-867C-478B-905A-B8DC6066FBF7}"/>
    <cellStyle name="Comma 2 3 2 3 2 3 3 2 3 2" xfId="23647" xr:uid="{FA62E960-923A-40B4-B7F2-AB49143C743A}"/>
    <cellStyle name="Comma 2 3 2 3 2 3 3 2 4" xfId="15559" xr:uid="{85420BA4-17BB-48C9-9A5E-AB75E404FDBF}"/>
    <cellStyle name="Comma 2 3 2 3 2 3 3 3" xfId="5449" xr:uid="{2CC53542-3FDF-47A4-BF34-DF2789E170F9}"/>
    <cellStyle name="Comma 2 3 2 3 2 3 3 3 2" xfId="17581" xr:uid="{0A330E03-26A5-465C-8750-76CBA5064B66}"/>
    <cellStyle name="Comma 2 3 2 3 2 3 3 4" xfId="9493" xr:uid="{3BD9E506-CCA3-41BD-8F2D-BDD2C4C9B802}"/>
    <cellStyle name="Comma 2 3 2 3 2 3 3 4 2" xfId="21625" xr:uid="{89E3242B-C400-4EDE-8B50-277D5A14D56E}"/>
    <cellStyle name="Comma 2 3 2 3 2 3 3 5" xfId="13537" xr:uid="{B22AB14F-7E95-474F-9F13-C7CCB86D0366}"/>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3" xfId="10504" xr:uid="{6F3302EF-1317-4A39-BD3A-8EC4BD970260}"/>
    <cellStyle name="Comma 2 3 2 3 2 3 4 3 2" xfId="22636" xr:uid="{B7CE0E6E-4F72-4896-AED4-634D7C0A78AC}"/>
    <cellStyle name="Comma 2 3 2 3 2 3 4 4" xfId="14548" xr:uid="{F76D17E8-3EBF-4E8F-95DE-27EF281AFEF0}"/>
    <cellStyle name="Comma 2 3 2 3 2 3 5" xfId="4438" xr:uid="{48C4F144-5BA4-4511-9C69-910C0FBFF382}"/>
    <cellStyle name="Comma 2 3 2 3 2 3 5 2" xfId="16570" xr:uid="{4AE9CCEE-A299-499D-A5F0-64A1ABD8741D}"/>
    <cellStyle name="Comma 2 3 2 3 2 3 6" xfId="8482" xr:uid="{8EFD7E5E-1B4D-408D-B990-B6A914F4519A}"/>
    <cellStyle name="Comma 2 3 2 3 2 3 6 2" xfId="20614" xr:uid="{67F1F1BC-3DB7-462D-BC60-92B1B40F62B1}"/>
    <cellStyle name="Comma 2 3 2 3 2 3 7" xfId="12526" xr:uid="{619291EF-8D56-48BC-BF0D-EEEA4E2441CE}"/>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3" xfId="11767" xr:uid="{C9289E8C-6EA6-4C23-96F4-FC17264CFE83}"/>
    <cellStyle name="Comma 2 3 2 3 2 4 2 2 3 2" xfId="23899" xr:uid="{637B2F65-5492-4D19-98B1-38AABAB6B710}"/>
    <cellStyle name="Comma 2 3 2 3 2 4 2 2 4" xfId="15811" xr:uid="{2DF1DF1C-6208-48C3-819B-4D4B6055446D}"/>
    <cellStyle name="Comma 2 3 2 3 2 4 2 3" xfId="5701" xr:uid="{11D9F07D-AD12-4E37-B790-9B80453ECDF2}"/>
    <cellStyle name="Comma 2 3 2 3 2 4 2 3 2" xfId="17833" xr:uid="{CC03C1B5-A5FF-48F4-A173-6FEB3DB7824F}"/>
    <cellStyle name="Comma 2 3 2 3 2 4 2 4" xfId="9745" xr:uid="{E86AFC56-5D61-4535-8560-4017E66B39E8}"/>
    <cellStyle name="Comma 2 3 2 3 2 4 2 4 2" xfId="21877" xr:uid="{3752FCCB-1CD7-43FA-8012-8AC0655E4797}"/>
    <cellStyle name="Comma 2 3 2 3 2 4 2 5" xfId="13789" xr:uid="{3C72BFDA-0E34-41CF-9852-594F167275B4}"/>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3" xfId="10756" xr:uid="{5EE146E3-518A-463B-A916-33377863BCC7}"/>
    <cellStyle name="Comma 2 3 2 3 2 4 3 3 2" xfId="22888" xr:uid="{FB6997C3-64B3-4F0A-B37D-EA5CA7168A90}"/>
    <cellStyle name="Comma 2 3 2 3 2 4 3 4" xfId="14800" xr:uid="{22EEBF67-AC07-478E-977A-A4B66777F36C}"/>
    <cellStyle name="Comma 2 3 2 3 2 4 4" xfId="4690" xr:uid="{CA8691A1-87EF-4770-83FE-A712A8979FE5}"/>
    <cellStyle name="Comma 2 3 2 3 2 4 4 2" xfId="16822" xr:uid="{D3F54290-429E-4F88-BE75-88C2FB3F030D}"/>
    <cellStyle name="Comma 2 3 2 3 2 4 5" xfId="8734" xr:uid="{45B64826-82D7-49CE-B667-169E3E44F9B5}"/>
    <cellStyle name="Comma 2 3 2 3 2 4 5 2" xfId="20866" xr:uid="{15308C5D-C9C7-47BC-8C7A-F0050C11D61D}"/>
    <cellStyle name="Comma 2 3 2 3 2 4 6" xfId="12778" xr:uid="{914D5D8B-8752-4090-B626-B208494CD039}"/>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3" xfId="11262" xr:uid="{AB9DDA8C-0D2C-4DC8-904E-2A8BF51972FC}"/>
    <cellStyle name="Comma 2 3 2 3 2 5 2 3 2" xfId="23394" xr:uid="{7206ABEE-AA9D-4440-AFFA-5673E11952FC}"/>
    <cellStyle name="Comma 2 3 2 3 2 5 2 4" xfId="15306" xr:uid="{27D3C443-CAE4-41A1-B176-A43B54931C4B}"/>
    <cellStyle name="Comma 2 3 2 3 2 5 3" xfId="5196" xr:uid="{2C7DB4C7-E1CA-4002-9DBB-364096177802}"/>
    <cellStyle name="Comma 2 3 2 3 2 5 3 2" xfId="17328" xr:uid="{297E6AD9-F7EE-4DBB-8792-98DFECD5006F}"/>
    <cellStyle name="Comma 2 3 2 3 2 5 4" xfId="9240" xr:uid="{389CB6A1-26C5-4864-BB24-D34B43A9EB13}"/>
    <cellStyle name="Comma 2 3 2 3 2 5 4 2" xfId="21372" xr:uid="{11CA5B82-C432-4F94-940D-E06030C76638}"/>
    <cellStyle name="Comma 2 3 2 3 2 5 5" xfId="13284" xr:uid="{613D5416-3608-4907-8EA5-2D28DFEC0065}"/>
    <cellStyle name="Comma 2 3 2 3 2 6" xfId="2163" xr:uid="{4DB16D1B-FACD-4075-B663-80B36FB4423C}"/>
    <cellStyle name="Comma 2 3 2 3 2 6 2" xfId="6207" xr:uid="{E624955C-3DAD-4301-9D68-56D20CBDAE45}"/>
    <cellStyle name="Comma 2 3 2 3 2 6 2 2" xfId="18339" xr:uid="{F7B4034C-870B-4B80-949C-DCFCA117BF43}"/>
    <cellStyle name="Comma 2 3 2 3 2 6 3" xfId="10251" xr:uid="{DEFD4C75-25C1-45BA-985B-8A82F4569610}"/>
    <cellStyle name="Comma 2 3 2 3 2 6 3 2" xfId="22383" xr:uid="{DF13D70F-A95C-4F38-B969-8CB55D770874}"/>
    <cellStyle name="Comma 2 3 2 3 2 6 4" xfId="14295" xr:uid="{8419C11D-6CBD-4C1C-BD87-4D80E7CE9895}"/>
    <cellStyle name="Comma 2 3 2 3 2 7" xfId="4185" xr:uid="{6FDD962F-5188-43E2-8942-336935CCBCC7}"/>
    <cellStyle name="Comma 2 3 2 3 2 7 2" xfId="16317" xr:uid="{B43A2499-9527-42BA-BD54-A96302BEF153}"/>
    <cellStyle name="Comma 2 3 2 3 2 8" xfId="8229" xr:uid="{9E339E2F-15EB-4609-B316-FBAC4470BD0B}"/>
    <cellStyle name="Comma 2 3 2 3 2 8 2" xfId="20361" xr:uid="{8B9E4CB4-EE30-46D2-B408-5852042504D2}"/>
    <cellStyle name="Comma 2 3 2 3 2 9" xfId="12273" xr:uid="{68222902-0FE5-4616-837D-18591238D35F}"/>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3" xfId="12083" xr:uid="{B87EB819-9CAD-4A74-B13D-D9B45D3E0ACF}"/>
    <cellStyle name="Comma 2 3 2 3 3 2 2 2 2 3 2" xfId="24215" xr:uid="{8763E8CF-AC52-4272-84A6-CD6FA530CE7B}"/>
    <cellStyle name="Comma 2 3 2 3 3 2 2 2 2 4" xfId="16127" xr:uid="{96A32DE9-A615-4828-A570-12B7C6B28757}"/>
    <cellStyle name="Comma 2 3 2 3 3 2 2 2 3" xfId="6017" xr:uid="{6A5F4CF3-9D68-4DB0-8D3C-40602DCB0E44}"/>
    <cellStyle name="Comma 2 3 2 3 3 2 2 2 3 2" xfId="18149" xr:uid="{7550640A-351F-4B0E-ACDA-47356FDBA478}"/>
    <cellStyle name="Comma 2 3 2 3 3 2 2 2 4" xfId="10061" xr:uid="{A716B79C-EDDF-4FA0-AA27-60E2466FCA34}"/>
    <cellStyle name="Comma 2 3 2 3 3 2 2 2 4 2" xfId="22193" xr:uid="{EF17E827-0561-45B2-9E89-A99E1C2DF2D1}"/>
    <cellStyle name="Comma 2 3 2 3 3 2 2 2 5" xfId="14105" xr:uid="{E17F90D3-588F-443F-B93A-EADA5E79BEF2}"/>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3" xfId="11072" xr:uid="{1784FBDC-6084-4E12-833C-D8CCE4C2AC96}"/>
    <cellStyle name="Comma 2 3 2 3 3 2 2 3 3 2" xfId="23204" xr:uid="{FEB3D1BE-33E0-4540-905F-08953FC2A0E6}"/>
    <cellStyle name="Comma 2 3 2 3 3 2 2 3 4" xfId="15116" xr:uid="{815D5A25-7B6E-4750-B762-D9CF5A37BE4A}"/>
    <cellStyle name="Comma 2 3 2 3 3 2 2 4" xfId="5006" xr:uid="{739558FF-A370-4924-B15C-578A307117F5}"/>
    <cellStyle name="Comma 2 3 2 3 3 2 2 4 2" xfId="17138" xr:uid="{3C99EB1F-3BAE-43EF-899D-4A0CE6E0B4DE}"/>
    <cellStyle name="Comma 2 3 2 3 3 2 2 5" xfId="9050" xr:uid="{98259BFA-1F00-497A-B0B9-972B2ABD9DE6}"/>
    <cellStyle name="Comma 2 3 2 3 3 2 2 5 2" xfId="21182" xr:uid="{0D2F0287-8982-4D0C-B9B3-4AC5B0CA9877}"/>
    <cellStyle name="Comma 2 3 2 3 3 2 2 6" xfId="13094" xr:uid="{48AAD3B4-2F82-4667-93CB-0AB545A886C0}"/>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3" xfId="11578" xr:uid="{CBFD7BC3-4B0B-4AA1-A371-2C3A853F085F}"/>
    <cellStyle name="Comma 2 3 2 3 3 2 3 2 3 2" xfId="23710" xr:uid="{8EC31761-8CA0-4438-8888-BA29044978A6}"/>
    <cellStyle name="Comma 2 3 2 3 3 2 3 2 4" xfId="15622" xr:uid="{9BEAB946-957D-4282-B8E7-9F66ECFCE746}"/>
    <cellStyle name="Comma 2 3 2 3 3 2 3 3" xfId="5512" xr:uid="{71DD9D02-BF72-45C4-856B-D266335F0592}"/>
    <cellStyle name="Comma 2 3 2 3 3 2 3 3 2" xfId="17644" xr:uid="{B4DC2187-3F07-4CA7-BCAD-EA46B6388462}"/>
    <cellStyle name="Comma 2 3 2 3 3 2 3 4" xfId="9556" xr:uid="{CAB6E615-CD35-4728-8331-ABD370ED910A}"/>
    <cellStyle name="Comma 2 3 2 3 3 2 3 4 2" xfId="21688" xr:uid="{3E7F6FBD-8D9B-4292-9D00-0DD2C3C2C62D}"/>
    <cellStyle name="Comma 2 3 2 3 3 2 3 5" xfId="13600" xr:uid="{DAD06E82-2EEF-46F7-970C-B69F23CF1EB2}"/>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3" xfId="10567" xr:uid="{1D5CF958-337F-44EB-B394-78C32652ACEE}"/>
    <cellStyle name="Comma 2 3 2 3 3 2 4 3 2" xfId="22699" xr:uid="{737A302B-E2D1-4F7A-B835-496C1B966B86}"/>
    <cellStyle name="Comma 2 3 2 3 3 2 4 4" xfId="14611" xr:uid="{9E0612B0-6994-4354-A018-B12A5A100C87}"/>
    <cellStyle name="Comma 2 3 2 3 3 2 5" xfId="4501" xr:uid="{F3920096-815C-4EA9-9BE6-E8F29F5BA441}"/>
    <cellStyle name="Comma 2 3 2 3 3 2 5 2" xfId="16633" xr:uid="{1C947CDD-F42C-4E84-8502-1AC2B67BA5AA}"/>
    <cellStyle name="Comma 2 3 2 3 3 2 6" xfId="8545" xr:uid="{7CEE83B5-632E-4E9B-A8D4-F1547EAFF8C8}"/>
    <cellStyle name="Comma 2 3 2 3 3 2 6 2" xfId="20677" xr:uid="{EBAE48D8-55D6-4179-A3E6-463BEAB4599A}"/>
    <cellStyle name="Comma 2 3 2 3 3 2 7" xfId="12589" xr:uid="{7F733164-7B6E-45CE-A773-259AF9DEA2DD}"/>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3" xfId="11830" xr:uid="{45D1BD8D-4119-46C9-8FF1-D0F27AC965D6}"/>
    <cellStyle name="Comma 2 3 2 3 3 3 2 2 3 2" xfId="23962" xr:uid="{1859E824-F18C-4282-B8EA-6335A77DEFDF}"/>
    <cellStyle name="Comma 2 3 2 3 3 3 2 2 4" xfId="15874" xr:uid="{59B7614F-4D9D-42CA-BA44-DCE508B63151}"/>
    <cellStyle name="Comma 2 3 2 3 3 3 2 3" xfId="5764" xr:uid="{4E2A2C46-3C29-4205-B7A7-1D73BBAC3F6E}"/>
    <cellStyle name="Comma 2 3 2 3 3 3 2 3 2" xfId="17896" xr:uid="{4E567BBD-323D-4A7E-BB26-0F27823DF107}"/>
    <cellStyle name="Comma 2 3 2 3 3 3 2 4" xfId="9808" xr:uid="{E9C25000-3C57-4178-B883-2E13F7736F92}"/>
    <cellStyle name="Comma 2 3 2 3 3 3 2 4 2" xfId="21940" xr:uid="{17804A15-818F-4B11-AFD0-CB1E0A0C5C3C}"/>
    <cellStyle name="Comma 2 3 2 3 3 3 2 5" xfId="13852" xr:uid="{8176B17B-C1CB-4B73-99B9-6D7A39E1F382}"/>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3" xfId="10819" xr:uid="{C8D8F3B9-1D3D-48D2-B8D5-BD77BCF998F5}"/>
    <cellStyle name="Comma 2 3 2 3 3 3 3 3 2" xfId="22951" xr:uid="{D29FCFD0-1AC4-4402-A230-ED975A359F06}"/>
    <cellStyle name="Comma 2 3 2 3 3 3 3 4" xfId="14863" xr:uid="{C587DE23-8DF4-46AE-AD35-AFA69FA81813}"/>
    <cellStyle name="Comma 2 3 2 3 3 3 4" xfId="4753" xr:uid="{8E5C0BD7-D2DE-404B-90B8-6E21A57A0054}"/>
    <cellStyle name="Comma 2 3 2 3 3 3 4 2" xfId="16885" xr:uid="{E3D40C11-777B-43E6-9899-1E75302ABFE6}"/>
    <cellStyle name="Comma 2 3 2 3 3 3 5" xfId="8797" xr:uid="{02759BE8-F197-4108-9AB0-7BC478A2C6F5}"/>
    <cellStyle name="Comma 2 3 2 3 3 3 5 2" xfId="20929" xr:uid="{ED810CE3-F055-4842-AC71-62A4DCCC8DA8}"/>
    <cellStyle name="Comma 2 3 2 3 3 3 6" xfId="12841" xr:uid="{71E153F5-08AD-4651-8878-973866E6D7B5}"/>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3" xfId="11325" xr:uid="{1C53C70F-D474-43CC-B894-85C52DE43B7A}"/>
    <cellStyle name="Comma 2 3 2 3 3 4 2 3 2" xfId="23457" xr:uid="{96DD8463-0A45-47E9-849F-F4204762800C}"/>
    <cellStyle name="Comma 2 3 2 3 3 4 2 4" xfId="15369" xr:uid="{CACD3864-2FE3-45C5-ABCF-A1846806EAC2}"/>
    <cellStyle name="Comma 2 3 2 3 3 4 3" xfId="5259" xr:uid="{48090C69-0E63-4B06-9AEF-2207075E9ACA}"/>
    <cellStyle name="Comma 2 3 2 3 3 4 3 2" xfId="17391" xr:uid="{CFD25BD2-D0DD-4BBF-874D-883A6A4C3711}"/>
    <cellStyle name="Comma 2 3 2 3 3 4 4" xfId="9303" xr:uid="{2F02B044-D2C9-49B8-9335-383E424F15C2}"/>
    <cellStyle name="Comma 2 3 2 3 3 4 4 2" xfId="21435" xr:uid="{C11343AF-B2FD-4AE1-81A3-E21292027C57}"/>
    <cellStyle name="Comma 2 3 2 3 3 4 5" xfId="13347" xr:uid="{E1D2E146-3C2F-4EE8-A0F7-2A744BA0E5E2}"/>
    <cellStyle name="Comma 2 3 2 3 3 5" xfId="2226" xr:uid="{5CF66C11-0388-43C8-B1D4-2B5F686D13D2}"/>
    <cellStyle name="Comma 2 3 2 3 3 5 2" xfId="6270" xr:uid="{079752B9-7708-47C9-9E66-9C6A3DC14FCE}"/>
    <cellStyle name="Comma 2 3 2 3 3 5 2 2" xfId="18402" xr:uid="{D383F0B1-EF0E-48C5-B353-3FEE68937C91}"/>
    <cellStyle name="Comma 2 3 2 3 3 5 3" xfId="10314" xr:uid="{E402BB85-E54C-4A76-9CE7-2415BB4499EF}"/>
    <cellStyle name="Comma 2 3 2 3 3 5 3 2" xfId="22446" xr:uid="{827F2506-8BF2-44B9-AFA7-777192A87CF0}"/>
    <cellStyle name="Comma 2 3 2 3 3 5 4" xfId="14358" xr:uid="{8693CB8A-2170-4022-8FE8-B72B92DE29F6}"/>
    <cellStyle name="Comma 2 3 2 3 3 6" xfId="4248" xr:uid="{08033E12-2117-4DE4-A9C0-A5588EA30659}"/>
    <cellStyle name="Comma 2 3 2 3 3 6 2" xfId="16380" xr:uid="{CABCBCEC-3785-4294-B154-85A894B87503}"/>
    <cellStyle name="Comma 2 3 2 3 3 7" xfId="8292" xr:uid="{B645105F-E494-4E32-AB4D-8BCBEF151F94}"/>
    <cellStyle name="Comma 2 3 2 3 3 7 2" xfId="20424" xr:uid="{86AD62C7-AEDC-46E6-A36E-AB1B0FB5689B}"/>
    <cellStyle name="Comma 2 3 2 3 3 8" xfId="12336" xr:uid="{FD573447-A869-4BFB-B4BF-6CF58A507D7B}"/>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3" xfId="11957" xr:uid="{0566BC0C-DCE2-46CB-B302-D0D67C548673}"/>
    <cellStyle name="Comma 2 3 2 3 4 2 2 2 3 2" xfId="24089" xr:uid="{3355D9C1-5111-4E9C-B173-3A9DAEA07F4D}"/>
    <cellStyle name="Comma 2 3 2 3 4 2 2 2 4" xfId="16001" xr:uid="{67B6BCB9-BAAE-4D8B-94A7-4360F48E00FA}"/>
    <cellStyle name="Comma 2 3 2 3 4 2 2 3" xfId="5891" xr:uid="{637DEB32-7580-4EF4-B009-B3A256CCE8DE}"/>
    <cellStyle name="Comma 2 3 2 3 4 2 2 3 2" xfId="18023" xr:uid="{4CB51752-00E4-4DB1-880F-0491B6EFA363}"/>
    <cellStyle name="Comma 2 3 2 3 4 2 2 4" xfId="9935" xr:uid="{9C745E95-B208-49BD-A469-9B05A8AEB5F9}"/>
    <cellStyle name="Comma 2 3 2 3 4 2 2 4 2" xfId="22067" xr:uid="{789CD915-969E-415C-86F0-5CD1A9D15ABF}"/>
    <cellStyle name="Comma 2 3 2 3 4 2 2 5" xfId="13979" xr:uid="{9C787E9B-37E1-4F88-AC4A-DCA7CF30A638}"/>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3" xfId="10946" xr:uid="{90BD9EF8-ABA8-4006-837C-515F4619F826}"/>
    <cellStyle name="Comma 2 3 2 3 4 2 3 3 2" xfId="23078" xr:uid="{3CF0315B-8DF0-435D-978D-2A3402DB9C3B}"/>
    <cellStyle name="Comma 2 3 2 3 4 2 3 4" xfId="14990" xr:uid="{631F9F0B-F99A-4FFF-BD18-6C56CF319250}"/>
    <cellStyle name="Comma 2 3 2 3 4 2 4" xfId="4880" xr:uid="{BDC6B121-3744-4D9E-997F-1A99F87EFA50}"/>
    <cellStyle name="Comma 2 3 2 3 4 2 4 2" xfId="17012" xr:uid="{832CD07C-843D-4636-A1C3-D32D97687B6F}"/>
    <cellStyle name="Comma 2 3 2 3 4 2 5" xfId="8924" xr:uid="{CA81B023-6A93-403B-B6F5-B7A6CC0A5D40}"/>
    <cellStyle name="Comma 2 3 2 3 4 2 5 2" xfId="21056" xr:uid="{D2B87A9D-7F85-4100-9C61-6282591553C8}"/>
    <cellStyle name="Comma 2 3 2 3 4 2 6" xfId="12968" xr:uid="{4ACC11D4-6085-4476-A52E-20E225EF0AEC}"/>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3" xfId="11452" xr:uid="{554CA359-BA8F-49CF-8EE9-2C5E99B6E465}"/>
    <cellStyle name="Comma 2 3 2 3 4 3 2 3 2" xfId="23584" xr:uid="{7E8FEAF9-BC8A-4CFA-8134-294D03389A29}"/>
    <cellStyle name="Comma 2 3 2 3 4 3 2 4" xfId="15496" xr:uid="{B4578B7A-5C50-4F86-B72D-41566BF05758}"/>
    <cellStyle name="Comma 2 3 2 3 4 3 3" xfId="5386" xr:uid="{0CF2EDAA-3DA7-4BF2-B154-2E0520145C65}"/>
    <cellStyle name="Comma 2 3 2 3 4 3 3 2" xfId="17518" xr:uid="{ABD6C656-5770-46D7-8D64-73C9B6C7F3BB}"/>
    <cellStyle name="Comma 2 3 2 3 4 3 4" xfId="9430" xr:uid="{92BBBC3D-1015-4BF6-8FD7-7C0107F0BB44}"/>
    <cellStyle name="Comma 2 3 2 3 4 3 4 2" xfId="21562" xr:uid="{923F1CB2-5A31-4C54-9201-A3871D5DD29B}"/>
    <cellStyle name="Comma 2 3 2 3 4 3 5" xfId="13474" xr:uid="{FCD03198-4C66-4906-AB6B-EABD1AE901F6}"/>
    <cellStyle name="Comma 2 3 2 3 4 4" xfId="2353" xr:uid="{C66B519B-087A-452C-95F9-0F285B4CEC4A}"/>
    <cellStyle name="Comma 2 3 2 3 4 4 2" xfId="6397" xr:uid="{F4F0C3A5-DF8D-4338-A92E-CF51C189CED1}"/>
    <cellStyle name="Comma 2 3 2 3 4 4 2 2" xfId="18529" xr:uid="{F5094CF5-9328-436F-A706-A621867990FC}"/>
    <cellStyle name="Comma 2 3 2 3 4 4 3" xfId="10441" xr:uid="{809D5C8D-C286-4E01-BFFD-182808C3ACF8}"/>
    <cellStyle name="Comma 2 3 2 3 4 4 3 2" xfId="22573" xr:uid="{44B20A9A-3E53-41A7-8D53-E2C50FC95C25}"/>
    <cellStyle name="Comma 2 3 2 3 4 4 4" xfId="14485" xr:uid="{D17650DA-14B1-46ED-A0E9-A91EDF176AF7}"/>
    <cellStyle name="Comma 2 3 2 3 4 5" xfId="4375" xr:uid="{E28F44BB-648E-4EBC-B892-A6C475C00A03}"/>
    <cellStyle name="Comma 2 3 2 3 4 5 2" xfId="16507" xr:uid="{0F03A65F-B520-4A8C-9926-BC64B74DD7E5}"/>
    <cellStyle name="Comma 2 3 2 3 4 6" xfId="8419" xr:uid="{90B191AD-BB4D-43F8-8CD4-95D8A10E13DF}"/>
    <cellStyle name="Comma 2 3 2 3 4 6 2" xfId="20551" xr:uid="{4987C980-C0EF-4E97-B32A-4037FFBDC0CC}"/>
    <cellStyle name="Comma 2 3 2 3 4 7" xfId="12463" xr:uid="{6EB19C8B-295F-4F29-8264-CE69996936C3}"/>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3" xfId="11704" xr:uid="{D23159FC-2F39-415E-AC19-27E48F902534}"/>
    <cellStyle name="Comma 2 3 2 3 5 2 2 3 2" xfId="23836" xr:uid="{1068CFFC-9933-4302-A25F-232A91E25EFF}"/>
    <cellStyle name="Comma 2 3 2 3 5 2 2 4" xfId="15748" xr:uid="{99D0CA2B-9A18-472E-8793-A7BC12BB60C7}"/>
    <cellStyle name="Comma 2 3 2 3 5 2 3" xfId="5638" xr:uid="{FBDF7ECA-5E9D-471C-AE12-037C2D3C0CFC}"/>
    <cellStyle name="Comma 2 3 2 3 5 2 3 2" xfId="17770" xr:uid="{0B7D92D2-166B-4A0E-9BD5-730B4023B02E}"/>
    <cellStyle name="Comma 2 3 2 3 5 2 4" xfId="9682" xr:uid="{1084CCF4-E6AA-485B-BCBF-FB4101929253}"/>
    <cellStyle name="Comma 2 3 2 3 5 2 4 2" xfId="21814" xr:uid="{508890DA-E543-4565-9EAB-B2CA6D6EBA8A}"/>
    <cellStyle name="Comma 2 3 2 3 5 2 5" xfId="13726" xr:uid="{31C17287-90DC-4C46-9FBB-2AB6697DF9D3}"/>
    <cellStyle name="Comma 2 3 2 3 5 3" xfId="2605" xr:uid="{68BDDF38-8FB7-44E9-B854-2AD17073CC4B}"/>
    <cellStyle name="Comma 2 3 2 3 5 3 2" xfId="6649" xr:uid="{7EDE6E1E-BDDC-483D-8B6F-042B40092DF0}"/>
    <cellStyle name="Comma 2 3 2 3 5 3 2 2" xfId="18781" xr:uid="{94AB0AD9-FFA6-4E1A-AA86-6C4CCD3DF993}"/>
    <cellStyle name="Comma 2 3 2 3 5 3 3" xfId="10693" xr:uid="{11C64F17-09D0-46AA-AC65-2BD43AE5A84D}"/>
    <cellStyle name="Comma 2 3 2 3 5 3 3 2" xfId="22825" xr:uid="{B719854D-6FDE-4642-B849-43DF5CA31FDE}"/>
    <cellStyle name="Comma 2 3 2 3 5 3 4" xfId="14737" xr:uid="{5AF405EC-1CDB-4C22-A45F-A6DE3EFD1B54}"/>
    <cellStyle name="Comma 2 3 2 3 5 4" xfId="4627" xr:uid="{5663C60F-2FC3-4323-B5C3-46E75BFE0585}"/>
    <cellStyle name="Comma 2 3 2 3 5 4 2" xfId="16759" xr:uid="{42245074-CAEA-43E3-993B-494E7E546FE2}"/>
    <cellStyle name="Comma 2 3 2 3 5 5" xfId="8671" xr:uid="{EC04D53E-F7B9-42DB-8408-FFEC58CFDEAB}"/>
    <cellStyle name="Comma 2 3 2 3 5 5 2" xfId="20803" xr:uid="{EBEF7909-143D-43C3-9CF7-FD208F67523B}"/>
    <cellStyle name="Comma 2 3 2 3 5 6" xfId="12715" xr:uid="{32EF4E90-AE36-4F84-A484-0AB25C16F43D}"/>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3" xfId="11199" xr:uid="{204F2D5B-731E-4941-8F80-7F4DA076A25C}"/>
    <cellStyle name="Comma 2 3 2 3 6 2 3 2" xfId="23331" xr:uid="{81C14EC7-EA06-4D17-B420-C01D648D18B0}"/>
    <cellStyle name="Comma 2 3 2 3 6 2 4" xfId="15243" xr:uid="{8BA8BC5C-A205-4146-9FD8-BBF827903E02}"/>
    <cellStyle name="Comma 2 3 2 3 6 3" xfId="5133" xr:uid="{2FD67642-1ED6-40C4-A7C3-D4FB3CAD305B}"/>
    <cellStyle name="Comma 2 3 2 3 6 3 2" xfId="17265" xr:uid="{4B2CA526-C370-4442-94F8-300388EE5EC4}"/>
    <cellStyle name="Comma 2 3 2 3 6 4" xfId="9177" xr:uid="{EEED7A61-3A2E-4783-B74C-E9779EF9CAAE}"/>
    <cellStyle name="Comma 2 3 2 3 6 4 2" xfId="21309" xr:uid="{A2588CEE-7BAC-46B8-B5BE-FD999AE5EA6B}"/>
    <cellStyle name="Comma 2 3 2 3 6 5" xfId="13221" xr:uid="{DAB14836-DC7B-43D0-AD81-F1979F04D9C3}"/>
    <cellStyle name="Comma 2 3 2 3 7" xfId="2100" xr:uid="{33BF0E2E-FB28-4301-8B24-2C9F54F5526A}"/>
    <cellStyle name="Comma 2 3 2 3 7 2" xfId="6144" xr:uid="{E2D18CDC-6200-455C-B6A7-0FD274A9E995}"/>
    <cellStyle name="Comma 2 3 2 3 7 2 2" xfId="18276" xr:uid="{30038FF3-8F08-4525-91A8-DC52E3B57EEB}"/>
    <cellStyle name="Comma 2 3 2 3 7 3" xfId="10188" xr:uid="{A1A9BF3D-3F79-4A11-AB36-EDC44ED9788F}"/>
    <cellStyle name="Comma 2 3 2 3 7 3 2" xfId="22320" xr:uid="{5B7E12F1-7E63-424B-BE76-4529373F4E96}"/>
    <cellStyle name="Comma 2 3 2 3 7 4" xfId="14232" xr:uid="{8CFE30B8-4AC8-40EF-A96A-6CBA7F232592}"/>
    <cellStyle name="Comma 2 3 2 3 8" xfId="4122" xr:uid="{250C3A67-63AE-4F7F-8FE6-42906E07A1CE}"/>
    <cellStyle name="Comma 2 3 2 3 8 2" xfId="16254" xr:uid="{AA42BB0B-080B-4DA8-9F84-BD8D04163B63}"/>
    <cellStyle name="Comma 2 3 2 3 9" xfId="8166" xr:uid="{EFF3024B-A477-46B3-9AEE-4FB586DC36C8}"/>
    <cellStyle name="Comma 2 3 2 3 9 2" xfId="20298" xr:uid="{691A7B54-7393-4C63-949D-942DB93C5D58}"/>
    <cellStyle name="Comma 2 3 2 4" xfId="99" xr:uid="{ED52B5A7-1154-4000-BABB-34FB2CD58D74}"/>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3" xfId="12104" xr:uid="{E2206366-1101-4A47-A856-2AD1CFCB3EDF}"/>
    <cellStyle name="Comma 2 3 2 4 2 2 2 2 2 3 2" xfId="24236" xr:uid="{3F417311-AD53-48CA-8189-1309CBE45288}"/>
    <cellStyle name="Comma 2 3 2 4 2 2 2 2 2 4" xfId="16148" xr:uid="{A24A6338-E029-4E44-B759-6330724E1054}"/>
    <cellStyle name="Comma 2 3 2 4 2 2 2 2 3" xfId="6038" xr:uid="{C336305E-F83F-428F-8DE9-F109730096F7}"/>
    <cellStyle name="Comma 2 3 2 4 2 2 2 2 3 2" xfId="18170" xr:uid="{898D9C5C-267A-4C91-A8EB-33CA610C8EB9}"/>
    <cellStyle name="Comma 2 3 2 4 2 2 2 2 4" xfId="10082" xr:uid="{84901A3F-5903-4AD9-9231-8FEE3D80D4E6}"/>
    <cellStyle name="Comma 2 3 2 4 2 2 2 2 4 2" xfId="22214" xr:uid="{F7182BA5-8072-4AD5-B1F7-5D34C62EF61A}"/>
    <cellStyle name="Comma 2 3 2 4 2 2 2 2 5" xfId="14126" xr:uid="{C3D6F728-D937-42C2-B608-C5D816011430}"/>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3" xfId="11093" xr:uid="{187DB08C-BA01-4B87-9D89-E1A8C8A5A54B}"/>
    <cellStyle name="Comma 2 3 2 4 2 2 2 3 3 2" xfId="23225" xr:uid="{A44489AC-2F6D-486A-84D2-72C299F8C367}"/>
    <cellStyle name="Comma 2 3 2 4 2 2 2 3 4" xfId="15137" xr:uid="{6FFC6EDD-54E9-43FF-B74C-CA97269836D0}"/>
    <cellStyle name="Comma 2 3 2 4 2 2 2 4" xfId="5027" xr:uid="{1ABD338D-7506-4392-9DAE-7987DB74F28B}"/>
    <cellStyle name="Comma 2 3 2 4 2 2 2 4 2" xfId="17159" xr:uid="{EDC3C427-3235-4F20-BC72-E607851CB01F}"/>
    <cellStyle name="Comma 2 3 2 4 2 2 2 5" xfId="9071" xr:uid="{587EF574-E766-436A-AA45-54DA9B57A848}"/>
    <cellStyle name="Comma 2 3 2 4 2 2 2 5 2" xfId="21203" xr:uid="{55FC2E43-34C6-4D87-8648-FF7C0C51FDF0}"/>
    <cellStyle name="Comma 2 3 2 4 2 2 2 6" xfId="13115" xr:uid="{EF91FC5E-4226-46C1-AD26-294340DD5F53}"/>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3" xfId="11599" xr:uid="{26E5C1C1-A3F5-4B9D-9227-CC22B1A9E256}"/>
    <cellStyle name="Comma 2 3 2 4 2 2 3 2 3 2" xfId="23731" xr:uid="{527AA28C-23AA-44F6-B3CF-76B00F551224}"/>
    <cellStyle name="Comma 2 3 2 4 2 2 3 2 4" xfId="15643" xr:uid="{E2D928BE-A27B-4F0D-B27A-922DB9D365C6}"/>
    <cellStyle name="Comma 2 3 2 4 2 2 3 3" xfId="5533" xr:uid="{F4D6DBD5-9589-40BB-8A19-64844E39C406}"/>
    <cellStyle name="Comma 2 3 2 4 2 2 3 3 2" xfId="17665" xr:uid="{B14852AF-C895-4F7A-AFCE-64DDDC5CD593}"/>
    <cellStyle name="Comma 2 3 2 4 2 2 3 4" xfId="9577" xr:uid="{8E427DF1-5205-4F6C-A615-575FDF8147FB}"/>
    <cellStyle name="Comma 2 3 2 4 2 2 3 4 2" xfId="21709" xr:uid="{394E34A9-AA30-491F-839A-7938C5FD8990}"/>
    <cellStyle name="Comma 2 3 2 4 2 2 3 5" xfId="13621" xr:uid="{B60DE5D2-12F7-4CB4-9796-F67EFF2D90F8}"/>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3" xfId="10588" xr:uid="{7A1A7DFC-82F4-4B0E-AF83-C2EAE120BA8E}"/>
    <cellStyle name="Comma 2 3 2 4 2 2 4 3 2" xfId="22720" xr:uid="{14DFB840-14F0-404B-A8B0-734DCABA2BB5}"/>
    <cellStyle name="Comma 2 3 2 4 2 2 4 4" xfId="14632" xr:uid="{F4C881C5-5DCE-4A2B-AD27-88F74CD16885}"/>
    <cellStyle name="Comma 2 3 2 4 2 2 5" xfId="4522" xr:uid="{5CB078F9-F1CA-438B-AE22-83FD80894554}"/>
    <cellStyle name="Comma 2 3 2 4 2 2 5 2" xfId="16654" xr:uid="{943ED251-A028-46DD-B27F-0357F9E6AAB6}"/>
    <cellStyle name="Comma 2 3 2 4 2 2 6" xfId="8566" xr:uid="{BD8D2625-AA20-466C-9EC0-9C7ACF348673}"/>
    <cellStyle name="Comma 2 3 2 4 2 2 6 2" xfId="20698" xr:uid="{D9D8F516-DFB3-4B34-B1BE-916E7CC1EF0B}"/>
    <cellStyle name="Comma 2 3 2 4 2 2 7" xfId="12610" xr:uid="{BAE9BA4C-49C9-4F49-84A0-05B226C103DF}"/>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3" xfId="11851" xr:uid="{2EC5A35A-2671-4EE3-A9F3-223535379513}"/>
    <cellStyle name="Comma 2 3 2 4 2 3 2 2 3 2" xfId="23983" xr:uid="{773C34C0-633C-45C6-8263-8BBCBCB1120C}"/>
    <cellStyle name="Comma 2 3 2 4 2 3 2 2 4" xfId="15895" xr:uid="{8DB64EA0-7641-4D6C-8BAD-B8D6BE16A0D9}"/>
    <cellStyle name="Comma 2 3 2 4 2 3 2 3" xfId="5785" xr:uid="{8B831B37-A832-42B7-BD68-DE99F0802548}"/>
    <cellStyle name="Comma 2 3 2 4 2 3 2 3 2" xfId="17917" xr:uid="{A5B7E194-31E0-4EA4-89AD-EC31C28C0CD5}"/>
    <cellStyle name="Comma 2 3 2 4 2 3 2 4" xfId="9829" xr:uid="{72FED802-EDF7-4C3D-AF60-8FC14EA4A2FB}"/>
    <cellStyle name="Comma 2 3 2 4 2 3 2 4 2" xfId="21961" xr:uid="{09244279-1EF2-4697-AAA7-1C3E7DFE4E15}"/>
    <cellStyle name="Comma 2 3 2 4 2 3 2 5" xfId="13873" xr:uid="{91CEC66D-2A51-4043-B6A1-C67D17726FC7}"/>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3" xfId="10840" xr:uid="{E7E61995-69D9-404A-A7B7-B8D8C9E9BB0E}"/>
    <cellStyle name="Comma 2 3 2 4 2 3 3 3 2" xfId="22972" xr:uid="{7CB416CA-5DB6-4505-8B80-9D0F5B28EF8C}"/>
    <cellStyle name="Comma 2 3 2 4 2 3 3 4" xfId="14884" xr:uid="{FE582226-BCD9-4157-A036-3F4B4A4FB55B}"/>
    <cellStyle name="Comma 2 3 2 4 2 3 4" xfId="4774" xr:uid="{F3547FE8-065B-429C-8CF3-3DA407FD9CD7}"/>
    <cellStyle name="Comma 2 3 2 4 2 3 4 2" xfId="16906" xr:uid="{9060D4EC-9382-476C-90D7-30D8092957B5}"/>
    <cellStyle name="Comma 2 3 2 4 2 3 5" xfId="8818" xr:uid="{47A62C22-13B3-4971-B486-A9AE13FD960B}"/>
    <cellStyle name="Comma 2 3 2 4 2 3 5 2" xfId="20950" xr:uid="{1E75BDC9-8699-40C8-9F53-799745D86B9D}"/>
    <cellStyle name="Comma 2 3 2 4 2 3 6" xfId="12862" xr:uid="{47B5AE88-4E19-477D-B121-266E357E790B}"/>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3" xfId="11346" xr:uid="{2E5BBD0C-8914-4D85-9B7D-A730BEB0681E}"/>
    <cellStyle name="Comma 2 3 2 4 2 4 2 3 2" xfId="23478" xr:uid="{33E44D76-811B-4D4C-96F2-F480ED3FB3D8}"/>
    <cellStyle name="Comma 2 3 2 4 2 4 2 4" xfId="15390" xr:uid="{963DC069-7BFF-488D-B187-DDADC10AED9D}"/>
    <cellStyle name="Comma 2 3 2 4 2 4 3" xfId="5280" xr:uid="{4FBF22E8-9675-4022-AAD6-2314321904D1}"/>
    <cellStyle name="Comma 2 3 2 4 2 4 3 2" xfId="17412" xr:uid="{E96424A2-531D-4A81-A8FB-3E9A936C7C25}"/>
    <cellStyle name="Comma 2 3 2 4 2 4 4" xfId="9324" xr:uid="{87E59E67-B4E2-4D8F-A91B-5CFFC7DEA9D0}"/>
    <cellStyle name="Comma 2 3 2 4 2 4 4 2" xfId="21456" xr:uid="{FE74667B-8CC6-4AEF-AE5F-71DF27A5FF38}"/>
    <cellStyle name="Comma 2 3 2 4 2 4 5" xfId="13368" xr:uid="{8262CFBF-060E-4425-A7FE-0970A5E8EA95}"/>
    <cellStyle name="Comma 2 3 2 4 2 5" xfId="2247" xr:uid="{83CEE0BE-1986-4239-9384-FD60D6313102}"/>
    <cellStyle name="Comma 2 3 2 4 2 5 2" xfId="6291" xr:uid="{ECAD6275-4DF6-4693-92E2-E60D81C449F2}"/>
    <cellStyle name="Comma 2 3 2 4 2 5 2 2" xfId="18423" xr:uid="{9B10EDC5-FBDB-4E7E-A8D2-94F0102E554E}"/>
    <cellStyle name="Comma 2 3 2 4 2 5 3" xfId="10335" xr:uid="{4A8EAE6D-1FA8-430B-B504-C2194766CF70}"/>
    <cellStyle name="Comma 2 3 2 4 2 5 3 2" xfId="22467" xr:uid="{73F49F06-CD87-487C-B100-640D4C9E92C2}"/>
    <cellStyle name="Comma 2 3 2 4 2 5 4" xfId="14379" xr:uid="{1C8C7AD7-95BB-45BD-8284-3E90B93F3B93}"/>
    <cellStyle name="Comma 2 3 2 4 2 6" xfId="4269" xr:uid="{60B914D7-F889-4FB4-8C71-B84BC23928D5}"/>
    <cellStyle name="Comma 2 3 2 4 2 6 2" xfId="16401" xr:uid="{790349C7-AB10-4EBD-A59F-456ED431A1D3}"/>
    <cellStyle name="Comma 2 3 2 4 2 7" xfId="8313" xr:uid="{DC650CCB-9C30-4F95-AED2-D1078E1C193F}"/>
    <cellStyle name="Comma 2 3 2 4 2 7 2" xfId="20445" xr:uid="{E9758C38-7293-4389-B546-F6581EC33F3E}"/>
    <cellStyle name="Comma 2 3 2 4 2 8" xfId="12357" xr:uid="{4CF69DF1-B93E-43E3-A462-BB4E8B413C8E}"/>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3" xfId="11978" xr:uid="{D110A4E8-2A59-4C6D-8BD5-DA6E0F44BDB0}"/>
    <cellStyle name="Comma 2 3 2 4 3 2 2 2 3 2" xfId="24110" xr:uid="{0E8E5ADD-9795-44AE-BFC9-AC7415F8138B}"/>
    <cellStyle name="Comma 2 3 2 4 3 2 2 2 4" xfId="16022" xr:uid="{889578E3-D116-496F-9B9D-96228257674A}"/>
    <cellStyle name="Comma 2 3 2 4 3 2 2 3" xfId="5912" xr:uid="{78F8BE2C-E53A-4FC0-BE19-4D56800D5A36}"/>
    <cellStyle name="Comma 2 3 2 4 3 2 2 3 2" xfId="18044" xr:uid="{F7677131-55E1-4181-B063-912E515644AA}"/>
    <cellStyle name="Comma 2 3 2 4 3 2 2 4" xfId="9956" xr:uid="{5E022F52-605D-4925-AFC6-7EEC131F98C1}"/>
    <cellStyle name="Comma 2 3 2 4 3 2 2 4 2" xfId="22088" xr:uid="{9BFE9CC9-E9A0-4820-B628-B7CD13F40DBF}"/>
    <cellStyle name="Comma 2 3 2 4 3 2 2 5" xfId="14000" xr:uid="{E7842924-F69A-4D76-82BA-F1E2527B8264}"/>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3" xfId="10967" xr:uid="{83206F2C-1F3B-485E-B54F-914721528A81}"/>
    <cellStyle name="Comma 2 3 2 4 3 2 3 3 2" xfId="23099" xr:uid="{904D9AD6-E53D-43EF-8376-6E891FF9182E}"/>
    <cellStyle name="Comma 2 3 2 4 3 2 3 4" xfId="15011" xr:uid="{2AB363FC-7AC3-416E-9397-3AB5CCF1E806}"/>
    <cellStyle name="Comma 2 3 2 4 3 2 4" xfId="4901" xr:uid="{D8C74226-C0AA-44E7-88D2-55D1B045AD55}"/>
    <cellStyle name="Comma 2 3 2 4 3 2 4 2" xfId="17033" xr:uid="{3F7B4691-C91B-415C-8F49-3394DBB97033}"/>
    <cellStyle name="Comma 2 3 2 4 3 2 5" xfId="8945" xr:uid="{79768453-15B1-40A0-9F69-79B70136A276}"/>
    <cellStyle name="Comma 2 3 2 4 3 2 5 2" xfId="21077" xr:uid="{7C0336D9-CDD6-40F1-A523-A28941CEE06F}"/>
    <cellStyle name="Comma 2 3 2 4 3 2 6" xfId="12989" xr:uid="{4E6B2BC6-DF5D-4BD7-AA5A-4677B4F22C40}"/>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3" xfId="11473" xr:uid="{33D38548-C777-446B-9187-3FD534EDFD7F}"/>
    <cellStyle name="Comma 2 3 2 4 3 3 2 3 2" xfId="23605" xr:uid="{082724BA-C8F2-4E6B-925E-9EF26119E6AE}"/>
    <cellStyle name="Comma 2 3 2 4 3 3 2 4" xfId="15517" xr:uid="{6D57AE78-936A-47F1-88C4-A3C5F4493AA6}"/>
    <cellStyle name="Comma 2 3 2 4 3 3 3" xfId="5407" xr:uid="{DFC206F4-82CD-4E72-B475-C2F14C2D685D}"/>
    <cellStyle name="Comma 2 3 2 4 3 3 3 2" xfId="17539" xr:uid="{5A0BC502-14F8-498A-A945-8D8C69531FE9}"/>
    <cellStyle name="Comma 2 3 2 4 3 3 4" xfId="9451" xr:uid="{261A66D8-1FC4-4B96-827C-657A58DE8E6B}"/>
    <cellStyle name="Comma 2 3 2 4 3 3 4 2" xfId="21583" xr:uid="{5AC266D5-6D8C-48D3-9D42-D6F6D6ECB35C}"/>
    <cellStyle name="Comma 2 3 2 4 3 3 5" xfId="13495" xr:uid="{307F746B-6CAC-4A0A-A1EE-AFE4EF607A48}"/>
    <cellStyle name="Comma 2 3 2 4 3 4" xfId="2374" xr:uid="{C696F1EC-F609-4106-B7F6-1C6F8A2104C1}"/>
    <cellStyle name="Comma 2 3 2 4 3 4 2" xfId="6418" xr:uid="{7AD4282E-9B0B-4B90-A581-A1786A89084D}"/>
    <cellStyle name="Comma 2 3 2 4 3 4 2 2" xfId="18550" xr:uid="{45227379-8E54-40C0-8B77-EAD36B528861}"/>
    <cellStyle name="Comma 2 3 2 4 3 4 3" xfId="10462" xr:uid="{5330D0C5-4D97-48D3-B467-0B234628253E}"/>
    <cellStyle name="Comma 2 3 2 4 3 4 3 2" xfId="22594" xr:uid="{189D7BE8-3349-447B-A707-45CC80154E3D}"/>
    <cellStyle name="Comma 2 3 2 4 3 4 4" xfId="14506" xr:uid="{3280A958-237E-46D7-A4B5-D4249432FC9B}"/>
    <cellStyle name="Comma 2 3 2 4 3 5" xfId="4396" xr:uid="{062FB2C0-CA95-47B4-8259-533A283B08A9}"/>
    <cellStyle name="Comma 2 3 2 4 3 5 2" xfId="16528" xr:uid="{251FFAF1-E199-4C2E-8A6C-47CCA189B217}"/>
    <cellStyle name="Comma 2 3 2 4 3 6" xfId="8440" xr:uid="{72F3E0CB-18C1-48CB-803C-DC5EA2B5D2B7}"/>
    <cellStyle name="Comma 2 3 2 4 3 6 2" xfId="20572" xr:uid="{00AC742C-097E-4BBE-9E4E-CA0D8E4517CE}"/>
    <cellStyle name="Comma 2 3 2 4 3 7" xfId="12484" xr:uid="{DDC18900-20A5-4367-8E4C-F5A8FD085DC1}"/>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3" xfId="11725" xr:uid="{8347147B-5A8C-40A7-90BA-7B3A60CF738F}"/>
    <cellStyle name="Comma 2 3 2 4 4 2 2 3 2" xfId="23857" xr:uid="{37942ECD-4918-4D86-82C8-7F52DF6515F4}"/>
    <cellStyle name="Comma 2 3 2 4 4 2 2 4" xfId="15769" xr:uid="{B07406CE-7C34-47E9-B2B1-51E7D32ED44E}"/>
    <cellStyle name="Comma 2 3 2 4 4 2 3" xfId="5659" xr:uid="{DA6A1999-B6A6-44BF-856C-D9359C9E3539}"/>
    <cellStyle name="Comma 2 3 2 4 4 2 3 2" xfId="17791" xr:uid="{8EB07C5C-B998-4B14-AFDB-5E2A6C8D2B21}"/>
    <cellStyle name="Comma 2 3 2 4 4 2 4" xfId="9703" xr:uid="{878DB43C-DDDC-4926-A6E2-7AA288CC2964}"/>
    <cellStyle name="Comma 2 3 2 4 4 2 4 2" xfId="21835" xr:uid="{D81C6CDE-98AB-45BF-A097-ABA53180D3FF}"/>
    <cellStyle name="Comma 2 3 2 4 4 2 5" xfId="13747" xr:uid="{4CD87F62-8258-4617-9008-74DA5C9387D4}"/>
    <cellStyle name="Comma 2 3 2 4 4 3" xfId="2626" xr:uid="{28CAE2A4-EC33-4307-AFA6-6B1CDE3BD729}"/>
    <cellStyle name="Comma 2 3 2 4 4 3 2" xfId="6670" xr:uid="{024A0300-2469-4201-A079-A05769D641A2}"/>
    <cellStyle name="Comma 2 3 2 4 4 3 2 2" xfId="18802" xr:uid="{C23452A6-AFAE-4578-AE0E-53A9F2C2632A}"/>
    <cellStyle name="Comma 2 3 2 4 4 3 3" xfId="10714" xr:uid="{80EA4EFC-3D32-4D99-A340-94603364F260}"/>
    <cellStyle name="Comma 2 3 2 4 4 3 3 2" xfId="22846" xr:uid="{A6589E57-C1AF-4B26-A704-C80CA5DB5DC5}"/>
    <cellStyle name="Comma 2 3 2 4 4 3 4" xfId="14758" xr:uid="{9F93FC74-DAD6-4C0A-B539-9B769C49FBBB}"/>
    <cellStyle name="Comma 2 3 2 4 4 4" xfId="4648" xr:uid="{7C32607C-0FB2-4C5C-9F9E-00259AE9A0F3}"/>
    <cellStyle name="Comma 2 3 2 4 4 4 2" xfId="16780" xr:uid="{5AB0F350-5A27-4E25-9A09-3DE1B8793A17}"/>
    <cellStyle name="Comma 2 3 2 4 4 5" xfId="8692" xr:uid="{FEC3687B-3574-4076-82E7-ED6FDCA9838E}"/>
    <cellStyle name="Comma 2 3 2 4 4 5 2" xfId="20824" xr:uid="{2484336E-ED93-4B2A-B59A-954E2595835D}"/>
    <cellStyle name="Comma 2 3 2 4 4 6" xfId="12736" xr:uid="{FDDC76DF-9EB8-4524-A882-AE9069BCDE8F}"/>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3" xfId="11220" xr:uid="{F62C55C3-BD27-4792-9D8D-D7E5AF5F07FB}"/>
    <cellStyle name="Comma 2 3 2 4 5 2 3 2" xfId="23352" xr:uid="{A99342D5-0565-45F5-854D-38914CCC2787}"/>
    <cellStyle name="Comma 2 3 2 4 5 2 4" xfId="15264" xr:uid="{F31AF803-A34B-45EC-A51D-BF2407501125}"/>
    <cellStyle name="Comma 2 3 2 4 5 3" xfId="5154" xr:uid="{4D6543B6-3634-4C5A-A0D5-B5B671D0AB2C}"/>
    <cellStyle name="Comma 2 3 2 4 5 3 2" xfId="17286" xr:uid="{36E8C2A2-D404-49B0-9BCF-16149F7C3F78}"/>
    <cellStyle name="Comma 2 3 2 4 5 4" xfId="9198" xr:uid="{E9D609D8-7B04-4410-BEC9-F1EF560D1416}"/>
    <cellStyle name="Comma 2 3 2 4 5 4 2" xfId="21330" xr:uid="{D1E174D8-D747-4578-B7E2-DC4000313BC8}"/>
    <cellStyle name="Comma 2 3 2 4 5 5" xfId="13242" xr:uid="{F48E2BC3-4955-4C9A-A661-C4294E35A34A}"/>
    <cellStyle name="Comma 2 3 2 4 6" xfId="2121" xr:uid="{AF4DBC8C-3DD2-426B-921A-645A3F487B18}"/>
    <cellStyle name="Comma 2 3 2 4 6 2" xfId="6165" xr:uid="{7DCDFAC7-F24A-4C41-949B-B617936C27C5}"/>
    <cellStyle name="Comma 2 3 2 4 6 2 2" xfId="18297" xr:uid="{31C13F66-8627-4576-BF73-EAE3D38144F2}"/>
    <cellStyle name="Comma 2 3 2 4 6 3" xfId="10209" xr:uid="{40160B87-306B-4CC7-B3A5-BD5330365E44}"/>
    <cellStyle name="Comma 2 3 2 4 6 3 2" xfId="22341" xr:uid="{7ADE14A8-A931-4ECF-931B-C115AC30ECBE}"/>
    <cellStyle name="Comma 2 3 2 4 6 4" xfId="14253" xr:uid="{85ABC4E1-5697-47DB-82D3-AD4955A5E693}"/>
    <cellStyle name="Comma 2 3 2 4 7" xfId="4143" xr:uid="{38FF81B2-B0F0-448B-BBF6-1820D15C23AD}"/>
    <cellStyle name="Comma 2 3 2 4 7 2" xfId="16275" xr:uid="{C2E75FCB-BBB5-4ADA-B35F-7527D926DF63}"/>
    <cellStyle name="Comma 2 3 2 4 8" xfId="8187" xr:uid="{B9127768-8D04-4338-A5CF-5DA161617CA1}"/>
    <cellStyle name="Comma 2 3 2 4 8 2" xfId="20319" xr:uid="{30F13487-E3D4-4955-B342-2EE400A8A708}"/>
    <cellStyle name="Comma 2 3 2 4 9" xfId="12231" xr:uid="{83B17BBE-D73C-4225-85B5-F00796777802}"/>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3" xfId="12041" xr:uid="{6AEAD0C0-066F-4DBA-80B0-D1D41F668728}"/>
    <cellStyle name="Comma 2 3 2 5 2 2 2 2 3 2" xfId="24173" xr:uid="{E6BACDD6-D0CD-463F-A1CC-A84DD92516E7}"/>
    <cellStyle name="Comma 2 3 2 5 2 2 2 2 4" xfId="16085" xr:uid="{402CF750-150A-4012-9112-3B1EDE36C6FD}"/>
    <cellStyle name="Comma 2 3 2 5 2 2 2 3" xfId="5975" xr:uid="{749323DE-9558-4804-A35A-BD2950F1912D}"/>
    <cellStyle name="Comma 2 3 2 5 2 2 2 3 2" xfId="18107" xr:uid="{AB52DCF3-A75A-4820-AB3D-81410955816F}"/>
    <cellStyle name="Comma 2 3 2 5 2 2 2 4" xfId="10019" xr:uid="{0F0DBD5F-FE51-4C1A-AE50-67211CD90966}"/>
    <cellStyle name="Comma 2 3 2 5 2 2 2 4 2" xfId="22151" xr:uid="{4F15327D-5712-4CB4-BB65-6D900A94B3CD}"/>
    <cellStyle name="Comma 2 3 2 5 2 2 2 5" xfId="14063" xr:uid="{F908B813-CB3B-4123-963B-46B8431CF228}"/>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3" xfId="11030" xr:uid="{A8A96E0D-2181-4232-BA48-03C802F88A3C}"/>
    <cellStyle name="Comma 2 3 2 5 2 2 3 3 2" xfId="23162" xr:uid="{EC6EE71D-D700-49E3-8882-04DAF904D7FD}"/>
    <cellStyle name="Comma 2 3 2 5 2 2 3 4" xfId="15074" xr:uid="{A12111CF-6AEE-4D20-9119-A30AFF3D7550}"/>
    <cellStyle name="Comma 2 3 2 5 2 2 4" xfId="4964" xr:uid="{35F7A068-A7C0-42FE-B6F5-320D772ECE10}"/>
    <cellStyle name="Comma 2 3 2 5 2 2 4 2" xfId="17096" xr:uid="{3A465FE3-A3A3-40BE-A998-705640068782}"/>
    <cellStyle name="Comma 2 3 2 5 2 2 5" xfId="9008" xr:uid="{FDC66C99-FC51-4BC7-A7AE-39E403D92DCB}"/>
    <cellStyle name="Comma 2 3 2 5 2 2 5 2" xfId="21140" xr:uid="{0E0924E2-ECC1-4DCE-8A77-CA97DC976160}"/>
    <cellStyle name="Comma 2 3 2 5 2 2 6" xfId="13052" xr:uid="{590CBF4A-1235-4E86-B1CB-9975C3A9BB5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3" xfId="11536" xr:uid="{ABAF4461-6878-4A3B-BC5C-152C1EF3A574}"/>
    <cellStyle name="Comma 2 3 2 5 2 3 2 3 2" xfId="23668" xr:uid="{6EE46C5B-5C16-424C-8B32-BA6E5B0B09FD}"/>
    <cellStyle name="Comma 2 3 2 5 2 3 2 4" xfId="15580" xr:uid="{B3909876-E908-4494-95E7-58BF51B2685C}"/>
    <cellStyle name="Comma 2 3 2 5 2 3 3" xfId="5470" xr:uid="{E7346907-42AA-43BD-89E3-9BB54AFC980A}"/>
    <cellStyle name="Comma 2 3 2 5 2 3 3 2" xfId="17602" xr:uid="{63CBB4D3-E079-497A-9904-395C4786B990}"/>
    <cellStyle name="Comma 2 3 2 5 2 3 4" xfId="9514" xr:uid="{1446893E-DF02-4A66-ADFE-28C154D11861}"/>
    <cellStyle name="Comma 2 3 2 5 2 3 4 2" xfId="21646" xr:uid="{6079575B-CA60-429E-92E0-CB415EE4F085}"/>
    <cellStyle name="Comma 2 3 2 5 2 3 5" xfId="13558" xr:uid="{7EEAFB39-1CA5-4F93-AAE5-65A6351BC084}"/>
    <cellStyle name="Comma 2 3 2 5 2 4" xfId="2437" xr:uid="{5621B742-1DB3-4D97-960A-1ADE668C9DBB}"/>
    <cellStyle name="Comma 2 3 2 5 2 4 2" xfId="6481" xr:uid="{9CE6C9AD-A97B-476C-9E67-9F5706734125}"/>
    <cellStyle name="Comma 2 3 2 5 2 4 2 2" xfId="18613" xr:uid="{BB3E1817-1C8C-46A4-84E4-76A2A77AA9C1}"/>
    <cellStyle name="Comma 2 3 2 5 2 4 3" xfId="10525" xr:uid="{7F59817D-5692-478C-938D-56196C2C2B92}"/>
    <cellStyle name="Comma 2 3 2 5 2 4 3 2" xfId="22657" xr:uid="{C0DE1B6F-D6F2-4F12-BCA4-50F403AF1387}"/>
    <cellStyle name="Comma 2 3 2 5 2 4 4" xfId="14569" xr:uid="{C7583700-6342-4F64-ABA4-39F07580E65E}"/>
    <cellStyle name="Comma 2 3 2 5 2 5" xfId="4459" xr:uid="{33A60F63-9C6A-4108-8819-A07C14A7CE66}"/>
    <cellStyle name="Comma 2 3 2 5 2 5 2" xfId="16591" xr:uid="{17BE3E28-BB7A-4D99-8F64-E0DB54589195}"/>
    <cellStyle name="Comma 2 3 2 5 2 6" xfId="8503" xr:uid="{7BF8E9C4-009E-4ED7-9B34-2D3737EF7464}"/>
    <cellStyle name="Comma 2 3 2 5 2 6 2" xfId="20635" xr:uid="{103EAE09-B57B-45EF-9930-0162501FBD5D}"/>
    <cellStyle name="Comma 2 3 2 5 2 7" xfId="12547" xr:uid="{34C726F0-441D-4550-99A5-0B20E139F035}"/>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3" xfId="11788" xr:uid="{C9BBF936-D5B9-4B2F-A8DC-F70DA8BFE6B5}"/>
    <cellStyle name="Comma 2 3 2 5 3 2 2 3 2" xfId="23920" xr:uid="{EFB02F03-3FBF-4E3B-8C27-F71C520B9749}"/>
    <cellStyle name="Comma 2 3 2 5 3 2 2 4" xfId="15832" xr:uid="{85E67848-2186-4372-8658-8616DB642858}"/>
    <cellStyle name="Comma 2 3 2 5 3 2 3" xfId="5722" xr:uid="{D2955EAC-1666-4D7D-A8D1-99ADACB4D097}"/>
    <cellStyle name="Comma 2 3 2 5 3 2 3 2" xfId="17854" xr:uid="{E2F1CD0B-EECD-4B32-91A7-10095B0E4556}"/>
    <cellStyle name="Comma 2 3 2 5 3 2 4" xfId="9766" xr:uid="{2D211913-8DF8-43CE-9D49-7D4740C400EE}"/>
    <cellStyle name="Comma 2 3 2 5 3 2 4 2" xfId="21898" xr:uid="{AC47C8D6-53D6-4D5F-8AFE-684EEC31ACFA}"/>
    <cellStyle name="Comma 2 3 2 5 3 2 5" xfId="13810" xr:uid="{C64F19B2-1BC1-4E91-AD58-D235FC0926E7}"/>
    <cellStyle name="Comma 2 3 2 5 3 3" xfId="2689" xr:uid="{2E8453CD-52EC-49C6-BE4E-3667A1D84F48}"/>
    <cellStyle name="Comma 2 3 2 5 3 3 2" xfId="6733" xr:uid="{581AB962-A894-480D-B539-71264A41143F}"/>
    <cellStyle name="Comma 2 3 2 5 3 3 2 2" xfId="18865" xr:uid="{8DDA9525-2009-4857-819C-C9B8B773A06E}"/>
    <cellStyle name="Comma 2 3 2 5 3 3 3" xfId="10777" xr:uid="{3160A3DA-B322-4BEA-BE7B-C84D1EB38D56}"/>
    <cellStyle name="Comma 2 3 2 5 3 3 3 2" xfId="22909" xr:uid="{89DC8928-C113-4E12-B9BF-AEC3FD318E2F}"/>
    <cellStyle name="Comma 2 3 2 5 3 3 4" xfId="14821" xr:uid="{812853B5-BC5D-4263-8A5E-68E2E54CBF52}"/>
    <cellStyle name="Comma 2 3 2 5 3 4" xfId="4711" xr:uid="{0A987867-5AFE-4013-A6FD-071CA077925C}"/>
    <cellStyle name="Comma 2 3 2 5 3 4 2" xfId="16843" xr:uid="{5DD952CC-EFAD-4812-B545-F1C6B0E9A2A6}"/>
    <cellStyle name="Comma 2 3 2 5 3 5" xfId="8755" xr:uid="{8CF7EFB1-BBC9-43F9-B75A-63C54B8A811F}"/>
    <cellStyle name="Comma 2 3 2 5 3 5 2" xfId="20887" xr:uid="{0E9C1A2F-3037-4FCE-9FED-90785526A45B}"/>
    <cellStyle name="Comma 2 3 2 5 3 6" xfId="12799" xr:uid="{774240A6-D8EF-4569-826B-99D648642C5E}"/>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3" xfId="11283" xr:uid="{9FBBA884-6202-4461-8E73-8ECD1A6ABDEE}"/>
    <cellStyle name="Comma 2 3 2 5 4 2 3 2" xfId="23415" xr:uid="{8AA18A07-4A46-475B-A771-49CD4690C327}"/>
    <cellStyle name="Comma 2 3 2 5 4 2 4" xfId="15327" xr:uid="{37E9E652-173B-4A2F-8235-B7917D4A3528}"/>
    <cellStyle name="Comma 2 3 2 5 4 3" xfId="5217" xr:uid="{93AF7510-173A-4891-A39A-81589F04EC2D}"/>
    <cellStyle name="Comma 2 3 2 5 4 3 2" xfId="17349" xr:uid="{63B379A2-A339-4FCA-9E33-A5BA0F34E89C}"/>
    <cellStyle name="Comma 2 3 2 5 4 4" xfId="9261" xr:uid="{4BAF6D66-EC56-4131-A58A-E70CFC48ACFB}"/>
    <cellStyle name="Comma 2 3 2 5 4 4 2" xfId="21393" xr:uid="{3D68C843-2314-4C0B-B0D9-C06BF36A7B75}"/>
    <cellStyle name="Comma 2 3 2 5 4 5" xfId="13305" xr:uid="{01ED7C56-A3D0-4FFE-8FCE-27CAF37BAD4E}"/>
    <cellStyle name="Comma 2 3 2 5 5" xfId="2184" xr:uid="{60737E6E-B571-468C-9BC6-2442DD236380}"/>
    <cellStyle name="Comma 2 3 2 5 5 2" xfId="6228" xr:uid="{4BDC54CF-F72A-40E7-B9DF-33185CA903BB}"/>
    <cellStyle name="Comma 2 3 2 5 5 2 2" xfId="18360" xr:uid="{D7172D06-3294-4655-99BA-1E82238FDB05}"/>
    <cellStyle name="Comma 2 3 2 5 5 3" xfId="10272" xr:uid="{EF0CB232-92DC-4B13-82CC-37FAFA84787B}"/>
    <cellStyle name="Comma 2 3 2 5 5 3 2" xfId="22404" xr:uid="{556C7E7D-BF3A-414A-8041-614C72F5A103}"/>
    <cellStyle name="Comma 2 3 2 5 5 4" xfId="14316" xr:uid="{80F1DD7E-AFD0-4358-BBB3-C085F55CC358}"/>
    <cellStyle name="Comma 2 3 2 5 6" xfId="4206" xr:uid="{059C57D5-1DC0-4AF7-95CD-1FF744026429}"/>
    <cellStyle name="Comma 2 3 2 5 6 2" xfId="16338" xr:uid="{34DDE82F-8891-4360-A2D0-DFDA03FC598C}"/>
    <cellStyle name="Comma 2 3 2 5 7" xfId="8250" xr:uid="{7FB443DF-6C9D-4300-93F2-004A33BFB4A3}"/>
    <cellStyle name="Comma 2 3 2 5 7 2" xfId="20382" xr:uid="{AD9E184E-9749-4493-BEF5-2616D9646F80}"/>
    <cellStyle name="Comma 2 3 2 5 8" xfId="12294" xr:uid="{28229AA2-322B-4367-96B9-7AD75528DBEA}"/>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3" xfId="11915" xr:uid="{A6A9ECF1-8401-4CDC-BDEA-CB3B0539A08A}"/>
    <cellStyle name="Comma 2 3 2 6 2 2 2 3 2" xfId="24047" xr:uid="{49C21840-B0A2-469A-A45A-9CB31558634A}"/>
    <cellStyle name="Comma 2 3 2 6 2 2 2 4" xfId="15959" xr:uid="{DD8C329F-66E7-4CE3-AEF3-63BCFB0809EB}"/>
    <cellStyle name="Comma 2 3 2 6 2 2 3" xfId="5849" xr:uid="{12CE2582-6A9E-4F93-9E3F-1B9D47EF957E}"/>
    <cellStyle name="Comma 2 3 2 6 2 2 3 2" xfId="17981" xr:uid="{E7E3640D-FAAC-4A8A-A362-C5B521C4CB76}"/>
    <cellStyle name="Comma 2 3 2 6 2 2 4" xfId="9893" xr:uid="{9F3AB6B5-AF97-4D3E-B85E-F6C99871799E}"/>
    <cellStyle name="Comma 2 3 2 6 2 2 4 2" xfId="22025" xr:uid="{E9A7AB0C-52E3-4ADB-9C4F-F9C11D8B4830}"/>
    <cellStyle name="Comma 2 3 2 6 2 2 5" xfId="13937" xr:uid="{B7922523-D9D1-4E9E-B63B-1BC08065176F}"/>
    <cellStyle name="Comma 2 3 2 6 2 3" xfId="2816" xr:uid="{9986B8AE-FF64-4189-8EDA-9E5A3370D585}"/>
    <cellStyle name="Comma 2 3 2 6 2 3 2" xfId="6860" xr:uid="{AF2F9B01-7528-4310-B4B9-1324E7255EC8}"/>
    <cellStyle name="Comma 2 3 2 6 2 3 2 2" xfId="18992" xr:uid="{FC6DA772-4081-4B2C-80F2-67AC546F2C66}"/>
    <cellStyle name="Comma 2 3 2 6 2 3 3" xfId="10904" xr:uid="{C19BA287-4442-4405-B0C7-013D778497B8}"/>
    <cellStyle name="Comma 2 3 2 6 2 3 3 2" xfId="23036" xr:uid="{3266CBEE-B034-4C03-AE41-73C1089C77D0}"/>
    <cellStyle name="Comma 2 3 2 6 2 3 4" xfId="14948" xr:uid="{40DD5748-225C-4A02-9148-F4F2E8F91935}"/>
    <cellStyle name="Comma 2 3 2 6 2 4" xfId="4838" xr:uid="{93429E6C-E81A-468C-BCBB-C79F5511471D}"/>
    <cellStyle name="Comma 2 3 2 6 2 4 2" xfId="16970" xr:uid="{1FA65144-58EB-4AAE-9406-2DB9666234A5}"/>
    <cellStyle name="Comma 2 3 2 6 2 5" xfId="8882" xr:uid="{5B100EB4-CA6A-49A1-B4F0-AE599992E448}"/>
    <cellStyle name="Comma 2 3 2 6 2 5 2" xfId="21014" xr:uid="{0D5DC3F7-CB5D-4CBC-A093-21EBEBAA3A04}"/>
    <cellStyle name="Comma 2 3 2 6 2 6" xfId="12926" xr:uid="{ABC26A24-DEBC-4B25-A713-7FB4BD01AFB8}"/>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3" xfId="11410" xr:uid="{E5A4A5CD-3E80-42B8-B948-3E32943669D5}"/>
    <cellStyle name="Comma 2 3 2 6 3 2 3 2" xfId="23542" xr:uid="{3C4D22A3-7100-492F-AC79-AE19A59BC328}"/>
    <cellStyle name="Comma 2 3 2 6 3 2 4" xfId="15454" xr:uid="{3BE6C498-81A4-4F42-BFB3-86244D7BA847}"/>
    <cellStyle name="Comma 2 3 2 6 3 3" xfId="5344" xr:uid="{8689899D-40E9-40DC-BC83-053217DD6B09}"/>
    <cellStyle name="Comma 2 3 2 6 3 3 2" xfId="17476" xr:uid="{240C1DD2-555E-410D-8DB3-E559A9F168B8}"/>
    <cellStyle name="Comma 2 3 2 6 3 4" xfId="9388" xr:uid="{34917F40-FC76-4715-AC79-CB58CAD0904A}"/>
    <cellStyle name="Comma 2 3 2 6 3 4 2" xfId="21520" xr:uid="{99D82996-8E24-45A1-AD7F-587294B9C959}"/>
    <cellStyle name="Comma 2 3 2 6 3 5" xfId="13432" xr:uid="{F73531D6-816D-4CD5-A732-B0330F60B548}"/>
    <cellStyle name="Comma 2 3 2 6 4" xfId="2311" xr:uid="{470C72F7-6E4A-49F0-B12A-8C31F919BBF4}"/>
    <cellStyle name="Comma 2 3 2 6 4 2" xfId="6355" xr:uid="{8479B36A-AA3E-446F-8E50-2369BD6CE05B}"/>
    <cellStyle name="Comma 2 3 2 6 4 2 2" xfId="18487" xr:uid="{911D6555-40A2-440B-ACD4-BC4F496A95BA}"/>
    <cellStyle name="Comma 2 3 2 6 4 3" xfId="10399" xr:uid="{4E4A960C-D3C7-4CDC-A045-40FED175EE77}"/>
    <cellStyle name="Comma 2 3 2 6 4 3 2" xfId="22531" xr:uid="{8A650A8C-65D4-4276-9E71-7302F0A84A12}"/>
    <cellStyle name="Comma 2 3 2 6 4 4" xfId="14443" xr:uid="{DD4C9BF1-7F32-46FE-AA95-F0B696058276}"/>
    <cellStyle name="Comma 2 3 2 6 5" xfId="4333" xr:uid="{DD891EAF-922C-4778-BAE2-7562B174D070}"/>
    <cellStyle name="Comma 2 3 2 6 5 2" xfId="16465" xr:uid="{33478FB9-C22F-410C-B291-5439E3FA0AC5}"/>
    <cellStyle name="Comma 2 3 2 6 6" xfId="8377" xr:uid="{8C872AA4-6428-4B8E-BCFE-ED08B77FDC70}"/>
    <cellStyle name="Comma 2 3 2 6 6 2" xfId="20509" xr:uid="{8F51682E-1F62-4DC4-A3EE-68463262B5B8}"/>
    <cellStyle name="Comma 2 3 2 6 7" xfId="12421" xr:uid="{F4EBDEFC-C73F-41F6-8FBA-A4BBE9ECA2B4}"/>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3" xfId="11662" xr:uid="{A87EF080-49E6-42F1-BE26-86FFAD06B5D1}"/>
    <cellStyle name="Comma 2 3 2 7 2 2 3 2" xfId="23794" xr:uid="{94B27746-0DD7-4110-A07D-FE5D18198072}"/>
    <cellStyle name="Comma 2 3 2 7 2 2 4" xfId="15706" xr:uid="{DC752487-8C9F-41C8-813B-9A2FC77F8EDC}"/>
    <cellStyle name="Comma 2 3 2 7 2 3" xfId="5596" xr:uid="{E216553F-0EEE-4691-89FE-B64B8B09BDDC}"/>
    <cellStyle name="Comma 2 3 2 7 2 3 2" xfId="17728" xr:uid="{AF817B97-BB38-416B-A6C3-4049B4EED681}"/>
    <cellStyle name="Comma 2 3 2 7 2 4" xfId="9640" xr:uid="{C41F0B44-A454-4696-A1E9-DE11DBB88159}"/>
    <cellStyle name="Comma 2 3 2 7 2 4 2" xfId="21772" xr:uid="{0AE2E2E4-278C-422D-89C8-FC94DD8694C1}"/>
    <cellStyle name="Comma 2 3 2 7 2 5" xfId="13684" xr:uid="{7E303769-4C5A-43C5-A644-71895A63B6F2}"/>
    <cellStyle name="Comma 2 3 2 7 3" xfId="2563" xr:uid="{51684B8F-94B9-4A83-9E0D-D5C14C4B4594}"/>
    <cellStyle name="Comma 2 3 2 7 3 2" xfId="6607" xr:uid="{6A1AFBEA-AD35-4CC4-BBBC-B19129ADBA94}"/>
    <cellStyle name="Comma 2 3 2 7 3 2 2" xfId="18739" xr:uid="{25B4F879-54AE-4A80-9BE2-89F69728432A}"/>
    <cellStyle name="Comma 2 3 2 7 3 3" xfId="10651" xr:uid="{D37D7CE2-2642-424B-BE1C-56C14DF0B541}"/>
    <cellStyle name="Comma 2 3 2 7 3 3 2" xfId="22783" xr:uid="{38F4B8AA-F351-4297-B1AF-E5A44BAA3597}"/>
    <cellStyle name="Comma 2 3 2 7 3 4" xfId="14695" xr:uid="{20539005-DA10-4023-94D3-1C24011EFAD2}"/>
    <cellStyle name="Comma 2 3 2 7 4" xfId="4585" xr:uid="{2E1B5429-CFBE-42F1-87A6-408F7BADD2E9}"/>
    <cellStyle name="Comma 2 3 2 7 4 2" xfId="16717" xr:uid="{9BD48FA2-BAE1-45B1-843E-43CB4A0BB153}"/>
    <cellStyle name="Comma 2 3 2 7 5" xfId="8629" xr:uid="{ED8AFBC2-C162-4F8B-9A9F-414DCADA0D5F}"/>
    <cellStyle name="Comma 2 3 2 7 5 2" xfId="20761" xr:uid="{F3AB03C9-D344-4F3B-811D-7EBA79F9DE85}"/>
    <cellStyle name="Comma 2 3 2 7 6" xfId="12673" xr:uid="{F4C95872-D546-48A1-8F31-D7382F14800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3" xfId="11157" xr:uid="{6D3656AC-45EE-4E09-BC24-0FAE35AF4A31}"/>
    <cellStyle name="Comma 2 3 2 8 2 3 2" xfId="23289" xr:uid="{3999159F-BD08-4071-9470-8D55882CCFAF}"/>
    <cellStyle name="Comma 2 3 2 8 2 4" xfId="15201" xr:uid="{37733D74-7683-4EF7-BE38-D1D203B616A4}"/>
    <cellStyle name="Comma 2 3 2 8 3" xfId="5091" xr:uid="{10E45B40-29CA-4CDA-AD75-AABC6C6A5E5B}"/>
    <cellStyle name="Comma 2 3 2 8 3 2" xfId="17223" xr:uid="{ABA5A056-77D7-4C18-9A55-8582BEAE25EF}"/>
    <cellStyle name="Comma 2 3 2 8 4" xfId="9135" xr:uid="{34E2504E-9CD8-4CE9-A11D-1185140D59FB}"/>
    <cellStyle name="Comma 2 3 2 8 4 2" xfId="21267" xr:uid="{E242916A-0111-4980-BDAE-0EFE39C9F410}"/>
    <cellStyle name="Comma 2 3 2 8 5" xfId="13179" xr:uid="{2AE23AD5-4937-40B2-80F1-54A7059FF0E4}"/>
    <cellStyle name="Comma 2 3 2 9" xfId="2058" xr:uid="{BD978D78-A6C9-4C1C-A868-D0FE7A3EFA56}"/>
    <cellStyle name="Comma 2 3 2 9 2" xfId="6102" xr:uid="{EF43BFC4-EB22-440C-83B7-2C2709C94D54}"/>
    <cellStyle name="Comma 2 3 2 9 2 2" xfId="18234" xr:uid="{94A89315-4E28-4B15-B147-9B38499C3AD4}"/>
    <cellStyle name="Comma 2 3 2 9 3" xfId="10146" xr:uid="{3D905641-BADB-449F-9F6C-5137C5162778}"/>
    <cellStyle name="Comma 2 3 2 9 3 2" xfId="22278" xr:uid="{3F5D6798-CE27-49F1-B1B7-734458483572}"/>
    <cellStyle name="Comma 2 3 2 9 4" xfId="14190" xr:uid="{BBFBD2BD-FAD1-4176-9D9E-C2995516551D}"/>
    <cellStyle name="Comma 2 3 3" xfId="46" xr:uid="{4B34A5F5-35A7-4A69-8737-ACB369F3700B}"/>
    <cellStyle name="Comma 2 3 3 10" xfId="12178" xr:uid="{4FAB5207-3781-4CDB-BC9A-B4A15D44A669}"/>
    <cellStyle name="Comma 2 3 3 2" xfId="109" xr:uid="{1E0E4B41-415A-47E2-800A-4B021748DE19}"/>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3" xfId="12114" xr:uid="{AA26C76F-E580-4264-83C5-2BBA9B724308}"/>
    <cellStyle name="Comma 2 3 3 2 2 2 2 2 2 3 2" xfId="24246" xr:uid="{EF66E984-FCC4-4D5A-9A90-131AB5F3F932}"/>
    <cellStyle name="Comma 2 3 3 2 2 2 2 2 2 4" xfId="16158" xr:uid="{6A23CC72-5D99-403D-B473-C657CF53E33E}"/>
    <cellStyle name="Comma 2 3 3 2 2 2 2 2 3" xfId="6048" xr:uid="{D36C0250-904E-49C5-BE75-99D278CA4481}"/>
    <cellStyle name="Comma 2 3 3 2 2 2 2 2 3 2" xfId="18180" xr:uid="{5F284F29-BD32-4B77-8292-39533C80225C}"/>
    <cellStyle name="Comma 2 3 3 2 2 2 2 2 4" xfId="10092" xr:uid="{E52A5610-BC20-42CC-8777-C7200BA09E10}"/>
    <cellStyle name="Comma 2 3 3 2 2 2 2 2 4 2" xfId="22224" xr:uid="{C67A4302-5710-42E2-A518-738D7352D0D6}"/>
    <cellStyle name="Comma 2 3 3 2 2 2 2 2 5" xfId="14136" xr:uid="{484FAAE3-06CB-4941-8568-6C4E4EBF2A73}"/>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3" xfId="11103" xr:uid="{71FBBB56-CC27-4F72-BA39-E051D30BBB62}"/>
    <cellStyle name="Comma 2 3 3 2 2 2 2 3 3 2" xfId="23235" xr:uid="{3E2E4C2A-C081-4069-A519-C3746DEABA08}"/>
    <cellStyle name="Comma 2 3 3 2 2 2 2 3 4" xfId="15147" xr:uid="{C9C92CE0-CC38-4CEA-84E3-8EA1D3E4E1E1}"/>
    <cellStyle name="Comma 2 3 3 2 2 2 2 4" xfId="5037" xr:uid="{E029F7EF-7BCF-43D0-A6C6-2415B92471E0}"/>
    <cellStyle name="Comma 2 3 3 2 2 2 2 4 2" xfId="17169" xr:uid="{E5A0F667-E48B-4C0B-BAB9-13DBF7900F46}"/>
    <cellStyle name="Comma 2 3 3 2 2 2 2 5" xfId="9081" xr:uid="{87C1EEF9-3E94-43D8-97DF-2417F019D083}"/>
    <cellStyle name="Comma 2 3 3 2 2 2 2 5 2" xfId="21213" xr:uid="{709AC2CF-D878-4343-9400-04B8D1AF6D6D}"/>
    <cellStyle name="Comma 2 3 3 2 2 2 2 6" xfId="13125" xr:uid="{E6F81F09-B907-461B-8BE8-4FFD6069A07C}"/>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3" xfId="11609" xr:uid="{8D81D673-0554-471C-A9DE-37988B26F68F}"/>
    <cellStyle name="Comma 2 3 3 2 2 2 3 2 3 2" xfId="23741" xr:uid="{ACCAD3F6-BD34-4F7E-A801-2247CFEB782D}"/>
    <cellStyle name="Comma 2 3 3 2 2 2 3 2 4" xfId="15653" xr:uid="{FD6322F9-646E-47C4-B49F-82126B8F66FF}"/>
    <cellStyle name="Comma 2 3 3 2 2 2 3 3" xfId="5543" xr:uid="{DC770496-8E50-4A72-885A-E7786F88C6A5}"/>
    <cellStyle name="Comma 2 3 3 2 2 2 3 3 2" xfId="17675" xr:uid="{6D95AE26-A284-4D46-A021-F170C4FA3CDD}"/>
    <cellStyle name="Comma 2 3 3 2 2 2 3 4" xfId="9587" xr:uid="{5B75C0AA-72C7-4A1B-A08F-82E49C527D24}"/>
    <cellStyle name="Comma 2 3 3 2 2 2 3 4 2" xfId="21719" xr:uid="{DC7E2F2E-458A-4FDD-9399-53BB001DC67F}"/>
    <cellStyle name="Comma 2 3 3 2 2 2 3 5" xfId="13631" xr:uid="{361FBB99-D3DF-4FD8-A98F-C1B2D0FF2C53}"/>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3" xfId="10598" xr:uid="{671225AB-962E-4666-9EA6-C4E2C9B55E2B}"/>
    <cellStyle name="Comma 2 3 3 2 2 2 4 3 2" xfId="22730" xr:uid="{D69A3790-0CC8-443D-92C3-48F28D9B5C69}"/>
    <cellStyle name="Comma 2 3 3 2 2 2 4 4" xfId="14642" xr:uid="{D226AE6F-77D2-4A3F-9021-CFCA7D98ACAB}"/>
    <cellStyle name="Comma 2 3 3 2 2 2 5" xfId="4532" xr:uid="{B77945D9-C1C4-4490-97AC-C4CD8E8A1791}"/>
    <cellStyle name="Comma 2 3 3 2 2 2 5 2" xfId="16664" xr:uid="{9EC11B8B-BE69-4A7E-969D-673ABF7233A7}"/>
    <cellStyle name="Comma 2 3 3 2 2 2 6" xfId="8576" xr:uid="{D7D78A5D-A809-4668-AD79-FD76D486A185}"/>
    <cellStyle name="Comma 2 3 3 2 2 2 6 2" xfId="20708" xr:uid="{347DD33B-4189-4CD3-9C81-3216DFC25C95}"/>
    <cellStyle name="Comma 2 3 3 2 2 2 7" xfId="12620" xr:uid="{2F5FD00D-099E-433C-857A-4A216FACEBAB}"/>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3" xfId="11861" xr:uid="{E885523E-422D-411E-9253-B128F0261C5D}"/>
    <cellStyle name="Comma 2 3 3 2 2 3 2 2 3 2" xfId="23993" xr:uid="{4660177A-8EA0-44A2-A4BC-AA2106C83EFE}"/>
    <cellStyle name="Comma 2 3 3 2 2 3 2 2 4" xfId="15905" xr:uid="{058FD6B3-FC7F-435C-B811-7865584F122C}"/>
    <cellStyle name="Comma 2 3 3 2 2 3 2 3" xfId="5795" xr:uid="{76078FBE-B54B-41FB-8F5A-8E53592AC0BD}"/>
    <cellStyle name="Comma 2 3 3 2 2 3 2 3 2" xfId="17927" xr:uid="{9770215E-03CB-49A4-B901-F4CACC284874}"/>
    <cellStyle name="Comma 2 3 3 2 2 3 2 4" xfId="9839" xr:uid="{722C780E-7FA1-465B-AA24-68389659BC32}"/>
    <cellStyle name="Comma 2 3 3 2 2 3 2 4 2" xfId="21971" xr:uid="{DD7D4071-327F-4660-8CDB-0ED8ABABB343}"/>
    <cellStyle name="Comma 2 3 3 2 2 3 2 5" xfId="13883" xr:uid="{0232C484-691B-49AD-BE8E-AD017CB71861}"/>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3" xfId="10850" xr:uid="{D68D3DD4-43E9-4DFE-9774-333BC66CD63F}"/>
    <cellStyle name="Comma 2 3 3 2 2 3 3 3 2" xfId="22982" xr:uid="{E79143F2-1A02-41EB-943A-6DCAE4FC1112}"/>
    <cellStyle name="Comma 2 3 3 2 2 3 3 4" xfId="14894" xr:uid="{1983F8F3-96F6-453B-823B-E5A5B7AB1EE5}"/>
    <cellStyle name="Comma 2 3 3 2 2 3 4" xfId="4784" xr:uid="{2F7F6796-BE40-4F96-909F-694E9472E925}"/>
    <cellStyle name="Comma 2 3 3 2 2 3 4 2" xfId="16916" xr:uid="{0058B06A-749E-47E7-9456-7E5E3705E925}"/>
    <cellStyle name="Comma 2 3 3 2 2 3 5" xfId="8828" xr:uid="{5A4A9333-826B-4313-B11B-9A03EBAF4FBA}"/>
    <cellStyle name="Comma 2 3 3 2 2 3 5 2" xfId="20960" xr:uid="{5C3EEF58-1D0E-4A2D-871C-D87A7E88A09E}"/>
    <cellStyle name="Comma 2 3 3 2 2 3 6" xfId="12872" xr:uid="{D3E718F1-0CEA-4490-8C4E-3EF23C4B9242}"/>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3" xfId="11356" xr:uid="{5F414D81-1F93-4AB0-BE14-B5766BA651D1}"/>
    <cellStyle name="Comma 2 3 3 2 2 4 2 3 2" xfId="23488" xr:uid="{1BC68926-1669-4E86-88D6-D2CD0C7CAF9C}"/>
    <cellStyle name="Comma 2 3 3 2 2 4 2 4" xfId="15400" xr:uid="{9A32AF9A-4678-4CF5-A176-0A8A1DD9D79C}"/>
    <cellStyle name="Comma 2 3 3 2 2 4 3" xfId="5290" xr:uid="{7A6133E8-28C3-48F7-B748-C359A15D9CAC}"/>
    <cellStyle name="Comma 2 3 3 2 2 4 3 2" xfId="17422" xr:uid="{CBD3AB16-AF87-4183-9DBD-5B2062190B30}"/>
    <cellStyle name="Comma 2 3 3 2 2 4 4" xfId="9334" xr:uid="{9E739B99-5CD8-4405-AE84-04BD52ACF919}"/>
    <cellStyle name="Comma 2 3 3 2 2 4 4 2" xfId="21466" xr:uid="{8C64ACEA-79E6-45B0-8F16-EC4E5EB0D7BC}"/>
    <cellStyle name="Comma 2 3 3 2 2 4 5" xfId="13378" xr:uid="{6D7E0F7B-AD73-4187-86D9-D41A6EBE2DA7}"/>
    <cellStyle name="Comma 2 3 3 2 2 5" xfId="2257" xr:uid="{3EA4374C-15B9-4C8C-89D0-F5585B701A41}"/>
    <cellStyle name="Comma 2 3 3 2 2 5 2" xfId="6301" xr:uid="{C98C32E6-2C21-4B1B-BE72-6F9065312A70}"/>
    <cellStyle name="Comma 2 3 3 2 2 5 2 2" xfId="18433" xr:uid="{C81F4CEC-73E0-4939-90A1-CDB937128898}"/>
    <cellStyle name="Comma 2 3 3 2 2 5 3" xfId="10345" xr:uid="{32E72CE2-A593-4710-BB31-C4BB55E97F06}"/>
    <cellStyle name="Comma 2 3 3 2 2 5 3 2" xfId="22477" xr:uid="{62BE07C6-58B4-461D-BCB1-ABA4924525F4}"/>
    <cellStyle name="Comma 2 3 3 2 2 5 4" xfId="14389" xr:uid="{8EA53B6E-F203-4969-BF2C-3E25775023EA}"/>
    <cellStyle name="Comma 2 3 3 2 2 6" xfId="4279" xr:uid="{CCDFF3BF-F150-434D-AC42-0D307AB1ADB2}"/>
    <cellStyle name="Comma 2 3 3 2 2 6 2" xfId="16411" xr:uid="{E67825B7-4291-45C4-9BEF-C6376BF114F1}"/>
    <cellStyle name="Comma 2 3 3 2 2 7" xfId="8323" xr:uid="{37BA4CF2-2B2B-42F4-BE01-F1F3AD71E68A}"/>
    <cellStyle name="Comma 2 3 3 2 2 7 2" xfId="20455" xr:uid="{573FA919-E082-40DA-82FD-6E1F3E6CCDEC}"/>
    <cellStyle name="Comma 2 3 3 2 2 8" xfId="12367" xr:uid="{5D055D6A-280B-4E34-85B2-4DAEF353FC8F}"/>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3" xfId="11988" xr:uid="{0F8982F2-0832-4837-B708-183C199196E0}"/>
    <cellStyle name="Comma 2 3 3 2 3 2 2 2 3 2" xfId="24120" xr:uid="{7E0E19A1-8637-4D48-8EEB-F03383220F64}"/>
    <cellStyle name="Comma 2 3 3 2 3 2 2 2 4" xfId="16032" xr:uid="{9F4A15BB-E81E-4ECF-993E-D213CFF1EFAE}"/>
    <cellStyle name="Comma 2 3 3 2 3 2 2 3" xfId="5922" xr:uid="{EE58FC44-F4B2-4DFE-887D-857B5C795044}"/>
    <cellStyle name="Comma 2 3 3 2 3 2 2 3 2" xfId="18054" xr:uid="{89ECFB3A-ED27-4809-B5E6-E814550A00F8}"/>
    <cellStyle name="Comma 2 3 3 2 3 2 2 4" xfId="9966" xr:uid="{7FE17F57-1188-4514-A98E-3E7332CC5430}"/>
    <cellStyle name="Comma 2 3 3 2 3 2 2 4 2" xfId="22098" xr:uid="{543EA093-8DC0-42BE-AF75-F39B774A66A1}"/>
    <cellStyle name="Comma 2 3 3 2 3 2 2 5" xfId="14010" xr:uid="{55FD428B-A9DD-4F6A-AEFD-9F05A98EBF06}"/>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3" xfId="10977" xr:uid="{74AB5136-8F00-4F1C-8937-C6EF9DD550AE}"/>
    <cellStyle name="Comma 2 3 3 2 3 2 3 3 2" xfId="23109" xr:uid="{08E58B7E-59A7-4D01-BB90-D27C029EE8AC}"/>
    <cellStyle name="Comma 2 3 3 2 3 2 3 4" xfId="15021" xr:uid="{5F8BB07F-A000-4745-9FEB-CD4F4D2A78AC}"/>
    <cellStyle name="Comma 2 3 3 2 3 2 4" xfId="4911" xr:uid="{6514C523-10F8-41D6-8B96-813E5B6CEE38}"/>
    <cellStyle name="Comma 2 3 3 2 3 2 4 2" xfId="17043" xr:uid="{B3580538-CF3A-4A1A-A08E-CF3BDD5787DF}"/>
    <cellStyle name="Comma 2 3 3 2 3 2 5" xfId="8955" xr:uid="{704EA443-5361-434B-8BA3-A89FC9707D97}"/>
    <cellStyle name="Comma 2 3 3 2 3 2 5 2" xfId="21087" xr:uid="{6BC5A5C0-D7BD-493F-B415-807B96A364F0}"/>
    <cellStyle name="Comma 2 3 3 2 3 2 6" xfId="12999" xr:uid="{D3FE8CDE-D2B5-4BCB-850F-141A24B211F6}"/>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3" xfId="11483" xr:uid="{2462A977-A1CC-4DD3-B580-DDDC8E4D0637}"/>
    <cellStyle name="Comma 2 3 3 2 3 3 2 3 2" xfId="23615" xr:uid="{981D510D-9CC0-4B07-A8AF-4688550A2248}"/>
    <cellStyle name="Comma 2 3 3 2 3 3 2 4" xfId="15527" xr:uid="{B0566CED-9EE7-484C-81CB-056D5E641E1C}"/>
    <cellStyle name="Comma 2 3 3 2 3 3 3" xfId="5417" xr:uid="{B76EBD86-C91B-478F-8913-F6F2782752F9}"/>
    <cellStyle name="Comma 2 3 3 2 3 3 3 2" xfId="17549" xr:uid="{6A8390AA-8C9F-43BF-8C9E-2CBC8E0B57C0}"/>
    <cellStyle name="Comma 2 3 3 2 3 3 4" xfId="9461" xr:uid="{8EB03641-7FE5-4D07-BB5E-D724090580B6}"/>
    <cellStyle name="Comma 2 3 3 2 3 3 4 2" xfId="21593" xr:uid="{79669CC1-3A64-4AD5-89C8-01FE870DAA6B}"/>
    <cellStyle name="Comma 2 3 3 2 3 3 5" xfId="13505" xr:uid="{F0B41173-10CF-4E7D-9DC9-8D2F708F43E9}"/>
    <cellStyle name="Comma 2 3 3 2 3 4" xfId="2384" xr:uid="{95DC489E-C976-46AE-90F0-D2C021D0FB74}"/>
    <cellStyle name="Comma 2 3 3 2 3 4 2" xfId="6428" xr:uid="{B8482F51-1751-4CA0-98C9-8C096E32F240}"/>
    <cellStyle name="Comma 2 3 3 2 3 4 2 2" xfId="18560" xr:uid="{481E5334-222F-4B7D-8870-CECDA23A6DD2}"/>
    <cellStyle name="Comma 2 3 3 2 3 4 3" xfId="10472" xr:uid="{993D98FF-374C-434E-A7B7-26F1FB2166D3}"/>
    <cellStyle name="Comma 2 3 3 2 3 4 3 2" xfId="22604" xr:uid="{B86145DD-C7D6-436A-A4C2-F3743D9D15A6}"/>
    <cellStyle name="Comma 2 3 3 2 3 4 4" xfId="14516" xr:uid="{6049F3C1-3BC0-461C-ACA7-76189D17A0B5}"/>
    <cellStyle name="Comma 2 3 3 2 3 5" xfId="4406" xr:uid="{FEAB0C01-36EB-47D3-B1A9-8B3F5CD77795}"/>
    <cellStyle name="Comma 2 3 3 2 3 5 2" xfId="16538" xr:uid="{7704ACDC-6CA3-4BE5-A028-737304FA9479}"/>
    <cellStyle name="Comma 2 3 3 2 3 6" xfId="8450" xr:uid="{20262815-95FB-4474-A318-909CAF050754}"/>
    <cellStyle name="Comma 2 3 3 2 3 6 2" xfId="20582" xr:uid="{AC742611-496D-4038-B6E1-5AC7F6A1E589}"/>
    <cellStyle name="Comma 2 3 3 2 3 7" xfId="12494" xr:uid="{2DAA8883-C696-4B2F-AC08-A87A28AAB594}"/>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3" xfId="11735" xr:uid="{9622C75F-1A75-46D2-BC9F-A11D17A44B1C}"/>
    <cellStyle name="Comma 2 3 3 2 4 2 2 3 2" xfId="23867" xr:uid="{99EA770F-6FEF-4EED-85F8-E08138E11414}"/>
    <cellStyle name="Comma 2 3 3 2 4 2 2 4" xfId="15779" xr:uid="{D46827A9-F81C-4B06-A124-1949A7745F33}"/>
    <cellStyle name="Comma 2 3 3 2 4 2 3" xfId="5669" xr:uid="{7D475369-DDEF-46AE-9C53-2F6A69964CF5}"/>
    <cellStyle name="Comma 2 3 3 2 4 2 3 2" xfId="17801" xr:uid="{EE2D624E-EE0D-424A-A42A-D55268491951}"/>
    <cellStyle name="Comma 2 3 3 2 4 2 4" xfId="9713" xr:uid="{4E90C922-FD31-480B-A497-C081C3C7CA73}"/>
    <cellStyle name="Comma 2 3 3 2 4 2 4 2" xfId="21845" xr:uid="{059E1FBA-64EB-4052-8AD2-6A46182630C6}"/>
    <cellStyle name="Comma 2 3 3 2 4 2 5" xfId="13757" xr:uid="{A268D872-3E18-4554-A829-6D4D968A6E31}"/>
    <cellStyle name="Comma 2 3 3 2 4 3" xfId="2636" xr:uid="{8812DD0B-7DA8-4252-80C9-A6FF868CCB49}"/>
    <cellStyle name="Comma 2 3 3 2 4 3 2" xfId="6680" xr:uid="{DCCCFDFB-7555-4E2C-BDEA-47BBF47D00EA}"/>
    <cellStyle name="Comma 2 3 3 2 4 3 2 2" xfId="18812" xr:uid="{CAECB6F8-1503-4C26-94D9-9EBE14E7DF51}"/>
    <cellStyle name="Comma 2 3 3 2 4 3 3" xfId="10724" xr:uid="{910C2842-4F7B-47F4-859E-16FCF42355B7}"/>
    <cellStyle name="Comma 2 3 3 2 4 3 3 2" xfId="22856" xr:uid="{2A96B156-06D7-4DA6-9138-38CB090873D8}"/>
    <cellStyle name="Comma 2 3 3 2 4 3 4" xfId="14768" xr:uid="{A9648565-CA93-4550-BA2D-BCFFA9E2C664}"/>
    <cellStyle name="Comma 2 3 3 2 4 4" xfId="4658" xr:uid="{E9C742CE-43D8-4296-868C-7309E520EA74}"/>
    <cellStyle name="Comma 2 3 3 2 4 4 2" xfId="16790" xr:uid="{3AE99DBC-2F02-4866-9DD3-923D11195FB3}"/>
    <cellStyle name="Comma 2 3 3 2 4 5" xfId="8702" xr:uid="{1D3DB530-01AD-4719-A426-663C7625D1B9}"/>
    <cellStyle name="Comma 2 3 3 2 4 5 2" xfId="20834" xr:uid="{4AD6F194-FA66-4DC7-AAF1-7C9D4F9193EC}"/>
    <cellStyle name="Comma 2 3 3 2 4 6" xfId="12746" xr:uid="{49497BE7-A7B9-45ED-B1CD-115B729B4E6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3" xfId="11230" xr:uid="{ED778C6F-8F92-463D-8D00-91388D938625}"/>
    <cellStyle name="Comma 2 3 3 2 5 2 3 2" xfId="23362" xr:uid="{E8FA2AFC-69C6-43B9-BEE8-4406F70074C1}"/>
    <cellStyle name="Comma 2 3 3 2 5 2 4" xfId="15274" xr:uid="{DF6ED81D-BF1E-4F05-95D4-97B13C64A335}"/>
    <cellStyle name="Comma 2 3 3 2 5 3" xfId="5164" xr:uid="{8F892C20-C990-4BCE-8499-BD32C0E0C20E}"/>
    <cellStyle name="Comma 2 3 3 2 5 3 2" xfId="17296" xr:uid="{C1C1CD9E-8FF2-42A7-9DB0-328BD1219297}"/>
    <cellStyle name="Comma 2 3 3 2 5 4" xfId="9208" xr:uid="{E58E0823-C38C-4DE4-9733-F4F057EEE4D0}"/>
    <cellStyle name="Comma 2 3 3 2 5 4 2" xfId="21340" xr:uid="{EDA90951-1487-4CF4-AECB-FF14E425420D}"/>
    <cellStyle name="Comma 2 3 3 2 5 5" xfId="13252" xr:uid="{E3251426-AFE3-4ED1-8D91-46C6ADDA2FAB}"/>
    <cellStyle name="Comma 2 3 3 2 6" xfId="2131" xr:uid="{736F03DA-CCBF-45DA-99C3-678F6D0383A3}"/>
    <cellStyle name="Comma 2 3 3 2 6 2" xfId="6175" xr:uid="{EADD4BB3-21C0-4BDB-8437-68772F09F5B9}"/>
    <cellStyle name="Comma 2 3 3 2 6 2 2" xfId="18307" xr:uid="{F386C854-38A0-41E9-996B-78E83859AFAC}"/>
    <cellStyle name="Comma 2 3 3 2 6 3" xfId="10219" xr:uid="{A050E57B-9F93-4B7A-8C05-BCC7FF48226D}"/>
    <cellStyle name="Comma 2 3 3 2 6 3 2" xfId="22351" xr:uid="{0C46F69B-0F24-4724-B51C-E595D62CE914}"/>
    <cellStyle name="Comma 2 3 3 2 6 4" xfId="14263" xr:uid="{C4C9E48A-9669-4FCE-8353-EC60CB004A81}"/>
    <cellStyle name="Comma 2 3 3 2 7" xfId="4153" xr:uid="{6965D0BE-8136-4D40-933C-684F04D190C1}"/>
    <cellStyle name="Comma 2 3 3 2 7 2" xfId="16285" xr:uid="{19588AA0-037F-4D65-9E7F-E5D6158FDD58}"/>
    <cellStyle name="Comma 2 3 3 2 8" xfId="8197" xr:uid="{683D0C80-CAC9-4BB9-9511-11BA4E875DE8}"/>
    <cellStyle name="Comma 2 3 3 2 8 2" xfId="20329" xr:uid="{3B59AFE4-AB9D-4685-99AA-8B67E88576A6}"/>
    <cellStyle name="Comma 2 3 3 2 9" xfId="12241" xr:uid="{E3C3D197-D602-42E3-9215-D406E1019F59}"/>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3" xfId="12051" xr:uid="{28E639FC-0B28-4FBA-AB4B-F74B76E601A5}"/>
    <cellStyle name="Comma 2 3 3 3 2 2 2 2 3 2" xfId="24183" xr:uid="{E31BB95D-F132-4CA9-B6E7-675A7B7CFD9F}"/>
    <cellStyle name="Comma 2 3 3 3 2 2 2 2 4" xfId="16095" xr:uid="{81CED151-1EBB-4329-9649-DFFDE121D5DA}"/>
    <cellStyle name="Comma 2 3 3 3 2 2 2 3" xfId="5985" xr:uid="{6277DEC1-CAFB-45F8-8863-737A1954D097}"/>
    <cellStyle name="Comma 2 3 3 3 2 2 2 3 2" xfId="18117" xr:uid="{27336DAC-5A87-41D3-AFCF-F89541D2CE97}"/>
    <cellStyle name="Comma 2 3 3 3 2 2 2 4" xfId="10029" xr:uid="{6924A66A-F891-4FDA-A183-37AA49B3FCB0}"/>
    <cellStyle name="Comma 2 3 3 3 2 2 2 4 2" xfId="22161" xr:uid="{AD9760B1-B36A-46BC-93B3-24F2F959BE5F}"/>
    <cellStyle name="Comma 2 3 3 3 2 2 2 5" xfId="14073" xr:uid="{BA46F091-FC20-49BE-8D62-54E71F1625D4}"/>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3" xfId="11040" xr:uid="{EE5E7D34-059D-4EA0-97A5-20E894FC0DEA}"/>
    <cellStyle name="Comma 2 3 3 3 2 2 3 3 2" xfId="23172" xr:uid="{F33E4EB1-6FB1-4E9D-8EAD-11B132142BD1}"/>
    <cellStyle name="Comma 2 3 3 3 2 2 3 4" xfId="15084" xr:uid="{5DCD788F-46D7-41F0-B3AF-67FA4DB6C949}"/>
    <cellStyle name="Comma 2 3 3 3 2 2 4" xfId="4974" xr:uid="{AEE3E5FE-44A9-451D-96A5-4838B9A096BD}"/>
    <cellStyle name="Comma 2 3 3 3 2 2 4 2" xfId="17106" xr:uid="{C4A132FC-0CC2-423C-B692-AA86C5CCE397}"/>
    <cellStyle name="Comma 2 3 3 3 2 2 5" xfId="9018" xr:uid="{24415CD1-9A7A-4FE7-88E4-C54FBC6CCF88}"/>
    <cellStyle name="Comma 2 3 3 3 2 2 5 2" xfId="21150" xr:uid="{728BB0C6-3B19-4F99-B358-697860239DC0}"/>
    <cellStyle name="Comma 2 3 3 3 2 2 6" xfId="13062" xr:uid="{E2B4886B-5505-442C-B38B-AA56956C1647}"/>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3" xfId="11546" xr:uid="{EB3E342A-DC8F-481F-B0D4-F6940F4A94C9}"/>
    <cellStyle name="Comma 2 3 3 3 2 3 2 3 2" xfId="23678" xr:uid="{CAECD506-AD3F-4F85-8E4E-A1505FAEB0E9}"/>
    <cellStyle name="Comma 2 3 3 3 2 3 2 4" xfId="15590" xr:uid="{EBE1A208-CA6B-40A5-9085-2DB4BA290CA5}"/>
    <cellStyle name="Comma 2 3 3 3 2 3 3" xfId="5480" xr:uid="{66D32385-E535-41A0-B609-4910EE9E6B6B}"/>
    <cellStyle name="Comma 2 3 3 3 2 3 3 2" xfId="17612" xr:uid="{59A72F5B-40B7-449D-99E0-8B89E8122A7B}"/>
    <cellStyle name="Comma 2 3 3 3 2 3 4" xfId="9524" xr:uid="{D5D2467A-09D6-4D98-8B93-191B1678EDA9}"/>
    <cellStyle name="Comma 2 3 3 3 2 3 4 2" xfId="21656" xr:uid="{0F1CBDD4-F15B-4F6C-9E87-AF164F5AA32B}"/>
    <cellStyle name="Comma 2 3 3 3 2 3 5" xfId="13568" xr:uid="{A34AAF6C-A6FB-420C-81CD-B885E3231C31}"/>
    <cellStyle name="Comma 2 3 3 3 2 4" xfId="2447" xr:uid="{825CE52A-F9DA-4420-87A0-5DCDC310839F}"/>
    <cellStyle name="Comma 2 3 3 3 2 4 2" xfId="6491" xr:uid="{D21E45A9-3334-41EC-9610-2DF563813CE8}"/>
    <cellStyle name="Comma 2 3 3 3 2 4 2 2" xfId="18623" xr:uid="{9CAD1DEF-12F5-466D-BDBD-D57210FC06BA}"/>
    <cellStyle name="Comma 2 3 3 3 2 4 3" xfId="10535" xr:uid="{47D4DF21-AB89-4FC4-B207-F69BCBF57813}"/>
    <cellStyle name="Comma 2 3 3 3 2 4 3 2" xfId="22667" xr:uid="{A1FAB4F6-BD94-47BC-AB20-1F8C9735961F}"/>
    <cellStyle name="Comma 2 3 3 3 2 4 4" xfId="14579" xr:uid="{20CCB6D0-77D2-491D-BC83-7E0761016B85}"/>
    <cellStyle name="Comma 2 3 3 3 2 5" xfId="4469" xr:uid="{786F3C6C-CB82-4BE5-89B4-F13575CA2D65}"/>
    <cellStyle name="Comma 2 3 3 3 2 5 2" xfId="16601" xr:uid="{D2B08B37-7155-4556-9D59-7D82DED4A309}"/>
    <cellStyle name="Comma 2 3 3 3 2 6" xfId="8513" xr:uid="{E16A45CD-F59A-48E8-840A-CC50DE8202C0}"/>
    <cellStyle name="Comma 2 3 3 3 2 6 2" xfId="20645" xr:uid="{5EE120C6-72BF-4354-AD45-98F55AB73920}"/>
    <cellStyle name="Comma 2 3 3 3 2 7" xfId="12557" xr:uid="{4CA38E9C-32EC-417E-8998-74F834682E6D}"/>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3" xfId="11798" xr:uid="{9D2F18D6-0CA0-4831-974A-DE5C5472266E}"/>
    <cellStyle name="Comma 2 3 3 3 3 2 2 3 2" xfId="23930" xr:uid="{ADD0F1C8-6007-4BB7-B914-AB0E6DB03712}"/>
    <cellStyle name="Comma 2 3 3 3 3 2 2 4" xfId="15842" xr:uid="{785A41BD-A01C-4D4E-9EF5-6D6E2806E38A}"/>
    <cellStyle name="Comma 2 3 3 3 3 2 3" xfId="5732" xr:uid="{8897D950-8F71-4891-AD1D-00B863F6C845}"/>
    <cellStyle name="Comma 2 3 3 3 3 2 3 2" xfId="17864" xr:uid="{F1D73397-C1B3-4467-8F6C-951F4633DF5C}"/>
    <cellStyle name="Comma 2 3 3 3 3 2 4" xfId="9776" xr:uid="{7401F101-F61F-41BF-9027-2C77D2F4A2CF}"/>
    <cellStyle name="Comma 2 3 3 3 3 2 4 2" xfId="21908" xr:uid="{88D4B203-06FE-4F69-B256-7F696C59D9E1}"/>
    <cellStyle name="Comma 2 3 3 3 3 2 5" xfId="13820" xr:uid="{7E792010-5D02-4B69-A286-8E405D797CE6}"/>
    <cellStyle name="Comma 2 3 3 3 3 3" xfId="2699" xr:uid="{A68EF8E2-0F3E-4A5D-AE55-30946E5CC801}"/>
    <cellStyle name="Comma 2 3 3 3 3 3 2" xfId="6743" xr:uid="{985A061A-3A49-4479-BEA6-F58089CBF6CF}"/>
    <cellStyle name="Comma 2 3 3 3 3 3 2 2" xfId="18875" xr:uid="{07C1C429-E221-4204-8597-A9B2259327BE}"/>
    <cellStyle name="Comma 2 3 3 3 3 3 3" xfId="10787" xr:uid="{AA631D00-8D56-4D08-8AA1-CDE912DFA5D4}"/>
    <cellStyle name="Comma 2 3 3 3 3 3 3 2" xfId="22919" xr:uid="{69071DBF-44C8-4A99-9167-7141499DD7D3}"/>
    <cellStyle name="Comma 2 3 3 3 3 3 4" xfId="14831" xr:uid="{D3895692-7C2A-4D41-BA10-BF71DFBF0AE2}"/>
    <cellStyle name="Comma 2 3 3 3 3 4" xfId="4721" xr:uid="{CC208A64-A95A-42DB-9884-DB5462E3FBDE}"/>
    <cellStyle name="Comma 2 3 3 3 3 4 2" xfId="16853" xr:uid="{12C482EB-13A3-4180-ADC6-67E7F4D731ED}"/>
    <cellStyle name="Comma 2 3 3 3 3 5" xfId="8765" xr:uid="{2E9857BC-DB24-42C8-8940-03445F44F025}"/>
    <cellStyle name="Comma 2 3 3 3 3 5 2" xfId="20897" xr:uid="{89618C40-0F1C-41FA-99EB-D21D120DD024}"/>
    <cellStyle name="Comma 2 3 3 3 3 6" xfId="12809" xr:uid="{8D87B716-CE2C-4C7C-AC28-89497B6D5325}"/>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3" xfId="11293" xr:uid="{4AE123C6-5CA1-451F-B104-6E45236EE41B}"/>
    <cellStyle name="Comma 2 3 3 3 4 2 3 2" xfId="23425" xr:uid="{B5FEB3FD-591E-47CC-B703-367653F3F3A6}"/>
    <cellStyle name="Comma 2 3 3 3 4 2 4" xfId="15337" xr:uid="{40993215-C78C-452D-AE57-3D247A518164}"/>
    <cellStyle name="Comma 2 3 3 3 4 3" xfId="5227" xr:uid="{FF05A290-8840-43A9-944A-E7E06433F779}"/>
    <cellStyle name="Comma 2 3 3 3 4 3 2" xfId="17359" xr:uid="{CBC71BDD-58E6-4777-B230-61888F1E1481}"/>
    <cellStyle name="Comma 2 3 3 3 4 4" xfId="9271" xr:uid="{E38479FE-37A6-4B39-9F06-F741DEC26D8D}"/>
    <cellStyle name="Comma 2 3 3 3 4 4 2" xfId="21403" xr:uid="{F91CDDFD-F5AA-42AD-8D0A-849D3FDD1840}"/>
    <cellStyle name="Comma 2 3 3 3 4 5" xfId="13315" xr:uid="{7F1EC8CE-FD36-4D34-9E1A-9614BC69AF01}"/>
    <cellStyle name="Comma 2 3 3 3 5" xfId="2194" xr:uid="{68C768F9-DAB7-4A54-AC64-49E51316BC9C}"/>
    <cellStyle name="Comma 2 3 3 3 5 2" xfId="6238" xr:uid="{E9F2A446-6D0F-4989-A3F0-E0B9D75A1B41}"/>
    <cellStyle name="Comma 2 3 3 3 5 2 2" xfId="18370" xr:uid="{D0BE51FF-0A95-4C12-BEB0-BCDCC8763ECC}"/>
    <cellStyle name="Comma 2 3 3 3 5 3" xfId="10282" xr:uid="{E95AF6D2-70F6-4B70-AEAB-A1353178E4D8}"/>
    <cellStyle name="Comma 2 3 3 3 5 3 2" xfId="22414" xr:uid="{F1BC6B48-2D5F-440D-8F03-3CE1E67CC51A}"/>
    <cellStyle name="Comma 2 3 3 3 5 4" xfId="14326" xr:uid="{38ED3DB3-C0BB-43CC-8B3A-06013DB16B23}"/>
    <cellStyle name="Comma 2 3 3 3 6" xfId="4216" xr:uid="{79BD7129-23B0-49BF-94DF-ADEC16366ACF}"/>
    <cellStyle name="Comma 2 3 3 3 6 2" xfId="16348" xr:uid="{923ADB2C-1848-4C4A-96C0-882A48C90A83}"/>
    <cellStyle name="Comma 2 3 3 3 7" xfId="8260" xr:uid="{5C710692-5EF5-4EB1-9CD5-43A8621346DA}"/>
    <cellStyle name="Comma 2 3 3 3 7 2" xfId="20392" xr:uid="{0765BCD3-53D7-4883-9635-A02C6E3D89E7}"/>
    <cellStyle name="Comma 2 3 3 3 8" xfId="12304" xr:uid="{1A274AA9-4F61-4F48-AE52-68816BC7A66A}"/>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3" xfId="11925" xr:uid="{A6849C88-52C1-4760-B3D5-81D9009D492E}"/>
    <cellStyle name="Comma 2 3 3 4 2 2 2 3 2" xfId="24057" xr:uid="{5143CA11-B8C0-4F4E-AE32-15C93D632637}"/>
    <cellStyle name="Comma 2 3 3 4 2 2 2 4" xfId="15969" xr:uid="{0599D9DF-31E6-4364-A8C7-A20ED2B1C053}"/>
    <cellStyle name="Comma 2 3 3 4 2 2 3" xfId="5859" xr:uid="{170FAB57-3B47-4610-98A6-07C1EA4058B0}"/>
    <cellStyle name="Comma 2 3 3 4 2 2 3 2" xfId="17991" xr:uid="{2D243C92-FDDB-4F3F-BD9C-C16369C498D9}"/>
    <cellStyle name="Comma 2 3 3 4 2 2 4" xfId="9903" xr:uid="{800AC1DE-DD8B-4724-BE95-CCECB12E15C0}"/>
    <cellStyle name="Comma 2 3 3 4 2 2 4 2" xfId="22035" xr:uid="{E176FED9-49C3-47CE-9F85-47C2C93499C1}"/>
    <cellStyle name="Comma 2 3 3 4 2 2 5" xfId="13947" xr:uid="{9134E9F9-AA69-4E6A-B51D-0D864AF7A402}"/>
    <cellStyle name="Comma 2 3 3 4 2 3" xfId="2826" xr:uid="{BC49BA7C-938F-44B7-A73A-6D10AFC874B5}"/>
    <cellStyle name="Comma 2 3 3 4 2 3 2" xfId="6870" xr:uid="{65919858-80FF-4383-898A-0C813F608514}"/>
    <cellStyle name="Comma 2 3 3 4 2 3 2 2" xfId="19002" xr:uid="{00133719-5896-43AB-9BCE-5C43335B7438}"/>
    <cellStyle name="Comma 2 3 3 4 2 3 3" xfId="10914" xr:uid="{A373FEA1-F34E-4084-A8C4-069CF7D64303}"/>
    <cellStyle name="Comma 2 3 3 4 2 3 3 2" xfId="23046" xr:uid="{92766B48-E0B4-4BF5-BA05-D168540141E2}"/>
    <cellStyle name="Comma 2 3 3 4 2 3 4" xfId="14958" xr:uid="{5C292891-D74E-496D-A8C5-D5003E4C0545}"/>
    <cellStyle name="Comma 2 3 3 4 2 4" xfId="4848" xr:uid="{BDF7AF84-8DFE-45DB-BC99-C3298C8A4E37}"/>
    <cellStyle name="Comma 2 3 3 4 2 4 2" xfId="16980" xr:uid="{361D57D6-A95D-44AB-B271-5EA38CA35F41}"/>
    <cellStyle name="Comma 2 3 3 4 2 5" xfId="8892" xr:uid="{B74FAB1E-4D91-4123-90C4-73898A702D1C}"/>
    <cellStyle name="Comma 2 3 3 4 2 5 2" xfId="21024" xr:uid="{7476696A-5CD5-4B3E-ACDB-14CFE1B44FE9}"/>
    <cellStyle name="Comma 2 3 3 4 2 6" xfId="12936" xr:uid="{94BDBFEE-A01E-40D7-8D9D-C97B517A89B2}"/>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3" xfId="11420" xr:uid="{EB4E4B5B-3531-40A1-85BC-E918C1724B24}"/>
    <cellStyle name="Comma 2 3 3 4 3 2 3 2" xfId="23552" xr:uid="{67CBD838-E8E6-4D6B-9154-9C893569B9EE}"/>
    <cellStyle name="Comma 2 3 3 4 3 2 4" xfId="15464" xr:uid="{A89B7DF3-8A0C-493A-8701-0B3D096B7DE1}"/>
    <cellStyle name="Comma 2 3 3 4 3 3" xfId="5354" xr:uid="{34B9E166-7AF7-400D-8CC6-A84C0BA28A4B}"/>
    <cellStyle name="Comma 2 3 3 4 3 3 2" xfId="17486" xr:uid="{36A28615-3E06-4159-B594-B35AEEE2715A}"/>
    <cellStyle name="Comma 2 3 3 4 3 4" xfId="9398" xr:uid="{7A0575A6-AD5F-4CA4-A419-9CA72A409417}"/>
    <cellStyle name="Comma 2 3 3 4 3 4 2" xfId="21530" xr:uid="{8E6A10A2-F6E6-4497-A534-7924199842AF}"/>
    <cellStyle name="Comma 2 3 3 4 3 5" xfId="13442" xr:uid="{B44DE9DA-8532-43A7-85D3-C9DACEC9F42C}"/>
    <cellStyle name="Comma 2 3 3 4 4" xfId="2321" xr:uid="{299CCCA5-D290-47C2-84A6-1A14FDEDBDBB}"/>
    <cellStyle name="Comma 2 3 3 4 4 2" xfId="6365" xr:uid="{0F83921F-8425-4BA8-B77A-1B4E6B38DFED}"/>
    <cellStyle name="Comma 2 3 3 4 4 2 2" xfId="18497" xr:uid="{7C7C62B0-6018-4914-8F40-0751E0F0A443}"/>
    <cellStyle name="Comma 2 3 3 4 4 3" xfId="10409" xr:uid="{A8554BD8-B052-4390-A48A-CFC547590F72}"/>
    <cellStyle name="Comma 2 3 3 4 4 3 2" xfId="22541" xr:uid="{CCC00ED0-475A-4EFD-B786-3ED2A6532E47}"/>
    <cellStyle name="Comma 2 3 3 4 4 4" xfId="14453" xr:uid="{0FD43E74-CB05-4DC1-94A9-E38507949004}"/>
    <cellStyle name="Comma 2 3 3 4 5" xfId="4343" xr:uid="{CDE58FF4-BABF-4805-A6E4-6387A2C1F71C}"/>
    <cellStyle name="Comma 2 3 3 4 5 2" xfId="16475" xr:uid="{36C37B9D-0BC1-4A9E-A7DA-2CD5C00F74C1}"/>
    <cellStyle name="Comma 2 3 3 4 6" xfId="8387" xr:uid="{2416A93D-4C35-451B-AA3E-1267A0857D1F}"/>
    <cellStyle name="Comma 2 3 3 4 6 2" xfId="20519" xr:uid="{5EEA953D-5FA6-4B55-8F86-D72A036C70FA}"/>
    <cellStyle name="Comma 2 3 3 4 7" xfId="12431" xr:uid="{2392A88C-8165-451B-AF06-EBB64823E7C4}"/>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3" xfId="11672" xr:uid="{14284EBD-19AA-49F7-9B1B-DC3472BB1D31}"/>
    <cellStyle name="Comma 2 3 3 5 2 2 3 2" xfId="23804" xr:uid="{251F7098-2C93-4B13-91BC-C6D0D227E188}"/>
    <cellStyle name="Comma 2 3 3 5 2 2 4" xfId="15716" xr:uid="{27C4F87B-8CA1-4F92-AED4-7810B886FB56}"/>
    <cellStyle name="Comma 2 3 3 5 2 3" xfId="5606" xr:uid="{12EDC175-5CCB-4AEB-A5FB-08312F3C52AC}"/>
    <cellStyle name="Comma 2 3 3 5 2 3 2" xfId="17738" xr:uid="{31F0B958-9BBB-44BF-A5C3-31C038D2F961}"/>
    <cellStyle name="Comma 2 3 3 5 2 4" xfId="9650" xr:uid="{A63C7629-EA9D-49FD-A610-F5D4ECB427ED}"/>
    <cellStyle name="Comma 2 3 3 5 2 4 2" xfId="21782" xr:uid="{24254DB0-952D-45D8-89AB-0542198969C6}"/>
    <cellStyle name="Comma 2 3 3 5 2 5" xfId="13694" xr:uid="{463DAC2C-D5E7-485C-8ACC-0D126D0BE3BC}"/>
    <cellStyle name="Comma 2 3 3 5 3" xfId="2573" xr:uid="{ACD11580-D14C-4BBF-84B8-29EAFAE18A98}"/>
    <cellStyle name="Comma 2 3 3 5 3 2" xfId="6617" xr:uid="{3BA1682D-D13C-493A-9135-6B2F883A3419}"/>
    <cellStyle name="Comma 2 3 3 5 3 2 2" xfId="18749" xr:uid="{3DF8264C-6151-4630-9254-150086E788BD}"/>
    <cellStyle name="Comma 2 3 3 5 3 3" xfId="10661" xr:uid="{1DE6C9EF-1F1D-4B7C-8E76-0609004A1C69}"/>
    <cellStyle name="Comma 2 3 3 5 3 3 2" xfId="22793" xr:uid="{03A18D81-C68D-495A-B135-F17CC30C6910}"/>
    <cellStyle name="Comma 2 3 3 5 3 4" xfId="14705" xr:uid="{692DCCC1-0AA3-4FF0-8DBD-C23488B5498A}"/>
    <cellStyle name="Comma 2 3 3 5 4" xfId="4595" xr:uid="{25449B95-D982-428B-B285-7160D3115E14}"/>
    <cellStyle name="Comma 2 3 3 5 4 2" xfId="16727" xr:uid="{27B3302D-BBB6-44C8-B58B-ADC7BE31F8CA}"/>
    <cellStyle name="Comma 2 3 3 5 5" xfId="8639" xr:uid="{5842F96C-C8F7-431A-B9CF-F6535AEE1CE8}"/>
    <cellStyle name="Comma 2 3 3 5 5 2" xfId="20771" xr:uid="{9C75A9F7-52ED-48FA-85E1-96382A0C14A1}"/>
    <cellStyle name="Comma 2 3 3 5 6" xfId="12683" xr:uid="{A7E8379B-045C-468E-8587-5F6B810192AD}"/>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3" xfId="11167" xr:uid="{DAD6A95D-4AFC-4DC8-8051-560AF9B27B6E}"/>
    <cellStyle name="Comma 2 3 3 6 2 3 2" xfId="23299" xr:uid="{CCB6A16B-8C0E-47CF-81A7-C06801592C6D}"/>
    <cellStyle name="Comma 2 3 3 6 2 4" xfId="15211" xr:uid="{C0452EF9-CBDB-47FA-A1DD-09D6F76E8668}"/>
    <cellStyle name="Comma 2 3 3 6 3" xfId="5101" xr:uid="{F861988A-9E7B-4560-9FCB-E3A50115FA7A}"/>
    <cellStyle name="Comma 2 3 3 6 3 2" xfId="17233" xr:uid="{3690F026-14EB-4278-B108-C00C782F08B1}"/>
    <cellStyle name="Comma 2 3 3 6 4" xfId="9145" xr:uid="{78D0B0A1-5728-48E0-86B8-954793AD8FED}"/>
    <cellStyle name="Comma 2 3 3 6 4 2" xfId="21277" xr:uid="{4975505A-5786-4E5D-8B67-DE92E370F020}"/>
    <cellStyle name="Comma 2 3 3 6 5" xfId="13189" xr:uid="{EF715229-D751-49B7-B173-684A285EC822}"/>
    <cellStyle name="Comma 2 3 3 7" xfId="2068" xr:uid="{EBC5D640-916B-4CB8-8AE9-28BB4F77C89B}"/>
    <cellStyle name="Comma 2 3 3 7 2" xfId="6112" xr:uid="{0A5AE78B-A95D-4151-A3CC-79760C0AB15B}"/>
    <cellStyle name="Comma 2 3 3 7 2 2" xfId="18244" xr:uid="{977656A3-53FD-4AEB-A03A-63C583E0BEEE}"/>
    <cellStyle name="Comma 2 3 3 7 3" xfId="10156" xr:uid="{9C1061CA-1AA1-45D8-AC01-919DCED2F71A}"/>
    <cellStyle name="Comma 2 3 3 7 3 2" xfId="22288" xr:uid="{DBD18814-31A6-4AE0-96DE-AF9726E577CF}"/>
    <cellStyle name="Comma 2 3 3 7 4" xfId="14200" xr:uid="{B56EEBC9-79C1-4B53-8C82-C54A35119C62}"/>
    <cellStyle name="Comma 2 3 3 8" xfId="4090" xr:uid="{DD72DDC1-9B9D-430E-949E-67FC9DF230CD}"/>
    <cellStyle name="Comma 2 3 3 8 2" xfId="16222" xr:uid="{8B1492DA-9D51-4807-A97D-3277B5E228AE}"/>
    <cellStyle name="Comma 2 3 3 9" xfId="8134" xr:uid="{89FCF4E2-A5DC-4ECB-BFE8-0DEE159021C3}"/>
    <cellStyle name="Comma 2 3 3 9 2" xfId="20266" xr:uid="{69E21635-7798-43E4-8802-5A1AFF621779}"/>
    <cellStyle name="Comma 2 3 4" xfId="67" xr:uid="{E8F716A1-4961-487C-9587-F86E1E6D115A}"/>
    <cellStyle name="Comma 2 3 4 10" xfId="12199" xr:uid="{E800C69D-02FC-4A7E-A828-0105FD6EE574}"/>
    <cellStyle name="Comma 2 3 4 2" xfId="130" xr:uid="{5C59F60B-00A0-45BB-B5AF-3CDF8599A7C6}"/>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3" xfId="12135" xr:uid="{EF83AAFB-8880-4C39-84F6-8320F2B68FF6}"/>
    <cellStyle name="Comma 2 3 4 2 2 2 2 2 2 3 2" xfId="24267" xr:uid="{AFCC5562-552E-4FE5-8679-074FA99AC8AC}"/>
    <cellStyle name="Comma 2 3 4 2 2 2 2 2 2 4" xfId="16179" xr:uid="{C85C73F3-68A8-41BB-BEF6-8C50180A6A10}"/>
    <cellStyle name="Comma 2 3 4 2 2 2 2 2 3" xfId="6069" xr:uid="{B5BF02A9-872D-4B4C-AD45-5BF652916E74}"/>
    <cellStyle name="Comma 2 3 4 2 2 2 2 2 3 2" xfId="18201" xr:uid="{0353BBA1-0151-4921-8AEC-0BD756C0E32B}"/>
    <cellStyle name="Comma 2 3 4 2 2 2 2 2 4" xfId="10113" xr:uid="{F2D9049F-EDBC-45AD-A31E-D852A86AF63E}"/>
    <cellStyle name="Comma 2 3 4 2 2 2 2 2 4 2" xfId="22245" xr:uid="{C95E6759-3EDB-4538-B52D-032A1391B6CE}"/>
    <cellStyle name="Comma 2 3 4 2 2 2 2 2 5" xfId="14157" xr:uid="{BB293111-5FEF-4032-BC0E-D5C863B953E0}"/>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3" xfId="11124" xr:uid="{0B0D17E8-AA28-4482-9221-3B2BB3074002}"/>
    <cellStyle name="Comma 2 3 4 2 2 2 2 3 3 2" xfId="23256" xr:uid="{7A7EC982-164F-43F3-B31A-2F0445B9F052}"/>
    <cellStyle name="Comma 2 3 4 2 2 2 2 3 4" xfId="15168" xr:uid="{8A6EC0F5-0127-4874-8664-4B7176099168}"/>
    <cellStyle name="Comma 2 3 4 2 2 2 2 4" xfId="5058" xr:uid="{DDD73E9C-A02C-4291-A800-2F5358B422B6}"/>
    <cellStyle name="Comma 2 3 4 2 2 2 2 4 2" xfId="17190" xr:uid="{0FE6AA29-5F23-48D5-930A-A7AF6498029C}"/>
    <cellStyle name="Comma 2 3 4 2 2 2 2 5" xfId="9102" xr:uid="{77AD571B-D958-44F4-9EA9-06CE8A6734DD}"/>
    <cellStyle name="Comma 2 3 4 2 2 2 2 5 2" xfId="21234" xr:uid="{51EAA3AE-D27C-418C-BD2D-E6C1D3C92B52}"/>
    <cellStyle name="Comma 2 3 4 2 2 2 2 6" xfId="13146" xr:uid="{08FA728E-F59E-41C8-99BE-0BE343A0F079}"/>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3" xfId="11630" xr:uid="{6E248EA8-A422-49F5-AC3E-5E44C6D1FC95}"/>
    <cellStyle name="Comma 2 3 4 2 2 2 3 2 3 2" xfId="23762" xr:uid="{A2BFB2EE-3529-42D3-AF16-8F5064460BB9}"/>
    <cellStyle name="Comma 2 3 4 2 2 2 3 2 4" xfId="15674" xr:uid="{91A131C1-2857-44AA-9249-D78464879AB0}"/>
    <cellStyle name="Comma 2 3 4 2 2 2 3 3" xfId="5564" xr:uid="{EFAD08CE-34D3-4EFB-9FD4-D8374391C8DD}"/>
    <cellStyle name="Comma 2 3 4 2 2 2 3 3 2" xfId="17696" xr:uid="{63A53681-34C2-4087-8B85-A2DA504E48FA}"/>
    <cellStyle name="Comma 2 3 4 2 2 2 3 4" xfId="9608" xr:uid="{AE4BF7ED-0514-4AB5-AB73-DAC97625273F}"/>
    <cellStyle name="Comma 2 3 4 2 2 2 3 4 2" xfId="21740" xr:uid="{740B0243-B186-4A56-B62A-54F9C4665944}"/>
    <cellStyle name="Comma 2 3 4 2 2 2 3 5" xfId="13652" xr:uid="{A15D89CC-6C07-4D69-9C58-C0EE6A36BBE3}"/>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3" xfId="10619" xr:uid="{75477E5E-D701-4A0B-B04A-7A32885403BC}"/>
    <cellStyle name="Comma 2 3 4 2 2 2 4 3 2" xfId="22751" xr:uid="{5024B1FA-DBE0-41AD-80AD-7E149791E20E}"/>
    <cellStyle name="Comma 2 3 4 2 2 2 4 4" xfId="14663" xr:uid="{39ABEB6C-E329-41F7-BA83-A1C324FF144E}"/>
    <cellStyle name="Comma 2 3 4 2 2 2 5" xfId="4553" xr:uid="{50EBA667-EB15-4A68-8D51-EA169A566307}"/>
    <cellStyle name="Comma 2 3 4 2 2 2 5 2" xfId="16685" xr:uid="{DC28912E-93A1-4EA1-91BE-2BE9429C6FBF}"/>
    <cellStyle name="Comma 2 3 4 2 2 2 6" xfId="8597" xr:uid="{777DA6D1-EFA6-40D6-B0EA-F1164AB65910}"/>
    <cellStyle name="Comma 2 3 4 2 2 2 6 2" xfId="20729" xr:uid="{80501E42-090B-4299-B53F-4350C844573F}"/>
    <cellStyle name="Comma 2 3 4 2 2 2 7" xfId="12641" xr:uid="{5E1EF36F-C5B6-43C0-8BC5-E73BB1129F2F}"/>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3" xfId="11882" xr:uid="{BD6FD7F7-11FD-4F6F-BF47-872AA8F14055}"/>
    <cellStyle name="Comma 2 3 4 2 2 3 2 2 3 2" xfId="24014" xr:uid="{88DA6772-D4DE-41D4-8CDA-7B74C765D5B8}"/>
    <cellStyle name="Comma 2 3 4 2 2 3 2 2 4" xfId="15926" xr:uid="{91788667-AD75-422C-A29D-CF9D184ACCB4}"/>
    <cellStyle name="Comma 2 3 4 2 2 3 2 3" xfId="5816" xr:uid="{7E73E6A1-8F26-402B-AFA0-39724A31A8E0}"/>
    <cellStyle name="Comma 2 3 4 2 2 3 2 3 2" xfId="17948" xr:uid="{103204A8-E941-44A1-96A6-8A673E167B6E}"/>
    <cellStyle name="Comma 2 3 4 2 2 3 2 4" xfId="9860" xr:uid="{2525BBD3-81C2-4311-B57B-9AA2E2D8ABA7}"/>
    <cellStyle name="Comma 2 3 4 2 2 3 2 4 2" xfId="21992" xr:uid="{640A45FE-66C2-4F36-A7A4-042FA259B8B5}"/>
    <cellStyle name="Comma 2 3 4 2 2 3 2 5" xfId="13904" xr:uid="{3D05E715-DF16-40BF-B75B-1E111F3FAD90}"/>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3" xfId="10871" xr:uid="{612CF965-4E09-42A8-83E1-6969C02C3FC1}"/>
    <cellStyle name="Comma 2 3 4 2 2 3 3 3 2" xfId="23003" xr:uid="{0F7DF3D6-28CE-4D4B-9ED9-327B6CF13B3B}"/>
    <cellStyle name="Comma 2 3 4 2 2 3 3 4" xfId="14915" xr:uid="{86558D42-2573-41A1-8C4E-B378479CE339}"/>
    <cellStyle name="Comma 2 3 4 2 2 3 4" xfId="4805" xr:uid="{AD0EDDA5-5B60-4E5F-90D7-DD89A565B33E}"/>
    <cellStyle name="Comma 2 3 4 2 2 3 4 2" xfId="16937" xr:uid="{1092DD81-FA80-4338-BF6D-0125C5DC4D09}"/>
    <cellStyle name="Comma 2 3 4 2 2 3 5" xfId="8849" xr:uid="{7CA74146-A0BE-40DF-91CF-ED9B0263460C}"/>
    <cellStyle name="Comma 2 3 4 2 2 3 5 2" xfId="20981" xr:uid="{784EB44A-FCA9-46EC-88B3-0F45EC0CE545}"/>
    <cellStyle name="Comma 2 3 4 2 2 3 6" xfId="12893" xr:uid="{65491353-1ADE-48B3-97C7-BDF2988EE718}"/>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3" xfId="11377" xr:uid="{C9D28A7D-2ACB-40B1-885F-6887A4D6F34D}"/>
    <cellStyle name="Comma 2 3 4 2 2 4 2 3 2" xfId="23509" xr:uid="{BDCD5D59-C372-495B-88FD-387888F86259}"/>
    <cellStyle name="Comma 2 3 4 2 2 4 2 4" xfId="15421" xr:uid="{E1348FDC-3F59-4BD8-9EFE-9EEA87B8B0A6}"/>
    <cellStyle name="Comma 2 3 4 2 2 4 3" xfId="5311" xr:uid="{640F5892-DBCB-4233-B93E-0E37135A886C}"/>
    <cellStyle name="Comma 2 3 4 2 2 4 3 2" xfId="17443" xr:uid="{4F5C8BDF-3678-4690-B361-88B1FECAB2AE}"/>
    <cellStyle name="Comma 2 3 4 2 2 4 4" xfId="9355" xr:uid="{777B1C6E-F56C-4486-97E2-4868AA9128CE}"/>
    <cellStyle name="Comma 2 3 4 2 2 4 4 2" xfId="21487" xr:uid="{C6F627B4-737E-452C-B5DF-AD5CE9DF8F21}"/>
    <cellStyle name="Comma 2 3 4 2 2 4 5" xfId="13399" xr:uid="{01B1918E-4CAF-4E4E-9748-A419015DC040}"/>
    <cellStyle name="Comma 2 3 4 2 2 5" xfId="2278" xr:uid="{4B79D0EC-CD9E-4A6B-A2A3-D96AC77FE4DB}"/>
    <cellStyle name="Comma 2 3 4 2 2 5 2" xfId="6322" xr:uid="{CE2BE08B-FBD9-4728-87A7-8E6394E58D84}"/>
    <cellStyle name="Comma 2 3 4 2 2 5 2 2" xfId="18454" xr:uid="{2945A281-980C-4854-B744-98F2E3716E04}"/>
    <cellStyle name="Comma 2 3 4 2 2 5 3" xfId="10366" xr:uid="{5531F293-DF5E-4390-8A45-97E69DCF72AF}"/>
    <cellStyle name="Comma 2 3 4 2 2 5 3 2" xfId="22498" xr:uid="{8E22F5F6-D7FD-4EC1-A285-22CD19771309}"/>
    <cellStyle name="Comma 2 3 4 2 2 5 4" xfId="14410" xr:uid="{3D66F4ED-DE8C-49CD-BDF9-55B51A6899AF}"/>
    <cellStyle name="Comma 2 3 4 2 2 6" xfId="4300" xr:uid="{67B019E7-C65D-4D91-8847-FD896F43A50D}"/>
    <cellStyle name="Comma 2 3 4 2 2 6 2" xfId="16432" xr:uid="{DE9C28C2-A881-44EB-96E7-BE3E180C0C6A}"/>
    <cellStyle name="Comma 2 3 4 2 2 7" xfId="8344" xr:uid="{E92D241F-77F4-4012-8CF1-5617DCB0B226}"/>
    <cellStyle name="Comma 2 3 4 2 2 7 2" xfId="20476" xr:uid="{35F2D95B-36A0-4D8A-9A69-4A9F0CED21D1}"/>
    <cellStyle name="Comma 2 3 4 2 2 8" xfId="12388" xr:uid="{377439FE-608E-41BD-8AF9-73AD8B1F5AAE}"/>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3" xfId="12009" xr:uid="{EF4BF700-BEE5-4132-B593-583349DE5E81}"/>
    <cellStyle name="Comma 2 3 4 2 3 2 2 2 3 2" xfId="24141" xr:uid="{988DBD71-577C-42DE-B7B0-0A68092B86F9}"/>
    <cellStyle name="Comma 2 3 4 2 3 2 2 2 4" xfId="16053" xr:uid="{2BD29AC4-61F9-4B2B-91E8-6EE55F0D22DB}"/>
    <cellStyle name="Comma 2 3 4 2 3 2 2 3" xfId="5943" xr:uid="{272582BB-3DCE-4E08-A1D7-A0778F267CF7}"/>
    <cellStyle name="Comma 2 3 4 2 3 2 2 3 2" xfId="18075" xr:uid="{BAF95A9B-2B6E-44D7-8563-0B01714CF4E7}"/>
    <cellStyle name="Comma 2 3 4 2 3 2 2 4" xfId="9987" xr:uid="{305F715C-624C-422F-861C-B765B9160675}"/>
    <cellStyle name="Comma 2 3 4 2 3 2 2 4 2" xfId="22119" xr:uid="{0E1EA599-AA7A-4BC9-8064-F6F116CB5ED0}"/>
    <cellStyle name="Comma 2 3 4 2 3 2 2 5" xfId="14031" xr:uid="{4FF74706-28FF-40BA-A072-04FA359062D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3" xfId="10998" xr:uid="{232A48ED-1D58-4D3E-9BC9-50F68E96CCF7}"/>
    <cellStyle name="Comma 2 3 4 2 3 2 3 3 2" xfId="23130" xr:uid="{BCADC8DA-FB3A-4EAB-A0C9-F5E2E7BC8620}"/>
    <cellStyle name="Comma 2 3 4 2 3 2 3 4" xfId="15042" xr:uid="{EB9CAED8-692C-465F-A2BC-03C043FF6595}"/>
    <cellStyle name="Comma 2 3 4 2 3 2 4" xfId="4932" xr:uid="{7D9B6D08-950F-4C94-AC9F-684BED083638}"/>
    <cellStyle name="Comma 2 3 4 2 3 2 4 2" xfId="17064" xr:uid="{21A61C7B-8C1A-4A3B-A7AE-0F4576C264FD}"/>
    <cellStyle name="Comma 2 3 4 2 3 2 5" xfId="8976" xr:uid="{6BA66A3C-81DF-4525-98FD-5B33E37A08FF}"/>
    <cellStyle name="Comma 2 3 4 2 3 2 5 2" xfId="21108" xr:uid="{83F3745E-A495-43F1-A50D-34F46B99728A}"/>
    <cellStyle name="Comma 2 3 4 2 3 2 6" xfId="13020" xr:uid="{233D9B56-57B4-4ABF-87DF-9DECE24F6FC1}"/>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3" xfId="11504" xr:uid="{30561061-9351-4B4A-990F-060EB5C96A30}"/>
    <cellStyle name="Comma 2 3 4 2 3 3 2 3 2" xfId="23636" xr:uid="{76B37DF2-7998-4144-BDD1-1E7717FA1229}"/>
    <cellStyle name="Comma 2 3 4 2 3 3 2 4" xfId="15548" xr:uid="{3639494A-2DFD-4D09-8169-1F67A94E4576}"/>
    <cellStyle name="Comma 2 3 4 2 3 3 3" xfId="5438" xr:uid="{14CBFE87-BEDE-413B-A8CC-7276BFBA63A7}"/>
    <cellStyle name="Comma 2 3 4 2 3 3 3 2" xfId="17570" xr:uid="{4BF8DC7C-087D-4E91-A37A-83629B19504C}"/>
    <cellStyle name="Comma 2 3 4 2 3 3 4" xfId="9482" xr:uid="{6AF10061-903D-4846-B4E8-A5D7E2568EBE}"/>
    <cellStyle name="Comma 2 3 4 2 3 3 4 2" xfId="21614" xr:uid="{4CE26688-339C-4167-B62C-8853707B0D3F}"/>
    <cellStyle name="Comma 2 3 4 2 3 3 5" xfId="13526" xr:uid="{AACCDC46-7815-425D-B588-783E5E1C142C}"/>
    <cellStyle name="Comma 2 3 4 2 3 4" xfId="2405" xr:uid="{2A851784-0BD7-46C4-BF37-21CCBA296A6B}"/>
    <cellStyle name="Comma 2 3 4 2 3 4 2" xfId="6449" xr:uid="{6AABA486-2AAA-4508-8C7F-032336E59349}"/>
    <cellStyle name="Comma 2 3 4 2 3 4 2 2" xfId="18581" xr:uid="{EE3749CA-2AA0-49DC-825F-3F068F73F280}"/>
    <cellStyle name="Comma 2 3 4 2 3 4 3" xfId="10493" xr:uid="{DA4E10D3-BCA1-4670-9785-B927D4A728B5}"/>
    <cellStyle name="Comma 2 3 4 2 3 4 3 2" xfId="22625" xr:uid="{6B233644-7A74-4C80-B7C3-A3DDA5B37ADC}"/>
    <cellStyle name="Comma 2 3 4 2 3 4 4" xfId="14537" xr:uid="{C4D0A859-276A-4683-B18E-64B10AA7C04D}"/>
    <cellStyle name="Comma 2 3 4 2 3 5" xfId="4427" xr:uid="{659FC71F-BB80-4548-9768-EA01B78C0C5A}"/>
    <cellStyle name="Comma 2 3 4 2 3 5 2" xfId="16559" xr:uid="{116F53D4-24E7-416A-A161-E5E3F31EB118}"/>
    <cellStyle name="Comma 2 3 4 2 3 6" xfId="8471" xr:uid="{84E17392-4AFE-499E-9204-AA8092E5D66C}"/>
    <cellStyle name="Comma 2 3 4 2 3 6 2" xfId="20603" xr:uid="{69197031-83AC-489F-9D62-C30F949E441C}"/>
    <cellStyle name="Comma 2 3 4 2 3 7" xfId="12515" xr:uid="{674AB02D-0E6A-4A16-8D5F-C3C733D5D1DB}"/>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3" xfId="11756" xr:uid="{FEFDF4D0-BF34-4B71-B7CD-9032B8A91F3F}"/>
    <cellStyle name="Comma 2 3 4 2 4 2 2 3 2" xfId="23888" xr:uid="{1FC5F994-257E-441C-A4C6-1F6727063ECE}"/>
    <cellStyle name="Comma 2 3 4 2 4 2 2 4" xfId="15800" xr:uid="{E4A81B44-A4CB-49D7-9FC7-FC266C122A9A}"/>
    <cellStyle name="Comma 2 3 4 2 4 2 3" xfId="5690" xr:uid="{688A66B0-D4A6-4B42-BD18-CFDBF38B28CC}"/>
    <cellStyle name="Comma 2 3 4 2 4 2 3 2" xfId="17822" xr:uid="{EE4C9416-37EA-4270-BBDE-F69B930A6F2C}"/>
    <cellStyle name="Comma 2 3 4 2 4 2 4" xfId="9734" xr:uid="{3787073F-D0E8-4A55-913F-0471D3403332}"/>
    <cellStyle name="Comma 2 3 4 2 4 2 4 2" xfId="21866" xr:uid="{8041DFD8-6676-4A0D-9241-E5A1BFCD54E2}"/>
    <cellStyle name="Comma 2 3 4 2 4 2 5" xfId="13778" xr:uid="{705E52E9-7183-458F-A38B-12E7A7D85ED4}"/>
    <cellStyle name="Comma 2 3 4 2 4 3" xfId="2657" xr:uid="{A4D23ECE-8494-43C5-8F90-CB3BA3037035}"/>
    <cellStyle name="Comma 2 3 4 2 4 3 2" xfId="6701" xr:uid="{AA7D3016-87E7-4157-85C4-07007F9EF3D5}"/>
    <cellStyle name="Comma 2 3 4 2 4 3 2 2" xfId="18833" xr:uid="{32F1B92C-C94F-4FC9-8437-E0C8586DD4EF}"/>
    <cellStyle name="Comma 2 3 4 2 4 3 3" xfId="10745" xr:uid="{E09F3661-C30A-4267-8254-A783E5359564}"/>
    <cellStyle name="Comma 2 3 4 2 4 3 3 2" xfId="22877" xr:uid="{6CCE57D6-1D1A-4AB8-B955-7B86964F0A77}"/>
    <cellStyle name="Comma 2 3 4 2 4 3 4" xfId="14789" xr:uid="{CF891CEA-3D3E-4E6B-8762-ED23EFDE95D0}"/>
    <cellStyle name="Comma 2 3 4 2 4 4" xfId="4679" xr:uid="{B8D4B595-483A-4036-8720-8E3ABDA125FF}"/>
    <cellStyle name="Comma 2 3 4 2 4 4 2" xfId="16811" xr:uid="{C9A3806F-7082-4C3B-B26B-09741B089A78}"/>
    <cellStyle name="Comma 2 3 4 2 4 5" xfId="8723" xr:uid="{A16EBC57-236C-4D7C-98B2-8051E5D717B8}"/>
    <cellStyle name="Comma 2 3 4 2 4 5 2" xfId="20855" xr:uid="{1695AC3D-9281-4E5B-A93F-FE5212C3EFE2}"/>
    <cellStyle name="Comma 2 3 4 2 4 6" xfId="12767" xr:uid="{26606F21-ACA1-4EA4-941F-E287E60355FC}"/>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3" xfId="11251" xr:uid="{D0F5F331-2892-4A50-824F-E441D462F8A5}"/>
    <cellStyle name="Comma 2 3 4 2 5 2 3 2" xfId="23383" xr:uid="{9BC6DB2F-30B5-45BF-A9B9-9B7219CF82A4}"/>
    <cellStyle name="Comma 2 3 4 2 5 2 4" xfId="15295" xr:uid="{39E53391-14F6-43FB-975C-F208BE68A322}"/>
    <cellStyle name="Comma 2 3 4 2 5 3" xfId="5185" xr:uid="{94A6160A-2AE3-4598-90F8-B65D3EA7ADBA}"/>
    <cellStyle name="Comma 2 3 4 2 5 3 2" xfId="17317" xr:uid="{60C87E52-0E92-440F-87A8-9F14E311C981}"/>
    <cellStyle name="Comma 2 3 4 2 5 4" xfId="9229" xr:uid="{35E990E1-50DD-4140-B8BB-A4C6F629EA2F}"/>
    <cellStyle name="Comma 2 3 4 2 5 4 2" xfId="21361" xr:uid="{F32918E5-408D-47EB-8232-85E81A2B07E9}"/>
    <cellStyle name="Comma 2 3 4 2 5 5" xfId="13273" xr:uid="{0EF55235-F515-4F34-A244-37631C38B9CD}"/>
    <cellStyle name="Comma 2 3 4 2 6" xfId="2152" xr:uid="{E70945D8-C2D7-4B40-8D22-AA7E07096662}"/>
    <cellStyle name="Comma 2 3 4 2 6 2" xfId="6196" xr:uid="{242159EC-685C-4FFD-AC4D-1D1FDABB2E57}"/>
    <cellStyle name="Comma 2 3 4 2 6 2 2" xfId="18328" xr:uid="{806F38BA-2D96-4016-A30D-B2F6D28044C7}"/>
    <cellStyle name="Comma 2 3 4 2 6 3" xfId="10240" xr:uid="{6FB7A43E-89FD-4D79-9DC3-17E5E31299BF}"/>
    <cellStyle name="Comma 2 3 4 2 6 3 2" xfId="22372" xr:uid="{ABB0FF34-C5C6-4481-B943-CFE383B618BC}"/>
    <cellStyle name="Comma 2 3 4 2 6 4" xfId="14284" xr:uid="{92BB3B32-749A-4FC0-AC50-84C64A626FA9}"/>
    <cellStyle name="Comma 2 3 4 2 7" xfId="4174" xr:uid="{EEE2DB83-FE78-4329-B620-2C4973BB99E0}"/>
    <cellStyle name="Comma 2 3 4 2 7 2" xfId="16306" xr:uid="{97C38DAA-2F9B-47E5-BC62-D56C14F0BFF4}"/>
    <cellStyle name="Comma 2 3 4 2 8" xfId="8218" xr:uid="{391E3EBB-5E7A-4587-AD39-E8363048637C}"/>
    <cellStyle name="Comma 2 3 4 2 8 2" xfId="20350" xr:uid="{B544F64C-0857-45F2-BCFC-D40B2AA180EC}"/>
    <cellStyle name="Comma 2 3 4 2 9" xfId="12262" xr:uid="{DB6F5211-3E44-4F36-A794-A4DDABF3C53E}"/>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3" xfId="12072" xr:uid="{3B459E61-F064-422E-A00B-E353676729C8}"/>
    <cellStyle name="Comma 2 3 4 3 2 2 2 2 3 2" xfId="24204" xr:uid="{F5A7EB64-FC49-4C79-BC55-69218F0380A0}"/>
    <cellStyle name="Comma 2 3 4 3 2 2 2 2 4" xfId="16116" xr:uid="{3FF827E2-C156-4F5C-B925-7DD19E3DD0C2}"/>
    <cellStyle name="Comma 2 3 4 3 2 2 2 3" xfId="6006" xr:uid="{35C98E53-5796-43DC-AAF8-072AEB594644}"/>
    <cellStyle name="Comma 2 3 4 3 2 2 2 3 2" xfId="18138" xr:uid="{6A7FD61E-DC60-4B4C-969E-5D247224E8CB}"/>
    <cellStyle name="Comma 2 3 4 3 2 2 2 4" xfId="10050" xr:uid="{1DB69B8E-9111-41DD-8849-BFEF4580F2C0}"/>
    <cellStyle name="Comma 2 3 4 3 2 2 2 4 2" xfId="22182" xr:uid="{043D7ACC-8FFB-4F6B-B13C-1E2DBD85F30D}"/>
    <cellStyle name="Comma 2 3 4 3 2 2 2 5" xfId="14094" xr:uid="{7FEBA740-0EBF-4E8B-B893-75B55639B602}"/>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3" xfId="11061" xr:uid="{9277FC6E-B97B-41F4-8758-1EA23ADA0A70}"/>
    <cellStyle name="Comma 2 3 4 3 2 2 3 3 2" xfId="23193" xr:uid="{10454566-C5A0-44B0-B30D-44EC3E213B23}"/>
    <cellStyle name="Comma 2 3 4 3 2 2 3 4" xfId="15105" xr:uid="{B667593D-96AD-4D88-B99E-14FF438C99BB}"/>
    <cellStyle name="Comma 2 3 4 3 2 2 4" xfId="4995" xr:uid="{66FCBFC7-E5F7-4165-B622-FA908CFB13CE}"/>
    <cellStyle name="Comma 2 3 4 3 2 2 4 2" xfId="17127" xr:uid="{71B83026-B962-48B7-AEF4-11F2BC2992D9}"/>
    <cellStyle name="Comma 2 3 4 3 2 2 5" xfId="9039" xr:uid="{53EE7819-7734-4C7C-8E2D-22F83B02B600}"/>
    <cellStyle name="Comma 2 3 4 3 2 2 5 2" xfId="21171" xr:uid="{05F8FF33-512C-4E43-A4AE-ACBB0D9EA618}"/>
    <cellStyle name="Comma 2 3 4 3 2 2 6" xfId="13083" xr:uid="{E724333B-C296-4FBA-9B64-90A917F118D7}"/>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3" xfId="11567" xr:uid="{3CECDD95-A8CA-4533-9DF5-0D4B87928FE7}"/>
    <cellStyle name="Comma 2 3 4 3 2 3 2 3 2" xfId="23699" xr:uid="{0F9C8167-3A2E-44C8-AFDE-FF36EBE76314}"/>
    <cellStyle name="Comma 2 3 4 3 2 3 2 4" xfId="15611" xr:uid="{8B9C84D0-30E2-44CE-B77F-1CAB9A911600}"/>
    <cellStyle name="Comma 2 3 4 3 2 3 3" xfId="5501" xr:uid="{A81A1F3F-CCB1-4B06-A2C6-F7ADF2B55FDD}"/>
    <cellStyle name="Comma 2 3 4 3 2 3 3 2" xfId="17633" xr:uid="{39711C7D-06DB-4CB6-92E9-4C55A2E1FDCA}"/>
    <cellStyle name="Comma 2 3 4 3 2 3 4" xfId="9545" xr:uid="{F5EC95E1-BB9F-4E16-8ECF-465DBB0CC7E2}"/>
    <cellStyle name="Comma 2 3 4 3 2 3 4 2" xfId="21677" xr:uid="{48460312-E5D7-4DCD-AD93-A0470EB7EF3B}"/>
    <cellStyle name="Comma 2 3 4 3 2 3 5" xfId="13589" xr:uid="{0A111069-6425-479D-BAA3-CD8505556FAE}"/>
    <cellStyle name="Comma 2 3 4 3 2 4" xfId="2468" xr:uid="{88420444-E936-4CAC-9364-AE5A441AD333}"/>
    <cellStyle name="Comma 2 3 4 3 2 4 2" xfId="6512" xr:uid="{6CB97D14-9705-47EB-AB26-A4B5FD76862C}"/>
    <cellStyle name="Comma 2 3 4 3 2 4 2 2" xfId="18644" xr:uid="{A0ED6C14-8AFC-4531-BE73-2DBA8F59B38C}"/>
    <cellStyle name="Comma 2 3 4 3 2 4 3" xfId="10556" xr:uid="{9C175D56-D761-40A5-9F05-06CA5F5A7ECD}"/>
    <cellStyle name="Comma 2 3 4 3 2 4 3 2" xfId="22688" xr:uid="{C37D3D21-9F0C-458C-B028-9551B574699A}"/>
    <cellStyle name="Comma 2 3 4 3 2 4 4" xfId="14600" xr:uid="{E419C9D1-92F1-42B5-99DF-4610E3FEA3F2}"/>
    <cellStyle name="Comma 2 3 4 3 2 5" xfId="4490" xr:uid="{2C9300AC-3BAD-4942-B3ED-F8E45AD96885}"/>
    <cellStyle name="Comma 2 3 4 3 2 5 2" xfId="16622" xr:uid="{9FD78724-09E8-4A92-837B-9EDF4F203AAC}"/>
    <cellStyle name="Comma 2 3 4 3 2 6" xfId="8534" xr:uid="{C91A4CAE-B89D-495F-A0C6-F314810E14AB}"/>
    <cellStyle name="Comma 2 3 4 3 2 6 2" xfId="20666" xr:uid="{18377DE7-EC95-407D-BE18-B1F86FB8567C}"/>
    <cellStyle name="Comma 2 3 4 3 2 7" xfId="12578" xr:uid="{1470B385-A0B3-45C8-A387-CA2DCC67B37C}"/>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3" xfId="11819" xr:uid="{59AC9F5F-9F7F-422C-ACC1-E52E2169D0C5}"/>
    <cellStyle name="Comma 2 3 4 3 3 2 2 3 2" xfId="23951" xr:uid="{DA978862-2C30-442D-ABF7-F312B301D02A}"/>
    <cellStyle name="Comma 2 3 4 3 3 2 2 4" xfId="15863" xr:uid="{1A54BEC5-0A3C-45F2-9EBB-8BC6DB81CD0F}"/>
    <cellStyle name="Comma 2 3 4 3 3 2 3" xfId="5753" xr:uid="{0A3DD4A9-60D1-4105-8E68-9EBC05D4A61C}"/>
    <cellStyle name="Comma 2 3 4 3 3 2 3 2" xfId="17885" xr:uid="{5703C5EC-AEAC-4774-A97B-393DCDC6F273}"/>
    <cellStyle name="Comma 2 3 4 3 3 2 4" xfId="9797" xr:uid="{246D708D-74FC-4F4D-817E-2FBE66862D57}"/>
    <cellStyle name="Comma 2 3 4 3 3 2 4 2" xfId="21929" xr:uid="{64A0F238-BAB2-4D15-9B20-3CE6412412CA}"/>
    <cellStyle name="Comma 2 3 4 3 3 2 5" xfId="13841" xr:uid="{D67B45D3-1BF6-4640-8DD9-9C7BCAEEFDD4}"/>
    <cellStyle name="Comma 2 3 4 3 3 3" xfId="2720" xr:uid="{C5992A3D-641C-4524-8D06-B3B3673FF72A}"/>
    <cellStyle name="Comma 2 3 4 3 3 3 2" xfId="6764" xr:uid="{830D374B-F918-4344-B77D-B77A06789060}"/>
    <cellStyle name="Comma 2 3 4 3 3 3 2 2" xfId="18896" xr:uid="{DE0502F7-82F7-4B17-AE15-BE803349CBFB}"/>
    <cellStyle name="Comma 2 3 4 3 3 3 3" xfId="10808" xr:uid="{11C147B5-926F-40C0-89F3-FEAA27340F92}"/>
    <cellStyle name="Comma 2 3 4 3 3 3 3 2" xfId="22940" xr:uid="{89B3A4DA-B3D5-480A-9A6B-D722C66865FF}"/>
    <cellStyle name="Comma 2 3 4 3 3 3 4" xfId="14852" xr:uid="{7F867698-78DA-463B-B850-587D10136702}"/>
    <cellStyle name="Comma 2 3 4 3 3 4" xfId="4742" xr:uid="{A2ABCCA2-B94F-4C8E-BC71-C6E4FAB481FE}"/>
    <cellStyle name="Comma 2 3 4 3 3 4 2" xfId="16874" xr:uid="{4EDED4F0-4403-4D38-800E-44EF3BB56F86}"/>
    <cellStyle name="Comma 2 3 4 3 3 5" xfId="8786" xr:uid="{CD6F7F59-1526-4AEB-991A-2A758F5D9959}"/>
    <cellStyle name="Comma 2 3 4 3 3 5 2" xfId="20918" xr:uid="{D08D74C5-6A5D-438B-B1A8-C0DB3D65134E}"/>
    <cellStyle name="Comma 2 3 4 3 3 6" xfId="12830" xr:uid="{F7CF7353-8B71-469C-8E73-169BB81505FF}"/>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3" xfId="11314" xr:uid="{A5BCB66E-7AB4-4B69-B990-41F2092A5561}"/>
    <cellStyle name="Comma 2 3 4 3 4 2 3 2" xfId="23446" xr:uid="{36F2432E-0BBB-402D-BEC5-C219565C332B}"/>
    <cellStyle name="Comma 2 3 4 3 4 2 4" xfId="15358" xr:uid="{20FAAD46-4EAE-45B7-A8C4-9806224E4BD2}"/>
    <cellStyle name="Comma 2 3 4 3 4 3" xfId="5248" xr:uid="{D1A4234C-EC9B-488B-8585-0896FDBA7F41}"/>
    <cellStyle name="Comma 2 3 4 3 4 3 2" xfId="17380" xr:uid="{73A3CD8D-3662-44E9-9EB4-6089D36B1341}"/>
    <cellStyle name="Comma 2 3 4 3 4 4" xfId="9292" xr:uid="{188CB135-044D-4860-9B0F-CC88D1090C33}"/>
    <cellStyle name="Comma 2 3 4 3 4 4 2" xfId="21424" xr:uid="{A1B4230E-1E45-40F7-8EB0-B66DD18FB903}"/>
    <cellStyle name="Comma 2 3 4 3 4 5" xfId="13336" xr:uid="{8B50E996-19C7-4C3D-9563-CB45B286EFA8}"/>
    <cellStyle name="Comma 2 3 4 3 5" xfId="2215" xr:uid="{032CA907-DD04-485C-9AB9-43519A5F343F}"/>
    <cellStyle name="Comma 2 3 4 3 5 2" xfId="6259" xr:uid="{C44DDC1C-5B0A-4272-BBA9-BA40DFF6931E}"/>
    <cellStyle name="Comma 2 3 4 3 5 2 2" xfId="18391" xr:uid="{F1FBBA41-1E49-4451-AD58-01BB07990741}"/>
    <cellStyle name="Comma 2 3 4 3 5 3" xfId="10303" xr:uid="{5A61F56E-6256-41F0-90B0-D36FB1778184}"/>
    <cellStyle name="Comma 2 3 4 3 5 3 2" xfId="22435" xr:uid="{15A0B69C-B651-4C4D-8B01-6A9262DA0EFD}"/>
    <cellStyle name="Comma 2 3 4 3 5 4" xfId="14347" xr:uid="{F21F69EE-C635-4C38-AE2D-DD291D7C4EB3}"/>
    <cellStyle name="Comma 2 3 4 3 6" xfId="4237" xr:uid="{AB3A21E5-60CE-4334-B064-662C15D806EA}"/>
    <cellStyle name="Comma 2 3 4 3 6 2" xfId="16369" xr:uid="{1EA4C996-40C4-4A31-BC00-2439EDF2DAFC}"/>
    <cellStyle name="Comma 2 3 4 3 7" xfId="8281" xr:uid="{0D6655E8-16A7-4A5F-BA17-825EB7C418E2}"/>
    <cellStyle name="Comma 2 3 4 3 7 2" xfId="20413" xr:uid="{1FCACC25-DEBA-4666-BD2A-48CDCC6E5AAD}"/>
    <cellStyle name="Comma 2 3 4 3 8" xfId="12325" xr:uid="{86CEA820-B6F4-48BC-B31D-1052F0C8590A}"/>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3" xfId="11946" xr:uid="{BE7071D3-1FD8-423B-B969-749B728B801E}"/>
    <cellStyle name="Comma 2 3 4 4 2 2 2 3 2" xfId="24078" xr:uid="{8AA79BF5-8FC0-4A47-A239-EC5851FC2722}"/>
    <cellStyle name="Comma 2 3 4 4 2 2 2 4" xfId="15990" xr:uid="{2ECCF639-35AC-4151-A58E-89E9BEE5F94A}"/>
    <cellStyle name="Comma 2 3 4 4 2 2 3" xfId="5880" xr:uid="{8F927A94-3221-4978-B491-15057325511E}"/>
    <cellStyle name="Comma 2 3 4 4 2 2 3 2" xfId="18012" xr:uid="{D5893207-F4D6-4337-870E-FDEFA0D12BFB}"/>
    <cellStyle name="Comma 2 3 4 4 2 2 4" xfId="9924" xr:uid="{6F64B7C7-AA38-4482-9377-4D31CCFA058B}"/>
    <cellStyle name="Comma 2 3 4 4 2 2 4 2" xfId="22056" xr:uid="{54226722-ECB8-45EC-8092-BF35C54D4CBE}"/>
    <cellStyle name="Comma 2 3 4 4 2 2 5" xfId="13968" xr:uid="{C2D95DE5-7E6B-426B-B2B4-C22EE31C574C}"/>
    <cellStyle name="Comma 2 3 4 4 2 3" xfId="2847" xr:uid="{C19B73ED-5FE9-4DA8-8F87-0FE6DD41EDF9}"/>
    <cellStyle name="Comma 2 3 4 4 2 3 2" xfId="6891" xr:uid="{96969623-FE9C-48F9-AD6A-A7C33B96F355}"/>
    <cellStyle name="Comma 2 3 4 4 2 3 2 2" xfId="19023" xr:uid="{FB11D8B7-B72B-4EEF-B505-5A1922F3DA3E}"/>
    <cellStyle name="Comma 2 3 4 4 2 3 3" xfId="10935" xr:uid="{46CDC6F5-9441-4A85-A9E6-CE43D76AB6B1}"/>
    <cellStyle name="Comma 2 3 4 4 2 3 3 2" xfId="23067" xr:uid="{361397FE-E4E7-4CE2-8AD4-1BBCAE6115F6}"/>
    <cellStyle name="Comma 2 3 4 4 2 3 4" xfId="14979" xr:uid="{2479C4B3-5053-4FBF-90BD-5628F69F2C15}"/>
    <cellStyle name="Comma 2 3 4 4 2 4" xfId="4869" xr:uid="{27ACD433-86F0-44C7-A9E6-7E7031CB0C12}"/>
    <cellStyle name="Comma 2 3 4 4 2 4 2" xfId="17001" xr:uid="{59463A73-B0AC-4BDE-B53C-B8CE1E1993FE}"/>
    <cellStyle name="Comma 2 3 4 4 2 5" xfId="8913" xr:uid="{3BB0D9E5-CAC2-4E65-9C58-A30DCCA65DAB}"/>
    <cellStyle name="Comma 2 3 4 4 2 5 2" xfId="21045" xr:uid="{89E6CAF9-3013-428B-A9BA-0104FEA759DC}"/>
    <cellStyle name="Comma 2 3 4 4 2 6" xfId="12957" xr:uid="{73E11A9F-ACAC-455C-853B-0F023B138A21}"/>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3" xfId="11441" xr:uid="{F3132D1A-0750-472A-BE5D-43C7232EF1D0}"/>
    <cellStyle name="Comma 2 3 4 4 3 2 3 2" xfId="23573" xr:uid="{51F4AA1B-33D5-45EC-BDA1-6A19BAC44AD9}"/>
    <cellStyle name="Comma 2 3 4 4 3 2 4" xfId="15485" xr:uid="{FF6E729E-A4DF-478E-8426-CDE3D12029EE}"/>
    <cellStyle name="Comma 2 3 4 4 3 3" xfId="5375" xr:uid="{AC49268C-77A8-47C3-9C53-87DBB51F0576}"/>
    <cellStyle name="Comma 2 3 4 4 3 3 2" xfId="17507" xr:uid="{89E51863-72A8-444F-9116-CAF1581ACBAA}"/>
    <cellStyle name="Comma 2 3 4 4 3 4" xfId="9419" xr:uid="{9DAC92F9-87D5-4BC6-ABAD-5EA5B9D2C32B}"/>
    <cellStyle name="Comma 2 3 4 4 3 4 2" xfId="21551" xr:uid="{682F68E7-3E3C-43C3-B5CC-40CCB4F9A8A4}"/>
    <cellStyle name="Comma 2 3 4 4 3 5" xfId="13463" xr:uid="{D3FFD881-A1B5-4B85-997D-41F1DC05778E}"/>
    <cellStyle name="Comma 2 3 4 4 4" xfId="2342" xr:uid="{FAD8647D-B8F3-4766-852A-7AC9C77375C7}"/>
    <cellStyle name="Comma 2 3 4 4 4 2" xfId="6386" xr:uid="{CA0005DB-46C9-4FD6-B084-30B0E878909C}"/>
    <cellStyle name="Comma 2 3 4 4 4 2 2" xfId="18518" xr:uid="{31E6CF9C-77CF-448E-86CA-B3D385B8EB82}"/>
    <cellStyle name="Comma 2 3 4 4 4 3" xfId="10430" xr:uid="{0B2638A4-7045-4CBF-991E-D28AF81D2BB0}"/>
    <cellStyle name="Comma 2 3 4 4 4 3 2" xfId="22562" xr:uid="{DFFDB46A-549E-47C5-8DD3-C89E4DE56F1D}"/>
    <cellStyle name="Comma 2 3 4 4 4 4" xfId="14474" xr:uid="{D301F268-D0A0-464A-A3FD-660B2F66BA85}"/>
    <cellStyle name="Comma 2 3 4 4 5" xfId="4364" xr:uid="{4F5F26B9-E453-4012-BCD0-A7FD32F58845}"/>
    <cellStyle name="Comma 2 3 4 4 5 2" xfId="16496" xr:uid="{35D4C7DB-AC25-4ECA-8640-845B4EF87AC1}"/>
    <cellStyle name="Comma 2 3 4 4 6" xfId="8408" xr:uid="{233CCC00-D524-437F-90FC-75B17EA82AC9}"/>
    <cellStyle name="Comma 2 3 4 4 6 2" xfId="20540" xr:uid="{F8E37E15-7BD5-42BA-AEDC-C641A0029D61}"/>
    <cellStyle name="Comma 2 3 4 4 7" xfId="12452" xr:uid="{518A9BE6-E15C-41B5-A583-9BCA0354CF79}"/>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3" xfId="11693" xr:uid="{3919C262-6C5A-437A-A51F-7647BB811AF3}"/>
    <cellStyle name="Comma 2 3 4 5 2 2 3 2" xfId="23825" xr:uid="{BFF2B3BD-E304-4939-9B76-F957979B5891}"/>
    <cellStyle name="Comma 2 3 4 5 2 2 4" xfId="15737" xr:uid="{FCAA4827-1EEC-47F7-BF26-934BACFF91D0}"/>
    <cellStyle name="Comma 2 3 4 5 2 3" xfId="5627" xr:uid="{83090B15-2FA1-4D64-B984-16A4A2BAFE26}"/>
    <cellStyle name="Comma 2 3 4 5 2 3 2" xfId="17759" xr:uid="{F0FDA602-93AF-4E0D-A53B-6FFCC5442DF8}"/>
    <cellStyle name="Comma 2 3 4 5 2 4" xfId="9671" xr:uid="{04C6CDC8-D04F-4599-8DFE-DBBC0FC558C3}"/>
    <cellStyle name="Comma 2 3 4 5 2 4 2" xfId="21803" xr:uid="{D506A0E8-BE4A-4394-AF7E-BE6CFA2A399E}"/>
    <cellStyle name="Comma 2 3 4 5 2 5" xfId="13715" xr:uid="{0388C6AE-E65F-47CD-B64F-32E5C96BF52D}"/>
    <cellStyle name="Comma 2 3 4 5 3" xfId="2594" xr:uid="{06BA5253-070B-46D4-83F5-33BDB2D6E03F}"/>
    <cellStyle name="Comma 2 3 4 5 3 2" xfId="6638" xr:uid="{92A24ABF-16FD-41E0-989C-03EF4BF87CC0}"/>
    <cellStyle name="Comma 2 3 4 5 3 2 2" xfId="18770" xr:uid="{D2929657-2BF4-4C52-974A-9315F4EC186D}"/>
    <cellStyle name="Comma 2 3 4 5 3 3" xfId="10682" xr:uid="{72C3731D-A092-4ED4-B416-75A3109B4980}"/>
    <cellStyle name="Comma 2 3 4 5 3 3 2" xfId="22814" xr:uid="{351B7124-4F01-43FA-95A1-032FB5509FD5}"/>
    <cellStyle name="Comma 2 3 4 5 3 4" xfId="14726" xr:uid="{390C6532-9E70-4400-8FE1-C95256996933}"/>
    <cellStyle name="Comma 2 3 4 5 4" xfId="4616" xr:uid="{59317F38-856A-49CF-A40B-F4B403FA0CD1}"/>
    <cellStyle name="Comma 2 3 4 5 4 2" xfId="16748" xr:uid="{72ECCEE2-3854-491E-AE77-C94DA7AE78AD}"/>
    <cellStyle name="Comma 2 3 4 5 5" xfId="8660" xr:uid="{EE047738-0AAA-4932-9628-B5F953AF5D05}"/>
    <cellStyle name="Comma 2 3 4 5 5 2" xfId="20792" xr:uid="{E1C4FADC-49EC-41BC-B53F-CFDBD7F5A1FA}"/>
    <cellStyle name="Comma 2 3 4 5 6" xfId="12704" xr:uid="{673BFBF9-1B66-4C00-B52D-295EF75C8D48}"/>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3" xfId="11188" xr:uid="{B6E1E86D-D85F-4489-B529-F3C71E3E51A9}"/>
    <cellStyle name="Comma 2 3 4 6 2 3 2" xfId="23320" xr:uid="{E0717045-F6FA-4F09-BDE6-BE4215D075A0}"/>
    <cellStyle name="Comma 2 3 4 6 2 4" xfId="15232" xr:uid="{0C4B25FF-F422-490B-A8EF-C321EBDAAF34}"/>
    <cellStyle name="Comma 2 3 4 6 3" xfId="5122" xr:uid="{62C08153-9956-4E47-8033-AD96873D8C81}"/>
    <cellStyle name="Comma 2 3 4 6 3 2" xfId="17254" xr:uid="{37BCF99D-8B8B-46DF-9265-473ECBF0738B}"/>
    <cellStyle name="Comma 2 3 4 6 4" xfId="9166" xr:uid="{AEB0E16B-6DDC-44FB-B6EE-AD12CB5D9C1E}"/>
    <cellStyle name="Comma 2 3 4 6 4 2" xfId="21298" xr:uid="{22C69D97-18C2-4760-B47F-BF31659B3C6E}"/>
    <cellStyle name="Comma 2 3 4 6 5" xfId="13210" xr:uid="{92AD04D2-FA16-4D07-806F-0F1101A8B5E0}"/>
    <cellStyle name="Comma 2 3 4 7" xfId="2089" xr:uid="{5ED6BE82-D367-4E0E-BB2C-8EEFD1F17584}"/>
    <cellStyle name="Comma 2 3 4 7 2" xfId="6133" xr:uid="{E3D23AF0-1568-4192-BD38-8E52FD6480D4}"/>
    <cellStyle name="Comma 2 3 4 7 2 2" xfId="18265" xr:uid="{10AAD7D0-EF4F-4B3F-B3D3-A0EC2A668D4A}"/>
    <cellStyle name="Comma 2 3 4 7 3" xfId="10177" xr:uid="{5C2994C4-E31D-48DE-96D4-A796C5CA1F4A}"/>
    <cellStyle name="Comma 2 3 4 7 3 2" xfId="22309" xr:uid="{5FB090AD-5AF2-4FBF-84E3-15AC03669B9B}"/>
    <cellStyle name="Comma 2 3 4 7 4" xfId="14221" xr:uid="{A36C9EFF-5AD6-4378-BF18-B58AF22B4750}"/>
    <cellStyle name="Comma 2 3 4 8" xfId="4111" xr:uid="{29243CA5-BCC6-464B-BECA-95160AF6DC91}"/>
    <cellStyle name="Comma 2 3 4 8 2" xfId="16243" xr:uid="{9628B3AF-5F15-40F9-8F15-669F4BDB74D5}"/>
    <cellStyle name="Comma 2 3 4 9" xfId="8155" xr:uid="{AB5F7458-1A94-4E21-B37E-254FBBB4AB44}"/>
    <cellStyle name="Comma 2 3 4 9 2" xfId="20287" xr:uid="{DA8A2C13-24AB-4CA4-8B00-062A83B0B3D3}"/>
    <cellStyle name="Comma 2 3 5" xfId="88" xr:uid="{97697AEB-31B2-4031-9B52-73D1DE1DEF7F}"/>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3" xfId="12093" xr:uid="{08C61621-E624-4583-A472-4D424C62ADA3}"/>
    <cellStyle name="Comma 2 3 5 2 2 2 2 2 3 2" xfId="24225" xr:uid="{B7278870-0B35-49DD-A3A3-70598CC54F86}"/>
    <cellStyle name="Comma 2 3 5 2 2 2 2 2 4" xfId="16137" xr:uid="{7646FDB0-8AD3-4804-88D0-65A851E6DDD3}"/>
    <cellStyle name="Comma 2 3 5 2 2 2 2 3" xfId="6027" xr:uid="{B6B084F0-4D95-4FC1-8E39-17B2FD1511F4}"/>
    <cellStyle name="Comma 2 3 5 2 2 2 2 3 2" xfId="18159" xr:uid="{8B1F8BAE-C3CF-4407-9C8F-38B67B208AFE}"/>
    <cellStyle name="Comma 2 3 5 2 2 2 2 4" xfId="10071" xr:uid="{98424D71-2C9E-4B49-AE33-894F4448CA00}"/>
    <cellStyle name="Comma 2 3 5 2 2 2 2 4 2" xfId="22203" xr:uid="{D2CB2F8E-816F-4A40-B587-3177FAAD93C5}"/>
    <cellStyle name="Comma 2 3 5 2 2 2 2 5" xfId="14115" xr:uid="{A3714030-07BD-4200-962C-C96578220BA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3" xfId="11082" xr:uid="{788193CE-A210-45B0-AE36-00B739053179}"/>
    <cellStyle name="Comma 2 3 5 2 2 2 3 3 2" xfId="23214" xr:uid="{2F8387E9-4A2A-45CE-A823-36CB7A593EDD}"/>
    <cellStyle name="Comma 2 3 5 2 2 2 3 4" xfId="15126" xr:uid="{8FC9D1D0-48AC-4853-8F1B-72395B358EAF}"/>
    <cellStyle name="Comma 2 3 5 2 2 2 4" xfId="5016" xr:uid="{0723BB81-5DD9-4B83-9CAE-08E55950AD71}"/>
    <cellStyle name="Comma 2 3 5 2 2 2 4 2" xfId="17148" xr:uid="{3A010326-1D92-45DE-B928-D7127F9008F3}"/>
    <cellStyle name="Comma 2 3 5 2 2 2 5" xfId="9060" xr:uid="{65E5B389-A1BE-4AA3-9BB4-320D2D5681EE}"/>
    <cellStyle name="Comma 2 3 5 2 2 2 5 2" xfId="21192" xr:uid="{B0B35001-22C6-4EC2-9FA7-54084ECBDEC0}"/>
    <cellStyle name="Comma 2 3 5 2 2 2 6" xfId="13104" xr:uid="{957E04E6-DFEC-4398-98A0-0AF95312E371}"/>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3" xfId="11588" xr:uid="{AE2A0DDD-CE2B-403B-930D-6C3A14949187}"/>
    <cellStyle name="Comma 2 3 5 2 2 3 2 3 2" xfId="23720" xr:uid="{D3B7A4A7-675E-437E-8B63-29BEA01755C8}"/>
    <cellStyle name="Comma 2 3 5 2 2 3 2 4" xfId="15632" xr:uid="{C4FB00A1-CD65-40D3-8197-1CC4DAE33BF9}"/>
    <cellStyle name="Comma 2 3 5 2 2 3 3" xfId="5522" xr:uid="{409A869C-D0F1-467C-A6EE-D0E6814CCEF5}"/>
    <cellStyle name="Comma 2 3 5 2 2 3 3 2" xfId="17654" xr:uid="{1B9E3951-808D-4F9D-A315-C668AD6579FF}"/>
    <cellStyle name="Comma 2 3 5 2 2 3 4" xfId="9566" xr:uid="{6A0A3BCF-D12E-4DF1-AC4E-98B129FD1999}"/>
    <cellStyle name="Comma 2 3 5 2 2 3 4 2" xfId="21698" xr:uid="{CAB3AEB4-64CC-4876-B8F4-88B0B872351C}"/>
    <cellStyle name="Comma 2 3 5 2 2 3 5" xfId="13610" xr:uid="{AE017D82-5FBE-46CD-9794-CB52937C9848}"/>
    <cellStyle name="Comma 2 3 5 2 2 4" xfId="2489" xr:uid="{E7594348-B059-4DE1-BB18-681DAA8980C2}"/>
    <cellStyle name="Comma 2 3 5 2 2 4 2" xfId="6533" xr:uid="{0AC6EB7C-FF41-4B6C-9FD7-2858DB45941E}"/>
    <cellStyle name="Comma 2 3 5 2 2 4 2 2" xfId="18665" xr:uid="{BBA3D61F-33BB-4B00-8D94-2F457C1ED50A}"/>
    <cellStyle name="Comma 2 3 5 2 2 4 3" xfId="10577" xr:uid="{C7D2D73E-9E83-471B-A74D-5F6216AC19B5}"/>
    <cellStyle name="Comma 2 3 5 2 2 4 3 2" xfId="22709" xr:uid="{AB2EBED0-A957-4409-984D-081D804B91EA}"/>
    <cellStyle name="Comma 2 3 5 2 2 4 4" xfId="14621" xr:uid="{8B5480F8-26EC-42F4-95F0-DC71135F348B}"/>
    <cellStyle name="Comma 2 3 5 2 2 5" xfId="4511" xr:uid="{4DDA9DC8-92C0-49D0-A319-9DD36EDA39BD}"/>
    <cellStyle name="Comma 2 3 5 2 2 5 2" xfId="16643" xr:uid="{5B93BFE8-6295-412F-B538-5AB383883C24}"/>
    <cellStyle name="Comma 2 3 5 2 2 6" xfId="8555" xr:uid="{0BE99613-66CE-4114-916D-8F0330E70737}"/>
    <cellStyle name="Comma 2 3 5 2 2 6 2" xfId="20687" xr:uid="{2E2BDC52-069E-4EAE-8857-F405BE5D2A5B}"/>
    <cellStyle name="Comma 2 3 5 2 2 7" xfId="12599" xr:uid="{2F56BC64-2FD6-4F52-B828-CFC0C5D47A93}"/>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3" xfId="11840" xr:uid="{DCF2EB43-F2C9-4C79-A79C-0AC1D5F8E45F}"/>
    <cellStyle name="Comma 2 3 5 2 3 2 2 3 2" xfId="23972" xr:uid="{61C2671D-1592-4E13-A40B-CFA3C53BC245}"/>
    <cellStyle name="Comma 2 3 5 2 3 2 2 4" xfId="15884" xr:uid="{D6AF52A8-2361-46CD-81F5-33EAB8DBB429}"/>
    <cellStyle name="Comma 2 3 5 2 3 2 3" xfId="5774" xr:uid="{208AF180-A879-4966-8FEE-62AF15A17B0C}"/>
    <cellStyle name="Comma 2 3 5 2 3 2 3 2" xfId="17906" xr:uid="{E1144E00-2565-429E-8440-DC22CEE421B5}"/>
    <cellStyle name="Comma 2 3 5 2 3 2 4" xfId="9818" xr:uid="{C5AC3656-F730-48B3-96C5-573469697EBC}"/>
    <cellStyle name="Comma 2 3 5 2 3 2 4 2" xfId="21950" xr:uid="{6E2A5DF1-0C7E-4884-AF6D-E2BCF62EEB7D}"/>
    <cellStyle name="Comma 2 3 5 2 3 2 5" xfId="13862" xr:uid="{98B7669E-EAD5-45B0-93AD-B2122A0A206D}"/>
    <cellStyle name="Comma 2 3 5 2 3 3" xfId="2741" xr:uid="{3E54D5F8-63FB-4B6B-8402-A40FA8B4FD05}"/>
    <cellStyle name="Comma 2 3 5 2 3 3 2" xfId="6785" xr:uid="{FB3E0A64-4901-4C84-BFE6-9132A63F554A}"/>
    <cellStyle name="Comma 2 3 5 2 3 3 2 2" xfId="18917" xr:uid="{58964BBB-FDFE-4F75-9C2F-CBCCE1BE9A00}"/>
    <cellStyle name="Comma 2 3 5 2 3 3 3" xfId="10829" xr:uid="{6027F1DA-1972-4DDA-A287-D47D1C95EBEC}"/>
    <cellStyle name="Comma 2 3 5 2 3 3 3 2" xfId="22961" xr:uid="{D53620B7-4CFA-4DD4-8DC7-81F4324E84EA}"/>
    <cellStyle name="Comma 2 3 5 2 3 3 4" xfId="14873" xr:uid="{683A3EBB-24FB-4DB5-B3F4-DF0ADEAB111B}"/>
    <cellStyle name="Comma 2 3 5 2 3 4" xfId="4763" xr:uid="{FBB3381A-F3C0-4622-BA35-F90B1442064D}"/>
    <cellStyle name="Comma 2 3 5 2 3 4 2" xfId="16895" xr:uid="{5D278C59-8E43-4705-95B3-9A916181FCAD}"/>
    <cellStyle name="Comma 2 3 5 2 3 5" xfId="8807" xr:uid="{352641A5-2B38-42C8-BC75-20494906EF0E}"/>
    <cellStyle name="Comma 2 3 5 2 3 5 2" xfId="20939" xr:uid="{E3CBBE8D-1F96-470A-8CEB-EE4EF688B564}"/>
    <cellStyle name="Comma 2 3 5 2 3 6" xfId="12851" xr:uid="{5B26A49B-5C0F-48C6-B0EC-5EE3D2986C02}"/>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3" xfId="11335" xr:uid="{FDC2FA71-9FD2-4310-8A1B-0E35C35084FB}"/>
    <cellStyle name="Comma 2 3 5 2 4 2 3 2" xfId="23467" xr:uid="{3834029D-5D57-45BD-83A8-7D6FDF055629}"/>
    <cellStyle name="Comma 2 3 5 2 4 2 4" xfId="15379" xr:uid="{5BC5A2FB-16A0-4E27-97DA-2D61D849E300}"/>
    <cellStyle name="Comma 2 3 5 2 4 3" xfId="5269" xr:uid="{A208D1C1-3608-4A6E-AFE5-3924545D2E63}"/>
    <cellStyle name="Comma 2 3 5 2 4 3 2" xfId="17401" xr:uid="{C202537C-D1A7-426D-9B75-23F538620371}"/>
    <cellStyle name="Comma 2 3 5 2 4 4" xfId="9313" xr:uid="{C30A31CE-95B1-4BCF-A2E5-B0BE4C3482B1}"/>
    <cellStyle name="Comma 2 3 5 2 4 4 2" xfId="21445" xr:uid="{6B7F7146-C742-4712-B34B-05A3FE58C647}"/>
    <cellStyle name="Comma 2 3 5 2 4 5" xfId="13357" xr:uid="{38D7DC9F-6D66-4913-86D8-E6801A229D11}"/>
    <cellStyle name="Comma 2 3 5 2 5" xfId="2236" xr:uid="{4F845077-EBF6-417E-8085-A0D3464021A0}"/>
    <cellStyle name="Comma 2 3 5 2 5 2" xfId="6280" xr:uid="{1F06B4E4-7A5D-484E-ADC0-5470C71668A5}"/>
    <cellStyle name="Comma 2 3 5 2 5 2 2" xfId="18412" xr:uid="{6CE65F50-D578-4370-B16E-40D829F1A151}"/>
    <cellStyle name="Comma 2 3 5 2 5 3" xfId="10324" xr:uid="{FC4DF7D7-9BF3-4779-9603-63D3561682E7}"/>
    <cellStyle name="Comma 2 3 5 2 5 3 2" xfId="22456" xr:uid="{3B644057-03A0-4838-A7C4-507AD57736BC}"/>
    <cellStyle name="Comma 2 3 5 2 5 4" xfId="14368" xr:uid="{73369957-7438-45C0-84A1-72CA8A984B2B}"/>
    <cellStyle name="Comma 2 3 5 2 6" xfId="4258" xr:uid="{112A0086-9460-4D04-90D4-0E2097AA2593}"/>
    <cellStyle name="Comma 2 3 5 2 6 2" xfId="16390" xr:uid="{013039CD-1E7C-4586-87EA-9A317B709EB9}"/>
    <cellStyle name="Comma 2 3 5 2 7" xfId="8302" xr:uid="{869DFC8B-7CBB-4DB0-8585-777B214CA030}"/>
    <cellStyle name="Comma 2 3 5 2 7 2" xfId="20434" xr:uid="{79D5C997-A69C-4C36-8062-B3B7C211F295}"/>
    <cellStyle name="Comma 2 3 5 2 8" xfId="12346" xr:uid="{B6DCEECF-CD0E-4267-8A92-47D67EDEEB3F}"/>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3" xfId="11967" xr:uid="{14B4F2E2-179F-43C0-B43B-C94DEDFA7DE2}"/>
    <cellStyle name="Comma 2 3 5 3 2 2 2 3 2" xfId="24099" xr:uid="{CF7C5E88-C1AF-4AA7-93AA-44EE003C4F51}"/>
    <cellStyle name="Comma 2 3 5 3 2 2 2 4" xfId="16011" xr:uid="{555D09EA-F754-4B31-900B-D2A28625828B}"/>
    <cellStyle name="Comma 2 3 5 3 2 2 3" xfId="5901" xr:uid="{9EA27745-83D5-4FF4-87CC-C9F101DF900C}"/>
    <cellStyle name="Comma 2 3 5 3 2 2 3 2" xfId="18033" xr:uid="{092432C6-A925-406F-B823-80E1DE27BE61}"/>
    <cellStyle name="Comma 2 3 5 3 2 2 4" xfId="9945" xr:uid="{4E5D33C4-377A-4E53-BCF8-4E89340482F6}"/>
    <cellStyle name="Comma 2 3 5 3 2 2 4 2" xfId="22077" xr:uid="{ABE55C8F-6F36-4825-86D9-CD6BB282C230}"/>
    <cellStyle name="Comma 2 3 5 3 2 2 5" xfId="13989" xr:uid="{B1B20655-9899-48E4-8462-B312DA2086E6}"/>
    <cellStyle name="Comma 2 3 5 3 2 3" xfId="2868" xr:uid="{327B0448-9600-4D18-A098-F9D27D50CA05}"/>
    <cellStyle name="Comma 2 3 5 3 2 3 2" xfId="6912" xr:uid="{49BE47D9-07F0-4FAC-9E84-E8A4275F2BEF}"/>
    <cellStyle name="Comma 2 3 5 3 2 3 2 2" xfId="19044" xr:uid="{59712368-B241-4702-98AC-C85BF046B35A}"/>
    <cellStyle name="Comma 2 3 5 3 2 3 3" xfId="10956" xr:uid="{1D66E448-C147-4FEB-BB51-2C3C36976E9A}"/>
    <cellStyle name="Comma 2 3 5 3 2 3 3 2" xfId="23088" xr:uid="{D17BECBD-FDAA-4BDC-B2D9-74C3409FE6FA}"/>
    <cellStyle name="Comma 2 3 5 3 2 3 4" xfId="15000" xr:uid="{17BFC6AC-75AA-4DED-A2D9-FDB641F9C4DC}"/>
    <cellStyle name="Comma 2 3 5 3 2 4" xfId="4890" xr:uid="{2562E67B-E48E-4FEF-959E-B23486D2AA33}"/>
    <cellStyle name="Comma 2 3 5 3 2 4 2" xfId="17022" xr:uid="{91A8FFA8-D00C-4EB8-A0F4-0C8FDA8EA695}"/>
    <cellStyle name="Comma 2 3 5 3 2 5" xfId="8934" xr:uid="{141CF74C-96C2-481C-8C98-74EF4C77AF02}"/>
    <cellStyle name="Comma 2 3 5 3 2 5 2" xfId="21066" xr:uid="{0A8154D2-531E-4930-B122-EEED11C172E3}"/>
    <cellStyle name="Comma 2 3 5 3 2 6" xfId="12978" xr:uid="{226E18F9-A3A3-4649-A083-45298DF9C3D5}"/>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3" xfId="11462" xr:uid="{ACD07BFF-53DA-4F08-B391-B6F69C87E054}"/>
    <cellStyle name="Comma 2 3 5 3 3 2 3 2" xfId="23594" xr:uid="{4E867FFA-9DC3-45F5-85A3-F4F97C7D7B77}"/>
    <cellStyle name="Comma 2 3 5 3 3 2 4" xfId="15506" xr:uid="{FA7B3E19-12FF-4649-94A7-0B1E93E96709}"/>
    <cellStyle name="Comma 2 3 5 3 3 3" xfId="5396" xr:uid="{B60B60C8-D989-4B61-87BE-C7D204384201}"/>
    <cellStyle name="Comma 2 3 5 3 3 3 2" xfId="17528" xr:uid="{29855E17-B249-468D-8EDF-F49277EB4886}"/>
    <cellStyle name="Comma 2 3 5 3 3 4" xfId="9440" xr:uid="{000AE07F-4843-496C-A589-F1BB5BCF467A}"/>
    <cellStyle name="Comma 2 3 5 3 3 4 2" xfId="21572" xr:uid="{46B1FC4B-ED12-49A5-9109-5745BB431CDE}"/>
    <cellStyle name="Comma 2 3 5 3 3 5" xfId="13484" xr:uid="{23B1A460-565F-49DB-A0AB-0BD1CD246A91}"/>
    <cellStyle name="Comma 2 3 5 3 4" xfId="2363" xr:uid="{7EE787FD-FE7E-43F7-BB44-B14A305EF846}"/>
    <cellStyle name="Comma 2 3 5 3 4 2" xfId="6407" xr:uid="{1437179A-1F48-4BCC-8DE5-D2E2AA255689}"/>
    <cellStyle name="Comma 2 3 5 3 4 2 2" xfId="18539" xr:uid="{6D4733D7-A404-4488-9C4B-B54EF6D9D7F7}"/>
    <cellStyle name="Comma 2 3 5 3 4 3" xfId="10451" xr:uid="{21F54335-5BF8-4CBC-BA7C-C9DEE945050B}"/>
    <cellStyle name="Comma 2 3 5 3 4 3 2" xfId="22583" xr:uid="{06146257-FEBF-451F-84AB-812D4160B2B7}"/>
    <cellStyle name="Comma 2 3 5 3 4 4" xfId="14495" xr:uid="{6037267F-543B-4DB9-A860-EBB75CE7366C}"/>
    <cellStyle name="Comma 2 3 5 3 5" xfId="4385" xr:uid="{92EDEF06-8638-42E9-A8C1-99DBFF332306}"/>
    <cellStyle name="Comma 2 3 5 3 5 2" xfId="16517" xr:uid="{CA9D16E4-737D-4BA3-863F-8ECC2DF90545}"/>
    <cellStyle name="Comma 2 3 5 3 6" xfId="8429" xr:uid="{E635819A-8088-400D-96C5-E0F82763F79A}"/>
    <cellStyle name="Comma 2 3 5 3 6 2" xfId="20561" xr:uid="{5091E092-84ED-43C8-BAB9-6A322818DB5E}"/>
    <cellStyle name="Comma 2 3 5 3 7" xfId="12473" xr:uid="{1CA65F82-D760-4276-87BB-60965C66E65F}"/>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3" xfId="11714" xr:uid="{10DA313B-1BC6-41DF-815B-F431817D910F}"/>
    <cellStyle name="Comma 2 3 5 4 2 2 3 2" xfId="23846" xr:uid="{C30CAF00-A419-406B-A29C-0A1186329A03}"/>
    <cellStyle name="Comma 2 3 5 4 2 2 4" xfId="15758" xr:uid="{BC09A1F3-44D3-4E26-BD2F-2B645EB70076}"/>
    <cellStyle name="Comma 2 3 5 4 2 3" xfId="5648" xr:uid="{B91458FC-4A27-4C02-AC4B-B736B9041A46}"/>
    <cellStyle name="Comma 2 3 5 4 2 3 2" xfId="17780" xr:uid="{328F12FE-E216-4423-9870-84D4E83B0CA7}"/>
    <cellStyle name="Comma 2 3 5 4 2 4" xfId="9692" xr:uid="{7C58E798-C75F-49D5-87E2-36664FC9BF73}"/>
    <cellStyle name="Comma 2 3 5 4 2 4 2" xfId="21824" xr:uid="{E0662B50-990F-42F1-A1DB-2A20F89F1564}"/>
    <cellStyle name="Comma 2 3 5 4 2 5" xfId="13736" xr:uid="{DA40BF29-AD1B-491D-994D-52B7DEEC1C79}"/>
    <cellStyle name="Comma 2 3 5 4 3" xfId="2615" xr:uid="{253FABA7-5404-49FE-8AF7-C35AACA9E506}"/>
    <cellStyle name="Comma 2 3 5 4 3 2" xfId="6659" xr:uid="{105BEEBC-9C18-412B-8A1C-3CD3B6402125}"/>
    <cellStyle name="Comma 2 3 5 4 3 2 2" xfId="18791" xr:uid="{AA2C99B0-0817-4C1B-BA30-193CFE36E0DD}"/>
    <cellStyle name="Comma 2 3 5 4 3 3" xfId="10703" xr:uid="{56CEC42C-7D9B-4B4A-940A-06752A8CAF3C}"/>
    <cellStyle name="Comma 2 3 5 4 3 3 2" xfId="22835" xr:uid="{1A01F9FE-FC12-44E7-9D7C-615B662EAEA4}"/>
    <cellStyle name="Comma 2 3 5 4 3 4" xfId="14747" xr:uid="{906302D2-25B2-4574-B7AD-530E37059BC1}"/>
    <cellStyle name="Comma 2 3 5 4 4" xfId="4637" xr:uid="{4FF80EED-8C2B-42D2-B375-1575B6FB0DF6}"/>
    <cellStyle name="Comma 2 3 5 4 4 2" xfId="16769" xr:uid="{71430A08-ABBD-4F18-84B9-06C7FA7DFED8}"/>
    <cellStyle name="Comma 2 3 5 4 5" xfId="8681" xr:uid="{39E4D8F3-C8B3-4DAF-BC25-8A243E4C6562}"/>
    <cellStyle name="Comma 2 3 5 4 5 2" xfId="20813" xr:uid="{29135C98-4FB6-4D64-A093-76651CDCF82D}"/>
    <cellStyle name="Comma 2 3 5 4 6" xfId="12725" xr:uid="{B08AAEB9-9B69-4CC5-93D4-CD5F6CD7EC57}"/>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3" xfId="11209" xr:uid="{7DBF9885-52CB-4AEA-8C7F-67B5D12A529A}"/>
    <cellStyle name="Comma 2 3 5 5 2 3 2" xfId="23341" xr:uid="{A7910538-7D2E-43BF-98C0-2ED975F4AA01}"/>
    <cellStyle name="Comma 2 3 5 5 2 4" xfId="15253" xr:uid="{32DFCAB5-4F94-4F6E-9E7F-528E818076CC}"/>
    <cellStyle name="Comma 2 3 5 5 3" xfId="5143" xr:uid="{D2205017-8A22-4FF6-896C-2332C6A683E7}"/>
    <cellStyle name="Comma 2 3 5 5 3 2" xfId="17275" xr:uid="{05E9E27D-6BC5-4603-9B4C-47A7FEA4D32E}"/>
    <cellStyle name="Comma 2 3 5 5 4" xfId="9187" xr:uid="{9E4C59C9-B3DD-4222-B13C-1B6E98A02028}"/>
    <cellStyle name="Comma 2 3 5 5 4 2" xfId="21319" xr:uid="{B6268040-321B-4D72-9E65-8E09FFFA133E}"/>
    <cellStyle name="Comma 2 3 5 5 5" xfId="13231" xr:uid="{72B8E7FC-11A1-4475-9EF8-C4EB59B6747D}"/>
    <cellStyle name="Comma 2 3 5 6" xfId="2110" xr:uid="{10904FAB-5617-44C1-99C7-BF37CBE19C73}"/>
    <cellStyle name="Comma 2 3 5 6 2" xfId="6154" xr:uid="{3A52BC39-9B4D-403E-AF2C-7AD89F03BD5A}"/>
    <cellStyle name="Comma 2 3 5 6 2 2" xfId="18286" xr:uid="{E7F7EAFE-1BD4-44AA-9B30-392D69E181B4}"/>
    <cellStyle name="Comma 2 3 5 6 3" xfId="10198" xr:uid="{CD3B4547-4DC1-49E6-A4DD-6B1EF867391F}"/>
    <cellStyle name="Comma 2 3 5 6 3 2" xfId="22330" xr:uid="{0EFCF9A2-9381-4D7D-B3D1-7E587B1A4A18}"/>
    <cellStyle name="Comma 2 3 5 6 4" xfId="14242" xr:uid="{E9A5401A-7038-46FF-80AB-A068C3983A1A}"/>
    <cellStyle name="Comma 2 3 5 7" xfId="4132" xr:uid="{58D83011-CFB9-4323-BD27-BCC3BF55C7EB}"/>
    <cellStyle name="Comma 2 3 5 7 2" xfId="16264" xr:uid="{E51B3018-06F9-45F9-8D02-F93F7190E0F6}"/>
    <cellStyle name="Comma 2 3 5 8" xfId="8176" xr:uid="{931D7A69-7D22-4423-9C06-96B78B7B875E}"/>
    <cellStyle name="Comma 2 3 5 8 2" xfId="20308" xr:uid="{181D6A66-018E-4CDC-B417-4E45E04A6CF8}"/>
    <cellStyle name="Comma 2 3 5 9" xfId="12220" xr:uid="{D0630BBA-B527-4CA8-AB6E-3644CB8FEA17}"/>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3" xfId="12030" xr:uid="{147A929A-D3B6-4B06-A704-0686661E2341}"/>
    <cellStyle name="Comma 2 3 6 2 2 2 2 3 2" xfId="24162" xr:uid="{CB283C03-E81D-4773-A635-7CC9571E5848}"/>
    <cellStyle name="Comma 2 3 6 2 2 2 2 4" xfId="16074" xr:uid="{A9CB5AC0-751F-4F6F-8E78-4F866B51ACA8}"/>
    <cellStyle name="Comma 2 3 6 2 2 2 3" xfId="5964" xr:uid="{29CB619D-0EAD-4A70-81EF-B840EB4DB0E0}"/>
    <cellStyle name="Comma 2 3 6 2 2 2 3 2" xfId="18096" xr:uid="{7426F21B-8572-4157-9DA9-A90246F18FD0}"/>
    <cellStyle name="Comma 2 3 6 2 2 2 4" xfId="10008" xr:uid="{9BA51E05-50D8-4BC4-8E0A-012E9A5B50C5}"/>
    <cellStyle name="Comma 2 3 6 2 2 2 4 2" xfId="22140" xr:uid="{C3E9C559-5582-4014-A1C6-222FFC0D8673}"/>
    <cellStyle name="Comma 2 3 6 2 2 2 5" xfId="14052" xr:uid="{0369D097-9BAD-462F-BD7F-D1F49839E1A2}"/>
    <cellStyle name="Comma 2 3 6 2 2 3" xfId="2931" xr:uid="{396591AF-3451-4A77-8671-C70C6EE803AC}"/>
    <cellStyle name="Comma 2 3 6 2 2 3 2" xfId="6975" xr:uid="{DD5E66B0-ED36-492E-90CC-1089AACBE966}"/>
    <cellStyle name="Comma 2 3 6 2 2 3 2 2" xfId="19107" xr:uid="{6EE5D482-D710-4EC6-B87B-0BFE67D4528D}"/>
    <cellStyle name="Comma 2 3 6 2 2 3 3" xfId="11019" xr:uid="{0E444FF6-8942-40F2-B862-694F8F06294C}"/>
    <cellStyle name="Comma 2 3 6 2 2 3 3 2" xfId="23151" xr:uid="{3D5515A9-C308-4A99-9FA6-6AFFFEB82BBE}"/>
    <cellStyle name="Comma 2 3 6 2 2 3 4" xfId="15063" xr:uid="{7D01A506-C6B2-4936-B483-5F7C88FF328B}"/>
    <cellStyle name="Comma 2 3 6 2 2 4" xfId="4953" xr:uid="{F7A2407B-E640-4447-841F-C758330D687C}"/>
    <cellStyle name="Comma 2 3 6 2 2 4 2" xfId="17085" xr:uid="{FD8EEF1D-0791-4B67-928E-F47E6D2C2F40}"/>
    <cellStyle name="Comma 2 3 6 2 2 5" xfId="8997" xr:uid="{314C9495-E409-4FD7-8CFF-41772FD24F33}"/>
    <cellStyle name="Comma 2 3 6 2 2 5 2" xfId="21129" xr:uid="{515E7398-2886-4514-8237-C3A364EAADAE}"/>
    <cellStyle name="Comma 2 3 6 2 2 6" xfId="13041" xr:uid="{F895FAA4-4459-4F11-940C-125FADE99A17}"/>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3" xfId="11525" xr:uid="{2AA9FB0E-8604-46F3-8599-722324717059}"/>
    <cellStyle name="Comma 2 3 6 2 3 2 3 2" xfId="23657" xr:uid="{29E6664A-71E5-4BED-A687-18C2DB6C0268}"/>
    <cellStyle name="Comma 2 3 6 2 3 2 4" xfId="15569" xr:uid="{11CA6CE3-DCFC-4594-BF10-2F21A711A280}"/>
    <cellStyle name="Comma 2 3 6 2 3 3" xfId="5459" xr:uid="{7392DDF3-F7B1-4FA7-9C50-E445C9C4D796}"/>
    <cellStyle name="Comma 2 3 6 2 3 3 2" xfId="17591" xr:uid="{B9EF0312-3F06-475D-88B5-7989BEEB1339}"/>
    <cellStyle name="Comma 2 3 6 2 3 4" xfId="9503" xr:uid="{50D74DDE-A588-4B69-9EC8-A583846B3EA4}"/>
    <cellStyle name="Comma 2 3 6 2 3 4 2" xfId="21635" xr:uid="{75762FFA-4F32-4D40-9466-0D603578BF23}"/>
    <cellStyle name="Comma 2 3 6 2 3 5" xfId="13547" xr:uid="{37D00C77-409A-48B7-B0FA-CB07DA6112DF}"/>
    <cellStyle name="Comma 2 3 6 2 4" xfId="2426" xr:uid="{7D570C59-9DB7-48E0-B16D-CCF99C5947D4}"/>
    <cellStyle name="Comma 2 3 6 2 4 2" xfId="6470" xr:uid="{A4C70D75-C288-42ED-A5D7-3F06A76F84E2}"/>
    <cellStyle name="Comma 2 3 6 2 4 2 2" xfId="18602" xr:uid="{E7018A92-4C55-441A-9745-CB9C6B0666F0}"/>
    <cellStyle name="Comma 2 3 6 2 4 3" xfId="10514" xr:uid="{C495DA7C-7E10-4184-AE3A-64380FA32431}"/>
    <cellStyle name="Comma 2 3 6 2 4 3 2" xfId="22646" xr:uid="{A51462A5-34DA-415B-B242-138F57AE7FBD}"/>
    <cellStyle name="Comma 2 3 6 2 4 4" xfId="14558" xr:uid="{3AFBD4CF-93A7-4941-A45F-7C402C97D8EA}"/>
    <cellStyle name="Comma 2 3 6 2 5" xfId="4448" xr:uid="{77C75D13-36E8-473A-AB33-97B34150B4F6}"/>
    <cellStyle name="Comma 2 3 6 2 5 2" xfId="16580" xr:uid="{74ABE70A-C744-4D8E-A04A-E54F21208C9C}"/>
    <cellStyle name="Comma 2 3 6 2 6" xfId="8492" xr:uid="{FF1480A1-D585-41DD-9409-9C668A1C6135}"/>
    <cellStyle name="Comma 2 3 6 2 6 2" xfId="20624" xr:uid="{1E69EADE-DAF8-4F39-B947-14A1C30A14BD}"/>
    <cellStyle name="Comma 2 3 6 2 7" xfId="12536" xr:uid="{B7AD3ECD-5C69-400E-9850-F67C94D33523}"/>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3" xfId="11777" xr:uid="{CC03D153-6EE9-4E0A-9076-FEA287C6F568}"/>
    <cellStyle name="Comma 2 3 6 3 2 2 3 2" xfId="23909" xr:uid="{113D3F62-C204-4AB2-B10E-7C10D78A066F}"/>
    <cellStyle name="Comma 2 3 6 3 2 2 4" xfId="15821" xr:uid="{94D73AD1-B1F0-4769-9BBC-DDACCB6BF74B}"/>
    <cellStyle name="Comma 2 3 6 3 2 3" xfId="5711" xr:uid="{61869281-1C13-4231-84A5-57F579749592}"/>
    <cellStyle name="Comma 2 3 6 3 2 3 2" xfId="17843" xr:uid="{455D308B-222E-4FFE-AD46-A6180EA04EBD}"/>
    <cellStyle name="Comma 2 3 6 3 2 4" xfId="9755" xr:uid="{DD77B923-FCCB-4DDB-AEB7-9A89DA749554}"/>
    <cellStyle name="Comma 2 3 6 3 2 4 2" xfId="21887" xr:uid="{BC7A67D2-A5E4-4F3A-906C-F16D85A1D578}"/>
    <cellStyle name="Comma 2 3 6 3 2 5" xfId="13799" xr:uid="{DA8556F4-66B9-44D6-A2CF-860502C61538}"/>
    <cellStyle name="Comma 2 3 6 3 3" xfId="2678" xr:uid="{ECCE7197-9D9D-4D76-9852-0CA86948C37D}"/>
    <cellStyle name="Comma 2 3 6 3 3 2" xfId="6722" xr:uid="{35E7B46C-4A30-43C2-991D-32341DAD7328}"/>
    <cellStyle name="Comma 2 3 6 3 3 2 2" xfId="18854" xr:uid="{929C36D1-2E69-479B-8C28-D0404FB65A70}"/>
    <cellStyle name="Comma 2 3 6 3 3 3" xfId="10766" xr:uid="{B221A152-7D34-4467-B331-08C984DDEF0E}"/>
    <cellStyle name="Comma 2 3 6 3 3 3 2" xfId="22898" xr:uid="{C66C599E-A9AF-401A-9BBD-C1F7F854734F}"/>
    <cellStyle name="Comma 2 3 6 3 3 4" xfId="14810" xr:uid="{844917D0-6A76-46BD-8D1A-B4C09AD00741}"/>
    <cellStyle name="Comma 2 3 6 3 4" xfId="4700" xr:uid="{5EFBCD05-9F4C-4EA7-822E-9F2EF2244E14}"/>
    <cellStyle name="Comma 2 3 6 3 4 2" xfId="16832" xr:uid="{9A4CCF33-4FA7-49CE-B52F-06F56FF9B7B3}"/>
    <cellStyle name="Comma 2 3 6 3 5" xfId="8744" xr:uid="{D99C0E0B-A99B-42C0-9B19-C7E807A0420F}"/>
    <cellStyle name="Comma 2 3 6 3 5 2" xfId="20876" xr:uid="{AD3CB7AA-643B-42FA-8AFA-91842C7E4158}"/>
    <cellStyle name="Comma 2 3 6 3 6" xfId="12788" xr:uid="{1ACADE62-8246-4970-9034-0278ACD54DBD}"/>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3" xfId="11272" xr:uid="{CEE2A55C-7B0B-405E-95BD-8811D986ADFA}"/>
    <cellStyle name="Comma 2 3 6 4 2 3 2" xfId="23404" xr:uid="{4DEF0218-82C4-4C46-9855-D2962A0BDBFD}"/>
    <cellStyle name="Comma 2 3 6 4 2 4" xfId="15316" xr:uid="{91D63BB6-BF07-42CE-8E7E-F41C3353B139}"/>
    <cellStyle name="Comma 2 3 6 4 3" xfId="5206" xr:uid="{B67DD9A8-E7B7-447A-AC26-3B80D5ECDE71}"/>
    <cellStyle name="Comma 2 3 6 4 3 2" xfId="17338" xr:uid="{5DE9C556-7E9D-4DB0-B521-86DD40004AC5}"/>
    <cellStyle name="Comma 2 3 6 4 4" xfId="9250" xr:uid="{E2453178-3EE1-4DEE-A8FB-CA38A73FBE37}"/>
    <cellStyle name="Comma 2 3 6 4 4 2" xfId="21382" xr:uid="{E0CC0731-689D-4339-8B78-D45A9DFBFC51}"/>
    <cellStyle name="Comma 2 3 6 4 5" xfId="13294" xr:uid="{3293B2EE-E6D7-45B3-8951-616A9DF6E1B2}"/>
    <cellStyle name="Comma 2 3 6 5" xfId="2173" xr:uid="{13370F15-153B-4B2E-B9D6-8254405E7422}"/>
    <cellStyle name="Comma 2 3 6 5 2" xfId="6217" xr:uid="{EFAA0F28-1779-4AB0-82C1-A26868A81F97}"/>
    <cellStyle name="Comma 2 3 6 5 2 2" xfId="18349" xr:uid="{E3D1C8A8-986C-436A-B3C0-202AE490A126}"/>
    <cellStyle name="Comma 2 3 6 5 3" xfId="10261" xr:uid="{85E40444-B077-42DB-9E85-281172BAB66C}"/>
    <cellStyle name="Comma 2 3 6 5 3 2" xfId="22393" xr:uid="{B097CC4F-6F4C-42D5-9014-679AA2CADCF5}"/>
    <cellStyle name="Comma 2 3 6 5 4" xfId="14305" xr:uid="{F2FA89F1-6F20-47FE-A674-50C44CEDCA8D}"/>
    <cellStyle name="Comma 2 3 6 6" xfId="4195" xr:uid="{95647E38-1860-4120-B2CD-DD6EFC980C9E}"/>
    <cellStyle name="Comma 2 3 6 6 2" xfId="16327" xr:uid="{A07D95EC-B2A2-4FE1-9890-4964FA50B1A9}"/>
    <cellStyle name="Comma 2 3 6 7" xfId="8239" xr:uid="{ADDF78E6-1CDB-47D3-8CA4-00E4086F9AB9}"/>
    <cellStyle name="Comma 2 3 6 7 2" xfId="20371" xr:uid="{6BF4DA61-F1ED-4FF3-B4B1-944DA2B71576}"/>
    <cellStyle name="Comma 2 3 6 8" xfId="12283" xr:uid="{84973476-58C0-48B8-B79D-69EF1CA73437}"/>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3" xfId="11904" xr:uid="{446ED734-35A1-4EE7-9163-709CA55345D8}"/>
    <cellStyle name="Comma 2 3 7 2 2 2 3 2" xfId="24036" xr:uid="{EAC2D8EA-7DF8-4D2E-B838-86D8538410F3}"/>
    <cellStyle name="Comma 2 3 7 2 2 2 4" xfId="15948" xr:uid="{85D75EA5-D704-4739-827C-C55AD85ECAFF}"/>
    <cellStyle name="Comma 2 3 7 2 2 3" xfId="5838" xr:uid="{7623EE4E-ABCA-4371-8CCA-7F11F4DD34FD}"/>
    <cellStyle name="Comma 2 3 7 2 2 3 2" xfId="17970" xr:uid="{FA95EE9D-A418-4326-B420-B545EA1689EF}"/>
    <cellStyle name="Comma 2 3 7 2 2 4" xfId="9882" xr:uid="{06934035-78F2-40DA-9DEB-C448525650CD}"/>
    <cellStyle name="Comma 2 3 7 2 2 4 2" xfId="22014" xr:uid="{D9335D50-CCC7-4BE6-A945-4063830892F2}"/>
    <cellStyle name="Comma 2 3 7 2 2 5" xfId="13926" xr:uid="{0862176E-007C-4BA7-9734-0709E63CFD2F}"/>
    <cellStyle name="Comma 2 3 7 2 3" xfId="2805" xr:uid="{66E301D2-C46C-4AD6-A5BD-F34E696B6288}"/>
    <cellStyle name="Comma 2 3 7 2 3 2" xfId="6849" xr:uid="{22DD0827-39D4-43BC-A679-BD0EB6D4CE9B}"/>
    <cellStyle name="Comma 2 3 7 2 3 2 2" xfId="18981" xr:uid="{D807B67C-0AD0-43E8-AEEF-957B68C30FD3}"/>
    <cellStyle name="Comma 2 3 7 2 3 3" xfId="10893" xr:uid="{FFCA15AC-ED74-422A-B90E-99E33F8D0DB0}"/>
    <cellStyle name="Comma 2 3 7 2 3 3 2" xfId="23025" xr:uid="{F1AB4A20-7096-4793-9B48-D26C4F49CE2E}"/>
    <cellStyle name="Comma 2 3 7 2 3 4" xfId="14937" xr:uid="{5DFFC93D-0CB5-4655-8054-7474F1727A9A}"/>
    <cellStyle name="Comma 2 3 7 2 4" xfId="4827" xr:uid="{433499BE-D028-469F-9109-411D7B1560C0}"/>
    <cellStyle name="Comma 2 3 7 2 4 2" xfId="16959" xr:uid="{D02209AF-3FF7-4914-B30C-A8F59F537455}"/>
    <cellStyle name="Comma 2 3 7 2 5" xfId="8871" xr:uid="{C8FD1C48-862A-44D2-9D8E-B4D62BF24614}"/>
    <cellStyle name="Comma 2 3 7 2 5 2" xfId="21003" xr:uid="{FBCDB83E-2737-4118-A154-90D8E7F37A5C}"/>
    <cellStyle name="Comma 2 3 7 2 6" xfId="12915" xr:uid="{08E3BE29-AFFC-41E5-AA8C-221D339F5888}"/>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3" xfId="11399" xr:uid="{219C2ACF-BD1C-4514-B35D-78271A48E5BD}"/>
    <cellStyle name="Comma 2 3 7 3 2 3 2" xfId="23531" xr:uid="{57ECC588-ECCA-4D47-9E70-3192A6C654C4}"/>
    <cellStyle name="Comma 2 3 7 3 2 4" xfId="15443" xr:uid="{EE6D1BA0-98DF-4F79-9BB2-6281F4EF00F8}"/>
    <cellStyle name="Comma 2 3 7 3 3" xfId="5333" xr:uid="{C1BEE56E-6C7C-42C9-BE55-BB7B71AB7EEB}"/>
    <cellStyle name="Comma 2 3 7 3 3 2" xfId="17465" xr:uid="{B23CD8DF-7DA5-4C60-8F5E-EA725448FB8D}"/>
    <cellStyle name="Comma 2 3 7 3 4" xfId="9377" xr:uid="{D1128E1D-774C-4539-95A3-074D85A7D270}"/>
    <cellStyle name="Comma 2 3 7 3 4 2" xfId="21509" xr:uid="{17382409-77F0-4150-B999-BA89E5942090}"/>
    <cellStyle name="Comma 2 3 7 3 5" xfId="13421" xr:uid="{82B39F38-9AE6-4976-8EAD-FF52279F9CF7}"/>
    <cellStyle name="Comma 2 3 7 4" xfId="2300" xr:uid="{0FB02171-CFBA-4EA1-B65A-FA33245EC7A8}"/>
    <cellStyle name="Comma 2 3 7 4 2" xfId="6344" xr:uid="{A2E93554-B6B7-4152-843C-E40D918E232F}"/>
    <cellStyle name="Comma 2 3 7 4 2 2" xfId="18476" xr:uid="{05C340D0-7359-4C3C-B9B4-F06C60699AEB}"/>
    <cellStyle name="Comma 2 3 7 4 3" xfId="10388" xr:uid="{0EAB714A-4339-40E0-92E1-20B9F3C0C92A}"/>
    <cellStyle name="Comma 2 3 7 4 3 2" xfId="22520" xr:uid="{4C27F9B0-FCBE-4313-905D-E5749AA4F79D}"/>
    <cellStyle name="Comma 2 3 7 4 4" xfId="14432" xr:uid="{5B2F9483-47F1-475E-91FA-7371AB19E6D9}"/>
    <cellStyle name="Comma 2 3 7 5" xfId="4322" xr:uid="{2E971300-F7D2-4DCE-905D-FCC43C2D69CE}"/>
    <cellStyle name="Comma 2 3 7 5 2" xfId="16454" xr:uid="{9D87CEF8-3671-499A-86A1-B69EF749EBAF}"/>
    <cellStyle name="Comma 2 3 7 6" xfId="8366" xr:uid="{A9566A25-C882-4383-9F14-EBFFCCE5A92C}"/>
    <cellStyle name="Comma 2 3 7 6 2" xfId="20498" xr:uid="{C9E4AD8E-57FA-4CA5-B38D-D012B7FC92C5}"/>
    <cellStyle name="Comma 2 3 7 7" xfId="12410" xr:uid="{25760440-236D-40D0-B56C-80D338CAB9B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3" xfId="11651" xr:uid="{A2F123B9-BD17-4A06-9453-9C7C61DACF31}"/>
    <cellStyle name="Comma 2 3 8 2 2 3 2" xfId="23783" xr:uid="{EDAAB279-FA50-411A-833E-F656D73B685B}"/>
    <cellStyle name="Comma 2 3 8 2 2 4" xfId="15695" xr:uid="{81B378A7-90D6-4971-8BD7-1F305A703453}"/>
    <cellStyle name="Comma 2 3 8 2 3" xfId="5585" xr:uid="{2CB95C5C-20BC-4DDF-A727-67E89BA210D6}"/>
    <cellStyle name="Comma 2 3 8 2 3 2" xfId="17717" xr:uid="{DA98E4DF-8C78-468E-B6DA-5AB7965888D5}"/>
    <cellStyle name="Comma 2 3 8 2 4" xfId="9629" xr:uid="{FB2215F9-0EE3-4237-ADC8-C9743A7EC997}"/>
    <cellStyle name="Comma 2 3 8 2 4 2" xfId="21761" xr:uid="{51B9F790-0784-4988-9555-13CCC8F25E60}"/>
    <cellStyle name="Comma 2 3 8 2 5" xfId="13673" xr:uid="{04F20CF7-011E-45A9-A503-0860A4DE2F90}"/>
    <cellStyle name="Comma 2 3 8 3" xfId="2552" xr:uid="{F8A88A16-E17C-4089-B2F4-5512B2FEF10E}"/>
    <cellStyle name="Comma 2 3 8 3 2" xfId="6596" xr:uid="{6ED6FF48-3FF2-4CE2-A05E-A0BEE08926C7}"/>
    <cellStyle name="Comma 2 3 8 3 2 2" xfId="18728" xr:uid="{F7ADDA32-F2E9-441F-A6F5-B2855CBE72AC}"/>
    <cellStyle name="Comma 2 3 8 3 3" xfId="10640" xr:uid="{D7BCF633-7986-4320-8FA4-93FDC7B21011}"/>
    <cellStyle name="Comma 2 3 8 3 3 2" xfId="22772" xr:uid="{05559D69-3448-4A16-80C7-6E4F8D305E30}"/>
    <cellStyle name="Comma 2 3 8 3 4" xfId="14684" xr:uid="{BA0D20C0-D74D-4260-AA2F-00CD425ED0A1}"/>
    <cellStyle name="Comma 2 3 8 4" xfId="4574" xr:uid="{EC58747E-987A-47C2-A623-61469240AA1C}"/>
    <cellStyle name="Comma 2 3 8 4 2" xfId="16706" xr:uid="{C5587B83-050C-45FE-8D22-4404442CA180}"/>
    <cellStyle name="Comma 2 3 8 5" xfId="8618" xr:uid="{56275667-B7DD-4AD9-9358-DDC2244EDC16}"/>
    <cellStyle name="Comma 2 3 8 5 2" xfId="20750" xr:uid="{15ACA8B1-BE65-47D0-AF34-1230B80851F4}"/>
    <cellStyle name="Comma 2 3 8 6" xfId="12662" xr:uid="{407AFC3D-B378-442B-88E4-303F32865FD1}"/>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3" xfId="11146" xr:uid="{F854CC3E-420D-4E06-8E72-F83CFD491225}"/>
    <cellStyle name="Comma 2 3 9 2 3 2" xfId="23278" xr:uid="{0560E42A-E2B8-4A18-8C64-59D5756A5CC9}"/>
    <cellStyle name="Comma 2 3 9 2 4" xfId="15190" xr:uid="{4AC239CF-3236-4925-B851-161F04A56128}"/>
    <cellStyle name="Comma 2 3 9 3" xfId="5080" xr:uid="{98F7BE3D-B1BA-47D6-B8F2-2E8F59522013}"/>
    <cellStyle name="Comma 2 3 9 3 2" xfId="17212" xr:uid="{D8C0871B-C75B-4BB2-8273-5E2DCE260B80}"/>
    <cellStyle name="Comma 2 3 9 4" xfId="9124" xr:uid="{146CDC19-2422-4E67-A85E-A7DE22390A98}"/>
    <cellStyle name="Comma 2 3 9 4 2" xfId="21256" xr:uid="{A430D22F-DBE9-4BFE-BE2E-4981F1C2FFC4}"/>
    <cellStyle name="Comma 2 3 9 5" xfId="13168" xr:uid="{B755447E-84D7-448E-8ED0-41CB2024491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1" xfId="8127" xr:uid="{A346C7FF-3EA7-43BC-84DA-F91AF8B80E3A}"/>
    <cellStyle name="Comma 2 4 2 11 2" xfId="20259" xr:uid="{F16B78F5-43D6-4653-A10A-464675FB218A}"/>
    <cellStyle name="Comma 2 4 2 12" xfId="12171" xr:uid="{FE832B2A-93E4-4E10-861A-F438E81D79E4}"/>
    <cellStyle name="Comma 2 4 2 2" xfId="60" xr:uid="{30BEF04B-8A85-4BF0-BED0-85035079CDB8}"/>
    <cellStyle name="Comma 2 4 2 2 10" xfId="12192" xr:uid="{56886AC6-0835-44D9-950C-B197B42E814D}"/>
    <cellStyle name="Comma 2 4 2 2 2" xfId="123" xr:uid="{147CA576-D69A-4732-85C9-F492D9ACE78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3" xfId="12128" xr:uid="{A0E77537-91B7-4B29-9046-D5ACBA3604AA}"/>
    <cellStyle name="Comma 2 4 2 2 2 2 2 2 2 2 3 2" xfId="24260" xr:uid="{1F61F20C-90AC-4E8D-A223-93A13D8D3666}"/>
    <cellStyle name="Comma 2 4 2 2 2 2 2 2 2 2 4" xfId="16172" xr:uid="{6FCC75F8-380B-46A0-86DE-AD7DD52B5D37}"/>
    <cellStyle name="Comma 2 4 2 2 2 2 2 2 2 3" xfId="6062" xr:uid="{ADDB2F77-DA37-4C31-8426-D0D20678DE76}"/>
    <cellStyle name="Comma 2 4 2 2 2 2 2 2 2 3 2" xfId="18194" xr:uid="{561D72E8-800E-4CDD-824D-F6F6F05CC52E}"/>
    <cellStyle name="Comma 2 4 2 2 2 2 2 2 2 4" xfId="10106" xr:uid="{7054DC2B-813D-4854-9983-A573DD9FD1BB}"/>
    <cellStyle name="Comma 2 4 2 2 2 2 2 2 2 4 2" xfId="22238" xr:uid="{CB3B117B-7197-4573-A799-18C9E6A01C81}"/>
    <cellStyle name="Comma 2 4 2 2 2 2 2 2 2 5" xfId="14150" xr:uid="{5FC0EC56-4AE4-40E0-8259-00F5CB913D3C}"/>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3" xfId="11117" xr:uid="{04C55C74-5D86-4461-BFFA-628A84377054}"/>
    <cellStyle name="Comma 2 4 2 2 2 2 2 2 3 3 2" xfId="23249" xr:uid="{0D8ACBAE-0E98-473F-8698-76CBEDEFFABC}"/>
    <cellStyle name="Comma 2 4 2 2 2 2 2 2 3 4" xfId="15161" xr:uid="{71510436-F00F-4A0A-8BD4-B23CF41F0282}"/>
    <cellStyle name="Comma 2 4 2 2 2 2 2 2 4" xfId="5051" xr:uid="{96606C3E-3957-4510-8C0F-CAB0B40E2E62}"/>
    <cellStyle name="Comma 2 4 2 2 2 2 2 2 4 2" xfId="17183" xr:uid="{76A63591-D63F-40E7-9730-7BA560B60750}"/>
    <cellStyle name="Comma 2 4 2 2 2 2 2 2 5" xfId="9095" xr:uid="{A06E2A7F-E2BE-443F-8CE5-F502DAF92A9B}"/>
    <cellStyle name="Comma 2 4 2 2 2 2 2 2 5 2" xfId="21227" xr:uid="{69CDDE84-B08B-4916-BF88-AF430BE23C4F}"/>
    <cellStyle name="Comma 2 4 2 2 2 2 2 2 6" xfId="13139" xr:uid="{8847F2FA-C1A8-43C0-9B09-D396A4F8020B}"/>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3" xfId="11623" xr:uid="{8CF4979A-C347-4457-ADAB-953DA96E5D35}"/>
    <cellStyle name="Comma 2 4 2 2 2 2 2 3 2 3 2" xfId="23755" xr:uid="{6310C763-23B7-45A4-8EF8-312FDD150C84}"/>
    <cellStyle name="Comma 2 4 2 2 2 2 2 3 2 4" xfId="15667" xr:uid="{2AF80B90-7127-4B17-B5BE-D6C8F393488D}"/>
    <cellStyle name="Comma 2 4 2 2 2 2 2 3 3" xfId="5557" xr:uid="{3EB3C5CA-4A3B-48C9-B1F6-B9A3A766D333}"/>
    <cellStyle name="Comma 2 4 2 2 2 2 2 3 3 2" xfId="17689" xr:uid="{62901CFF-3064-41CF-A449-B91BC0626786}"/>
    <cellStyle name="Comma 2 4 2 2 2 2 2 3 4" xfId="9601" xr:uid="{7B77A332-65D7-4E37-B1C8-9105ABB6B206}"/>
    <cellStyle name="Comma 2 4 2 2 2 2 2 3 4 2" xfId="21733" xr:uid="{3992EC9F-F793-4273-A581-85B529B68D38}"/>
    <cellStyle name="Comma 2 4 2 2 2 2 2 3 5" xfId="13645" xr:uid="{E82D0F23-CB5E-452E-98E4-D2826AF03C1F}"/>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3" xfId="10612" xr:uid="{A25E85A2-B823-450D-A445-91DB1C437D1D}"/>
    <cellStyle name="Comma 2 4 2 2 2 2 2 4 3 2" xfId="22744" xr:uid="{0D652F91-FA82-4B38-9904-A28DD9E9BF49}"/>
    <cellStyle name="Comma 2 4 2 2 2 2 2 4 4" xfId="14656" xr:uid="{B83A3B59-528A-41A4-BD72-BC4730E0B044}"/>
    <cellStyle name="Comma 2 4 2 2 2 2 2 5" xfId="4546" xr:uid="{13BC5CF5-EB1C-4B96-88A6-34EA143C7786}"/>
    <cellStyle name="Comma 2 4 2 2 2 2 2 5 2" xfId="16678" xr:uid="{D43F2A62-FFB0-4173-BF70-AA6A75008343}"/>
    <cellStyle name="Comma 2 4 2 2 2 2 2 6" xfId="8590" xr:uid="{6986B539-924A-4300-9531-939A5B5ED4AA}"/>
    <cellStyle name="Comma 2 4 2 2 2 2 2 6 2" xfId="20722" xr:uid="{5FDF3A8B-BDBC-4D1D-92C1-10F51E9E951E}"/>
    <cellStyle name="Comma 2 4 2 2 2 2 2 7" xfId="12634" xr:uid="{42F428EF-ED56-4721-BBE8-07A6C0D41E78}"/>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3" xfId="11875" xr:uid="{6044B933-072B-462D-9B5B-49A14B641442}"/>
    <cellStyle name="Comma 2 4 2 2 2 2 3 2 2 3 2" xfId="24007" xr:uid="{EBE818F8-696C-4FE5-9383-EF58CC0A26A2}"/>
    <cellStyle name="Comma 2 4 2 2 2 2 3 2 2 4" xfId="15919" xr:uid="{1BADEA73-C7D1-4A4C-A44D-88B72A1A25ED}"/>
    <cellStyle name="Comma 2 4 2 2 2 2 3 2 3" xfId="5809" xr:uid="{473CBB25-7909-4B14-94E6-9275D4CC459E}"/>
    <cellStyle name="Comma 2 4 2 2 2 2 3 2 3 2" xfId="17941" xr:uid="{D8657B43-053A-4023-8F48-B8B9BF0A14D1}"/>
    <cellStyle name="Comma 2 4 2 2 2 2 3 2 4" xfId="9853" xr:uid="{409EE35A-2701-49D9-9A6B-83C84F631E7A}"/>
    <cellStyle name="Comma 2 4 2 2 2 2 3 2 4 2" xfId="21985" xr:uid="{2D1CC989-201C-4B0C-9764-635611FF7D75}"/>
    <cellStyle name="Comma 2 4 2 2 2 2 3 2 5" xfId="13897" xr:uid="{3C9B815B-CCCE-40A4-AFBC-01347200ED44}"/>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3" xfId="10864" xr:uid="{97CE463E-4EC3-4A66-9AE4-B36CD5316904}"/>
    <cellStyle name="Comma 2 4 2 2 2 2 3 3 3 2" xfId="22996" xr:uid="{EFB4B737-2512-4496-BDDC-D6DC9D2E9C97}"/>
    <cellStyle name="Comma 2 4 2 2 2 2 3 3 4" xfId="14908" xr:uid="{BC8D3D4D-A5B7-442A-92D9-7004530E5327}"/>
    <cellStyle name="Comma 2 4 2 2 2 2 3 4" xfId="4798" xr:uid="{00F999A2-1CA5-4B8D-A302-6F2296AE1BCD}"/>
    <cellStyle name="Comma 2 4 2 2 2 2 3 4 2" xfId="16930" xr:uid="{ED22D048-8C68-41EC-A043-256685109540}"/>
    <cellStyle name="Comma 2 4 2 2 2 2 3 5" xfId="8842" xr:uid="{3E0DFF48-F821-4352-94FA-42F6671A02DA}"/>
    <cellStyle name="Comma 2 4 2 2 2 2 3 5 2" xfId="20974" xr:uid="{9533E09E-EE20-4C33-831B-380574E79077}"/>
    <cellStyle name="Comma 2 4 2 2 2 2 3 6" xfId="12886" xr:uid="{73526F6B-CA9E-47C1-BB5F-68EAC8727842}"/>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3" xfId="11370" xr:uid="{698A7D44-B88D-466F-8C2F-34DED7A6F315}"/>
    <cellStyle name="Comma 2 4 2 2 2 2 4 2 3 2" xfId="23502" xr:uid="{54254075-56F4-4586-91DF-C46F1ECAD6DA}"/>
    <cellStyle name="Comma 2 4 2 2 2 2 4 2 4" xfId="15414" xr:uid="{A48CD81F-28F2-41BB-A480-99D40609E79A}"/>
    <cellStyle name="Comma 2 4 2 2 2 2 4 3" xfId="5304" xr:uid="{9B30689C-3319-4120-989E-45AEC40FB94B}"/>
    <cellStyle name="Comma 2 4 2 2 2 2 4 3 2" xfId="17436" xr:uid="{14B185BF-9ABF-44E9-8F49-B44FE30C1508}"/>
    <cellStyle name="Comma 2 4 2 2 2 2 4 4" xfId="9348" xr:uid="{AF046E73-D88B-4CDE-AEF9-8E8220F40E00}"/>
    <cellStyle name="Comma 2 4 2 2 2 2 4 4 2" xfId="21480" xr:uid="{2463A5E1-6E0B-4499-B160-474AFCBAA1A3}"/>
    <cellStyle name="Comma 2 4 2 2 2 2 4 5" xfId="13392" xr:uid="{08DD9B70-C4FF-4818-A394-ED66709814A4}"/>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3" xfId="10359" xr:uid="{76490537-F2E6-497D-B3E5-BD93EBAFE0CE}"/>
    <cellStyle name="Comma 2 4 2 2 2 2 5 3 2" xfId="22491" xr:uid="{DCE111E6-92BD-475D-9C4D-D504C7EA1337}"/>
    <cellStyle name="Comma 2 4 2 2 2 2 5 4" xfId="14403" xr:uid="{8B2429B7-9366-4181-A19F-C3953CDBE881}"/>
    <cellStyle name="Comma 2 4 2 2 2 2 6" xfId="4293" xr:uid="{07DCB777-AB87-41CF-A1B1-44192A3CEE34}"/>
    <cellStyle name="Comma 2 4 2 2 2 2 6 2" xfId="16425" xr:uid="{14D4BA15-4BA7-4CD6-9E74-19151B9F8E27}"/>
    <cellStyle name="Comma 2 4 2 2 2 2 7" xfId="8337" xr:uid="{B1A7D8CF-0516-4DD7-B555-5469A31AC131}"/>
    <cellStyle name="Comma 2 4 2 2 2 2 7 2" xfId="20469" xr:uid="{6764DDB1-2FC0-4BA6-A59C-A5ED8271F3CC}"/>
    <cellStyle name="Comma 2 4 2 2 2 2 8" xfId="12381" xr:uid="{7EF2D06F-6E9C-4362-9361-2DF809D171A3}"/>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3" xfId="12002" xr:uid="{FB32C326-0785-4101-A6D0-1FBA6AFF76EA}"/>
    <cellStyle name="Comma 2 4 2 2 2 3 2 2 2 3 2" xfId="24134" xr:uid="{FA1D403C-B395-45E2-8531-C932562CBBEF}"/>
    <cellStyle name="Comma 2 4 2 2 2 3 2 2 2 4" xfId="16046" xr:uid="{8F778EFB-248A-4469-A9CB-B2BA851E4190}"/>
    <cellStyle name="Comma 2 4 2 2 2 3 2 2 3" xfId="5936" xr:uid="{887B447A-F21D-4123-BE25-88A25AEE8962}"/>
    <cellStyle name="Comma 2 4 2 2 2 3 2 2 3 2" xfId="18068" xr:uid="{7C91C28F-983E-4B24-9118-622EFE7742D9}"/>
    <cellStyle name="Comma 2 4 2 2 2 3 2 2 4" xfId="9980" xr:uid="{B05DC123-AFBE-4AFC-824D-828E94E99584}"/>
    <cellStyle name="Comma 2 4 2 2 2 3 2 2 4 2" xfId="22112" xr:uid="{CD583806-E527-48A0-8CD5-B9E2ECDF6E34}"/>
    <cellStyle name="Comma 2 4 2 2 2 3 2 2 5" xfId="14024" xr:uid="{C6B5EE2E-3FFF-419D-8CFE-E4D55CAF33BE}"/>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3" xfId="10991" xr:uid="{C0962227-43E8-4C12-A113-33506223DD37}"/>
    <cellStyle name="Comma 2 4 2 2 2 3 2 3 3 2" xfId="23123" xr:uid="{CA86DA39-3E8B-43CE-ADC6-FD81DBC6E2E4}"/>
    <cellStyle name="Comma 2 4 2 2 2 3 2 3 4" xfId="15035" xr:uid="{F5E0CEF1-574B-474D-9FB3-54B153D4DA41}"/>
    <cellStyle name="Comma 2 4 2 2 2 3 2 4" xfId="4925" xr:uid="{7CD53186-4D10-4A21-BF33-7787BA8D0A22}"/>
    <cellStyle name="Comma 2 4 2 2 2 3 2 4 2" xfId="17057" xr:uid="{E52F986D-54A3-4F6A-B0C9-DF51DEA380BE}"/>
    <cellStyle name="Comma 2 4 2 2 2 3 2 5" xfId="8969" xr:uid="{73184160-C432-4169-A55C-3C8829818395}"/>
    <cellStyle name="Comma 2 4 2 2 2 3 2 5 2" xfId="21101" xr:uid="{5351B5A8-9959-4AB4-BF04-39221FDC73CC}"/>
    <cellStyle name="Comma 2 4 2 2 2 3 2 6" xfId="13013" xr:uid="{739994E7-448D-4C5A-AAB6-857E7F8D9412}"/>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3" xfId="11497" xr:uid="{01450D9A-3348-4D59-A2A3-90325FB9EC10}"/>
    <cellStyle name="Comma 2 4 2 2 2 3 3 2 3 2" xfId="23629" xr:uid="{CBD044F0-6AAF-431B-ACDE-073933F73574}"/>
    <cellStyle name="Comma 2 4 2 2 2 3 3 2 4" xfId="15541" xr:uid="{4C26E932-AF9D-4A4C-8F41-421D1CE8AFCC}"/>
    <cellStyle name="Comma 2 4 2 2 2 3 3 3" xfId="5431" xr:uid="{75F7CD7F-D8F7-4E45-B73C-FC1C25EB77A1}"/>
    <cellStyle name="Comma 2 4 2 2 2 3 3 3 2" xfId="17563" xr:uid="{64B1390F-B433-422A-A95C-BF7521F609BC}"/>
    <cellStyle name="Comma 2 4 2 2 2 3 3 4" xfId="9475" xr:uid="{F6F684D7-8BE3-4E40-A2AD-E8C2E9951FE7}"/>
    <cellStyle name="Comma 2 4 2 2 2 3 3 4 2" xfId="21607" xr:uid="{5F68B68A-4813-4B55-8151-80A811D54835}"/>
    <cellStyle name="Comma 2 4 2 2 2 3 3 5" xfId="13519" xr:uid="{4DFBCB65-B6B2-4048-BC0C-D67409BA9624}"/>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3" xfId="10486" xr:uid="{D755A172-AD73-4B3F-BAA8-D87AC315B95A}"/>
    <cellStyle name="Comma 2 4 2 2 2 3 4 3 2" xfId="22618" xr:uid="{74BCC53E-84FD-4638-89C0-0970E9320625}"/>
    <cellStyle name="Comma 2 4 2 2 2 3 4 4" xfId="14530" xr:uid="{2B27F948-2053-4948-9649-4C0C7CA3AB02}"/>
    <cellStyle name="Comma 2 4 2 2 2 3 5" xfId="4420" xr:uid="{F2A8AFBD-B830-416C-9BF7-F801D9B12A02}"/>
    <cellStyle name="Comma 2 4 2 2 2 3 5 2" xfId="16552" xr:uid="{DD414156-9F62-4830-9E82-1AA79FB84010}"/>
    <cellStyle name="Comma 2 4 2 2 2 3 6" xfId="8464" xr:uid="{888CAA66-B764-4D41-B6FF-EB4DF280F4A0}"/>
    <cellStyle name="Comma 2 4 2 2 2 3 6 2" xfId="20596" xr:uid="{A803639B-A67F-4438-8F09-E3AF391BCAA2}"/>
    <cellStyle name="Comma 2 4 2 2 2 3 7" xfId="12508" xr:uid="{2567C05D-BE34-4EB7-9817-A5D5FCD6919A}"/>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3" xfId="11749" xr:uid="{78347D70-2C7D-48D5-87F8-DFFA3699A04F}"/>
    <cellStyle name="Comma 2 4 2 2 2 4 2 2 3 2" xfId="23881" xr:uid="{2157DAFD-CEBA-439B-BCA8-F09445294A99}"/>
    <cellStyle name="Comma 2 4 2 2 2 4 2 2 4" xfId="15793" xr:uid="{B09217B9-CCAF-442F-B532-D1DBC0021195}"/>
    <cellStyle name="Comma 2 4 2 2 2 4 2 3" xfId="5683" xr:uid="{8325FE85-8E5D-4EC5-98FD-F202DB527625}"/>
    <cellStyle name="Comma 2 4 2 2 2 4 2 3 2" xfId="17815" xr:uid="{25B1AB44-9162-48EE-A3BF-48C63A9EF329}"/>
    <cellStyle name="Comma 2 4 2 2 2 4 2 4" xfId="9727" xr:uid="{4460457F-FEFB-4493-A6D7-647660428636}"/>
    <cellStyle name="Comma 2 4 2 2 2 4 2 4 2" xfId="21859" xr:uid="{29C59BED-14F9-45B3-B9B7-92E69571E7F2}"/>
    <cellStyle name="Comma 2 4 2 2 2 4 2 5" xfId="13771" xr:uid="{86826D17-8C89-4B35-B268-0012E6126228}"/>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3" xfId="10738" xr:uid="{51848786-E8D2-48AE-A1A8-DDC90CC7428A}"/>
    <cellStyle name="Comma 2 4 2 2 2 4 3 3 2" xfId="22870" xr:uid="{5B2985A5-0DFF-45A9-9DC0-1C4FF315987F}"/>
    <cellStyle name="Comma 2 4 2 2 2 4 3 4" xfId="14782" xr:uid="{685825D2-DAAB-449F-91F9-14444AA0E9C8}"/>
    <cellStyle name="Comma 2 4 2 2 2 4 4" xfId="4672" xr:uid="{7F158742-8DAF-4753-BA9B-A80889F16354}"/>
    <cellStyle name="Comma 2 4 2 2 2 4 4 2" xfId="16804" xr:uid="{A7D258C6-C1ED-42A7-BDF7-5C809901DEAA}"/>
    <cellStyle name="Comma 2 4 2 2 2 4 5" xfId="8716" xr:uid="{DAE9832E-479E-4F4F-B02B-3BD6217A3CFB}"/>
    <cellStyle name="Comma 2 4 2 2 2 4 5 2" xfId="20848" xr:uid="{4EA1518A-E34B-420F-97F4-0746FAB4F652}"/>
    <cellStyle name="Comma 2 4 2 2 2 4 6" xfId="12760" xr:uid="{6E4DDA53-AE15-432E-B571-937B9B691CF9}"/>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3" xfId="11244" xr:uid="{25B9E27C-D801-4FB5-8840-AD693BC3BBEF}"/>
    <cellStyle name="Comma 2 4 2 2 2 5 2 3 2" xfId="23376" xr:uid="{72FDF40B-19FD-4095-B468-A47982FAEC9F}"/>
    <cellStyle name="Comma 2 4 2 2 2 5 2 4" xfId="15288" xr:uid="{16DA8F09-3D38-4489-AD47-753F7254AFF2}"/>
    <cellStyle name="Comma 2 4 2 2 2 5 3" xfId="5178" xr:uid="{3406DC0D-7A42-4C07-B48F-3204739D4FC1}"/>
    <cellStyle name="Comma 2 4 2 2 2 5 3 2" xfId="17310" xr:uid="{10782729-9DE0-401D-BD12-0333FE65F7ED}"/>
    <cellStyle name="Comma 2 4 2 2 2 5 4" xfId="9222" xr:uid="{736A3679-CFAC-4028-A271-BA112F78FE5C}"/>
    <cellStyle name="Comma 2 4 2 2 2 5 4 2" xfId="21354" xr:uid="{43293E17-8358-49E0-A5F7-40D8E1E78105}"/>
    <cellStyle name="Comma 2 4 2 2 2 5 5" xfId="13266" xr:uid="{B7481038-E30C-4707-B00B-71CA4C049118}"/>
    <cellStyle name="Comma 2 4 2 2 2 6" xfId="2145" xr:uid="{4BC0B9DD-5C7E-4A53-A671-F9C6B02F591B}"/>
    <cellStyle name="Comma 2 4 2 2 2 6 2" xfId="6189" xr:uid="{510233CE-7689-4F7E-8A71-689DEA76B96D}"/>
    <cellStyle name="Comma 2 4 2 2 2 6 2 2" xfId="18321" xr:uid="{3DF44FA0-5EA3-45D5-B96E-0D1376947A65}"/>
    <cellStyle name="Comma 2 4 2 2 2 6 3" xfId="10233" xr:uid="{15BED6ED-BF85-48C9-ADAC-30695FB9AC8C}"/>
    <cellStyle name="Comma 2 4 2 2 2 6 3 2" xfId="22365" xr:uid="{C1F37183-4BC1-456E-9EE9-C348B3A0C970}"/>
    <cellStyle name="Comma 2 4 2 2 2 6 4" xfId="14277" xr:uid="{8178BFC3-1736-489C-9062-948ADB2EE836}"/>
    <cellStyle name="Comma 2 4 2 2 2 7" xfId="4167" xr:uid="{19A3F664-9905-4705-BDE4-6770F7F62525}"/>
    <cellStyle name="Comma 2 4 2 2 2 7 2" xfId="16299" xr:uid="{2E88DD57-B247-4A80-80EF-980A65A4C71B}"/>
    <cellStyle name="Comma 2 4 2 2 2 8" xfId="8211" xr:uid="{0836F387-564C-4556-9689-BF333C22EA20}"/>
    <cellStyle name="Comma 2 4 2 2 2 8 2" xfId="20343" xr:uid="{E5BEDCAF-3ED4-4977-8C0E-E6E12F6A0638}"/>
    <cellStyle name="Comma 2 4 2 2 2 9" xfId="12255" xr:uid="{42ABDB96-B566-42A5-8AB5-CC68406565E9}"/>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3" xfId="12065" xr:uid="{A1C68D9A-65AE-4F55-8832-F3079D1E1E08}"/>
    <cellStyle name="Comma 2 4 2 2 3 2 2 2 2 3 2" xfId="24197" xr:uid="{28D5C781-71B7-44CD-BAF6-BDACD8A2D93A}"/>
    <cellStyle name="Comma 2 4 2 2 3 2 2 2 2 4" xfId="16109" xr:uid="{C255D424-54A6-4B11-9FA3-1829977D8433}"/>
    <cellStyle name="Comma 2 4 2 2 3 2 2 2 3" xfId="5999" xr:uid="{BC12DD8A-F30B-49F9-A6AE-FEFE9B2143F9}"/>
    <cellStyle name="Comma 2 4 2 2 3 2 2 2 3 2" xfId="18131" xr:uid="{3B17A0B9-E103-4233-9123-6CB1B3A31390}"/>
    <cellStyle name="Comma 2 4 2 2 3 2 2 2 4" xfId="10043" xr:uid="{83C46192-75FE-481C-ACC5-280BB124E9DD}"/>
    <cellStyle name="Comma 2 4 2 2 3 2 2 2 4 2" xfId="22175" xr:uid="{EF2BDB03-D2BC-41C0-8824-2BD7C2D833F8}"/>
    <cellStyle name="Comma 2 4 2 2 3 2 2 2 5" xfId="14087" xr:uid="{B5304D05-B6D3-49B8-B969-21305355DF15}"/>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3" xfId="11054" xr:uid="{76E856EB-6CE1-4F29-9A95-2BE5739E4E03}"/>
    <cellStyle name="Comma 2 4 2 2 3 2 2 3 3 2" xfId="23186" xr:uid="{66C66288-4AAC-45A4-BCC2-9AC752EA229E}"/>
    <cellStyle name="Comma 2 4 2 2 3 2 2 3 4" xfId="15098" xr:uid="{7218BD66-3BC6-458F-A4D6-E4DE013BBBF1}"/>
    <cellStyle name="Comma 2 4 2 2 3 2 2 4" xfId="4988" xr:uid="{E2AE8F99-46EB-4E09-A83E-183DBFF021BF}"/>
    <cellStyle name="Comma 2 4 2 2 3 2 2 4 2" xfId="17120" xr:uid="{6B2739E8-CC55-4666-ADF1-BACFF6D72516}"/>
    <cellStyle name="Comma 2 4 2 2 3 2 2 5" xfId="9032" xr:uid="{23BB9FC2-C05A-4056-8B65-0F9DF2C65B80}"/>
    <cellStyle name="Comma 2 4 2 2 3 2 2 5 2" xfId="21164" xr:uid="{CF35451C-7605-4920-BE0B-E461E724E492}"/>
    <cellStyle name="Comma 2 4 2 2 3 2 2 6" xfId="13076" xr:uid="{7481AB50-7203-41C8-819F-D20C15CA37C7}"/>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3" xfId="11560" xr:uid="{EF9C3C62-9FC5-41A7-A83D-444D827C4543}"/>
    <cellStyle name="Comma 2 4 2 2 3 2 3 2 3 2" xfId="23692" xr:uid="{8101C1A5-8313-4280-BAE1-ACDE46C18122}"/>
    <cellStyle name="Comma 2 4 2 2 3 2 3 2 4" xfId="15604" xr:uid="{9F1112AA-5F86-4F4E-90D6-1996ADCC7052}"/>
    <cellStyle name="Comma 2 4 2 2 3 2 3 3" xfId="5494" xr:uid="{B37FB6B0-E85D-47CE-B357-3DD750F818B4}"/>
    <cellStyle name="Comma 2 4 2 2 3 2 3 3 2" xfId="17626" xr:uid="{2F898392-2C30-402D-B44A-56B1D0033A96}"/>
    <cellStyle name="Comma 2 4 2 2 3 2 3 4" xfId="9538" xr:uid="{D61D0B6D-8828-4EB1-A223-A243E24A311E}"/>
    <cellStyle name="Comma 2 4 2 2 3 2 3 4 2" xfId="21670" xr:uid="{7B968631-06F6-42F5-9324-915168FCB39C}"/>
    <cellStyle name="Comma 2 4 2 2 3 2 3 5" xfId="13582" xr:uid="{02C5FED5-1663-4705-A890-F3D3EF20FD9A}"/>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3" xfId="10549" xr:uid="{F3A4D9EF-90BF-4608-A43F-D7D2D059AD78}"/>
    <cellStyle name="Comma 2 4 2 2 3 2 4 3 2" xfId="22681" xr:uid="{C18BAF79-8CD6-47CF-AA9C-50F8A42CAEAA}"/>
    <cellStyle name="Comma 2 4 2 2 3 2 4 4" xfId="14593" xr:uid="{AB882489-8523-453D-BC43-133F5E9D6F34}"/>
    <cellStyle name="Comma 2 4 2 2 3 2 5" xfId="4483" xr:uid="{A30FFF1E-FB9D-4BAF-9F31-6B0F077C711E}"/>
    <cellStyle name="Comma 2 4 2 2 3 2 5 2" xfId="16615" xr:uid="{27980263-C25A-4F0B-AE94-43643A35B79E}"/>
    <cellStyle name="Comma 2 4 2 2 3 2 6" xfId="8527" xr:uid="{84610067-02B5-4456-BDA1-724D07589278}"/>
    <cellStyle name="Comma 2 4 2 2 3 2 6 2" xfId="20659" xr:uid="{530AE1F2-C856-45E4-AF96-F0B859F4BC20}"/>
    <cellStyle name="Comma 2 4 2 2 3 2 7" xfId="12571" xr:uid="{7BBCEBF1-526A-4D6B-B254-712D4F116C37}"/>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3" xfId="11812" xr:uid="{1E109F99-D288-4D89-B438-3CD5A09CE1BF}"/>
    <cellStyle name="Comma 2 4 2 2 3 3 2 2 3 2" xfId="23944" xr:uid="{06709F69-5F17-43AB-83BA-54C02B4DD1DD}"/>
    <cellStyle name="Comma 2 4 2 2 3 3 2 2 4" xfId="15856" xr:uid="{25D091CD-B08D-4B38-BD0E-A739D89138FC}"/>
    <cellStyle name="Comma 2 4 2 2 3 3 2 3" xfId="5746" xr:uid="{0FF57072-E2DF-41EF-86D9-8225AA0BBA3E}"/>
    <cellStyle name="Comma 2 4 2 2 3 3 2 3 2" xfId="17878" xr:uid="{2FD23E06-C1EC-428A-B8B8-32BD65AC9461}"/>
    <cellStyle name="Comma 2 4 2 2 3 3 2 4" xfId="9790" xr:uid="{5A486050-2494-4BC8-8175-23B81AF53358}"/>
    <cellStyle name="Comma 2 4 2 2 3 3 2 4 2" xfId="21922" xr:uid="{B7EB2D5E-E0FA-4AB5-8C98-AB4DB00653BB}"/>
    <cellStyle name="Comma 2 4 2 2 3 3 2 5" xfId="13834" xr:uid="{E86F512D-E4BD-4582-86E4-D368A12D4BEB}"/>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3" xfId="10801" xr:uid="{99AAD917-A9EE-458C-8B92-10841ACEA715}"/>
    <cellStyle name="Comma 2 4 2 2 3 3 3 3 2" xfId="22933" xr:uid="{5D1031B7-061A-4695-9334-2150EB2D4848}"/>
    <cellStyle name="Comma 2 4 2 2 3 3 3 4" xfId="14845" xr:uid="{028011B6-7936-4616-9FCA-4C3863A0BED6}"/>
    <cellStyle name="Comma 2 4 2 2 3 3 4" xfId="4735" xr:uid="{83A28803-8DB1-465A-8A5C-07D4F7A60168}"/>
    <cellStyle name="Comma 2 4 2 2 3 3 4 2" xfId="16867" xr:uid="{95327792-D04A-498F-9548-4DC130086994}"/>
    <cellStyle name="Comma 2 4 2 2 3 3 5" xfId="8779" xr:uid="{4E69EE59-735A-4EF5-BBF3-7FB5DE764E8D}"/>
    <cellStyle name="Comma 2 4 2 2 3 3 5 2" xfId="20911" xr:uid="{26BDC543-F1D7-49F2-82C4-4EFF57F82710}"/>
    <cellStyle name="Comma 2 4 2 2 3 3 6" xfId="12823" xr:uid="{1C0F50EE-E01B-429E-AABF-AB7FE160B3DA}"/>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3" xfId="11307" xr:uid="{42DDDCDF-D82D-487E-B317-F8C7A8D50D00}"/>
    <cellStyle name="Comma 2 4 2 2 3 4 2 3 2" xfId="23439" xr:uid="{AD544809-DA90-4EF5-99F2-C4DAF76B7507}"/>
    <cellStyle name="Comma 2 4 2 2 3 4 2 4" xfId="15351" xr:uid="{54026BED-22FE-4B1B-BC35-57BF7514EB44}"/>
    <cellStyle name="Comma 2 4 2 2 3 4 3" xfId="5241" xr:uid="{7748F76C-D2B1-4FDA-ADC2-DC17A9846C72}"/>
    <cellStyle name="Comma 2 4 2 2 3 4 3 2" xfId="17373" xr:uid="{8AD92C96-FC83-4EF7-BC08-6328D402709B}"/>
    <cellStyle name="Comma 2 4 2 2 3 4 4" xfId="9285" xr:uid="{9D16BA1E-0BC5-4207-85B8-338409DEA876}"/>
    <cellStyle name="Comma 2 4 2 2 3 4 4 2" xfId="21417" xr:uid="{240DA0DC-1F2D-4D19-90DD-61C60224C73C}"/>
    <cellStyle name="Comma 2 4 2 2 3 4 5" xfId="13329" xr:uid="{E9AAD095-4E83-4B6F-A097-69EF346892E8}"/>
    <cellStyle name="Comma 2 4 2 2 3 5" xfId="2208" xr:uid="{D8C1FFCA-58E0-4270-AB80-E43E59C1FDE1}"/>
    <cellStyle name="Comma 2 4 2 2 3 5 2" xfId="6252" xr:uid="{3354B926-94BB-4B00-9298-6316F6C6EFF9}"/>
    <cellStyle name="Comma 2 4 2 2 3 5 2 2" xfId="18384" xr:uid="{3878B3FD-9289-41E3-95B4-0520D7D993F8}"/>
    <cellStyle name="Comma 2 4 2 2 3 5 3" xfId="10296" xr:uid="{75882699-51F7-4C07-84EB-3D914F23FABA}"/>
    <cellStyle name="Comma 2 4 2 2 3 5 3 2" xfId="22428" xr:uid="{6D4AC6BF-D174-4D30-8E18-2260C457047F}"/>
    <cellStyle name="Comma 2 4 2 2 3 5 4" xfId="14340" xr:uid="{E650150E-BF6A-4158-9B7B-0E7FFB5893EE}"/>
    <cellStyle name="Comma 2 4 2 2 3 6" xfId="4230" xr:uid="{89CCE2B2-BF67-4EFD-874A-F73AD3740D4D}"/>
    <cellStyle name="Comma 2 4 2 2 3 6 2" xfId="16362" xr:uid="{9C4E2791-BD46-4CE6-98BF-17F284947025}"/>
    <cellStyle name="Comma 2 4 2 2 3 7" xfId="8274" xr:uid="{2050BBDB-ED86-42DD-BB45-B5011CBC03D0}"/>
    <cellStyle name="Comma 2 4 2 2 3 7 2" xfId="20406" xr:uid="{3F3CFCEA-1FF4-414F-B8CC-A9370A359609}"/>
    <cellStyle name="Comma 2 4 2 2 3 8" xfId="12318" xr:uid="{AB6F85FF-C0AC-41F2-853F-32B6DD4DD683}"/>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3" xfId="11939" xr:uid="{32BB3DF5-8B94-4B6F-836B-1EEDB23CE134}"/>
    <cellStyle name="Comma 2 4 2 2 4 2 2 2 3 2" xfId="24071" xr:uid="{0D815445-087B-497E-BF9D-B740D7DEFCCA}"/>
    <cellStyle name="Comma 2 4 2 2 4 2 2 2 4" xfId="15983" xr:uid="{6D68F44C-060B-4352-99D6-CC96DEA47DA5}"/>
    <cellStyle name="Comma 2 4 2 2 4 2 2 3" xfId="5873" xr:uid="{CFA81139-BC75-4B0B-8568-F1C31FDFE367}"/>
    <cellStyle name="Comma 2 4 2 2 4 2 2 3 2" xfId="18005" xr:uid="{1E772D61-54F2-458A-896A-D226EF4A36EA}"/>
    <cellStyle name="Comma 2 4 2 2 4 2 2 4" xfId="9917" xr:uid="{98979F08-C1E3-4FDE-844B-4C4756CDB7AF}"/>
    <cellStyle name="Comma 2 4 2 2 4 2 2 4 2" xfId="22049" xr:uid="{1EE566BC-1967-4144-BAD3-9EA46B7A8E60}"/>
    <cellStyle name="Comma 2 4 2 2 4 2 2 5" xfId="13961" xr:uid="{53B7E266-C4EB-41F7-BE2A-CE36AAB56B85}"/>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3" xfId="10928" xr:uid="{748EB8AF-B792-411D-B4E7-9AF8A4D20D4F}"/>
    <cellStyle name="Comma 2 4 2 2 4 2 3 3 2" xfId="23060" xr:uid="{FFF8DF07-5DDE-4BC7-8B48-6D31EB4FC9FA}"/>
    <cellStyle name="Comma 2 4 2 2 4 2 3 4" xfId="14972" xr:uid="{E9DF94D6-F2EA-41C1-A9FB-686AEED0AB85}"/>
    <cellStyle name="Comma 2 4 2 2 4 2 4" xfId="4862" xr:uid="{41D50F7E-B850-445B-93CA-C816557AC9CA}"/>
    <cellStyle name="Comma 2 4 2 2 4 2 4 2" xfId="16994" xr:uid="{F1C35017-4FBB-4B18-A042-F7CEADB7E81B}"/>
    <cellStyle name="Comma 2 4 2 2 4 2 5" xfId="8906" xr:uid="{8E918D55-B100-43BB-AAB3-FF010E8BB54C}"/>
    <cellStyle name="Comma 2 4 2 2 4 2 5 2" xfId="21038" xr:uid="{844DA079-8E57-4F7D-9B59-D9BDA6BE3062}"/>
    <cellStyle name="Comma 2 4 2 2 4 2 6" xfId="12950" xr:uid="{70A93EE0-DB3C-406E-8741-AB1BF2685A56}"/>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3" xfId="11434" xr:uid="{B2A6F6F9-D0C2-4B12-87BA-A17BD71594DA}"/>
    <cellStyle name="Comma 2 4 2 2 4 3 2 3 2" xfId="23566" xr:uid="{15E644B9-880D-4000-9D4F-C9B9E43527FF}"/>
    <cellStyle name="Comma 2 4 2 2 4 3 2 4" xfId="15478" xr:uid="{5F0269CC-9A55-4D51-954A-EA8254BF76B7}"/>
    <cellStyle name="Comma 2 4 2 2 4 3 3" xfId="5368" xr:uid="{4A5E69F6-FA86-4F18-9535-BD4651EACDBC}"/>
    <cellStyle name="Comma 2 4 2 2 4 3 3 2" xfId="17500" xr:uid="{1025B51D-56C0-4EC3-B247-34F9AD316E30}"/>
    <cellStyle name="Comma 2 4 2 2 4 3 4" xfId="9412" xr:uid="{FF3A2E90-B71F-4BFD-8E5B-EDDA4CA5E353}"/>
    <cellStyle name="Comma 2 4 2 2 4 3 4 2" xfId="21544" xr:uid="{CBCE1948-8E5B-40C7-931C-AF596F0AD85E}"/>
    <cellStyle name="Comma 2 4 2 2 4 3 5" xfId="13456" xr:uid="{4E1AE756-DFEF-4F02-97EC-F214F55A1E62}"/>
    <cellStyle name="Comma 2 4 2 2 4 4" xfId="2335" xr:uid="{56F87E00-1919-444A-BFDF-9677A4309E46}"/>
    <cellStyle name="Comma 2 4 2 2 4 4 2" xfId="6379" xr:uid="{E78ADFAC-FE74-4B12-A944-558B9CFA76E8}"/>
    <cellStyle name="Comma 2 4 2 2 4 4 2 2" xfId="18511" xr:uid="{81A92773-2B48-4688-8A0C-B13D2E7E2E24}"/>
    <cellStyle name="Comma 2 4 2 2 4 4 3" xfId="10423" xr:uid="{A2FF5ECE-F01A-427E-969D-758BF98C1259}"/>
    <cellStyle name="Comma 2 4 2 2 4 4 3 2" xfId="22555" xr:uid="{E4348F96-CCF7-44CF-BE9D-E235A8BE70FE}"/>
    <cellStyle name="Comma 2 4 2 2 4 4 4" xfId="14467" xr:uid="{92201194-DE1F-48AC-AF88-848776C32044}"/>
    <cellStyle name="Comma 2 4 2 2 4 5" xfId="4357" xr:uid="{1FAEA563-82D0-468F-B9EB-81D90201A2DF}"/>
    <cellStyle name="Comma 2 4 2 2 4 5 2" xfId="16489" xr:uid="{B8B613DE-EDF6-4700-B7C8-D286C9542F8A}"/>
    <cellStyle name="Comma 2 4 2 2 4 6" xfId="8401" xr:uid="{01ABD7B4-68F3-4BB5-B47C-E9E652CC00EC}"/>
    <cellStyle name="Comma 2 4 2 2 4 6 2" xfId="20533" xr:uid="{BE378BB7-A673-474E-B0E9-DF3D3141104A}"/>
    <cellStyle name="Comma 2 4 2 2 4 7" xfId="12445" xr:uid="{030EE6C4-18E3-4E37-9C2A-E7949861EB77}"/>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3" xfId="11686" xr:uid="{E9BF153A-28EF-4F66-8949-574F88F85E96}"/>
    <cellStyle name="Comma 2 4 2 2 5 2 2 3 2" xfId="23818" xr:uid="{015CF7AE-19EA-4AC0-8BA8-7CD2ADDF5C76}"/>
    <cellStyle name="Comma 2 4 2 2 5 2 2 4" xfId="15730" xr:uid="{4D344004-9DDC-4C4E-B1BC-2AA0716ECA20}"/>
    <cellStyle name="Comma 2 4 2 2 5 2 3" xfId="5620" xr:uid="{A7F608E7-9287-42DA-82A2-6932EB9488EE}"/>
    <cellStyle name="Comma 2 4 2 2 5 2 3 2" xfId="17752" xr:uid="{343F704A-663A-4750-B750-892A8BF7923C}"/>
    <cellStyle name="Comma 2 4 2 2 5 2 4" xfId="9664" xr:uid="{0291333B-F944-44EB-9F68-05B00A82D9FA}"/>
    <cellStyle name="Comma 2 4 2 2 5 2 4 2" xfId="21796" xr:uid="{D065E019-8E84-4477-85DB-6104BC130EE4}"/>
    <cellStyle name="Comma 2 4 2 2 5 2 5" xfId="13708" xr:uid="{E719128D-932C-43A1-8AD1-F2B3B2562388}"/>
    <cellStyle name="Comma 2 4 2 2 5 3" xfId="2587" xr:uid="{D701AF5C-5037-4B77-99D6-49BB28749102}"/>
    <cellStyle name="Comma 2 4 2 2 5 3 2" xfId="6631" xr:uid="{5B973298-9198-415D-9006-73F51ED7BCEA}"/>
    <cellStyle name="Comma 2 4 2 2 5 3 2 2" xfId="18763" xr:uid="{D4CD074F-FDB0-4797-A75C-253E58C438F1}"/>
    <cellStyle name="Comma 2 4 2 2 5 3 3" xfId="10675" xr:uid="{8A50B8C1-BBFA-4095-BC4A-1D8AA63B8913}"/>
    <cellStyle name="Comma 2 4 2 2 5 3 3 2" xfId="22807" xr:uid="{DA23385D-2B1F-4A2B-8BA0-A6332B945C24}"/>
    <cellStyle name="Comma 2 4 2 2 5 3 4" xfId="14719" xr:uid="{06845F1E-19CA-4352-A5EE-EDD6E12C8E03}"/>
    <cellStyle name="Comma 2 4 2 2 5 4" xfId="4609" xr:uid="{706C819C-70BD-4650-9E38-D281B15EA7F2}"/>
    <cellStyle name="Comma 2 4 2 2 5 4 2" xfId="16741" xr:uid="{85214569-193F-4DB6-8B2C-76F052A64B31}"/>
    <cellStyle name="Comma 2 4 2 2 5 5" xfId="8653" xr:uid="{1707C266-F533-4FC8-AAA4-EC52BBAEAC59}"/>
    <cellStyle name="Comma 2 4 2 2 5 5 2" xfId="20785" xr:uid="{1AF0ED07-B0B0-44E9-8773-27B813B3B5DC}"/>
    <cellStyle name="Comma 2 4 2 2 5 6" xfId="12697" xr:uid="{0E98E9C2-0430-4606-B967-16DF86797307}"/>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3" xfId="11181" xr:uid="{4627B21E-EE02-4715-A24E-8BFB7696ECE9}"/>
    <cellStyle name="Comma 2 4 2 2 6 2 3 2" xfId="23313" xr:uid="{A52FE4CB-AC61-407C-99C6-5D46BB45CC3F}"/>
    <cellStyle name="Comma 2 4 2 2 6 2 4" xfId="15225" xr:uid="{DFA99226-1F7F-4519-9FB6-49A50A7C2702}"/>
    <cellStyle name="Comma 2 4 2 2 6 3" xfId="5115" xr:uid="{C26D8377-21BE-40EA-A99D-BF24E51B441F}"/>
    <cellStyle name="Comma 2 4 2 2 6 3 2" xfId="17247" xr:uid="{5152BF1A-00B8-4199-A7CA-AA4D004E1441}"/>
    <cellStyle name="Comma 2 4 2 2 6 4" xfId="9159" xr:uid="{D7E02D56-92D3-40CE-8CBC-0030403D4B33}"/>
    <cellStyle name="Comma 2 4 2 2 6 4 2" xfId="21291" xr:uid="{9DB163A9-E3FF-4FEF-81BD-80C92F233FD6}"/>
    <cellStyle name="Comma 2 4 2 2 6 5" xfId="13203" xr:uid="{A30009FC-D86C-44F1-8847-F81E8CB908A7}"/>
    <cellStyle name="Comma 2 4 2 2 7" xfId="2082" xr:uid="{38423909-0CCA-4DB6-921D-D7C4FA313A79}"/>
    <cellStyle name="Comma 2 4 2 2 7 2" xfId="6126" xr:uid="{50F83077-7CA0-44DA-9CEE-0654131509A7}"/>
    <cellStyle name="Comma 2 4 2 2 7 2 2" xfId="18258" xr:uid="{7335AFDD-7F14-478D-B475-67379CFD96C1}"/>
    <cellStyle name="Comma 2 4 2 2 7 3" xfId="10170" xr:uid="{4391D4BA-3BCE-46A7-B06D-22DC6DDA0D63}"/>
    <cellStyle name="Comma 2 4 2 2 7 3 2" xfId="22302" xr:uid="{86D48EB8-9146-45BA-B5EE-5D2F2CBA7F86}"/>
    <cellStyle name="Comma 2 4 2 2 7 4" xfId="14214" xr:uid="{63BFD96A-C81A-4F6F-94F1-83BB6FAA0685}"/>
    <cellStyle name="Comma 2 4 2 2 8" xfId="4104" xr:uid="{D1094265-F875-4C0C-A12B-6E72FB030EC1}"/>
    <cellStyle name="Comma 2 4 2 2 8 2" xfId="16236" xr:uid="{DEA32DA9-BBCF-4EF0-87D7-F2C9FA029D7A}"/>
    <cellStyle name="Comma 2 4 2 2 9" xfId="8148" xr:uid="{CFE7C4B4-FBE6-4716-8FAB-7A96BB03464E}"/>
    <cellStyle name="Comma 2 4 2 2 9 2" xfId="20280" xr:uid="{83D3018C-0AD5-457E-A384-123EC20A4F2C}"/>
    <cellStyle name="Comma 2 4 2 3" xfId="81" xr:uid="{5E232E15-2298-49F5-939A-72F752FDAEFB}"/>
    <cellStyle name="Comma 2 4 2 3 10" xfId="12213" xr:uid="{2E07C591-8728-4C92-9385-42AFD8B660F3}"/>
    <cellStyle name="Comma 2 4 2 3 2" xfId="144" xr:uid="{0BB1E733-38F6-48BA-965E-D0903BFB7B47}"/>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3" xfId="12149" xr:uid="{504D4143-7EE4-49DF-B436-DCEF1A2B530B}"/>
    <cellStyle name="Comma 2 4 2 3 2 2 2 2 2 2 3 2" xfId="24281" xr:uid="{4890E197-1864-419B-A846-F7F2DDFE72E2}"/>
    <cellStyle name="Comma 2 4 2 3 2 2 2 2 2 2 4" xfId="16193" xr:uid="{950F35F3-A609-4B70-953C-66319CB3A337}"/>
    <cellStyle name="Comma 2 4 2 3 2 2 2 2 2 3" xfId="6083" xr:uid="{F434E100-A4FB-4716-93AD-41DF0DA76A1E}"/>
    <cellStyle name="Comma 2 4 2 3 2 2 2 2 2 3 2" xfId="18215" xr:uid="{B1BF98A2-6D18-40DA-90B4-BDED226600D5}"/>
    <cellStyle name="Comma 2 4 2 3 2 2 2 2 2 4" xfId="10127" xr:uid="{E5888F52-886A-4273-8D56-32381844AC69}"/>
    <cellStyle name="Comma 2 4 2 3 2 2 2 2 2 4 2" xfId="22259" xr:uid="{A31A7A20-59CB-4E42-85AD-665A1CF003EF}"/>
    <cellStyle name="Comma 2 4 2 3 2 2 2 2 2 5" xfId="14171" xr:uid="{FFDF9846-A437-45C8-8037-DBCB61D03F11}"/>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3" xfId="11138" xr:uid="{334C99B3-30BC-47C0-A52F-882D4175A867}"/>
    <cellStyle name="Comma 2 4 2 3 2 2 2 2 3 3 2" xfId="23270" xr:uid="{FD9B9379-5360-49A1-A342-B700797C564A}"/>
    <cellStyle name="Comma 2 4 2 3 2 2 2 2 3 4" xfId="15182" xr:uid="{1C414F04-3272-4FB8-92B1-B3D957F6E015}"/>
    <cellStyle name="Comma 2 4 2 3 2 2 2 2 4" xfId="5072" xr:uid="{C4911F35-89BC-4F47-A2CF-5C79756506D2}"/>
    <cellStyle name="Comma 2 4 2 3 2 2 2 2 4 2" xfId="17204" xr:uid="{5A93D147-5389-4BB0-9527-A08FD0C377F9}"/>
    <cellStyle name="Comma 2 4 2 3 2 2 2 2 5" xfId="9116" xr:uid="{AA58971A-10F5-4A69-8E9A-F944AD2F804D}"/>
    <cellStyle name="Comma 2 4 2 3 2 2 2 2 5 2" xfId="21248" xr:uid="{7C9B892C-F458-4F9D-B11F-1DC43FAEAB6D}"/>
    <cellStyle name="Comma 2 4 2 3 2 2 2 2 6" xfId="13160" xr:uid="{A9CE5D0A-69B1-44E0-8DCF-2F0899C8DD04}"/>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3" xfId="11644" xr:uid="{A6A97133-3C76-4AF3-814B-C9CAAD22BAD5}"/>
    <cellStyle name="Comma 2 4 2 3 2 2 2 3 2 3 2" xfId="23776" xr:uid="{E15C6210-17D6-4AF3-B770-2AF1E3F164DE}"/>
    <cellStyle name="Comma 2 4 2 3 2 2 2 3 2 4" xfId="15688" xr:uid="{C47472CA-73FC-4564-8A03-B00A96732DE8}"/>
    <cellStyle name="Comma 2 4 2 3 2 2 2 3 3" xfId="5578" xr:uid="{987B16CD-DA8F-4CCA-A4D4-DB41B8120081}"/>
    <cellStyle name="Comma 2 4 2 3 2 2 2 3 3 2" xfId="17710" xr:uid="{6B3DCB9B-56FB-4F71-8C80-F9321ED8E726}"/>
    <cellStyle name="Comma 2 4 2 3 2 2 2 3 4" xfId="9622" xr:uid="{89757DEB-AED4-4634-92D5-F9B88C6D75BD}"/>
    <cellStyle name="Comma 2 4 2 3 2 2 2 3 4 2" xfId="21754" xr:uid="{F3A77DC7-134D-421F-9E3F-A1AD51651629}"/>
    <cellStyle name="Comma 2 4 2 3 2 2 2 3 5" xfId="13666" xr:uid="{08877779-8560-42FB-8110-BC304349CE66}"/>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3" xfId="10633" xr:uid="{7BC9DC8D-D5A7-4FEA-BD6F-78973EA54509}"/>
    <cellStyle name="Comma 2 4 2 3 2 2 2 4 3 2" xfId="22765" xr:uid="{209ACDE1-1E55-4F92-B0E8-B26D6FAD9388}"/>
    <cellStyle name="Comma 2 4 2 3 2 2 2 4 4" xfId="14677" xr:uid="{9E251960-3C72-4675-B92F-234A2D674110}"/>
    <cellStyle name="Comma 2 4 2 3 2 2 2 5" xfId="4567" xr:uid="{909EF5AE-FE63-4402-88EB-A2436CAF7261}"/>
    <cellStyle name="Comma 2 4 2 3 2 2 2 5 2" xfId="16699" xr:uid="{46FFE901-F2F1-4EA7-BF51-1B398B5914A3}"/>
    <cellStyle name="Comma 2 4 2 3 2 2 2 6" xfId="8611" xr:uid="{8C02F62A-631D-4211-A933-74144377447B}"/>
    <cellStyle name="Comma 2 4 2 3 2 2 2 6 2" xfId="20743" xr:uid="{17CE9D6A-A8BF-485B-B144-3FA1768D2990}"/>
    <cellStyle name="Comma 2 4 2 3 2 2 2 7" xfId="12655" xr:uid="{1277A69C-B0F1-420E-9844-02713DBEAB6B}"/>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3" xfId="11896" xr:uid="{E11C6C9E-5557-4163-850B-41C76C4DDDF5}"/>
    <cellStyle name="Comma 2 4 2 3 2 2 3 2 2 3 2" xfId="24028" xr:uid="{3B5E21C6-8E38-42C6-A9BE-CED6C24A799E}"/>
    <cellStyle name="Comma 2 4 2 3 2 2 3 2 2 4" xfId="15940" xr:uid="{247B5395-F458-4ED5-9131-C3BB2709ED66}"/>
    <cellStyle name="Comma 2 4 2 3 2 2 3 2 3" xfId="5830" xr:uid="{842AA21B-85ED-442A-9062-96AD6EF539F3}"/>
    <cellStyle name="Comma 2 4 2 3 2 2 3 2 3 2" xfId="17962" xr:uid="{1CB47C85-1535-4FB7-9BF9-4866A43316DF}"/>
    <cellStyle name="Comma 2 4 2 3 2 2 3 2 4" xfId="9874" xr:uid="{17E9FE04-0D43-486C-B07E-4138F35C38D6}"/>
    <cellStyle name="Comma 2 4 2 3 2 2 3 2 4 2" xfId="22006" xr:uid="{A0D8DD05-1182-4B65-A572-0D74FA1045D2}"/>
    <cellStyle name="Comma 2 4 2 3 2 2 3 2 5" xfId="13918" xr:uid="{354F8193-BBCF-4B36-B476-5C725C644464}"/>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3" xfId="10885" xr:uid="{CA52C02A-1CFC-41B4-B797-1108A3DD0077}"/>
    <cellStyle name="Comma 2 4 2 3 2 2 3 3 3 2" xfId="23017" xr:uid="{9706BB12-28AE-4B35-A1FF-464C18797DDD}"/>
    <cellStyle name="Comma 2 4 2 3 2 2 3 3 4" xfId="14929" xr:uid="{68CC0438-6959-4B9C-9D15-8609CFA7BD89}"/>
    <cellStyle name="Comma 2 4 2 3 2 2 3 4" xfId="4819" xr:uid="{4411C869-DF1F-4C49-B74D-93B2B88C2C15}"/>
    <cellStyle name="Comma 2 4 2 3 2 2 3 4 2" xfId="16951" xr:uid="{079DE4AA-80F5-4B78-B535-5AF13CD4BF6B}"/>
    <cellStyle name="Comma 2 4 2 3 2 2 3 5" xfId="8863" xr:uid="{F7AB8962-C44C-4444-89A1-F59A0072643B}"/>
    <cellStyle name="Comma 2 4 2 3 2 2 3 5 2" xfId="20995" xr:uid="{8D411E11-E383-48DD-8AA1-235E060C3FF1}"/>
    <cellStyle name="Comma 2 4 2 3 2 2 3 6" xfId="12907" xr:uid="{0B45631F-0140-498A-B91E-E9EB86CD9FB3}"/>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3" xfId="11391" xr:uid="{159D2265-FED7-47E6-8436-2BF35C2A7944}"/>
    <cellStyle name="Comma 2 4 2 3 2 2 4 2 3 2" xfId="23523" xr:uid="{92F20FDB-12A9-48AD-8711-7B53DD5AD9C6}"/>
    <cellStyle name="Comma 2 4 2 3 2 2 4 2 4" xfId="15435" xr:uid="{7F37AC4E-014C-44DC-9181-9465514C86D0}"/>
    <cellStyle name="Comma 2 4 2 3 2 2 4 3" xfId="5325" xr:uid="{CAEDC2F7-0285-4F08-8C1A-B73D3F11E097}"/>
    <cellStyle name="Comma 2 4 2 3 2 2 4 3 2" xfId="17457" xr:uid="{3FC9D53A-76C9-421F-8CFB-7D824C184436}"/>
    <cellStyle name="Comma 2 4 2 3 2 2 4 4" xfId="9369" xr:uid="{4351355B-25D9-47D4-BC86-CC7F958E2E1D}"/>
    <cellStyle name="Comma 2 4 2 3 2 2 4 4 2" xfId="21501" xr:uid="{F7BF2D18-122D-4E15-981D-7B9DDB0B3AB4}"/>
    <cellStyle name="Comma 2 4 2 3 2 2 4 5" xfId="13413" xr:uid="{50D80E44-6E44-4E99-99DC-1B7C0985638B}"/>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3" xfId="10380" xr:uid="{93C7C358-A877-4648-8008-8ADA2B8EC103}"/>
    <cellStyle name="Comma 2 4 2 3 2 2 5 3 2" xfId="22512" xr:uid="{FE89B837-6142-46C6-9981-C1752C137C4A}"/>
    <cellStyle name="Comma 2 4 2 3 2 2 5 4" xfId="14424" xr:uid="{5D7DF6EF-9573-414C-ABBC-5A2DC3F6F58E}"/>
    <cellStyle name="Comma 2 4 2 3 2 2 6" xfId="4314" xr:uid="{05A979A6-E39B-47C5-B667-56BD734B92C7}"/>
    <cellStyle name="Comma 2 4 2 3 2 2 6 2" xfId="16446" xr:uid="{73C1CFD3-57CF-435C-B1E4-5A721485C4ED}"/>
    <cellStyle name="Comma 2 4 2 3 2 2 7" xfId="8358" xr:uid="{4B66A0D4-BDC8-4E3A-8796-3BDA1C3E2DE7}"/>
    <cellStyle name="Comma 2 4 2 3 2 2 7 2" xfId="20490" xr:uid="{71D9F748-8DE6-49F5-92D9-1B60582CDB48}"/>
    <cellStyle name="Comma 2 4 2 3 2 2 8" xfId="12402" xr:uid="{4D6CDCC1-FCA5-46A3-8E1F-93F518DCA8F3}"/>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3" xfId="12023" xr:uid="{60E3B83B-DC6D-470A-934A-BA07422CA533}"/>
    <cellStyle name="Comma 2 4 2 3 2 3 2 2 2 3 2" xfId="24155" xr:uid="{FCACD0C6-81C7-422F-9B9A-70EECB27A783}"/>
    <cellStyle name="Comma 2 4 2 3 2 3 2 2 2 4" xfId="16067" xr:uid="{0B41B05B-A6EB-4B00-9315-41D059C26EC4}"/>
    <cellStyle name="Comma 2 4 2 3 2 3 2 2 3" xfId="5957" xr:uid="{D8F1FD42-D4DC-4BC7-AA6C-3B54FDD662C6}"/>
    <cellStyle name="Comma 2 4 2 3 2 3 2 2 3 2" xfId="18089" xr:uid="{251F589F-EF63-472B-A757-D1A94496E1CF}"/>
    <cellStyle name="Comma 2 4 2 3 2 3 2 2 4" xfId="10001" xr:uid="{7405DD98-8BF2-444A-B5BA-D9A0171834BC}"/>
    <cellStyle name="Comma 2 4 2 3 2 3 2 2 4 2" xfId="22133" xr:uid="{EF23CAB3-71D8-47B1-B34D-5979294BE4B7}"/>
    <cellStyle name="Comma 2 4 2 3 2 3 2 2 5" xfId="14045" xr:uid="{7E363DBB-7342-40E1-AA79-36E67D0138D0}"/>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3" xfId="11012" xr:uid="{26836266-5737-4709-BC94-BE76A81EA821}"/>
    <cellStyle name="Comma 2 4 2 3 2 3 2 3 3 2" xfId="23144" xr:uid="{F0F5D5A9-407B-4B99-854B-20006B53EE79}"/>
    <cellStyle name="Comma 2 4 2 3 2 3 2 3 4" xfId="15056" xr:uid="{DCB6A8A0-EA85-4529-9FD6-13C0E94D0C64}"/>
    <cellStyle name="Comma 2 4 2 3 2 3 2 4" xfId="4946" xr:uid="{69B40A8B-13A6-44A8-84CB-D37B3DF85C86}"/>
    <cellStyle name="Comma 2 4 2 3 2 3 2 4 2" xfId="17078" xr:uid="{E767D046-1FDB-42DA-BB18-BED2EFC2AC3B}"/>
    <cellStyle name="Comma 2 4 2 3 2 3 2 5" xfId="8990" xr:uid="{FD3E9923-0809-413D-BE70-C54EB23165BC}"/>
    <cellStyle name="Comma 2 4 2 3 2 3 2 5 2" xfId="21122" xr:uid="{22006AC6-5389-4081-A7C9-7E3BF68FA7C8}"/>
    <cellStyle name="Comma 2 4 2 3 2 3 2 6" xfId="13034" xr:uid="{82300642-2347-4DE8-BF3D-B78AF26625EF}"/>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3" xfId="11518" xr:uid="{CD5E586E-3D7F-4338-90D0-17E766D187AC}"/>
    <cellStyle name="Comma 2 4 2 3 2 3 3 2 3 2" xfId="23650" xr:uid="{F7DA8646-2B03-4428-9179-AAD64C0A693D}"/>
    <cellStyle name="Comma 2 4 2 3 2 3 3 2 4" xfId="15562" xr:uid="{64DB28B9-103C-42A0-A55E-52F334B1D772}"/>
    <cellStyle name="Comma 2 4 2 3 2 3 3 3" xfId="5452" xr:uid="{BABED2A1-CA13-47D8-A5F2-F10467DD35B9}"/>
    <cellStyle name="Comma 2 4 2 3 2 3 3 3 2" xfId="17584" xr:uid="{6BD7D854-5155-4B31-A141-4E7C53878B40}"/>
    <cellStyle name="Comma 2 4 2 3 2 3 3 4" xfId="9496" xr:uid="{EE7AFC45-A393-4514-81A6-DD8305370C5D}"/>
    <cellStyle name="Comma 2 4 2 3 2 3 3 4 2" xfId="21628" xr:uid="{134C028A-9411-4101-9B8D-B177A916AFB5}"/>
    <cellStyle name="Comma 2 4 2 3 2 3 3 5" xfId="13540" xr:uid="{B99008D7-F7AE-4784-BEC0-3349A602F96D}"/>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3" xfId="10507" xr:uid="{9672D3EC-3D03-47C0-B636-1D2DFA7D6838}"/>
    <cellStyle name="Comma 2 4 2 3 2 3 4 3 2" xfId="22639" xr:uid="{536E6AF1-8406-4922-B6FB-321CED03707C}"/>
    <cellStyle name="Comma 2 4 2 3 2 3 4 4" xfId="14551" xr:uid="{1489DE65-5ECF-4B83-88B6-B5A34A459B27}"/>
    <cellStyle name="Comma 2 4 2 3 2 3 5" xfId="4441" xr:uid="{6F4141E3-23A6-44E5-9204-F216270EBA62}"/>
    <cellStyle name="Comma 2 4 2 3 2 3 5 2" xfId="16573" xr:uid="{0F59417C-FCF9-4278-9951-8214F483EBDB}"/>
    <cellStyle name="Comma 2 4 2 3 2 3 6" xfId="8485" xr:uid="{9E9966CA-31B2-4251-AE3B-AE42D057D914}"/>
    <cellStyle name="Comma 2 4 2 3 2 3 6 2" xfId="20617" xr:uid="{224A55E9-82DF-49D5-84D8-03A2A6CB60DB}"/>
    <cellStyle name="Comma 2 4 2 3 2 3 7" xfId="12529" xr:uid="{CD683010-4972-4281-A2C9-908ACD5379AE}"/>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3" xfId="11770" xr:uid="{B2B01C77-68DD-4FD9-B546-4A6F1B143A04}"/>
    <cellStyle name="Comma 2 4 2 3 2 4 2 2 3 2" xfId="23902" xr:uid="{A0B24496-98FB-4F19-AF9C-6FFDC95E8A92}"/>
    <cellStyle name="Comma 2 4 2 3 2 4 2 2 4" xfId="15814" xr:uid="{5614CC9E-178F-469F-8611-B600F9E04D67}"/>
    <cellStyle name="Comma 2 4 2 3 2 4 2 3" xfId="5704" xr:uid="{F9D32132-EBFB-4854-99A6-55D75008E422}"/>
    <cellStyle name="Comma 2 4 2 3 2 4 2 3 2" xfId="17836" xr:uid="{7E9F5844-64AB-466B-B1B6-D977D1EFA3DD}"/>
    <cellStyle name="Comma 2 4 2 3 2 4 2 4" xfId="9748" xr:uid="{4D4A3516-8CE0-41D4-8266-8B15F92966AA}"/>
    <cellStyle name="Comma 2 4 2 3 2 4 2 4 2" xfId="21880" xr:uid="{0D502B89-1C87-4A92-A62C-9B8A2055AEA8}"/>
    <cellStyle name="Comma 2 4 2 3 2 4 2 5" xfId="13792" xr:uid="{E8C564F9-1475-4623-83E9-268F62A7624B}"/>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3" xfId="10759" xr:uid="{47F6C3D7-8953-45CD-B80C-B339EEE921AB}"/>
    <cellStyle name="Comma 2 4 2 3 2 4 3 3 2" xfId="22891" xr:uid="{F03278FC-8B4D-4613-95F2-F2B5801328A5}"/>
    <cellStyle name="Comma 2 4 2 3 2 4 3 4" xfId="14803" xr:uid="{2E92722D-AA5D-48DD-A159-4C1A3AA0EAFF}"/>
    <cellStyle name="Comma 2 4 2 3 2 4 4" xfId="4693" xr:uid="{A4EE75FC-4AC1-4243-95BD-CA1D504E08CA}"/>
    <cellStyle name="Comma 2 4 2 3 2 4 4 2" xfId="16825" xr:uid="{CD432E67-D45B-44C0-984B-574393ADF3F3}"/>
    <cellStyle name="Comma 2 4 2 3 2 4 5" xfId="8737" xr:uid="{B211025E-76DE-41C2-92BA-5712B71C2EEF}"/>
    <cellStyle name="Comma 2 4 2 3 2 4 5 2" xfId="20869" xr:uid="{C8DEA88D-2DBA-4449-A201-8B76A5614178}"/>
    <cellStyle name="Comma 2 4 2 3 2 4 6" xfId="12781" xr:uid="{202078C2-F538-4810-A0F6-6627DB6ADC1D}"/>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3" xfId="11265" xr:uid="{9C388E37-22E1-45CA-9E11-3B67C51D4ACA}"/>
    <cellStyle name="Comma 2 4 2 3 2 5 2 3 2" xfId="23397" xr:uid="{81DF2D0B-B7D6-4A3D-863A-716246A144DA}"/>
    <cellStyle name="Comma 2 4 2 3 2 5 2 4" xfId="15309" xr:uid="{8610E4BE-E7E8-464E-A09B-C7524A5AC3A0}"/>
    <cellStyle name="Comma 2 4 2 3 2 5 3" xfId="5199" xr:uid="{C7D6B7D6-18B0-4DCC-8F4C-273343B6789F}"/>
    <cellStyle name="Comma 2 4 2 3 2 5 3 2" xfId="17331" xr:uid="{980B64A8-8CE9-4377-8341-C126B0C258C7}"/>
    <cellStyle name="Comma 2 4 2 3 2 5 4" xfId="9243" xr:uid="{68630E97-4285-469A-B950-46B81AC4004D}"/>
    <cellStyle name="Comma 2 4 2 3 2 5 4 2" xfId="21375" xr:uid="{6CF851A2-EB4B-4B0A-8A4A-ED65EBC800F9}"/>
    <cellStyle name="Comma 2 4 2 3 2 5 5" xfId="13287" xr:uid="{AD8ABF9C-7223-4081-8BFB-CA3A23A9B568}"/>
    <cellStyle name="Comma 2 4 2 3 2 6" xfId="2166" xr:uid="{334317A4-B796-46C3-847C-C9E34DBC0156}"/>
    <cellStyle name="Comma 2 4 2 3 2 6 2" xfId="6210" xr:uid="{B9A67B3C-0609-4F6A-B5F7-9C7B4696285A}"/>
    <cellStyle name="Comma 2 4 2 3 2 6 2 2" xfId="18342" xr:uid="{18451E06-9E5F-44EF-9022-AF83B9AAB114}"/>
    <cellStyle name="Comma 2 4 2 3 2 6 3" xfId="10254" xr:uid="{43C3512E-A037-44CE-88E7-A05815B04A90}"/>
    <cellStyle name="Comma 2 4 2 3 2 6 3 2" xfId="22386" xr:uid="{65831BDE-D953-498B-931A-D043B8238C49}"/>
    <cellStyle name="Comma 2 4 2 3 2 6 4" xfId="14298" xr:uid="{6045C747-6348-4A42-A23C-45A0AC947086}"/>
    <cellStyle name="Comma 2 4 2 3 2 7" xfId="4188" xr:uid="{C38FB094-83F0-4652-ABCE-4897CBBBF09E}"/>
    <cellStyle name="Comma 2 4 2 3 2 7 2" xfId="16320" xr:uid="{61A30692-1335-4B0C-AC91-DFBB988AD55F}"/>
    <cellStyle name="Comma 2 4 2 3 2 8" xfId="8232" xr:uid="{636A6629-9ECA-4A20-A070-EDF8E2AA916F}"/>
    <cellStyle name="Comma 2 4 2 3 2 8 2" xfId="20364" xr:uid="{1C3A7396-F2A1-4BEE-939B-AECFA60E045C}"/>
    <cellStyle name="Comma 2 4 2 3 2 9" xfId="12276" xr:uid="{D8B52EEF-08FC-4E58-9D11-7916D2E939E7}"/>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3" xfId="12086" xr:uid="{7EE6DE12-A580-4B5E-9745-0200C3E26337}"/>
    <cellStyle name="Comma 2 4 2 3 3 2 2 2 2 3 2" xfId="24218" xr:uid="{D6FB20E8-6B34-4C7A-8C9E-6AD2DA253FD5}"/>
    <cellStyle name="Comma 2 4 2 3 3 2 2 2 2 4" xfId="16130" xr:uid="{80F3E0B0-2AA6-49B2-871C-2E7412E56893}"/>
    <cellStyle name="Comma 2 4 2 3 3 2 2 2 3" xfId="6020" xr:uid="{241FFE48-9B98-42A3-BB59-5DA015730AAC}"/>
    <cellStyle name="Comma 2 4 2 3 3 2 2 2 3 2" xfId="18152" xr:uid="{59D63AB0-0103-4C82-8B6D-A61D0D4B2780}"/>
    <cellStyle name="Comma 2 4 2 3 3 2 2 2 4" xfId="10064" xr:uid="{17D225EB-F0AE-44FC-BCBA-6ADA883B7501}"/>
    <cellStyle name="Comma 2 4 2 3 3 2 2 2 4 2" xfId="22196" xr:uid="{977A815D-18CC-44FE-BDA2-291710F589D3}"/>
    <cellStyle name="Comma 2 4 2 3 3 2 2 2 5" xfId="14108" xr:uid="{9EF6FBBB-CCB5-4F32-BFF4-B9641CD2764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3" xfId="11075" xr:uid="{826535BE-6D7F-42D6-9F3E-CC18FB1A4ECC}"/>
    <cellStyle name="Comma 2 4 2 3 3 2 2 3 3 2" xfId="23207" xr:uid="{DB164A79-5BE2-4BB1-9F0B-2EA5D09845DD}"/>
    <cellStyle name="Comma 2 4 2 3 3 2 2 3 4" xfId="15119" xr:uid="{8B0CE3F2-3E70-4F79-B452-6DA26B7B9A01}"/>
    <cellStyle name="Comma 2 4 2 3 3 2 2 4" xfId="5009" xr:uid="{86314926-232F-40F0-878C-9255AE8B1E96}"/>
    <cellStyle name="Comma 2 4 2 3 3 2 2 4 2" xfId="17141" xr:uid="{5B34025E-1F3A-4839-AB3B-68D680AF259B}"/>
    <cellStyle name="Comma 2 4 2 3 3 2 2 5" xfId="9053" xr:uid="{89B959E8-CB53-4172-8771-A7DAB4FDB979}"/>
    <cellStyle name="Comma 2 4 2 3 3 2 2 5 2" xfId="21185" xr:uid="{0C3945C4-AE41-40A5-B550-38CCFEED349D}"/>
    <cellStyle name="Comma 2 4 2 3 3 2 2 6" xfId="13097" xr:uid="{9CA4713D-0B9D-4F3D-9A8D-986E37CC174C}"/>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3" xfId="11581" xr:uid="{1324CC99-720A-43E6-8E82-EEF53D50152F}"/>
    <cellStyle name="Comma 2 4 2 3 3 2 3 2 3 2" xfId="23713" xr:uid="{04126A4B-CB89-477D-9B79-F713B534B079}"/>
    <cellStyle name="Comma 2 4 2 3 3 2 3 2 4" xfId="15625" xr:uid="{E6475F53-4847-454D-B441-9811B7D0E3CC}"/>
    <cellStyle name="Comma 2 4 2 3 3 2 3 3" xfId="5515" xr:uid="{B9BEF8C0-C07B-4369-A755-FC2FC2E2D9FB}"/>
    <cellStyle name="Comma 2 4 2 3 3 2 3 3 2" xfId="17647" xr:uid="{DB0F5FDB-1577-4455-99BD-A5FA676A7DAF}"/>
    <cellStyle name="Comma 2 4 2 3 3 2 3 4" xfId="9559" xr:uid="{F9024C21-5F6D-4E2C-9632-D4AD7B424A34}"/>
    <cellStyle name="Comma 2 4 2 3 3 2 3 4 2" xfId="21691" xr:uid="{F96ECEE1-3C55-4F37-ACD8-F1C0EE7292A2}"/>
    <cellStyle name="Comma 2 4 2 3 3 2 3 5" xfId="13603" xr:uid="{9BECE6E7-57C2-49F1-8329-913ED8E792C4}"/>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3" xfId="10570" xr:uid="{B04F6032-E90F-41F0-B84C-FA3725E187AE}"/>
    <cellStyle name="Comma 2 4 2 3 3 2 4 3 2" xfId="22702" xr:uid="{504D890E-4D53-42A3-80B1-A1F9C5CFAD11}"/>
    <cellStyle name="Comma 2 4 2 3 3 2 4 4" xfId="14614" xr:uid="{D43589A5-475D-43EE-8A3D-1A4242DAA9D5}"/>
    <cellStyle name="Comma 2 4 2 3 3 2 5" xfId="4504" xr:uid="{93CB6B61-F6E8-496D-A54F-1B01D5904180}"/>
    <cellStyle name="Comma 2 4 2 3 3 2 5 2" xfId="16636" xr:uid="{02206313-5B4F-480B-999D-10769AC4507F}"/>
    <cellStyle name="Comma 2 4 2 3 3 2 6" xfId="8548" xr:uid="{072DB06C-EC8C-42F5-B302-FCBA107980B1}"/>
    <cellStyle name="Comma 2 4 2 3 3 2 6 2" xfId="20680" xr:uid="{35C2F558-6074-424A-B6CC-1CBF343B21A4}"/>
    <cellStyle name="Comma 2 4 2 3 3 2 7" xfId="12592" xr:uid="{62436640-6BB6-46C8-944A-78E49D833B82}"/>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3" xfId="11833" xr:uid="{4F6B6093-2EC8-41D6-82E4-4BA5357A5309}"/>
    <cellStyle name="Comma 2 4 2 3 3 3 2 2 3 2" xfId="23965" xr:uid="{2BC985C4-817B-4D79-A032-BD8460A18768}"/>
    <cellStyle name="Comma 2 4 2 3 3 3 2 2 4" xfId="15877" xr:uid="{22AD38AA-5442-49E8-B5FE-ADDB9338EF6E}"/>
    <cellStyle name="Comma 2 4 2 3 3 3 2 3" xfId="5767" xr:uid="{4E418AE7-5ED0-47D0-948E-9E2539D22B17}"/>
    <cellStyle name="Comma 2 4 2 3 3 3 2 3 2" xfId="17899" xr:uid="{87C87D27-3C78-4021-993A-71DAA7010F0C}"/>
    <cellStyle name="Comma 2 4 2 3 3 3 2 4" xfId="9811" xr:uid="{B3D21147-8965-40D1-BBAE-860E73784D78}"/>
    <cellStyle name="Comma 2 4 2 3 3 3 2 4 2" xfId="21943" xr:uid="{D6555322-E0E0-4A67-AECA-B536CFB6EE0E}"/>
    <cellStyle name="Comma 2 4 2 3 3 3 2 5" xfId="13855" xr:uid="{E6EFDF61-9B2C-49FD-9428-045A73051507}"/>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3" xfId="10822" xr:uid="{DEC701D0-E748-49DF-8BB3-71AD28521D4C}"/>
    <cellStyle name="Comma 2 4 2 3 3 3 3 3 2" xfId="22954" xr:uid="{45131360-2230-4F62-AD93-A9A0F7E5D4A2}"/>
    <cellStyle name="Comma 2 4 2 3 3 3 3 4" xfId="14866" xr:uid="{8C0BD78B-98E7-443C-8507-3EB3FB8D4EDE}"/>
    <cellStyle name="Comma 2 4 2 3 3 3 4" xfId="4756" xr:uid="{E9BB2ED6-EE05-48CB-A0AA-72EF8A80E714}"/>
    <cellStyle name="Comma 2 4 2 3 3 3 4 2" xfId="16888" xr:uid="{9DE9E3EF-0684-4BA5-BD0E-C00BD31502F8}"/>
    <cellStyle name="Comma 2 4 2 3 3 3 5" xfId="8800" xr:uid="{1CC96A98-5FAB-446C-8AA7-E3C2B3A3856F}"/>
    <cellStyle name="Comma 2 4 2 3 3 3 5 2" xfId="20932" xr:uid="{DC815555-FE94-41E4-A609-DAEFFFA274B0}"/>
    <cellStyle name="Comma 2 4 2 3 3 3 6" xfId="12844" xr:uid="{5979EAE2-3BC4-4F64-A180-BE5027AF6511}"/>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3" xfId="11328" xr:uid="{9F89D4CC-3A78-4D66-A592-B97C731C0EBD}"/>
    <cellStyle name="Comma 2 4 2 3 3 4 2 3 2" xfId="23460" xr:uid="{B3CA7F1B-4DE4-4293-8B2D-D57985B1D8EB}"/>
    <cellStyle name="Comma 2 4 2 3 3 4 2 4" xfId="15372" xr:uid="{0E82A51E-79C4-4F66-A0B6-E0424DD69801}"/>
    <cellStyle name="Comma 2 4 2 3 3 4 3" xfId="5262" xr:uid="{8580D3C8-BB20-4FE1-AF4D-B71181C9C8C4}"/>
    <cellStyle name="Comma 2 4 2 3 3 4 3 2" xfId="17394" xr:uid="{53897564-8552-45B3-ACDE-8955351629B8}"/>
    <cellStyle name="Comma 2 4 2 3 3 4 4" xfId="9306" xr:uid="{C3B92560-043B-4977-8E53-5B3C3543D324}"/>
    <cellStyle name="Comma 2 4 2 3 3 4 4 2" xfId="21438" xr:uid="{F0201A9F-47E6-497F-B9E4-10ED52682252}"/>
    <cellStyle name="Comma 2 4 2 3 3 4 5" xfId="13350" xr:uid="{8A82F240-285C-4566-9978-C7A3675608CF}"/>
    <cellStyle name="Comma 2 4 2 3 3 5" xfId="2229" xr:uid="{988FECE1-200D-439B-9215-6A1E1699A628}"/>
    <cellStyle name="Comma 2 4 2 3 3 5 2" xfId="6273" xr:uid="{1322BD0B-F7CF-4AA2-861B-A1ED77A27374}"/>
    <cellStyle name="Comma 2 4 2 3 3 5 2 2" xfId="18405" xr:uid="{F99F903E-8A30-45D4-96CB-02540F963839}"/>
    <cellStyle name="Comma 2 4 2 3 3 5 3" xfId="10317" xr:uid="{A9F82626-044E-4B87-861A-9EB7A9B6E050}"/>
    <cellStyle name="Comma 2 4 2 3 3 5 3 2" xfId="22449" xr:uid="{4CDB568D-8615-453F-90E3-360DA3E03E3E}"/>
    <cellStyle name="Comma 2 4 2 3 3 5 4" xfId="14361" xr:uid="{D42D8607-CA8B-4B21-8BDE-511501ADF0D1}"/>
    <cellStyle name="Comma 2 4 2 3 3 6" xfId="4251" xr:uid="{2EE7FF76-A29D-4A03-BB98-12C900728096}"/>
    <cellStyle name="Comma 2 4 2 3 3 6 2" xfId="16383" xr:uid="{8D0708D6-4CA9-47F5-97C4-B69563DA2C7A}"/>
    <cellStyle name="Comma 2 4 2 3 3 7" xfId="8295" xr:uid="{DB6C13EF-8154-48A4-80FB-1A591D754B09}"/>
    <cellStyle name="Comma 2 4 2 3 3 7 2" xfId="20427" xr:uid="{C655E96C-1B7F-4643-B642-662B8075F441}"/>
    <cellStyle name="Comma 2 4 2 3 3 8" xfId="12339" xr:uid="{8826C3F2-E527-4B54-BC03-CF4A0A06ED11}"/>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3" xfId="11960" xr:uid="{E7B5D3DA-73B6-42B2-9658-04BFE49098AF}"/>
    <cellStyle name="Comma 2 4 2 3 4 2 2 2 3 2" xfId="24092" xr:uid="{E93EB802-C3F6-4DBE-903B-E9EF516D7622}"/>
    <cellStyle name="Comma 2 4 2 3 4 2 2 2 4" xfId="16004" xr:uid="{112FF14C-4740-450F-BBB5-6ACB358B5A26}"/>
    <cellStyle name="Comma 2 4 2 3 4 2 2 3" xfId="5894" xr:uid="{F208A757-53D7-4D9C-966B-27CC025ED09A}"/>
    <cellStyle name="Comma 2 4 2 3 4 2 2 3 2" xfId="18026" xr:uid="{8D3AB645-B183-4309-B6D8-CA3181F5A8A9}"/>
    <cellStyle name="Comma 2 4 2 3 4 2 2 4" xfId="9938" xr:uid="{90F0DFC2-6673-48A4-AC38-7EADFADC5C31}"/>
    <cellStyle name="Comma 2 4 2 3 4 2 2 4 2" xfId="22070" xr:uid="{90A8E934-762E-4F04-8D35-D233654EDF5F}"/>
    <cellStyle name="Comma 2 4 2 3 4 2 2 5" xfId="13982" xr:uid="{D29523AD-A231-4ACC-8809-05FE37A441DE}"/>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3" xfId="10949" xr:uid="{77011BAD-8556-4D9B-A539-707490C23F03}"/>
    <cellStyle name="Comma 2 4 2 3 4 2 3 3 2" xfId="23081" xr:uid="{90996A35-8F1B-4597-9D5C-ED8ABC9303CC}"/>
    <cellStyle name="Comma 2 4 2 3 4 2 3 4" xfId="14993" xr:uid="{AD0C8F01-0E12-468F-94CC-28538A067E2C}"/>
    <cellStyle name="Comma 2 4 2 3 4 2 4" xfId="4883" xr:uid="{E0C0E1AD-1F09-485A-A44D-5C7E5AC67244}"/>
    <cellStyle name="Comma 2 4 2 3 4 2 4 2" xfId="17015" xr:uid="{BFFD5A5E-EE74-49B1-8025-24BF6C783C3A}"/>
    <cellStyle name="Comma 2 4 2 3 4 2 5" xfId="8927" xr:uid="{6E9999F9-B16D-4665-96B6-8C571A537CAC}"/>
    <cellStyle name="Comma 2 4 2 3 4 2 5 2" xfId="21059" xr:uid="{370DB389-9DD6-42DE-A15D-762EA52889BF}"/>
    <cellStyle name="Comma 2 4 2 3 4 2 6" xfId="12971" xr:uid="{89EA4CEF-6812-409B-9CBC-938D42F89E17}"/>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3" xfId="11455" xr:uid="{217EE6DD-4FA6-4732-B80E-B9317BEA7C45}"/>
    <cellStyle name="Comma 2 4 2 3 4 3 2 3 2" xfId="23587" xr:uid="{5456862E-7163-43A4-8DAD-716EF777759C}"/>
    <cellStyle name="Comma 2 4 2 3 4 3 2 4" xfId="15499" xr:uid="{0740D76B-191A-4BEC-B952-C90283A93919}"/>
    <cellStyle name="Comma 2 4 2 3 4 3 3" xfId="5389" xr:uid="{E8BF2502-20C4-42D1-81A0-DEBAF7FA2595}"/>
    <cellStyle name="Comma 2 4 2 3 4 3 3 2" xfId="17521" xr:uid="{526183FA-FC02-4C47-BAD6-3FDCD1718927}"/>
    <cellStyle name="Comma 2 4 2 3 4 3 4" xfId="9433" xr:uid="{C3705A96-3C6B-4BFD-A93F-E95F9D8DA2F5}"/>
    <cellStyle name="Comma 2 4 2 3 4 3 4 2" xfId="21565" xr:uid="{07670103-D57F-4D41-BF6E-DDEEF0A5FF62}"/>
    <cellStyle name="Comma 2 4 2 3 4 3 5" xfId="13477" xr:uid="{FD48FF42-B8A4-48E5-8E3D-F50DBF9BD1B8}"/>
    <cellStyle name="Comma 2 4 2 3 4 4" xfId="2356" xr:uid="{9349045D-B095-4F19-9139-DDE081B5C2F3}"/>
    <cellStyle name="Comma 2 4 2 3 4 4 2" xfId="6400" xr:uid="{9D2B4B35-9883-4504-88C7-B11EF19B62A2}"/>
    <cellStyle name="Comma 2 4 2 3 4 4 2 2" xfId="18532" xr:uid="{285431A2-6C22-40AB-8514-1F11A377113F}"/>
    <cellStyle name="Comma 2 4 2 3 4 4 3" xfId="10444" xr:uid="{FB2A5342-AADA-4B2E-88DB-7CD62C404E4F}"/>
    <cellStyle name="Comma 2 4 2 3 4 4 3 2" xfId="22576" xr:uid="{278513B6-5F01-4681-AF7F-1A244705CCCD}"/>
    <cellStyle name="Comma 2 4 2 3 4 4 4" xfId="14488" xr:uid="{CB84404F-902C-46E1-B3AE-6E13F653304D}"/>
    <cellStyle name="Comma 2 4 2 3 4 5" xfId="4378" xr:uid="{C90A1469-8FE9-492B-ACB7-A595A9710892}"/>
    <cellStyle name="Comma 2 4 2 3 4 5 2" xfId="16510" xr:uid="{57BE5E4E-720B-483C-956A-004C25EFEE00}"/>
    <cellStyle name="Comma 2 4 2 3 4 6" xfId="8422" xr:uid="{A41FD681-A913-49AD-A47A-B40BE6271578}"/>
    <cellStyle name="Comma 2 4 2 3 4 6 2" xfId="20554" xr:uid="{7EDBA4CE-9012-47E6-9430-BE9CACBBC5CD}"/>
    <cellStyle name="Comma 2 4 2 3 4 7" xfId="12466" xr:uid="{0FADF47C-B504-45B0-AFF6-AA80B03380E2}"/>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3" xfId="11707" xr:uid="{202D7A12-285A-4CC4-B0E7-F68476BE6E9A}"/>
    <cellStyle name="Comma 2 4 2 3 5 2 2 3 2" xfId="23839" xr:uid="{ED604DFA-040C-4EE0-B74F-FBFB498F6308}"/>
    <cellStyle name="Comma 2 4 2 3 5 2 2 4" xfId="15751" xr:uid="{04C8E67F-96E1-4871-AF6A-FDFA5DB4573B}"/>
    <cellStyle name="Comma 2 4 2 3 5 2 3" xfId="5641" xr:uid="{E7301876-4F38-40D0-B555-2B66B6657DD6}"/>
    <cellStyle name="Comma 2 4 2 3 5 2 3 2" xfId="17773" xr:uid="{45CB085A-10EF-4D5E-8A53-D9BAAC617B1A}"/>
    <cellStyle name="Comma 2 4 2 3 5 2 4" xfId="9685" xr:uid="{3C5B034E-A484-4E4A-A4B1-2DFBEF534012}"/>
    <cellStyle name="Comma 2 4 2 3 5 2 4 2" xfId="21817" xr:uid="{6934AD68-EA9D-4CFD-A5E5-07B767FD9A60}"/>
    <cellStyle name="Comma 2 4 2 3 5 2 5" xfId="13729" xr:uid="{E0378B0D-AE46-418C-B8BB-9D7ECBC93DAC}"/>
    <cellStyle name="Comma 2 4 2 3 5 3" xfId="2608" xr:uid="{4319539E-492D-423B-9AB0-4BB2E18ABB0F}"/>
    <cellStyle name="Comma 2 4 2 3 5 3 2" xfId="6652" xr:uid="{13A8A5CF-0330-47BD-BC0A-C18674676A3D}"/>
    <cellStyle name="Comma 2 4 2 3 5 3 2 2" xfId="18784" xr:uid="{7F2C1CE4-42D4-48F3-BF71-0EB5C3A4B365}"/>
    <cellStyle name="Comma 2 4 2 3 5 3 3" xfId="10696" xr:uid="{5F9CF12B-1B4A-4C94-B584-BE03BFD07F88}"/>
    <cellStyle name="Comma 2 4 2 3 5 3 3 2" xfId="22828" xr:uid="{B71DD339-C5AB-460A-9B8F-F586CC592D3B}"/>
    <cellStyle name="Comma 2 4 2 3 5 3 4" xfId="14740" xr:uid="{D93C0DDA-FF55-4435-B5AE-06B1F855C6E7}"/>
    <cellStyle name="Comma 2 4 2 3 5 4" xfId="4630" xr:uid="{A7439BFA-435E-4D34-97BF-6CC918BF9B80}"/>
    <cellStyle name="Comma 2 4 2 3 5 4 2" xfId="16762" xr:uid="{FA48590F-9DB6-4AC7-AA1C-8596DB4EB223}"/>
    <cellStyle name="Comma 2 4 2 3 5 5" xfId="8674" xr:uid="{0C5E9E8A-1A0B-495E-B679-896774006E91}"/>
    <cellStyle name="Comma 2 4 2 3 5 5 2" xfId="20806" xr:uid="{33D79A1A-49F0-46FF-8C98-255DAE32449F}"/>
    <cellStyle name="Comma 2 4 2 3 5 6" xfId="12718" xr:uid="{19E9C1B1-FB1E-4FED-BA35-048A26F959CA}"/>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3" xfId="11202" xr:uid="{94B00CE9-E7A2-4877-B0AE-1CC339BF6C11}"/>
    <cellStyle name="Comma 2 4 2 3 6 2 3 2" xfId="23334" xr:uid="{E10292F9-E4DE-407F-B62B-60E7E99844CA}"/>
    <cellStyle name="Comma 2 4 2 3 6 2 4" xfId="15246" xr:uid="{C51D93A4-38BA-4569-8FF4-1E911CD2E053}"/>
    <cellStyle name="Comma 2 4 2 3 6 3" xfId="5136" xr:uid="{4304F110-749F-4E99-B7DF-EC1D9EC0FF87}"/>
    <cellStyle name="Comma 2 4 2 3 6 3 2" xfId="17268" xr:uid="{3B6771F1-518F-45F7-A5E2-01C08B45FEEC}"/>
    <cellStyle name="Comma 2 4 2 3 6 4" xfId="9180" xr:uid="{57DC1A2D-0658-4560-9765-78C469CB60F7}"/>
    <cellStyle name="Comma 2 4 2 3 6 4 2" xfId="21312" xr:uid="{5F6D2CB6-F84D-497F-A008-D8FF35084304}"/>
    <cellStyle name="Comma 2 4 2 3 6 5" xfId="13224" xr:uid="{AA378C3F-D667-4E72-98B4-C58789FC9974}"/>
    <cellStyle name="Comma 2 4 2 3 7" xfId="2103" xr:uid="{50E04030-B840-482F-B003-E8DAB957F7C2}"/>
    <cellStyle name="Comma 2 4 2 3 7 2" xfId="6147" xr:uid="{48CD6BEF-7A68-410F-B2D9-BCE743E6A215}"/>
    <cellStyle name="Comma 2 4 2 3 7 2 2" xfId="18279" xr:uid="{9467AD29-08F5-448A-913C-B871816D8FFD}"/>
    <cellStyle name="Comma 2 4 2 3 7 3" xfId="10191" xr:uid="{05594019-AACD-4B28-B52A-51A34A4A551E}"/>
    <cellStyle name="Comma 2 4 2 3 7 3 2" xfId="22323" xr:uid="{2ABE8DB4-BAFD-4948-B789-CCC2E5F61F8C}"/>
    <cellStyle name="Comma 2 4 2 3 7 4" xfId="14235" xr:uid="{12578C63-46B5-44C7-B23F-CD84AC3BFD6E}"/>
    <cellStyle name="Comma 2 4 2 3 8" xfId="4125" xr:uid="{81B011FC-91FB-4A35-AA39-CD70A8004915}"/>
    <cellStyle name="Comma 2 4 2 3 8 2" xfId="16257" xr:uid="{E59E54A0-17AA-472A-A90D-423F416C85FF}"/>
    <cellStyle name="Comma 2 4 2 3 9" xfId="8169" xr:uid="{5B0971F4-CE33-4DE5-BF12-A71E35F68DD3}"/>
    <cellStyle name="Comma 2 4 2 3 9 2" xfId="20301" xr:uid="{9BD884DC-D5C0-4D5E-B3C6-224D0D3C08BB}"/>
    <cellStyle name="Comma 2 4 2 4" xfId="102" xr:uid="{C8D8B047-6B31-4E19-9B42-AF2778442DF0}"/>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3" xfId="12107" xr:uid="{A71B920C-635A-4FAA-AE5E-AAC76BAA259F}"/>
    <cellStyle name="Comma 2 4 2 4 2 2 2 2 2 3 2" xfId="24239" xr:uid="{9AF28881-C035-4DA9-8046-3BABA9579BC9}"/>
    <cellStyle name="Comma 2 4 2 4 2 2 2 2 2 4" xfId="16151" xr:uid="{B4D22DA7-D2FD-401E-9573-D1859C3EBF84}"/>
    <cellStyle name="Comma 2 4 2 4 2 2 2 2 3" xfId="6041" xr:uid="{894E11DD-C4F8-40B8-9891-170D422CBD08}"/>
    <cellStyle name="Comma 2 4 2 4 2 2 2 2 3 2" xfId="18173" xr:uid="{82D2302A-9372-4543-AD49-FD572DC18599}"/>
    <cellStyle name="Comma 2 4 2 4 2 2 2 2 4" xfId="10085" xr:uid="{6030CB1F-DF12-4381-A245-F9EE25F0BAD0}"/>
    <cellStyle name="Comma 2 4 2 4 2 2 2 2 4 2" xfId="22217" xr:uid="{D6B7565D-5C9C-4DA9-8683-9BF8A0F1FEA1}"/>
    <cellStyle name="Comma 2 4 2 4 2 2 2 2 5" xfId="14129" xr:uid="{D03E79E9-8226-4AD4-85D8-0A9AF6FD06DB}"/>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3" xfId="11096" xr:uid="{AA11CE2F-2C43-4A30-A0D2-7C22ED8EC8B5}"/>
    <cellStyle name="Comma 2 4 2 4 2 2 2 3 3 2" xfId="23228" xr:uid="{25A7757B-189C-4D6B-ADE0-DC0DDE0ED1D1}"/>
    <cellStyle name="Comma 2 4 2 4 2 2 2 3 4" xfId="15140" xr:uid="{02530088-2152-4A0B-AF4A-054DD7FA4592}"/>
    <cellStyle name="Comma 2 4 2 4 2 2 2 4" xfId="5030" xr:uid="{6C37D1EE-826B-4B45-BB86-C00DB38E3582}"/>
    <cellStyle name="Comma 2 4 2 4 2 2 2 4 2" xfId="17162" xr:uid="{307F912F-4894-4F64-A9A1-04CB2125EBCF}"/>
    <cellStyle name="Comma 2 4 2 4 2 2 2 5" xfId="9074" xr:uid="{EC0AD551-E4B0-4831-89FA-3D4AC52BB854}"/>
    <cellStyle name="Comma 2 4 2 4 2 2 2 5 2" xfId="21206" xr:uid="{296D7A48-479D-43BA-ACA0-6EE4FACBE825}"/>
    <cellStyle name="Comma 2 4 2 4 2 2 2 6" xfId="13118" xr:uid="{874E8F83-2ED7-4C5A-88A0-46965C774BE6}"/>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3" xfId="11602" xr:uid="{500F0218-C26B-4CAA-AC81-C1D6207898ED}"/>
    <cellStyle name="Comma 2 4 2 4 2 2 3 2 3 2" xfId="23734" xr:uid="{4981E8B6-D908-41D3-B4D6-6E402A8FD719}"/>
    <cellStyle name="Comma 2 4 2 4 2 2 3 2 4" xfId="15646" xr:uid="{2466DE79-F772-4C61-A240-9EF845CE0DC5}"/>
    <cellStyle name="Comma 2 4 2 4 2 2 3 3" xfId="5536" xr:uid="{BCE4059D-C26C-4201-B3DB-540456E1A6D8}"/>
    <cellStyle name="Comma 2 4 2 4 2 2 3 3 2" xfId="17668" xr:uid="{9070914B-3D3A-46A5-98F8-7CB546CC839A}"/>
    <cellStyle name="Comma 2 4 2 4 2 2 3 4" xfId="9580" xr:uid="{433B5584-FC24-4DD4-B9FF-5CCA06857D7D}"/>
    <cellStyle name="Comma 2 4 2 4 2 2 3 4 2" xfId="21712" xr:uid="{657A380C-822F-4B2A-852A-7CF428FB409F}"/>
    <cellStyle name="Comma 2 4 2 4 2 2 3 5" xfId="13624" xr:uid="{43C485C7-507B-4C5A-90FA-DB139E6A57C6}"/>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3" xfId="10591" xr:uid="{FCA242A4-F8EC-4C1C-85C6-A77AE4E9E954}"/>
    <cellStyle name="Comma 2 4 2 4 2 2 4 3 2" xfId="22723" xr:uid="{1E4CE5AD-0924-4449-846A-A8FB0F2D5EE1}"/>
    <cellStyle name="Comma 2 4 2 4 2 2 4 4" xfId="14635" xr:uid="{9B26B9A0-B044-42E2-BD8A-0CEBA68DB696}"/>
    <cellStyle name="Comma 2 4 2 4 2 2 5" xfId="4525" xr:uid="{C210E47F-3895-468A-80D1-32836921E5D2}"/>
    <cellStyle name="Comma 2 4 2 4 2 2 5 2" xfId="16657" xr:uid="{BBA543C8-4F7E-46DC-B3F2-F97CB74FDDBD}"/>
    <cellStyle name="Comma 2 4 2 4 2 2 6" xfId="8569" xr:uid="{A5576754-C526-4EB8-8A99-2FD5504B8FD0}"/>
    <cellStyle name="Comma 2 4 2 4 2 2 6 2" xfId="20701" xr:uid="{345BC4BA-4F25-4C09-AE01-1016A19E8505}"/>
    <cellStyle name="Comma 2 4 2 4 2 2 7" xfId="12613" xr:uid="{14D27953-CD22-41D6-87CC-0E9E28D27E6A}"/>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3" xfId="11854" xr:uid="{FFF122E0-FD1C-4988-BE7C-176BBA636073}"/>
    <cellStyle name="Comma 2 4 2 4 2 3 2 2 3 2" xfId="23986" xr:uid="{321435E1-5374-494A-AEA0-E188F36CB8EF}"/>
    <cellStyle name="Comma 2 4 2 4 2 3 2 2 4" xfId="15898" xr:uid="{061B6642-0EDA-4D5E-9031-BF05634C31EE}"/>
    <cellStyle name="Comma 2 4 2 4 2 3 2 3" xfId="5788" xr:uid="{43D83F80-B4C8-49BD-8B18-D86D6EE14340}"/>
    <cellStyle name="Comma 2 4 2 4 2 3 2 3 2" xfId="17920" xr:uid="{DC92FC14-2AF2-41DA-B684-A1D7852EB4BA}"/>
    <cellStyle name="Comma 2 4 2 4 2 3 2 4" xfId="9832" xr:uid="{24F5F33D-B713-49D4-9C76-843E1E73EE5F}"/>
    <cellStyle name="Comma 2 4 2 4 2 3 2 4 2" xfId="21964" xr:uid="{CB0EAEBB-028E-4E75-9D3C-AE71AB1DA18E}"/>
    <cellStyle name="Comma 2 4 2 4 2 3 2 5" xfId="13876" xr:uid="{9F7A85A7-8CE7-421F-82F2-7A6AF3F482C0}"/>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3" xfId="10843" xr:uid="{C82AE7B6-BB79-4E10-8512-3197EC55DDB0}"/>
    <cellStyle name="Comma 2 4 2 4 2 3 3 3 2" xfId="22975" xr:uid="{F3D31A40-EFB2-4B35-9420-BBECFA20F3DF}"/>
    <cellStyle name="Comma 2 4 2 4 2 3 3 4" xfId="14887" xr:uid="{F27A31ED-162F-46BB-A4BD-E75B142C3DDD}"/>
    <cellStyle name="Comma 2 4 2 4 2 3 4" xfId="4777" xr:uid="{38C1AD4A-050A-4582-9204-4FAE64C51713}"/>
    <cellStyle name="Comma 2 4 2 4 2 3 4 2" xfId="16909" xr:uid="{DEDF6C7C-DE9A-4A4E-A6DE-22B759D1CB2E}"/>
    <cellStyle name="Comma 2 4 2 4 2 3 5" xfId="8821" xr:uid="{6F06076D-3A96-471F-AD41-30007736EA3B}"/>
    <cellStyle name="Comma 2 4 2 4 2 3 5 2" xfId="20953" xr:uid="{83828A92-5964-4B98-B07D-4EF0C94CF13E}"/>
    <cellStyle name="Comma 2 4 2 4 2 3 6" xfId="12865" xr:uid="{C1380E98-EFD6-4074-AD6E-0B3F09FA9BC3}"/>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3" xfId="11349" xr:uid="{7DDDF632-801A-4B51-807A-0265BE47361E}"/>
    <cellStyle name="Comma 2 4 2 4 2 4 2 3 2" xfId="23481" xr:uid="{C1F6E841-B31E-43D1-90D1-C251C157DB17}"/>
    <cellStyle name="Comma 2 4 2 4 2 4 2 4" xfId="15393" xr:uid="{8A6366CA-730F-4103-91EA-7B5A682708AE}"/>
    <cellStyle name="Comma 2 4 2 4 2 4 3" xfId="5283" xr:uid="{A18D5931-A670-45B4-ABD1-85F5CC06EA3A}"/>
    <cellStyle name="Comma 2 4 2 4 2 4 3 2" xfId="17415" xr:uid="{E6749166-9A9D-4B16-AA63-AD4C33B062AF}"/>
    <cellStyle name="Comma 2 4 2 4 2 4 4" xfId="9327" xr:uid="{76C4C624-0DA7-42D9-B1A5-62F7EC696256}"/>
    <cellStyle name="Comma 2 4 2 4 2 4 4 2" xfId="21459" xr:uid="{B17E719A-EFE2-462B-AE1D-B7C01A07A720}"/>
    <cellStyle name="Comma 2 4 2 4 2 4 5" xfId="13371" xr:uid="{252B35D9-E1B2-48A8-8FC7-9576D75E6FC7}"/>
    <cellStyle name="Comma 2 4 2 4 2 5" xfId="2250" xr:uid="{438F3A1B-D9C5-4295-9A67-476BC8E4293C}"/>
    <cellStyle name="Comma 2 4 2 4 2 5 2" xfId="6294" xr:uid="{E8DED726-4A7F-4EE8-8333-0C28E8359147}"/>
    <cellStyle name="Comma 2 4 2 4 2 5 2 2" xfId="18426" xr:uid="{1E0649EF-86BF-4EDB-8C57-A78B5A83724D}"/>
    <cellStyle name="Comma 2 4 2 4 2 5 3" xfId="10338" xr:uid="{F2861A48-B3B9-4C07-BC6D-28304CD5C471}"/>
    <cellStyle name="Comma 2 4 2 4 2 5 3 2" xfId="22470" xr:uid="{D14EFAA2-32A6-4B1D-91D1-51CF215F4215}"/>
    <cellStyle name="Comma 2 4 2 4 2 5 4" xfId="14382" xr:uid="{2AA86D3B-B11E-42D7-B51A-E6F02A01D956}"/>
    <cellStyle name="Comma 2 4 2 4 2 6" xfId="4272" xr:uid="{EA4A9786-C451-4891-A40F-0C0310EEE1EA}"/>
    <cellStyle name="Comma 2 4 2 4 2 6 2" xfId="16404" xr:uid="{55DBDF0E-B639-4F33-8E0C-AA17D310CCB0}"/>
    <cellStyle name="Comma 2 4 2 4 2 7" xfId="8316" xr:uid="{9B85A83F-5F93-4B0D-A289-4264E714A752}"/>
    <cellStyle name="Comma 2 4 2 4 2 7 2" xfId="20448" xr:uid="{9FF5A28B-A077-45B2-9870-521D9F2A54E3}"/>
    <cellStyle name="Comma 2 4 2 4 2 8" xfId="12360" xr:uid="{EBC3829F-2DF5-471B-A11E-74E7035754AC}"/>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3" xfId="11981" xr:uid="{59F34729-57BA-4F6F-B6D1-2CB244AC5CAB}"/>
    <cellStyle name="Comma 2 4 2 4 3 2 2 2 3 2" xfId="24113" xr:uid="{8F0388C9-499C-4172-97AD-C7E2CF177EB8}"/>
    <cellStyle name="Comma 2 4 2 4 3 2 2 2 4" xfId="16025" xr:uid="{CD0106A8-53F5-4EF7-A4B8-80780BF3F9FF}"/>
    <cellStyle name="Comma 2 4 2 4 3 2 2 3" xfId="5915" xr:uid="{501C99EA-E63E-45C8-B98F-DF0D1206BC92}"/>
    <cellStyle name="Comma 2 4 2 4 3 2 2 3 2" xfId="18047" xr:uid="{CADB982B-33C2-4211-BE54-509D3BC0A261}"/>
    <cellStyle name="Comma 2 4 2 4 3 2 2 4" xfId="9959" xr:uid="{5EC18666-3B30-40A4-B659-08390C798A10}"/>
    <cellStyle name="Comma 2 4 2 4 3 2 2 4 2" xfId="22091" xr:uid="{A385B582-F059-45A2-8293-E24E495E28D3}"/>
    <cellStyle name="Comma 2 4 2 4 3 2 2 5" xfId="14003" xr:uid="{7F60C121-FE0D-4731-A019-D68356B1C192}"/>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3" xfId="10970" xr:uid="{F1D84D91-6120-4C91-8EFF-0DA118EA6AC9}"/>
    <cellStyle name="Comma 2 4 2 4 3 2 3 3 2" xfId="23102" xr:uid="{A8B79A1B-88E4-4BF3-8210-1058F24B31F5}"/>
    <cellStyle name="Comma 2 4 2 4 3 2 3 4" xfId="15014" xr:uid="{18845166-9815-46BA-957A-807C07398A35}"/>
    <cellStyle name="Comma 2 4 2 4 3 2 4" xfId="4904" xr:uid="{8793C4C5-83B8-46FD-910C-9F7F83886020}"/>
    <cellStyle name="Comma 2 4 2 4 3 2 4 2" xfId="17036" xr:uid="{22123EE0-6E52-4BE0-8671-0D7107326048}"/>
    <cellStyle name="Comma 2 4 2 4 3 2 5" xfId="8948" xr:uid="{0EC17781-127D-4B55-B7FB-801764CB5041}"/>
    <cellStyle name="Comma 2 4 2 4 3 2 5 2" xfId="21080" xr:uid="{7CFEE437-86F8-46E2-9F29-3BA1528F3A1F}"/>
    <cellStyle name="Comma 2 4 2 4 3 2 6" xfId="12992" xr:uid="{FD9804AB-44BC-493F-9A39-6D4C9E811598}"/>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3" xfId="11476" xr:uid="{8001ACD6-42E3-4C49-BDAB-1A7051CC3A6C}"/>
    <cellStyle name="Comma 2 4 2 4 3 3 2 3 2" xfId="23608" xr:uid="{ADD1C8A1-EC15-49A7-AE64-C47CF85E3930}"/>
    <cellStyle name="Comma 2 4 2 4 3 3 2 4" xfId="15520" xr:uid="{E8BB37AC-9703-4256-95E1-A08A2D661778}"/>
    <cellStyle name="Comma 2 4 2 4 3 3 3" xfId="5410" xr:uid="{144496AB-18D7-4CCE-BA3E-D6FFA4C1E960}"/>
    <cellStyle name="Comma 2 4 2 4 3 3 3 2" xfId="17542" xr:uid="{4BDC2D2E-1640-4115-8D88-B9D994EF93B4}"/>
    <cellStyle name="Comma 2 4 2 4 3 3 4" xfId="9454" xr:uid="{B7CC3FD6-2F10-4164-B748-0ABB0FC477FA}"/>
    <cellStyle name="Comma 2 4 2 4 3 3 4 2" xfId="21586" xr:uid="{C1D04CF9-025C-4C56-BA9E-222785C08737}"/>
    <cellStyle name="Comma 2 4 2 4 3 3 5" xfId="13498" xr:uid="{31ACC2B5-3EBD-4939-9A7E-2BBA7EC0C0E6}"/>
    <cellStyle name="Comma 2 4 2 4 3 4" xfId="2377" xr:uid="{8E9673A6-EC07-460E-9715-D11033892D16}"/>
    <cellStyle name="Comma 2 4 2 4 3 4 2" xfId="6421" xr:uid="{B5CAD9B7-18F9-4648-AF16-1B166AB007F9}"/>
    <cellStyle name="Comma 2 4 2 4 3 4 2 2" xfId="18553" xr:uid="{45968543-DAB8-4006-8978-36FFE0C0759C}"/>
    <cellStyle name="Comma 2 4 2 4 3 4 3" xfId="10465" xr:uid="{7B69BE97-3E80-4D3B-A20E-196078AAB610}"/>
    <cellStyle name="Comma 2 4 2 4 3 4 3 2" xfId="22597" xr:uid="{FE2AF578-7465-4AA9-A720-701B49E2F42E}"/>
    <cellStyle name="Comma 2 4 2 4 3 4 4" xfId="14509" xr:uid="{5FDA4F38-6715-46D6-BAAF-5B8BAE6D8F15}"/>
    <cellStyle name="Comma 2 4 2 4 3 5" xfId="4399" xr:uid="{CC37697D-B473-476A-8446-27A77A08D09A}"/>
    <cellStyle name="Comma 2 4 2 4 3 5 2" xfId="16531" xr:uid="{ECE14DE5-E62E-4E30-B5B6-17832019671D}"/>
    <cellStyle name="Comma 2 4 2 4 3 6" xfId="8443" xr:uid="{D1EAEA69-395B-48A5-90A7-EF59399D8E6D}"/>
    <cellStyle name="Comma 2 4 2 4 3 6 2" xfId="20575" xr:uid="{6C0F7D8A-3A95-4170-9884-ABDF2EE1EBDB}"/>
    <cellStyle name="Comma 2 4 2 4 3 7" xfId="12487" xr:uid="{2260AE76-FB1B-4527-A7C5-A89446CE4D85}"/>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3" xfId="11728" xr:uid="{C9B7C88F-109C-4DE3-8656-E06303A66F7C}"/>
    <cellStyle name="Comma 2 4 2 4 4 2 2 3 2" xfId="23860" xr:uid="{495F2549-CB2C-41E6-AD11-3F45DE44EA6F}"/>
    <cellStyle name="Comma 2 4 2 4 4 2 2 4" xfId="15772" xr:uid="{91908F7E-4175-45EA-9A7B-776601C0B88E}"/>
    <cellStyle name="Comma 2 4 2 4 4 2 3" xfId="5662" xr:uid="{595A4248-6778-4BF8-8E37-861E4615D3BB}"/>
    <cellStyle name="Comma 2 4 2 4 4 2 3 2" xfId="17794" xr:uid="{4A75482E-2F4B-44CC-80A2-5AEF599E939C}"/>
    <cellStyle name="Comma 2 4 2 4 4 2 4" xfId="9706" xr:uid="{C6252BF8-EAAD-4F22-BFD8-39D9D5F637FE}"/>
    <cellStyle name="Comma 2 4 2 4 4 2 4 2" xfId="21838" xr:uid="{87CD65CB-D052-4D5E-9FC3-85A1A75F2558}"/>
    <cellStyle name="Comma 2 4 2 4 4 2 5" xfId="13750" xr:uid="{5F7C5367-866C-4633-B638-1576C701D304}"/>
    <cellStyle name="Comma 2 4 2 4 4 3" xfId="2629" xr:uid="{8FC18E20-47DF-481C-A4DB-7813B9AB4DD5}"/>
    <cellStyle name="Comma 2 4 2 4 4 3 2" xfId="6673" xr:uid="{F3E3F1D4-1428-49C2-8EC0-910927E1582F}"/>
    <cellStyle name="Comma 2 4 2 4 4 3 2 2" xfId="18805" xr:uid="{70D6C34D-2B4F-408F-96DD-701D28A2FD47}"/>
    <cellStyle name="Comma 2 4 2 4 4 3 3" xfId="10717" xr:uid="{58C46B51-BAC5-4D4A-92D2-3BF1C4C04318}"/>
    <cellStyle name="Comma 2 4 2 4 4 3 3 2" xfId="22849" xr:uid="{1B4789BF-E14C-4D91-88EE-E167BA361BEF}"/>
    <cellStyle name="Comma 2 4 2 4 4 3 4" xfId="14761" xr:uid="{5FC66287-C8F8-4F26-968B-F5DA0D66C8F2}"/>
    <cellStyle name="Comma 2 4 2 4 4 4" xfId="4651" xr:uid="{A44F9B9B-000D-47F1-BF17-5FAB85B2D10A}"/>
    <cellStyle name="Comma 2 4 2 4 4 4 2" xfId="16783" xr:uid="{51CB6B30-275B-4630-93C7-20D0B0DDB83B}"/>
    <cellStyle name="Comma 2 4 2 4 4 5" xfId="8695" xr:uid="{60C1CEBA-3101-4F50-9906-606DDE721D00}"/>
    <cellStyle name="Comma 2 4 2 4 4 5 2" xfId="20827" xr:uid="{1661B0DD-C1B9-4A86-8CAD-16E1ABA7849B}"/>
    <cellStyle name="Comma 2 4 2 4 4 6" xfId="12739" xr:uid="{3D341ADC-051F-4463-A6BB-9F5D5BFBFA23}"/>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3" xfId="11223" xr:uid="{36BF1FA2-5E73-4F1D-9154-52D826C8B5EE}"/>
    <cellStyle name="Comma 2 4 2 4 5 2 3 2" xfId="23355" xr:uid="{380510C8-7D3E-4B4B-941E-A9BD30B24A63}"/>
    <cellStyle name="Comma 2 4 2 4 5 2 4" xfId="15267" xr:uid="{688D6005-A44B-4F4C-A31B-A7F1B31730B9}"/>
    <cellStyle name="Comma 2 4 2 4 5 3" xfId="5157" xr:uid="{D45528F9-4CA0-41A6-AF42-7F085EC813C5}"/>
    <cellStyle name="Comma 2 4 2 4 5 3 2" xfId="17289" xr:uid="{343B0017-F587-4ED1-A95F-1EAB4AF95DA0}"/>
    <cellStyle name="Comma 2 4 2 4 5 4" xfId="9201" xr:uid="{BC9AC193-4BF8-4914-B9C2-AC662D5B3AE3}"/>
    <cellStyle name="Comma 2 4 2 4 5 4 2" xfId="21333" xr:uid="{E4F303D9-1E14-496D-92C1-B718F445727A}"/>
    <cellStyle name="Comma 2 4 2 4 5 5" xfId="13245" xr:uid="{8FDC9780-1ECE-428F-9268-74DABA1DA6CF}"/>
    <cellStyle name="Comma 2 4 2 4 6" xfId="2124" xr:uid="{27E84186-9F44-4118-91C8-9B5AD16E26B3}"/>
    <cellStyle name="Comma 2 4 2 4 6 2" xfId="6168" xr:uid="{EBD29D09-DB67-4374-87A7-8317E4DB7F62}"/>
    <cellStyle name="Comma 2 4 2 4 6 2 2" xfId="18300" xr:uid="{A62F2AF8-B9C9-415A-B6CB-31DBD4FCEA8F}"/>
    <cellStyle name="Comma 2 4 2 4 6 3" xfId="10212" xr:uid="{A76AC7A2-CA9A-4FF8-8DCE-E010CBDD64F8}"/>
    <cellStyle name="Comma 2 4 2 4 6 3 2" xfId="22344" xr:uid="{B429A2FE-6A20-4ADC-A0D4-5A586334662D}"/>
    <cellStyle name="Comma 2 4 2 4 6 4" xfId="14256" xr:uid="{0B84614A-B010-44F4-91EA-C5DC6F6C4131}"/>
    <cellStyle name="Comma 2 4 2 4 7" xfId="4146" xr:uid="{23946BEA-F204-4B28-B388-40B34D521CF7}"/>
    <cellStyle name="Comma 2 4 2 4 7 2" xfId="16278" xr:uid="{BBDC455C-02F3-4C82-9AB2-D18D9DF7FE4B}"/>
    <cellStyle name="Comma 2 4 2 4 8" xfId="8190" xr:uid="{5A0FDBE8-C89E-42AD-BA25-86A3389D2341}"/>
    <cellStyle name="Comma 2 4 2 4 8 2" xfId="20322" xr:uid="{C774F7D9-253B-47B0-92D0-16C55E1764A5}"/>
    <cellStyle name="Comma 2 4 2 4 9" xfId="12234" xr:uid="{6ECA8A68-AEC8-495E-A02E-105F6A3E8E98}"/>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3" xfId="12044" xr:uid="{996B8D98-D1BF-4941-B0B1-E12191200EE4}"/>
    <cellStyle name="Comma 2 4 2 5 2 2 2 2 3 2" xfId="24176" xr:uid="{CD3CC475-8035-49C3-85F1-169D6F97C579}"/>
    <cellStyle name="Comma 2 4 2 5 2 2 2 2 4" xfId="16088" xr:uid="{DB6EE6FC-5443-4368-A703-DDD4C17B08C4}"/>
    <cellStyle name="Comma 2 4 2 5 2 2 2 3" xfId="5978" xr:uid="{A454C796-9B2C-4BB5-94F3-2D5E9BB13D7C}"/>
    <cellStyle name="Comma 2 4 2 5 2 2 2 3 2" xfId="18110" xr:uid="{D24F8475-8C65-4DE3-94A5-E0C0C2B2E1A4}"/>
    <cellStyle name="Comma 2 4 2 5 2 2 2 4" xfId="10022" xr:uid="{6179D2C5-9FFC-4DDC-ABE4-29A0A65A7336}"/>
    <cellStyle name="Comma 2 4 2 5 2 2 2 4 2" xfId="22154" xr:uid="{9A1312C3-B7F1-4BE2-9668-3AF57118822F}"/>
    <cellStyle name="Comma 2 4 2 5 2 2 2 5" xfId="14066" xr:uid="{632A94EF-82DD-49E3-A74A-9488CF022624}"/>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3" xfId="11033" xr:uid="{53F3F411-5A11-470A-BDF8-2D3E160D00C5}"/>
    <cellStyle name="Comma 2 4 2 5 2 2 3 3 2" xfId="23165" xr:uid="{405B1DCD-7949-4099-914F-8ACDA5C968B2}"/>
    <cellStyle name="Comma 2 4 2 5 2 2 3 4" xfId="15077" xr:uid="{BCE9385E-35BE-42D2-8B3D-9E1CE3F90D87}"/>
    <cellStyle name="Comma 2 4 2 5 2 2 4" xfId="4967" xr:uid="{77C2D550-2E90-46E0-9633-B668C266446F}"/>
    <cellStyle name="Comma 2 4 2 5 2 2 4 2" xfId="17099" xr:uid="{F9810843-50B4-4E17-86FD-A7DFF6238E41}"/>
    <cellStyle name="Comma 2 4 2 5 2 2 5" xfId="9011" xr:uid="{019B9C83-113A-46B3-B56E-FFAF5B75734E}"/>
    <cellStyle name="Comma 2 4 2 5 2 2 5 2" xfId="21143" xr:uid="{6A50AF5D-AA93-407D-90AF-386D80EC2AC9}"/>
    <cellStyle name="Comma 2 4 2 5 2 2 6" xfId="13055" xr:uid="{3A39C614-0AE6-4DAE-9EDA-F0E9B7CEE145}"/>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3" xfId="11539" xr:uid="{17C3BE26-C069-4A00-B5F8-1F9EFAF1E4D7}"/>
    <cellStyle name="Comma 2 4 2 5 2 3 2 3 2" xfId="23671" xr:uid="{C74E22D6-8C66-403D-AC5C-346306BA6F40}"/>
    <cellStyle name="Comma 2 4 2 5 2 3 2 4" xfId="15583" xr:uid="{70473CD2-F83E-4451-BFC4-EE09B0548C7C}"/>
    <cellStyle name="Comma 2 4 2 5 2 3 3" xfId="5473" xr:uid="{A3CB5B8D-293F-4665-BFC7-A66CB85A69DD}"/>
    <cellStyle name="Comma 2 4 2 5 2 3 3 2" xfId="17605" xr:uid="{31513FC5-49D1-427C-84FF-1FB43C706150}"/>
    <cellStyle name="Comma 2 4 2 5 2 3 4" xfId="9517" xr:uid="{5CD66E12-A339-4D89-91E5-06DE1A069877}"/>
    <cellStyle name="Comma 2 4 2 5 2 3 4 2" xfId="21649" xr:uid="{9177DD74-55D2-42B2-A83D-7BE24FCF9E6F}"/>
    <cellStyle name="Comma 2 4 2 5 2 3 5" xfId="13561" xr:uid="{94ABD461-F04B-438A-899D-DAE9C0C4F1BC}"/>
    <cellStyle name="Comma 2 4 2 5 2 4" xfId="2440" xr:uid="{7DD11220-3DCE-4D50-B5A8-B0B708510C69}"/>
    <cellStyle name="Comma 2 4 2 5 2 4 2" xfId="6484" xr:uid="{C4F6A5A8-F5B4-4C34-B930-6F229ABDA7F5}"/>
    <cellStyle name="Comma 2 4 2 5 2 4 2 2" xfId="18616" xr:uid="{2249453E-24A9-4C07-A687-C647346C809E}"/>
    <cellStyle name="Comma 2 4 2 5 2 4 3" xfId="10528" xr:uid="{1E28E58C-CB2C-4E00-BE5D-39FD9899130C}"/>
    <cellStyle name="Comma 2 4 2 5 2 4 3 2" xfId="22660" xr:uid="{B69B29F3-90D1-47F5-93F0-47ECDFFD3FEE}"/>
    <cellStyle name="Comma 2 4 2 5 2 4 4" xfId="14572" xr:uid="{E890C4F9-7914-4A51-AC18-C1E2C1ED227C}"/>
    <cellStyle name="Comma 2 4 2 5 2 5" xfId="4462" xr:uid="{57573EA8-E030-41A8-9D87-393817117974}"/>
    <cellStyle name="Comma 2 4 2 5 2 5 2" xfId="16594" xr:uid="{6D7C85BD-1546-4E74-A092-24246090B015}"/>
    <cellStyle name="Comma 2 4 2 5 2 6" xfId="8506" xr:uid="{474522F3-6C85-443D-AA45-683328DE6984}"/>
    <cellStyle name="Comma 2 4 2 5 2 6 2" xfId="20638" xr:uid="{C8C3424F-CF04-4782-BC90-ECBC7EA49F76}"/>
    <cellStyle name="Comma 2 4 2 5 2 7" xfId="12550" xr:uid="{B3428DF8-1A29-42DE-B43F-991292D150B1}"/>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3" xfId="11791" xr:uid="{9E0F565F-5970-4A10-B7E8-7B48309EB09C}"/>
    <cellStyle name="Comma 2 4 2 5 3 2 2 3 2" xfId="23923" xr:uid="{A274C6EC-1A24-41B8-8169-3F42A57137A1}"/>
    <cellStyle name="Comma 2 4 2 5 3 2 2 4" xfId="15835" xr:uid="{3B98C151-469B-4E01-9F9A-4EC9208AF1CE}"/>
    <cellStyle name="Comma 2 4 2 5 3 2 3" xfId="5725" xr:uid="{47D32FD0-EDF6-496C-B20F-FD35FB5E3063}"/>
    <cellStyle name="Comma 2 4 2 5 3 2 3 2" xfId="17857" xr:uid="{968566DA-15A4-4063-9D87-878DFBEE8DAF}"/>
    <cellStyle name="Comma 2 4 2 5 3 2 4" xfId="9769" xr:uid="{07C50F14-88FC-4802-9FAD-BF478CFCADF0}"/>
    <cellStyle name="Comma 2 4 2 5 3 2 4 2" xfId="21901" xr:uid="{C6482398-B165-47B6-BBBF-7B0503FE6385}"/>
    <cellStyle name="Comma 2 4 2 5 3 2 5" xfId="13813" xr:uid="{6098A7E9-2FFD-4000-8B55-2C739E2310BA}"/>
    <cellStyle name="Comma 2 4 2 5 3 3" xfId="2692" xr:uid="{10DF0C9A-971C-46E8-80F2-D542EDEE901E}"/>
    <cellStyle name="Comma 2 4 2 5 3 3 2" xfId="6736" xr:uid="{3C43E53B-076C-4CDC-96C4-15C50E5727BC}"/>
    <cellStyle name="Comma 2 4 2 5 3 3 2 2" xfId="18868" xr:uid="{567405EE-B8E0-411D-A61C-606EF6862BB4}"/>
    <cellStyle name="Comma 2 4 2 5 3 3 3" xfId="10780" xr:uid="{0C45BF6A-F37D-4713-BFE5-0E99F3C6C457}"/>
    <cellStyle name="Comma 2 4 2 5 3 3 3 2" xfId="22912" xr:uid="{56F2B959-0662-4684-BE7A-B15E706F7733}"/>
    <cellStyle name="Comma 2 4 2 5 3 3 4" xfId="14824" xr:uid="{AD940A75-283C-44A4-96F0-5BB0DA6AC54E}"/>
    <cellStyle name="Comma 2 4 2 5 3 4" xfId="4714" xr:uid="{C09E8FFC-6E9F-4C92-9047-A11A5B5FAB98}"/>
    <cellStyle name="Comma 2 4 2 5 3 4 2" xfId="16846" xr:uid="{55A3A926-9B4B-429C-9620-79C10CD5E6AD}"/>
    <cellStyle name="Comma 2 4 2 5 3 5" xfId="8758" xr:uid="{8748A0C6-70E2-440F-9B81-77D056343888}"/>
    <cellStyle name="Comma 2 4 2 5 3 5 2" xfId="20890" xr:uid="{72302CDE-63B8-47A5-AB21-13B1D4DE87F2}"/>
    <cellStyle name="Comma 2 4 2 5 3 6" xfId="12802" xr:uid="{97F12236-C2B8-40E4-82E3-4F7C93067826}"/>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3" xfId="11286" xr:uid="{A1B73ADF-9503-472D-B032-220B606AADDF}"/>
    <cellStyle name="Comma 2 4 2 5 4 2 3 2" xfId="23418" xr:uid="{1FA7B2B6-01B7-427D-B6AC-DB2BE8A33DED}"/>
    <cellStyle name="Comma 2 4 2 5 4 2 4" xfId="15330" xr:uid="{8AD4543F-678A-43B7-8AEE-AED75733FA12}"/>
    <cellStyle name="Comma 2 4 2 5 4 3" xfId="5220" xr:uid="{130FC632-4352-4F17-8ADF-820E9345FAB0}"/>
    <cellStyle name="Comma 2 4 2 5 4 3 2" xfId="17352" xr:uid="{B99C473E-DFFD-4C09-9031-30A0719F1A91}"/>
    <cellStyle name="Comma 2 4 2 5 4 4" xfId="9264" xr:uid="{BF5337AA-8F68-4BF2-95A6-C9731C150AEF}"/>
    <cellStyle name="Comma 2 4 2 5 4 4 2" xfId="21396" xr:uid="{6FFB1F18-5F14-4CE2-BAAC-E5154E6AB5FB}"/>
    <cellStyle name="Comma 2 4 2 5 4 5" xfId="13308" xr:uid="{753092A3-D9A8-4FE1-9689-825C840EB878}"/>
    <cellStyle name="Comma 2 4 2 5 5" xfId="2187" xr:uid="{03883953-35E3-4E6D-BD3D-55E538BD62A1}"/>
    <cellStyle name="Comma 2 4 2 5 5 2" xfId="6231" xr:uid="{520690B8-8617-4499-9B59-2F2AB8C5CBB4}"/>
    <cellStyle name="Comma 2 4 2 5 5 2 2" xfId="18363" xr:uid="{A04C7FEF-AFB4-4539-910E-8421EA2815CE}"/>
    <cellStyle name="Comma 2 4 2 5 5 3" xfId="10275" xr:uid="{3F0480B7-1E37-493E-8A71-845938DB78D1}"/>
    <cellStyle name="Comma 2 4 2 5 5 3 2" xfId="22407" xr:uid="{EFA05E0B-313B-4AEE-8C82-87EF4A7B3DC9}"/>
    <cellStyle name="Comma 2 4 2 5 5 4" xfId="14319" xr:uid="{2F190729-198C-4728-B320-1897BD30E909}"/>
    <cellStyle name="Comma 2 4 2 5 6" xfId="4209" xr:uid="{75A5428F-A9BE-4524-9A8E-E7FAE2849225}"/>
    <cellStyle name="Comma 2 4 2 5 6 2" xfId="16341" xr:uid="{82F84B72-CFCE-44CA-BD59-570A66EF3FF0}"/>
    <cellStyle name="Comma 2 4 2 5 7" xfId="8253" xr:uid="{329477CB-5B45-404C-9DED-F83B7D7CA25A}"/>
    <cellStyle name="Comma 2 4 2 5 7 2" xfId="20385" xr:uid="{9515ACD5-3C4E-4202-BF34-D53183A4C724}"/>
    <cellStyle name="Comma 2 4 2 5 8" xfId="12297" xr:uid="{6B1F58AF-082B-4420-B38F-9F30B4CC2A68}"/>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3" xfId="11918" xr:uid="{19755975-663C-4B2B-BD98-8D0D756714C9}"/>
    <cellStyle name="Comma 2 4 2 6 2 2 2 3 2" xfId="24050" xr:uid="{F95B71E3-FE3F-4F5C-990A-51D987B83EA3}"/>
    <cellStyle name="Comma 2 4 2 6 2 2 2 4" xfId="15962" xr:uid="{75541EC5-2759-4363-9AA4-EA00071754C9}"/>
    <cellStyle name="Comma 2 4 2 6 2 2 3" xfId="5852" xr:uid="{F71D5B88-AEB1-4C9B-B029-E5432EA83083}"/>
    <cellStyle name="Comma 2 4 2 6 2 2 3 2" xfId="17984" xr:uid="{BCF9C359-478B-447C-92DC-F069010620B4}"/>
    <cellStyle name="Comma 2 4 2 6 2 2 4" xfId="9896" xr:uid="{83B0C98D-5E8A-47E2-8C2D-353C9ABB5492}"/>
    <cellStyle name="Comma 2 4 2 6 2 2 4 2" xfId="22028" xr:uid="{8B02A794-291C-47F8-8341-C8F795022F18}"/>
    <cellStyle name="Comma 2 4 2 6 2 2 5" xfId="13940" xr:uid="{E6DB3B54-37A9-4F5E-83E1-878C22DFCA2C}"/>
    <cellStyle name="Comma 2 4 2 6 2 3" xfId="2819" xr:uid="{4B20D95F-9498-4C4B-90B9-C050C79E30AA}"/>
    <cellStyle name="Comma 2 4 2 6 2 3 2" xfId="6863" xr:uid="{4A39E0C2-C67A-456A-AD31-CAD89209BC28}"/>
    <cellStyle name="Comma 2 4 2 6 2 3 2 2" xfId="18995" xr:uid="{8AE25CC5-96A9-4B5A-B175-071FE0E441C7}"/>
    <cellStyle name="Comma 2 4 2 6 2 3 3" xfId="10907" xr:uid="{5B8C76C0-07AA-48C3-86C5-5F6885741C16}"/>
    <cellStyle name="Comma 2 4 2 6 2 3 3 2" xfId="23039" xr:uid="{BB63C763-F62B-4F49-8BC5-26C2FA3B7CFC}"/>
    <cellStyle name="Comma 2 4 2 6 2 3 4" xfId="14951" xr:uid="{BCB25AB5-3362-4153-8FA2-4DE63BB2B374}"/>
    <cellStyle name="Comma 2 4 2 6 2 4" xfId="4841" xr:uid="{1348B81B-97FA-4B37-89C1-21E343D286D4}"/>
    <cellStyle name="Comma 2 4 2 6 2 4 2" xfId="16973" xr:uid="{3D2AC1E6-43DC-483B-993D-ECBF463AA027}"/>
    <cellStyle name="Comma 2 4 2 6 2 5" xfId="8885" xr:uid="{50F1BAB4-7AC3-4363-92F4-2B9C4B897F42}"/>
    <cellStyle name="Comma 2 4 2 6 2 5 2" xfId="21017" xr:uid="{6DBFA7ED-EC83-4E9F-88AB-98FE3481A1C4}"/>
    <cellStyle name="Comma 2 4 2 6 2 6" xfId="12929" xr:uid="{B9F63F09-3F5E-43CE-A202-26532D7F0661}"/>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3" xfId="11413" xr:uid="{83DC0C9E-83D0-40DE-BC27-61953320C2E2}"/>
    <cellStyle name="Comma 2 4 2 6 3 2 3 2" xfId="23545" xr:uid="{20A6E820-29CB-48A2-A8CF-E755CB7BD0FA}"/>
    <cellStyle name="Comma 2 4 2 6 3 2 4" xfId="15457" xr:uid="{CD03C112-C346-4D2A-ABBF-FAB651D359BD}"/>
    <cellStyle name="Comma 2 4 2 6 3 3" xfId="5347" xr:uid="{750C1832-AFCD-4139-9937-DBCF4026B792}"/>
    <cellStyle name="Comma 2 4 2 6 3 3 2" xfId="17479" xr:uid="{13FE9BBC-5BD2-41A6-8F3D-76ECA9B802CD}"/>
    <cellStyle name="Comma 2 4 2 6 3 4" xfId="9391" xr:uid="{3BCB5A31-9F2A-4453-94BC-0709B182E61D}"/>
    <cellStyle name="Comma 2 4 2 6 3 4 2" xfId="21523" xr:uid="{0F76A834-8729-445B-A102-6B08F5647AAD}"/>
    <cellStyle name="Comma 2 4 2 6 3 5" xfId="13435" xr:uid="{D578A2A2-881D-4135-AC7E-8C942AE849D0}"/>
    <cellStyle name="Comma 2 4 2 6 4" xfId="2314" xr:uid="{83A3ADFC-8306-4755-83EC-52C00EC78E55}"/>
    <cellStyle name="Comma 2 4 2 6 4 2" xfId="6358" xr:uid="{C86DA47F-834D-4895-8AAB-FBEAF520E196}"/>
    <cellStyle name="Comma 2 4 2 6 4 2 2" xfId="18490" xr:uid="{6342B84F-5FB5-423A-B1B2-BE1F7C3E1FE2}"/>
    <cellStyle name="Comma 2 4 2 6 4 3" xfId="10402" xr:uid="{A8A186E8-2414-495A-B259-6D4CE8F3A35A}"/>
    <cellStyle name="Comma 2 4 2 6 4 3 2" xfId="22534" xr:uid="{64718B52-5905-4587-9265-48F249CC76FC}"/>
    <cellStyle name="Comma 2 4 2 6 4 4" xfId="14446" xr:uid="{C7F568B4-CD7B-4F73-9B43-2B77A58D58AD}"/>
    <cellStyle name="Comma 2 4 2 6 5" xfId="4336" xr:uid="{FD6344E8-2471-4333-A656-98B80D05C881}"/>
    <cellStyle name="Comma 2 4 2 6 5 2" xfId="16468" xr:uid="{79F94404-C381-4D1C-AF01-8E450E297094}"/>
    <cellStyle name="Comma 2 4 2 6 6" xfId="8380" xr:uid="{15254234-0D8E-4E04-85C0-0E408CAA4247}"/>
    <cellStyle name="Comma 2 4 2 6 6 2" xfId="20512" xr:uid="{13119533-DF68-4CD8-A5AB-F605024C1620}"/>
    <cellStyle name="Comma 2 4 2 6 7" xfId="12424" xr:uid="{0CE87C97-2101-4CE0-A59C-BCE88EFBBA67}"/>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3" xfId="11665" xr:uid="{55032146-34AD-4A54-A78B-1D556957333A}"/>
    <cellStyle name="Comma 2 4 2 7 2 2 3 2" xfId="23797" xr:uid="{2D1E4B59-D269-4CC4-980B-BC6A28050122}"/>
    <cellStyle name="Comma 2 4 2 7 2 2 4" xfId="15709" xr:uid="{F139BB1C-ED6B-4071-B62C-94CA9B4D0A2A}"/>
    <cellStyle name="Comma 2 4 2 7 2 3" xfId="5599" xr:uid="{EBEA5763-6C2B-49D1-B6BB-5055B8DBB1A3}"/>
    <cellStyle name="Comma 2 4 2 7 2 3 2" xfId="17731" xr:uid="{383417A6-F014-4E32-8948-1E53EA9F7714}"/>
    <cellStyle name="Comma 2 4 2 7 2 4" xfId="9643" xr:uid="{A3B3FCDD-6F98-40EC-B23C-D9D2A856E707}"/>
    <cellStyle name="Comma 2 4 2 7 2 4 2" xfId="21775" xr:uid="{52E2E3AF-8FB3-4307-87EE-64DF092F9827}"/>
    <cellStyle name="Comma 2 4 2 7 2 5" xfId="13687" xr:uid="{60EA4F09-0A44-4BFD-91DE-A015CEC84152}"/>
    <cellStyle name="Comma 2 4 2 7 3" xfId="2566" xr:uid="{CEAA1E9C-081F-4789-BD77-1A42C4264D8E}"/>
    <cellStyle name="Comma 2 4 2 7 3 2" xfId="6610" xr:uid="{C6155681-94A4-449B-BF74-BC71BE5E2A25}"/>
    <cellStyle name="Comma 2 4 2 7 3 2 2" xfId="18742" xr:uid="{E3F383FD-1E54-4A4F-A03C-D7A863CC2F12}"/>
    <cellStyle name="Comma 2 4 2 7 3 3" xfId="10654" xr:uid="{636965A0-3DD8-4522-A842-A02869F30179}"/>
    <cellStyle name="Comma 2 4 2 7 3 3 2" xfId="22786" xr:uid="{F7A6D004-A243-49E1-ABC0-648CBB64A9A8}"/>
    <cellStyle name="Comma 2 4 2 7 3 4" xfId="14698" xr:uid="{E059FBDB-559F-42F3-BF6D-7ABD15617F8B}"/>
    <cellStyle name="Comma 2 4 2 7 4" xfId="4588" xr:uid="{4BB77915-AA2F-4D6E-8A56-6E94189B0012}"/>
    <cellStyle name="Comma 2 4 2 7 4 2" xfId="16720" xr:uid="{06CE5329-2336-4FA7-B825-3E5F0A36DE95}"/>
    <cellStyle name="Comma 2 4 2 7 5" xfId="8632" xr:uid="{8366B63F-BDB6-48D7-96CD-E57D7837A368}"/>
    <cellStyle name="Comma 2 4 2 7 5 2" xfId="20764" xr:uid="{696ACCDA-6E0F-4ACB-A60E-BC9BE738C76E}"/>
    <cellStyle name="Comma 2 4 2 7 6" xfId="12676" xr:uid="{A694967B-4BA0-4EE2-AF72-D186731E5541}"/>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3" xfId="11160" xr:uid="{BEF1BE25-3052-4C10-BC56-6EAD51A13715}"/>
    <cellStyle name="Comma 2 4 2 8 2 3 2" xfId="23292" xr:uid="{7E58E1A7-4A8F-4AF4-9B53-543A824AA145}"/>
    <cellStyle name="Comma 2 4 2 8 2 4" xfId="15204" xr:uid="{D95D3062-A60F-480F-9B99-38A5455F2314}"/>
    <cellStyle name="Comma 2 4 2 8 3" xfId="5094" xr:uid="{C67F1C3E-1433-4785-8990-FF3B76C110C3}"/>
    <cellStyle name="Comma 2 4 2 8 3 2" xfId="17226" xr:uid="{92ADFDCE-8680-4311-819F-7C67C5625FED}"/>
    <cellStyle name="Comma 2 4 2 8 4" xfId="9138" xr:uid="{2E29B659-39FB-421B-B32F-5CCC1CD0FDF2}"/>
    <cellStyle name="Comma 2 4 2 8 4 2" xfId="21270" xr:uid="{F8FA9F41-70C0-4DA0-BF1D-826E53C6CBBB}"/>
    <cellStyle name="Comma 2 4 2 8 5" xfId="13182" xr:uid="{036B7AEB-19E5-46FC-B146-2B44B660AC8C}"/>
    <cellStyle name="Comma 2 4 2 9" xfId="2061" xr:uid="{032EB53A-C97B-4E96-937C-A1422B709DAE}"/>
    <cellStyle name="Comma 2 4 2 9 2" xfId="6105" xr:uid="{9E6307D2-9AF0-4EBD-8051-76485C58DED3}"/>
    <cellStyle name="Comma 2 4 2 9 2 2" xfId="18237" xr:uid="{CECC5A85-EE22-4467-B70C-F5FEDFA4D42A}"/>
    <cellStyle name="Comma 2 4 2 9 3" xfId="10149" xr:uid="{FCC21A65-3C58-44CE-87C1-0B6F4D8C9873}"/>
    <cellStyle name="Comma 2 4 2 9 3 2" xfId="22281" xr:uid="{C1F73EBC-6224-4900-B434-F2CA1555270C}"/>
    <cellStyle name="Comma 2 4 2 9 4" xfId="14193" xr:uid="{367FD850-505B-4D4D-A387-3C96A55948A7}"/>
    <cellStyle name="Comma 2 5" xfId="31" xr:uid="{CF28769F-7FA6-4927-8BF1-5524471522E2}"/>
    <cellStyle name="Comma 2 5 10" xfId="4075" xr:uid="{1A72D30E-F69D-405D-8C0A-35F3D718B824}"/>
    <cellStyle name="Comma 2 5 10 2" xfId="16207" xr:uid="{177570D7-31C9-4776-BEE6-10AAE5C281F9}"/>
    <cellStyle name="Comma 2 5 11" xfId="8119" xr:uid="{1C7DE6B8-0F58-4613-B64B-6A4FFFEFE788}"/>
    <cellStyle name="Comma 2 5 11 2" xfId="20251" xr:uid="{E5FF2AE8-3AEC-4FAF-81D9-CEDDFAD55659}"/>
    <cellStyle name="Comma 2 5 12" xfId="12163" xr:uid="{653825C4-D7F7-49CD-A4CF-BF90AE106EE3}"/>
    <cellStyle name="Comma 2 5 2" xfId="52" xr:uid="{05EC51DB-8868-4BC4-B13F-15B407503B90}"/>
    <cellStyle name="Comma 2 5 2 10" xfId="12184" xr:uid="{43D04944-1975-4DC0-8F1D-624A416ECA70}"/>
    <cellStyle name="Comma 2 5 2 11" xfId="24287" xr:uid="{9CF55E2E-AFD1-40A3-A5E3-ABC5E5D4772C}"/>
    <cellStyle name="Comma 2 5 2 2" xfId="115" xr:uid="{84C267D7-B407-4F4C-AEEC-E0A408AD8DBF}"/>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3" xfId="12120" xr:uid="{ADA3417D-4FE4-435B-B8C3-FA3031D69E1B}"/>
    <cellStyle name="Comma 2 5 2 2 2 2 2 2 2 3 2" xfId="24252" xr:uid="{479E39A2-5EB2-44F6-AC0E-87F1EA4CCF37}"/>
    <cellStyle name="Comma 2 5 2 2 2 2 2 2 2 4" xfId="16164" xr:uid="{40048709-E1B0-495F-8416-507BFB4E1F90}"/>
    <cellStyle name="Comma 2 5 2 2 2 2 2 2 3" xfId="6054" xr:uid="{24127311-3258-447F-B5E9-765051A6DDAC}"/>
    <cellStyle name="Comma 2 5 2 2 2 2 2 2 3 2" xfId="18186" xr:uid="{2AF0E59E-6EEE-4345-A622-7D75CA59512E}"/>
    <cellStyle name="Comma 2 5 2 2 2 2 2 2 4" xfId="10098" xr:uid="{83DB9C94-B6F0-4443-A0C2-74B1864F2216}"/>
    <cellStyle name="Comma 2 5 2 2 2 2 2 2 4 2" xfId="22230" xr:uid="{1C194DE2-24E7-4641-8CA1-958119636828}"/>
    <cellStyle name="Comma 2 5 2 2 2 2 2 2 5" xfId="14142" xr:uid="{0CF3469E-6AEB-4D1F-8586-9F4A247A322C}"/>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3" xfId="11109" xr:uid="{248E3C2D-D2AA-4919-903B-238EAC481FC7}"/>
    <cellStyle name="Comma 2 5 2 2 2 2 2 3 3 2" xfId="23241" xr:uid="{DD55E795-9DA9-4A67-BB49-9A7C5B6CE72B}"/>
    <cellStyle name="Comma 2 5 2 2 2 2 2 3 4" xfId="15153" xr:uid="{6F5A1E4E-E32E-4F89-9ADE-E1B66DF6B1ED}"/>
    <cellStyle name="Comma 2 5 2 2 2 2 2 4" xfId="5043" xr:uid="{508C4DA1-D869-4352-8C08-9B5216521BFE}"/>
    <cellStyle name="Comma 2 5 2 2 2 2 2 4 2" xfId="17175" xr:uid="{0D19444B-A364-4BF9-A2B4-15A792254AA5}"/>
    <cellStyle name="Comma 2 5 2 2 2 2 2 5" xfId="9087" xr:uid="{D2AB89B0-E051-42CF-82F1-C2CDA8A9614E}"/>
    <cellStyle name="Comma 2 5 2 2 2 2 2 5 2" xfId="21219" xr:uid="{E2C415B3-214E-4B4D-ABA1-9C33624D0661}"/>
    <cellStyle name="Comma 2 5 2 2 2 2 2 6" xfId="13131" xr:uid="{3F993EEA-DCD7-4F6B-96B5-BF6C8FC062F2}"/>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3" xfId="11615" xr:uid="{E85AC59E-FC49-43E8-87E2-15CA0A5DA877}"/>
    <cellStyle name="Comma 2 5 2 2 2 2 3 2 3 2" xfId="23747" xr:uid="{64A64BD3-B4C0-494A-8396-275FF8F2233E}"/>
    <cellStyle name="Comma 2 5 2 2 2 2 3 2 4" xfId="15659" xr:uid="{F0A638D2-E930-47A1-B88F-101C13E46D5A}"/>
    <cellStyle name="Comma 2 5 2 2 2 2 3 3" xfId="5549" xr:uid="{BFC8E824-2B02-4A32-8DBC-23D5EC4AC33F}"/>
    <cellStyle name="Comma 2 5 2 2 2 2 3 3 2" xfId="17681" xr:uid="{C788AC47-7E44-4777-9984-72CABCBA3310}"/>
    <cellStyle name="Comma 2 5 2 2 2 2 3 4" xfId="9593" xr:uid="{DB1F59C9-3EC9-4A85-8166-6177C4444A90}"/>
    <cellStyle name="Comma 2 5 2 2 2 2 3 4 2" xfId="21725" xr:uid="{F09CB03A-5909-4733-8483-F3AB8CFCFF96}"/>
    <cellStyle name="Comma 2 5 2 2 2 2 3 5" xfId="13637" xr:uid="{21CE0D94-5DC2-48E7-8BA7-FBA74EA130EF}"/>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3" xfId="10604" xr:uid="{B5373635-9250-479B-A19C-F2EE3650936E}"/>
    <cellStyle name="Comma 2 5 2 2 2 2 4 3 2" xfId="22736" xr:uid="{E9E02E29-856E-4DB3-80F6-04F8EC382552}"/>
    <cellStyle name="Comma 2 5 2 2 2 2 4 4" xfId="14648" xr:uid="{FC614BA9-7CD6-4EF6-80F2-4125C1E855B7}"/>
    <cellStyle name="Comma 2 5 2 2 2 2 5" xfId="4538" xr:uid="{C50D0587-1781-4632-B3C5-9AED1C39458E}"/>
    <cellStyle name="Comma 2 5 2 2 2 2 5 2" xfId="16670" xr:uid="{9CBADEC7-53F4-4539-A247-06048A9961A8}"/>
    <cellStyle name="Comma 2 5 2 2 2 2 6" xfId="8582" xr:uid="{793A1635-171D-4154-BDFE-8EDC49B40814}"/>
    <cellStyle name="Comma 2 5 2 2 2 2 6 2" xfId="20714" xr:uid="{A9976CC6-AB4F-4CA6-A487-B532CF9E01C7}"/>
    <cellStyle name="Comma 2 5 2 2 2 2 7" xfId="12626" xr:uid="{8A7CCF80-C67F-44EC-9930-AE09BE3C6F40}"/>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3" xfId="11867" xr:uid="{CBD7218E-741E-4716-82C3-AC33C68B29F7}"/>
    <cellStyle name="Comma 2 5 2 2 2 3 2 2 3 2" xfId="23999" xr:uid="{F4B07D17-046E-457B-B29E-EB439BABD63C}"/>
    <cellStyle name="Comma 2 5 2 2 2 3 2 2 4" xfId="15911" xr:uid="{F2EE3085-6166-4B65-9E0D-7916A69CE77C}"/>
    <cellStyle name="Comma 2 5 2 2 2 3 2 3" xfId="5801" xr:uid="{10FB6C94-0311-4899-B044-0044A9E2761B}"/>
    <cellStyle name="Comma 2 5 2 2 2 3 2 3 2" xfId="17933" xr:uid="{7ECE23B2-53E6-4D7A-B8B5-0BEF45022DBF}"/>
    <cellStyle name="Comma 2 5 2 2 2 3 2 4" xfId="9845" xr:uid="{AC4EF3FF-EF68-4DA4-B879-A88F433AB49D}"/>
    <cellStyle name="Comma 2 5 2 2 2 3 2 4 2" xfId="21977" xr:uid="{974400D4-DA53-47B5-9E5F-54D4EA85F6A0}"/>
    <cellStyle name="Comma 2 5 2 2 2 3 2 5" xfId="13889" xr:uid="{242D2C05-EF76-4706-8AF8-997B2349CC68}"/>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3" xfId="10856" xr:uid="{333EB2BC-B332-4FC4-A615-B9FADD96149F}"/>
    <cellStyle name="Comma 2 5 2 2 2 3 3 3 2" xfId="22988" xr:uid="{501695DD-415F-4B64-B674-20A7A0E50C74}"/>
    <cellStyle name="Comma 2 5 2 2 2 3 3 4" xfId="14900" xr:uid="{30ED2E0B-0650-400D-80BC-EA413381ECE0}"/>
    <cellStyle name="Comma 2 5 2 2 2 3 4" xfId="4790" xr:uid="{CED87B05-557A-4BB0-B8CD-2386512129AF}"/>
    <cellStyle name="Comma 2 5 2 2 2 3 4 2" xfId="16922" xr:uid="{A6094D82-7449-4D83-B12E-DA65EE71442C}"/>
    <cellStyle name="Comma 2 5 2 2 2 3 5" xfId="8834" xr:uid="{DB786F45-FCE1-4DC7-A286-77D210EF8534}"/>
    <cellStyle name="Comma 2 5 2 2 2 3 5 2" xfId="20966" xr:uid="{C7743E75-35C6-4AB8-9E2D-FECA2ED8B890}"/>
    <cellStyle name="Comma 2 5 2 2 2 3 6" xfId="12878" xr:uid="{A7F67E09-7651-4F53-84E4-44F53B1EEA36}"/>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3" xfId="11362" xr:uid="{80AFA894-399E-499A-A8EF-0EE0A0491750}"/>
    <cellStyle name="Comma 2 5 2 2 2 4 2 3 2" xfId="23494" xr:uid="{5D729565-A581-4E07-9B0C-C854630AFF58}"/>
    <cellStyle name="Comma 2 5 2 2 2 4 2 4" xfId="15406" xr:uid="{51A35E11-2BD3-4A0A-975E-DDAC4A272088}"/>
    <cellStyle name="Comma 2 5 2 2 2 4 3" xfId="5296" xr:uid="{BE4B2C11-3CF5-40FC-A559-70718AA7482F}"/>
    <cellStyle name="Comma 2 5 2 2 2 4 3 2" xfId="17428" xr:uid="{B6BFC30A-D61C-4152-9716-D6F7AB34142F}"/>
    <cellStyle name="Comma 2 5 2 2 2 4 4" xfId="9340" xr:uid="{6A173E8E-6A5B-4792-9617-F9B338CA0007}"/>
    <cellStyle name="Comma 2 5 2 2 2 4 4 2" xfId="21472" xr:uid="{A00F3385-471E-4E76-863E-0062B7C49F44}"/>
    <cellStyle name="Comma 2 5 2 2 2 4 5" xfId="13384" xr:uid="{6EE90C77-303E-49A5-A1BD-7A32D89C94B3}"/>
    <cellStyle name="Comma 2 5 2 2 2 5" xfId="2263" xr:uid="{DF1DFF0F-3418-4FB3-AF8D-958FBD5828A5}"/>
    <cellStyle name="Comma 2 5 2 2 2 5 2" xfId="6307" xr:uid="{FB0D5722-3568-4C95-A09B-CE1D2F25DE86}"/>
    <cellStyle name="Comma 2 5 2 2 2 5 2 2" xfId="18439" xr:uid="{CBB84E9E-1932-44CC-B180-9325265450BC}"/>
    <cellStyle name="Comma 2 5 2 2 2 5 3" xfId="10351" xr:uid="{55C314D4-A848-4D25-84C4-23C94D8F2977}"/>
    <cellStyle name="Comma 2 5 2 2 2 5 3 2" xfId="22483" xr:uid="{F9BF38D4-697D-4D12-9122-0D2261FB4C6B}"/>
    <cellStyle name="Comma 2 5 2 2 2 5 4" xfId="14395" xr:uid="{1D2FEFBE-B84C-4E6D-8C23-4DC09D41191D}"/>
    <cellStyle name="Comma 2 5 2 2 2 6" xfId="4285" xr:uid="{45DE2269-55B6-40DA-8321-BB6C7E64795C}"/>
    <cellStyle name="Comma 2 5 2 2 2 6 2" xfId="16417" xr:uid="{A4B91B38-6ACE-402E-BBF0-E062B22DF6C9}"/>
    <cellStyle name="Comma 2 5 2 2 2 7" xfId="8329" xr:uid="{04FEE678-90FA-40F8-9825-FF0C578A3C13}"/>
    <cellStyle name="Comma 2 5 2 2 2 7 2" xfId="20461" xr:uid="{5336B9C4-D7B7-4716-99C9-623DCC734D2D}"/>
    <cellStyle name="Comma 2 5 2 2 2 8" xfId="12373" xr:uid="{76A3BA6E-CCF1-498D-93DB-3E71D9914282}"/>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3" xfId="11994" xr:uid="{027F1465-6FC6-4038-B14A-05B18AE3E489}"/>
    <cellStyle name="Comma 2 5 2 2 3 2 2 2 3 2" xfId="24126" xr:uid="{0C72EAA0-A748-4B2F-AA58-D00056A658E3}"/>
    <cellStyle name="Comma 2 5 2 2 3 2 2 2 4" xfId="16038" xr:uid="{A79AFA54-E833-42AF-8DDE-F974B5F92398}"/>
    <cellStyle name="Comma 2 5 2 2 3 2 2 3" xfId="5928" xr:uid="{0CA14634-4E6A-4A4F-9D20-1F57DD360A00}"/>
    <cellStyle name="Comma 2 5 2 2 3 2 2 3 2" xfId="18060" xr:uid="{456DFBFA-6E6D-459C-96E5-A5EA38182096}"/>
    <cellStyle name="Comma 2 5 2 2 3 2 2 4" xfId="9972" xr:uid="{B88F9F89-980C-43E1-9E82-47B55C0B00D7}"/>
    <cellStyle name="Comma 2 5 2 2 3 2 2 4 2" xfId="22104" xr:uid="{38F02D60-71C7-45A8-9C81-AEEDF5F1CB89}"/>
    <cellStyle name="Comma 2 5 2 2 3 2 2 5" xfId="14016" xr:uid="{4162AFB6-E332-4581-8E44-9915F6AECDE7}"/>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3" xfId="10983" xr:uid="{22B20710-50C5-48E8-AD56-83DE8AB5D3BB}"/>
    <cellStyle name="Comma 2 5 2 2 3 2 3 3 2" xfId="23115" xr:uid="{BFD145D0-7DAD-445D-BA4E-018E479B332D}"/>
    <cellStyle name="Comma 2 5 2 2 3 2 3 4" xfId="15027" xr:uid="{837F0607-1AA2-4C15-9D69-7E9A1086FC8B}"/>
    <cellStyle name="Comma 2 5 2 2 3 2 4" xfId="4917" xr:uid="{E58B238A-3214-4321-BCF4-961953AF526B}"/>
    <cellStyle name="Comma 2 5 2 2 3 2 4 2" xfId="17049" xr:uid="{D53990DD-D7E7-4B14-8569-E328AAA05269}"/>
    <cellStyle name="Comma 2 5 2 2 3 2 5" xfId="8961" xr:uid="{B1C0F9DD-E43B-4D94-938E-9FDE8344E052}"/>
    <cellStyle name="Comma 2 5 2 2 3 2 5 2" xfId="21093" xr:uid="{E382C9FC-8797-4B32-8FCD-A8305D927063}"/>
    <cellStyle name="Comma 2 5 2 2 3 2 6" xfId="13005" xr:uid="{1AB7CFAA-A5C1-46ED-94D4-5A344CAB557F}"/>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3" xfId="11489" xr:uid="{7DA23269-4444-46B7-A4F0-F2EB526A84A8}"/>
    <cellStyle name="Comma 2 5 2 2 3 3 2 3 2" xfId="23621" xr:uid="{7C4F3795-76CA-4CA7-913C-D4B3A59ABC41}"/>
    <cellStyle name="Comma 2 5 2 2 3 3 2 4" xfId="15533" xr:uid="{A370D7CD-DB9E-45F9-9FF6-5AE4E8641B3E}"/>
    <cellStyle name="Comma 2 5 2 2 3 3 3" xfId="5423" xr:uid="{231F5289-672E-47F5-9948-F521AFAC485A}"/>
    <cellStyle name="Comma 2 5 2 2 3 3 3 2" xfId="17555" xr:uid="{4B176A25-5E64-4668-9C4E-7CBC5870EB3E}"/>
    <cellStyle name="Comma 2 5 2 2 3 3 4" xfId="9467" xr:uid="{150317F8-7132-4634-82DB-A249508AC706}"/>
    <cellStyle name="Comma 2 5 2 2 3 3 4 2" xfId="21599" xr:uid="{7F728302-31AA-4BAC-9C2A-50148C940073}"/>
    <cellStyle name="Comma 2 5 2 2 3 3 5" xfId="13511" xr:uid="{CD51A9FB-C734-4322-AA4A-A8C9F60ADE5B}"/>
    <cellStyle name="Comma 2 5 2 2 3 4" xfId="2390" xr:uid="{AD3062C2-B08E-4D0E-8467-7BF70C19B078}"/>
    <cellStyle name="Comma 2 5 2 2 3 4 2" xfId="6434" xr:uid="{EA87DC28-7BE5-4329-B8DD-7D3D33B458F0}"/>
    <cellStyle name="Comma 2 5 2 2 3 4 2 2" xfId="18566" xr:uid="{7DB982D5-9E37-4149-9521-27CF4B2FCD7C}"/>
    <cellStyle name="Comma 2 5 2 2 3 4 3" xfId="10478" xr:uid="{E5CDF6BC-1EDE-4CA5-A0CF-2505608A3EDD}"/>
    <cellStyle name="Comma 2 5 2 2 3 4 3 2" xfId="22610" xr:uid="{8F89AA13-5F2B-4A91-BA4C-81753FBC069E}"/>
    <cellStyle name="Comma 2 5 2 2 3 4 4" xfId="14522" xr:uid="{90D2F3FF-520E-4AD1-8B70-D8C74F4EA962}"/>
    <cellStyle name="Comma 2 5 2 2 3 5" xfId="4412" xr:uid="{FD93EE64-36A4-498B-A4B7-EBD269669CDB}"/>
    <cellStyle name="Comma 2 5 2 2 3 5 2" xfId="16544" xr:uid="{E0B189B6-F645-4731-B6F0-BC3F61A983A6}"/>
    <cellStyle name="Comma 2 5 2 2 3 6" xfId="8456" xr:uid="{69EF8895-EA5C-4258-A7CD-40FFFD41E3D7}"/>
    <cellStyle name="Comma 2 5 2 2 3 6 2" xfId="20588" xr:uid="{A188FA1F-DF44-407C-8A48-E9293E3BBECE}"/>
    <cellStyle name="Comma 2 5 2 2 3 7" xfId="12500" xr:uid="{56039BAE-F41D-45A6-B932-28CF41A61ACA}"/>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3" xfId="11741" xr:uid="{FA975010-9CCE-4E87-951B-F087D6815546}"/>
    <cellStyle name="Comma 2 5 2 2 4 2 2 3 2" xfId="23873" xr:uid="{C36E4DEE-C3A5-4B51-B4A7-43DF84437055}"/>
    <cellStyle name="Comma 2 5 2 2 4 2 2 4" xfId="15785" xr:uid="{897E853F-EDE1-466F-9D6B-53F25C8B727D}"/>
    <cellStyle name="Comma 2 5 2 2 4 2 3" xfId="5675" xr:uid="{5475DADA-04F0-47F5-BB6A-96FC291E70EC}"/>
    <cellStyle name="Comma 2 5 2 2 4 2 3 2" xfId="17807" xr:uid="{D6C66D37-02DA-4301-BB31-DC0E30BB4E77}"/>
    <cellStyle name="Comma 2 5 2 2 4 2 4" xfId="9719" xr:uid="{F45D20AF-6E88-4AF5-A20F-2C337BF4F80D}"/>
    <cellStyle name="Comma 2 5 2 2 4 2 4 2" xfId="21851" xr:uid="{DB945B79-2C84-4FE3-9EB7-FF403D52F64C}"/>
    <cellStyle name="Comma 2 5 2 2 4 2 5" xfId="13763" xr:uid="{BAEE9E68-73A2-459A-BE4F-84BEF5A7331C}"/>
    <cellStyle name="Comma 2 5 2 2 4 3" xfId="2642" xr:uid="{50E9C825-510B-44C3-AFBB-6D96716E1E22}"/>
    <cellStyle name="Comma 2 5 2 2 4 3 2" xfId="6686" xr:uid="{F4AA957E-8D66-49B8-8311-5AE4015CD4A7}"/>
    <cellStyle name="Comma 2 5 2 2 4 3 2 2" xfId="18818" xr:uid="{9C880FA2-31E4-4ACC-BFAA-EF966737E76E}"/>
    <cellStyle name="Comma 2 5 2 2 4 3 3" xfId="10730" xr:uid="{552695A3-7280-4B08-B498-D2E6C4677C6B}"/>
    <cellStyle name="Comma 2 5 2 2 4 3 3 2" xfId="22862" xr:uid="{C8273F0B-DF51-4A97-9490-A039A498D0F0}"/>
    <cellStyle name="Comma 2 5 2 2 4 3 4" xfId="14774" xr:uid="{8D0DB37D-A982-4F8A-97D1-6FCE602E4838}"/>
    <cellStyle name="Comma 2 5 2 2 4 4" xfId="4664" xr:uid="{7F61A614-0146-4202-813D-3631BF6D7CB0}"/>
    <cellStyle name="Comma 2 5 2 2 4 4 2" xfId="16796" xr:uid="{1B0D03A9-F5D1-40CD-9A19-57C0C4935654}"/>
    <cellStyle name="Comma 2 5 2 2 4 5" xfId="8708" xr:uid="{C71EC870-8E99-4D9A-A67D-55768D1A4BF1}"/>
    <cellStyle name="Comma 2 5 2 2 4 5 2" xfId="20840" xr:uid="{6E18F485-6C14-46F6-85CF-1724C312C96D}"/>
    <cellStyle name="Comma 2 5 2 2 4 6" xfId="12752" xr:uid="{8C9AB3FF-E0AC-403E-A87C-D9DC840BA344}"/>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3" xfId="11236" xr:uid="{D40DCD80-9E18-4B17-B8ED-A5086D71A92B}"/>
    <cellStyle name="Comma 2 5 2 2 5 2 3 2" xfId="23368" xr:uid="{8077E5E7-1B9D-4A78-A99D-AE67B906F0F1}"/>
    <cellStyle name="Comma 2 5 2 2 5 2 4" xfId="15280" xr:uid="{87FEAC8E-3B6D-43E3-BB7D-F64AF0DD7E4C}"/>
    <cellStyle name="Comma 2 5 2 2 5 3" xfId="5170" xr:uid="{A2C21778-AEE2-47C8-A95B-216D2EADEAE1}"/>
    <cellStyle name="Comma 2 5 2 2 5 3 2" xfId="17302" xr:uid="{95BDFF8E-9973-4D26-96C3-F0CD6B652AEB}"/>
    <cellStyle name="Comma 2 5 2 2 5 4" xfId="9214" xr:uid="{B253377C-9E4E-4B04-A23C-B4B20A67EC55}"/>
    <cellStyle name="Comma 2 5 2 2 5 4 2" xfId="21346" xr:uid="{03F5A5DD-14E2-4F66-A4C6-3501B3F45057}"/>
    <cellStyle name="Comma 2 5 2 2 5 5" xfId="13258" xr:uid="{CE8518A0-97EC-42F9-A614-5E206BDB3036}"/>
    <cellStyle name="Comma 2 5 2 2 6" xfId="2137" xr:uid="{6AB462AC-A69B-483C-B826-004DFBC107A0}"/>
    <cellStyle name="Comma 2 5 2 2 6 2" xfId="6181" xr:uid="{23A92BE4-EBDE-484A-B2B7-C2C608A059C5}"/>
    <cellStyle name="Comma 2 5 2 2 6 2 2" xfId="18313" xr:uid="{2A47C26F-3966-46CE-85B8-7F0D26E6897F}"/>
    <cellStyle name="Comma 2 5 2 2 6 3" xfId="10225" xr:uid="{B742516C-9EFB-4A33-BC77-D730CAAC8752}"/>
    <cellStyle name="Comma 2 5 2 2 6 3 2" xfId="22357" xr:uid="{DA6A18EC-704D-4A37-88FF-4635D733F32D}"/>
    <cellStyle name="Comma 2 5 2 2 6 4" xfId="14269" xr:uid="{7727DED7-665B-4D58-B3E7-52616DD1F2FF}"/>
    <cellStyle name="Comma 2 5 2 2 7" xfId="4159" xr:uid="{814CBD19-778F-4E2F-A804-88070F0F2EDE}"/>
    <cellStyle name="Comma 2 5 2 2 7 2" xfId="16291" xr:uid="{B8A8F7E9-13A3-4BCB-9788-D35CBC975504}"/>
    <cellStyle name="Comma 2 5 2 2 8" xfId="8203" xr:uid="{E2CD8756-FE00-4075-83AA-FF9F00A57698}"/>
    <cellStyle name="Comma 2 5 2 2 8 2" xfId="20335" xr:uid="{838C88A9-314B-46BF-A97B-1B53425A4034}"/>
    <cellStyle name="Comma 2 5 2 2 9" xfId="12247" xr:uid="{A9A40410-FD56-42C1-9A64-8FFFCDA91E45}"/>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3" xfId="12057" xr:uid="{BD6AA708-518E-44EF-8A07-6E44A3DD2D26}"/>
    <cellStyle name="Comma 2 5 2 3 2 2 2 2 3 2" xfId="24189" xr:uid="{84AB9C30-8A4E-4932-A68D-DE414B97BE35}"/>
    <cellStyle name="Comma 2 5 2 3 2 2 2 2 4" xfId="16101" xr:uid="{0ACC6A48-1698-4072-8AD3-D5D5D1F210CB}"/>
    <cellStyle name="Comma 2 5 2 3 2 2 2 3" xfId="5991" xr:uid="{D56C181A-25A7-48E7-AD83-A2A1DD57C0D0}"/>
    <cellStyle name="Comma 2 5 2 3 2 2 2 3 2" xfId="18123" xr:uid="{A722B465-8267-4EA4-BF6D-E4A8E1D09B98}"/>
    <cellStyle name="Comma 2 5 2 3 2 2 2 4" xfId="10035" xr:uid="{FD9B864D-498F-4251-A0A5-515EB4DFCA6E}"/>
    <cellStyle name="Comma 2 5 2 3 2 2 2 4 2" xfId="22167" xr:uid="{029FE082-D3C1-493A-BA67-C69D0E4F7F10}"/>
    <cellStyle name="Comma 2 5 2 3 2 2 2 5" xfId="14079" xr:uid="{A79415DD-5114-4818-862F-C3C7675B56DF}"/>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3" xfId="11046" xr:uid="{A18185D9-0AC1-45F8-96B8-ED6A501159B1}"/>
    <cellStyle name="Comma 2 5 2 3 2 2 3 3 2" xfId="23178" xr:uid="{83E5D384-C645-4B7D-B88A-A518049D0BB4}"/>
    <cellStyle name="Comma 2 5 2 3 2 2 3 4" xfId="15090" xr:uid="{2C1CA9EC-B3C5-4DF6-93DD-747142A73BCC}"/>
    <cellStyle name="Comma 2 5 2 3 2 2 4" xfId="4980" xr:uid="{40868EE6-4C1B-402A-AA8F-C2133E4B14B6}"/>
    <cellStyle name="Comma 2 5 2 3 2 2 4 2" xfId="17112" xr:uid="{9A3C5837-D797-48A3-9CB8-87C72C8B9935}"/>
    <cellStyle name="Comma 2 5 2 3 2 2 5" xfId="9024" xr:uid="{A004DF78-F418-4960-A4FB-CEDF89A6076D}"/>
    <cellStyle name="Comma 2 5 2 3 2 2 5 2" xfId="21156" xr:uid="{548973C2-3921-4E2D-88F2-6C64E15282D2}"/>
    <cellStyle name="Comma 2 5 2 3 2 2 6" xfId="13068" xr:uid="{3CBEC2EC-A601-436D-9F15-420E816012DA}"/>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3" xfId="11552" xr:uid="{7315D07F-2E03-4630-8236-C9686C91DC4A}"/>
    <cellStyle name="Comma 2 5 2 3 2 3 2 3 2" xfId="23684" xr:uid="{87F42161-9473-4738-B560-2DAC690700DD}"/>
    <cellStyle name="Comma 2 5 2 3 2 3 2 4" xfId="15596" xr:uid="{8F7C993E-A769-4C70-9AEF-536F7CD141EA}"/>
    <cellStyle name="Comma 2 5 2 3 2 3 3" xfId="5486" xr:uid="{A65BBC75-AB2B-418A-8EB5-F7509CC6F57D}"/>
    <cellStyle name="Comma 2 5 2 3 2 3 3 2" xfId="17618" xr:uid="{0F8DCB44-017A-4C59-AB0B-C9166E35207F}"/>
    <cellStyle name="Comma 2 5 2 3 2 3 4" xfId="9530" xr:uid="{8B9EFD56-9A07-45B1-8DEE-B786B10143F1}"/>
    <cellStyle name="Comma 2 5 2 3 2 3 4 2" xfId="21662" xr:uid="{6DB54D2F-E546-4058-BFF6-824CF2DCCF97}"/>
    <cellStyle name="Comma 2 5 2 3 2 3 5" xfId="13574" xr:uid="{4DC3C93A-94B2-4B61-8D62-4FF8393F22D8}"/>
    <cellStyle name="Comma 2 5 2 3 2 4" xfId="2453" xr:uid="{259986B3-E661-4596-89AA-835379096F53}"/>
    <cellStyle name="Comma 2 5 2 3 2 4 2" xfId="6497" xr:uid="{2EBCCCE9-DA12-4A20-89DA-E13AF57CB700}"/>
    <cellStyle name="Comma 2 5 2 3 2 4 2 2" xfId="18629" xr:uid="{8075540C-FA36-4A65-BFBE-A387AF04178C}"/>
    <cellStyle name="Comma 2 5 2 3 2 4 3" xfId="10541" xr:uid="{556AF3C0-3DF9-4146-863A-D92CC8BAE4C6}"/>
    <cellStyle name="Comma 2 5 2 3 2 4 3 2" xfId="22673" xr:uid="{24177721-46BC-4234-A451-7291CC37C4C6}"/>
    <cellStyle name="Comma 2 5 2 3 2 4 4" xfId="14585" xr:uid="{94611048-9DD5-4355-BD54-FA0167CD5825}"/>
    <cellStyle name="Comma 2 5 2 3 2 5" xfId="4475" xr:uid="{A68DBE04-55B1-4D7E-A337-71738A9634CA}"/>
    <cellStyle name="Comma 2 5 2 3 2 5 2" xfId="16607" xr:uid="{DB0F1058-C76D-45D0-93E9-4B85ED94038E}"/>
    <cellStyle name="Comma 2 5 2 3 2 6" xfId="8519" xr:uid="{1B7B74CA-74AF-4290-A55F-26F6CB76A32A}"/>
    <cellStyle name="Comma 2 5 2 3 2 6 2" xfId="20651" xr:uid="{2AAE0A7B-11E4-49AF-9FC2-6CBDEC16C85F}"/>
    <cellStyle name="Comma 2 5 2 3 2 7" xfId="12563" xr:uid="{AB7F888F-06A7-4360-AF76-B2427227CC08}"/>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3" xfId="11804" xr:uid="{65685DD1-4C95-4E9D-8B04-3394C06A7CD5}"/>
    <cellStyle name="Comma 2 5 2 3 3 2 2 3 2" xfId="23936" xr:uid="{DE9BAA68-E122-472C-8C0F-ED4E0D6254AE}"/>
    <cellStyle name="Comma 2 5 2 3 3 2 2 4" xfId="15848" xr:uid="{AA876BC6-4640-4C70-905C-E7AE92835356}"/>
    <cellStyle name="Comma 2 5 2 3 3 2 3" xfId="5738" xr:uid="{AA25EBAE-57D2-495A-A1D1-749417431C75}"/>
    <cellStyle name="Comma 2 5 2 3 3 2 3 2" xfId="17870" xr:uid="{A4562D53-7833-4338-A17C-C5776D688438}"/>
    <cellStyle name="Comma 2 5 2 3 3 2 4" xfId="9782" xr:uid="{A027ECC9-3449-4A33-99F1-06100C981C67}"/>
    <cellStyle name="Comma 2 5 2 3 3 2 4 2" xfId="21914" xr:uid="{2509F2D3-4E6E-498F-B76A-2F7DE062275C}"/>
    <cellStyle name="Comma 2 5 2 3 3 2 5" xfId="13826" xr:uid="{A7ED1D0D-62AE-45DC-B911-3CE2F2F98771}"/>
    <cellStyle name="Comma 2 5 2 3 3 3" xfId="2705" xr:uid="{AD70A026-1592-4AF4-B8E6-81BB3A5EDB10}"/>
    <cellStyle name="Comma 2 5 2 3 3 3 2" xfId="6749" xr:uid="{81044EDC-7A05-43BF-B4AC-EC620082AC99}"/>
    <cellStyle name="Comma 2 5 2 3 3 3 2 2" xfId="18881" xr:uid="{E55AF891-BFCC-493E-8B2E-0B2C802B9B2D}"/>
    <cellStyle name="Comma 2 5 2 3 3 3 3" xfId="10793" xr:uid="{B5A763F6-3CF8-4330-8F74-1CFC2706B6E4}"/>
    <cellStyle name="Comma 2 5 2 3 3 3 3 2" xfId="22925" xr:uid="{C4F296DA-B20F-4948-94B1-873174CBCDF7}"/>
    <cellStyle name="Comma 2 5 2 3 3 3 4" xfId="14837" xr:uid="{462252D4-ED35-4104-8438-35021F24B76A}"/>
    <cellStyle name="Comma 2 5 2 3 3 4" xfId="4727" xr:uid="{822AA0C5-EF9A-4BA6-BC65-99CE7F6003F7}"/>
    <cellStyle name="Comma 2 5 2 3 3 4 2" xfId="16859" xr:uid="{87B3BB41-9B69-4076-8A29-E3F233EE637E}"/>
    <cellStyle name="Comma 2 5 2 3 3 5" xfId="8771" xr:uid="{623CC42B-D4F4-46E2-BE23-48C5D58B58AC}"/>
    <cellStyle name="Comma 2 5 2 3 3 5 2" xfId="20903" xr:uid="{D14797E8-49AF-49CE-8C3E-DE07D170444F}"/>
    <cellStyle name="Comma 2 5 2 3 3 6" xfId="12815" xr:uid="{984CCD21-CBE5-4C2F-9D52-E2D049A0AD78}"/>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3" xfId="11299" xr:uid="{02026A17-62F3-46D6-81DE-38F9ADB23F33}"/>
    <cellStyle name="Comma 2 5 2 3 4 2 3 2" xfId="23431" xr:uid="{17EE1689-0218-4747-90CF-1B8C29DAD2E0}"/>
    <cellStyle name="Comma 2 5 2 3 4 2 4" xfId="15343" xr:uid="{E5603F65-7A3D-41DA-99F6-087443D43C2D}"/>
    <cellStyle name="Comma 2 5 2 3 4 3" xfId="5233" xr:uid="{015DABD2-956F-4EA0-A369-3F847D153B02}"/>
    <cellStyle name="Comma 2 5 2 3 4 3 2" xfId="17365" xr:uid="{2540231A-DF40-4585-86DC-FC63ABD8937B}"/>
    <cellStyle name="Comma 2 5 2 3 4 4" xfId="9277" xr:uid="{8FE141F4-68F4-4534-8412-6B9B43363F34}"/>
    <cellStyle name="Comma 2 5 2 3 4 4 2" xfId="21409" xr:uid="{17471205-18C2-4DC4-A4CB-F1BDAAE01117}"/>
    <cellStyle name="Comma 2 5 2 3 4 5" xfId="13321" xr:uid="{602FE96B-415C-4889-A485-CA577FB5BA04}"/>
    <cellStyle name="Comma 2 5 2 3 5" xfId="2200" xr:uid="{38A36918-6245-4D65-BC9B-9C22994B786A}"/>
    <cellStyle name="Comma 2 5 2 3 5 2" xfId="6244" xr:uid="{BF8FD92B-96E6-48B3-931F-D83D8B7CF9C8}"/>
    <cellStyle name="Comma 2 5 2 3 5 2 2" xfId="18376" xr:uid="{0B45B9A1-3712-4D9C-85F5-480F53CC42A7}"/>
    <cellStyle name="Comma 2 5 2 3 5 3" xfId="10288" xr:uid="{0CEF4CE3-55A3-42E3-8D46-B9B48DD6F809}"/>
    <cellStyle name="Comma 2 5 2 3 5 3 2" xfId="22420" xr:uid="{E6D6B268-A359-48B1-835F-B751AAD6E02F}"/>
    <cellStyle name="Comma 2 5 2 3 5 4" xfId="14332" xr:uid="{B3D0D3BF-596A-4A4E-9999-FB739C5D5DDF}"/>
    <cellStyle name="Comma 2 5 2 3 6" xfId="4222" xr:uid="{22C1110B-64BA-4689-8FD6-F75F0CF64B51}"/>
    <cellStyle name="Comma 2 5 2 3 6 2" xfId="16354" xr:uid="{B480A2C9-FFF4-4086-AF43-2E0D16B70DA1}"/>
    <cellStyle name="Comma 2 5 2 3 7" xfId="8266" xr:uid="{FD9BD474-8439-434A-8474-51D7DD22507E}"/>
    <cellStyle name="Comma 2 5 2 3 7 2" xfId="20398" xr:uid="{1ADA2997-F1E4-413F-91BE-7B0CEC4D7AD9}"/>
    <cellStyle name="Comma 2 5 2 3 8" xfId="12310" xr:uid="{9A78171B-4856-458A-A050-7F88B2C863B9}"/>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3" xfId="11931" xr:uid="{A8771C03-B923-4D2E-8E65-25B53F0F1922}"/>
    <cellStyle name="Comma 2 5 2 4 2 2 2 3 2" xfId="24063" xr:uid="{DBAF2B74-CC34-46F9-B73C-6741F5575831}"/>
    <cellStyle name="Comma 2 5 2 4 2 2 2 4" xfId="15975" xr:uid="{BCBCC3B1-B87E-4354-AFFF-ED7BE6BF7DC4}"/>
    <cellStyle name="Comma 2 5 2 4 2 2 3" xfId="5865" xr:uid="{BA894BEE-FFDA-435C-A922-7FA790E17492}"/>
    <cellStyle name="Comma 2 5 2 4 2 2 3 2" xfId="17997" xr:uid="{28BAF4FD-7CAD-431C-B77F-A29A5E9F7B33}"/>
    <cellStyle name="Comma 2 5 2 4 2 2 4" xfId="9909" xr:uid="{4785F727-0B43-485F-84F2-FB973E6EAF03}"/>
    <cellStyle name="Comma 2 5 2 4 2 2 4 2" xfId="22041" xr:uid="{E721104A-A413-4077-B83F-2D65F1AA4B1B}"/>
    <cellStyle name="Comma 2 5 2 4 2 2 5" xfId="13953" xr:uid="{1B958E26-DD78-4F1F-897D-FA031FDC7E60}"/>
    <cellStyle name="Comma 2 5 2 4 2 3" xfId="2832" xr:uid="{A6A8BD63-4F33-46C3-A410-58084DC72A9F}"/>
    <cellStyle name="Comma 2 5 2 4 2 3 2" xfId="6876" xr:uid="{8A8944D3-FF00-478E-9514-2C42F157AF78}"/>
    <cellStyle name="Comma 2 5 2 4 2 3 2 2" xfId="19008" xr:uid="{B95AF85A-F470-4D2A-9F6E-DA0556B6C7E7}"/>
    <cellStyle name="Comma 2 5 2 4 2 3 3" xfId="10920" xr:uid="{59FFD250-DC59-4E36-A1BB-A2CCA97396E8}"/>
    <cellStyle name="Comma 2 5 2 4 2 3 3 2" xfId="23052" xr:uid="{1C6952F0-6A37-497D-A2A0-0256D676EEC6}"/>
    <cellStyle name="Comma 2 5 2 4 2 3 4" xfId="14964" xr:uid="{A420D96B-8E95-436B-B96E-2E39DC31B005}"/>
    <cellStyle name="Comma 2 5 2 4 2 4" xfId="4854" xr:uid="{17EADE60-AAA1-4817-BC5A-017B88F3ECD6}"/>
    <cellStyle name="Comma 2 5 2 4 2 4 2" xfId="16986" xr:uid="{959E71DC-7F9C-42D5-B864-D9A719C2433A}"/>
    <cellStyle name="Comma 2 5 2 4 2 5" xfId="8898" xr:uid="{8381BFC1-4A6C-4400-AD1C-58C675764CB5}"/>
    <cellStyle name="Comma 2 5 2 4 2 5 2" xfId="21030" xr:uid="{DE7F0069-2FD6-4F94-97A7-5BE405254C14}"/>
    <cellStyle name="Comma 2 5 2 4 2 6" xfId="12942" xr:uid="{9981EE2B-1BE6-498A-8EE5-B012BF0B7AF8}"/>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3" xfId="11426" xr:uid="{7900E6EA-DA4C-4DD4-B968-0EF6CF4F8646}"/>
    <cellStyle name="Comma 2 5 2 4 3 2 3 2" xfId="23558" xr:uid="{AA392300-A1F3-4E2D-9217-D1754CD8C631}"/>
    <cellStyle name="Comma 2 5 2 4 3 2 4" xfId="15470" xr:uid="{FDD322D6-06D6-43A1-ACF1-28E16530C0A2}"/>
    <cellStyle name="Comma 2 5 2 4 3 3" xfId="5360" xr:uid="{81DC239D-AE09-487D-BF90-2789576A4FA0}"/>
    <cellStyle name="Comma 2 5 2 4 3 3 2" xfId="17492" xr:uid="{4B997B79-D2CC-4883-8546-4602373E3963}"/>
    <cellStyle name="Comma 2 5 2 4 3 4" xfId="9404" xr:uid="{2ABE3BA2-6907-4D1B-876C-27CFD59A9042}"/>
    <cellStyle name="Comma 2 5 2 4 3 4 2" xfId="21536" xr:uid="{EBF8BD54-B653-40C3-893E-2334D6D979F5}"/>
    <cellStyle name="Comma 2 5 2 4 3 5" xfId="13448" xr:uid="{A0B9994A-8F47-4FE1-8F10-C88F6A1A8A81}"/>
    <cellStyle name="Comma 2 5 2 4 4" xfId="2327" xr:uid="{F7016DE0-8FD2-4260-B76B-8EE5141EBF35}"/>
    <cellStyle name="Comma 2 5 2 4 4 2" xfId="6371" xr:uid="{2109CB8D-5895-4705-9DE2-79DDA26EA740}"/>
    <cellStyle name="Comma 2 5 2 4 4 2 2" xfId="18503" xr:uid="{D6B9F8B2-0C6A-4B3F-8BA7-7901C90757B7}"/>
    <cellStyle name="Comma 2 5 2 4 4 3" xfId="10415" xr:uid="{189E95B2-75A5-4C10-835E-6435B526E1A9}"/>
    <cellStyle name="Comma 2 5 2 4 4 3 2" xfId="22547" xr:uid="{09D64FD7-93A4-43D8-BDD5-1B7958AE489C}"/>
    <cellStyle name="Comma 2 5 2 4 4 4" xfId="14459" xr:uid="{19D1FDCD-B836-43B1-84C2-A828BC7CB9E3}"/>
    <cellStyle name="Comma 2 5 2 4 5" xfId="4349" xr:uid="{8ABEB890-FAF8-433B-8602-FEBFAE8904B9}"/>
    <cellStyle name="Comma 2 5 2 4 5 2" xfId="16481" xr:uid="{F9B9DA17-45FE-43CD-A95F-4EA0DCBE4CC3}"/>
    <cellStyle name="Comma 2 5 2 4 6" xfId="8393" xr:uid="{345EC3CE-275F-48AB-90F9-5C8817FCADAF}"/>
    <cellStyle name="Comma 2 5 2 4 6 2" xfId="20525" xr:uid="{2121C881-BB43-4F31-85F7-6746562FE2C2}"/>
    <cellStyle name="Comma 2 5 2 4 7" xfId="12437" xr:uid="{66013701-BF69-4B0E-984C-E5E022F4EF9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3" xfId="11678" xr:uid="{86DA00F5-E1A4-4C56-AB99-06A2980A5EA4}"/>
    <cellStyle name="Comma 2 5 2 5 2 2 3 2" xfId="23810" xr:uid="{48ED2641-E727-4E87-AB3A-58A608CEF794}"/>
    <cellStyle name="Comma 2 5 2 5 2 2 4" xfId="15722" xr:uid="{9209937F-3FC3-4A84-BA0C-986D1655DB11}"/>
    <cellStyle name="Comma 2 5 2 5 2 3" xfId="5612" xr:uid="{47F4B581-D8B3-4B9A-95A1-DA46503BDC67}"/>
    <cellStyle name="Comma 2 5 2 5 2 3 2" xfId="17744" xr:uid="{53BD5B9C-6759-45AB-A784-3AD63B91E78B}"/>
    <cellStyle name="Comma 2 5 2 5 2 4" xfId="9656" xr:uid="{742D663E-FC1B-4400-A010-BC6F2BD7A873}"/>
    <cellStyle name="Comma 2 5 2 5 2 4 2" xfId="21788" xr:uid="{3D98CF53-5C97-458F-962B-EBEB3CB6AE42}"/>
    <cellStyle name="Comma 2 5 2 5 2 5" xfId="13700" xr:uid="{F0FF3965-5C77-4A01-A4FA-DDC3F703A149}"/>
    <cellStyle name="Comma 2 5 2 5 3" xfId="2579" xr:uid="{13217C33-2C5B-4EF3-8A87-74CDE5720496}"/>
    <cellStyle name="Comma 2 5 2 5 3 2" xfId="6623" xr:uid="{D252039E-C048-4D86-B62C-F39DA0CA8A98}"/>
    <cellStyle name="Comma 2 5 2 5 3 2 2" xfId="18755" xr:uid="{1C02539D-C9C0-4AD2-8CE7-D83E293606CC}"/>
    <cellStyle name="Comma 2 5 2 5 3 3" xfId="10667" xr:uid="{4CC101E8-08D0-4561-AC83-FC0EC9ED20F5}"/>
    <cellStyle name="Comma 2 5 2 5 3 3 2" xfId="22799" xr:uid="{3F729351-8B4C-462A-B938-FAB86B96B263}"/>
    <cellStyle name="Comma 2 5 2 5 3 4" xfId="14711" xr:uid="{4340478D-F26C-4F55-B648-1B07C26C222E}"/>
    <cellStyle name="Comma 2 5 2 5 4" xfId="4601" xr:uid="{C3979C69-9CC8-4FEB-9686-86D44787DCA6}"/>
    <cellStyle name="Comma 2 5 2 5 4 2" xfId="16733" xr:uid="{60252B4E-6DDF-4BA4-B8C1-BFD58F0C71A2}"/>
    <cellStyle name="Comma 2 5 2 5 5" xfId="8645" xr:uid="{629E4DAB-18DC-45CA-B97F-B59CF1784FF4}"/>
    <cellStyle name="Comma 2 5 2 5 5 2" xfId="20777" xr:uid="{4E17D0DD-F424-45E2-9FD6-4115F42011F4}"/>
    <cellStyle name="Comma 2 5 2 5 6" xfId="12689" xr:uid="{257FA681-CF14-46E8-98C5-6EE183C37275}"/>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3" xfId="11173" xr:uid="{4ED13E34-0E99-4DFA-96C7-13469A953B6E}"/>
    <cellStyle name="Comma 2 5 2 6 2 3 2" xfId="23305" xr:uid="{CACAA1CC-6CC3-4F91-B334-AAD6353670CF}"/>
    <cellStyle name="Comma 2 5 2 6 2 4" xfId="15217" xr:uid="{60114EA0-956A-4782-8B7E-3BA0D9B73C56}"/>
    <cellStyle name="Comma 2 5 2 6 3" xfId="5107" xr:uid="{3EE23041-8FEC-49ED-A83A-3F77CFCEAF94}"/>
    <cellStyle name="Comma 2 5 2 6 3 2" xfId="17239" xr:uid="{B7C9B1F1-A1B3-4E7F-9ACF-1C6693048C76}"/>
    <cellStyle name="Comma 2 5 2 6 4" xfId="9151" xr:uid="{E711F851-8CE9-4FD5-A40E-5B69638C3D50}"/>
    <cellStyle name="Comma 2 5 2 6 4 2" xfId="21283" xr:uid="{513DA11A-12A9-4F29-A55A-27372147FFBE}"/>
    <cellStyle name="Comma 2 5 2 6 5" xfId="13195" xr:uid="{3C6EA2E7-884C-4D1A-9509-54A9C8E9381C}"/>
    <cellStyle name="Comma 2 5 2 7" xfId="2074" xr:uid="{297529C8-6537-454F-9902-69AABF0139C0}"/>
    <cellStyle name="Comma 2 5 2 7 2" xfId="6118" xr:uid="{7F96C15E-B8FC-426C-957A-1BAA6E7D1EE5}"/>
    <cellStyle name="Comma 2 5 2 7 2 2" xfId="18250" xr:uid="{6AAAB6DE-1F34-4362-8114-4AB83F0CEE2E}"/>
    <cellStyle name="Comma 2 5 2 7 3" xfId="10162" xr:uid="{A904FB53-ADCA-411B-9649-B5140F419664}"/>
    <cellStyle name="Comma 2 5 2 7 3 2" xfId="22294" xr:uid="{7F6DC93F-FDC5-448A-BB6E-DDC92E7BA445}"/>
    <cellStyle name="Comma 2 5 2 7 4" xfId="14206" xr:uid="{F4CC6AAF-9C0E-4DB0-AF9E-CDFC019F7BA7}"/>
    <cellStyle name="Comma 2 5 2 8" xfId="4096" xr:uid="{545BD57D-7A75-449C-8662-D29DF90E1546}"/>
    <cellStyle name="Comma 2 5 2 8 2" xfId="16228" xr:uid="{A5D21AA2-4099-4DED-8289-E49BBFDB12F2}"/>
    <cellStyle name="Comma 2 5 2 9" xfId="8140" xr:uid="{CBEE82D1-DDC8-41A4-BF0B-67DCCF62E032}"/>
    <cellStyle name="Comma 2 5 2 9 2" xfId="20272" xr:uid="{65EA0A49-7BF2-44D7-8711-C43B078C313B}"/>
    <cellStyle name="Comma 2 5 3" xfId="73" xr:uid="{D28A447E-4A83-4EBE-A71E-AE70AA2BA24A}"/>
    <cellStyle name="Comma 2 5 3 10" xfId="12205" xr:uid="{958B5CC5-A337-46C3-8623-F5A828C0C9DA}"/>
    <cellStyle name="Comma 2 5 3 2" xfId="136" xr:uid="{4663BF2F-46C8-455C-8AD6-840FC88070C6}"/>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3" xfId="12141" xr:uid="{216601F9-1804-4585-BD0C-1C0D7BF6E11D}"/>
    <cellStyle name="Comma 2 5 3 2 2 2 2 2 2 3 2" xfId="24273" xr:uid="{61673BBB-A5D1-4B9B-AA8E-D2EFCB74F979}"/>
    <cellStyle name="Comma 2 5 3 2 2 2 2 2 2 4" xfId="16185" xr:uid="{096AFB4F-D5EF-4EF0-A8F0-A93D46205165}"/>
    <cellStyle name="Comma 2 5 3 2 2 2 2 2 3" xfId="6075" xr:uid="{8F9833F4-E921-46C0-91EE-CD55EE992249}"/>
    <cellStyle name="Comma 2 5 3 2 2 2 2 2 3 2" xfId="18207" xr:uid="{11B62CBB-5EFF-45EA-9218-16875C3934A9}"/>
    <cellStyle name="Comma 2 5 3 2 2 2 2 2 4" xfId="10119" xr:uid="{9C12BE92-6DDC-46BE-A865-11473EE87D1B}"/>
    <cellStyle name="Comma 2 5 3 2 2 2 2 2 4 2" xfId="22251" xr:uid="{43694D57-1B90-4677-952D-97C7FAB04363}"/>
    <cellStyle name="Comma 2 5 3 2 2 2 2 2 5" xfId="14163" xr:uid="{8DD0FFE7-A4E9-48FA-83B1-EA24CB47AF14}"/>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3" xfId="11130" xr:uid="{8EA66D42-9236-4E79-A682-EB54ABA4C199}"/>
    <cellStyle name="Comma 2 5 3 2 2 2 2 3 3 2" xfId="23262" xr:uid="{85AA2FF0-EAB1-46A9-A8EB-4BEDF758F76E}"/>
    <cellStyle name="Comma 2 5 3 2 2 2 2 3 4" xfId="15174" xr:uid="{2D7B3770-2A0B-456C-AE5A-C9B2454F634F}"/>
    <cellStyle name="Comma 2 5 3 2 2 2 2 4" xfId="5064" xr:uid="{4DF704F2-0950-42D8-A95E-64A7412DF2A8}"/>
    <cellStyle name="Comma 2 5 3 2 2 2 2 4 2" xfId="17196" xr:uid="{CF536E75-FB1B-4C44-8049-76D748EE31EF}"/>
    <cellStyle name="Comma 2 5 3 2 2 2 2 5" xfId="9108" xr:uid="{EC486699-21E9-4472-AEB7-3982E5C6D674}"/>
    <cellStyle name="Comma 2 5 3 2 2 2 2 5 2" xfId="21240" xr:uid="{EAE9CCA8-A3CB-4193-88BE-9533E9D008C5}"/>
    <cellStyle name="Comma 2 5 3 2 2 2 2 6" xfId="13152" xr:uid="{276747A9-3D3E-4500-B62A-11D205D5736A}"/>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3" xfId="11636" xr:uid="{C63BE5A6-60FD-4C2C-84CF-D0D119DC1AF0}"/>
    <cellStyle name="Comma 2 5 3 2 2 2 3 2 3 2" xfId="23768" xr:uid="{6401FA3B-3BF0-45C4-AC95-52B2E371CC0D}"/>
    <cellStyle name="Comma 2 5 3 2 2 2 3 2 4" xfId="15680" xr:uid="{9410388D-0F26-4F44-8003-1971707599A2}"/>
    <cellStyle name="Comma 2 5 3 2 2 2 3 3" xfId="5570" xr:uid="{BEA0A81D-4CC1-4A7A-8BD3-9C23E3E0B603}"/>
    <cellStyle name="Comma 2 5 3 2 2 2 3 3 2" xfId="17702" xr:uid="{BCDEDBA7-77C7-4A80-A458-4CDA5F56662F}"/>
    <cellStyle name="Comma 2 5 3 2 2 2 3 4" xfId="9614" xr:uid="{69F6D317-5A9E-4428-BA29-C607E762BF99}"/>
    <cellStyle name="Comma 2 5 3 2 2 2 3 4 2" xfId="21746" xr:uid="{0ECE2306-059D-4932-B2DC-21CECCEB2FD2}"/>
    <cellStyle name="Comma 2 5 3 2 2 2 3 5" xfId="13658" xr:uid="{DF4572DA-A7C4-4786-BA4E-51123F842208}"/>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3" xfId="10625" xr:uid="{9B8F1651-A9AA-4690-8146-141D36F2C0F0}"/>
    <cellStyle name="Comma 2 5 3 2 2 2 4 3 2" xfId="22757" xr:uid="{DD02C82C-E43C-4C44-B8AD-141E6709093A}"/>
    <cellStyle name="Comma 2 5 3 2 2 2 4 4" xfId="14669" xr:uid="{DAB96AE1-E851-4D2E-8AF2-A35773E7F91B}"/>
    <cellStyle name="Comma 2 5 3 2 2 2 5" xfId="4559" xr:uid="{05CDE35B-2777-44FA-AADD-C2F005384166}"/>
    <cellStyle name="Comma 2 5 3 2 2 2 5 2" xfId="16691" xr:uid="{7384C6C9-3EF2-4579-AA52-14188D2ED9F3}"/>
    <cellStyle name="Comma 2 5 3 2 2 2 6" xfId="8603" xr:uid="{F6118223-B0D6-4931-B140-E78F5F9D122E}"/>
    <cellStyle name="Comma 2 5 3 2 2 2 6 2" xfId="20735" xr:uid="{3A2EC3D0-39B9-49FA-A0C4-CE2A8444BDEA}"/>
    <cellStyle name="Comma 2 5 3 2 2 2 7" xfId="12647" xr:uid="{AA7CE6C4-8D9D-4743-B8DC-1C38EF9736D9}"/>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3" xfId="11888" xr:uid="{8485F46D-CEA1-499E-A608-0F61C48BB409}"/>
    <cellStyle name="Comma 2 5 3 2 2 3 2 2 3 2" xfId="24020" xr:uid="{46573C43-A821-45C3-AD09-E82749960485}"/>
    <cellStyle name="Comma 2 5 3 2 2 3 2 2 4" xfId="15932" xr:uid="{96082EBF-C3F1-4404-9647-7F9563A8CCAE}"/>
    <cellStyle name="Comma 2 5 3 2 2 3 2 3" xfId="5822" xr:uid="{8ADFFBE4-4FE5-4AC3-B547-3F57AB47F6D5}"/>
    <cellStyle name="Comma 2 5 3 2 2 3 2 3 2" xfId="17954" xr:uid="{A7C4F493-5C67-4958-86E2-B2468FE9F67B}"/>
    <cellStyle name="Comma 2 5 3 2 2 3 2 4" xfId="9866" xr:uid="{760DFBAB-F05E-4142-B36B-2986517B42EF}"/>
    <cellStyle name="Comma 2 5 3 2 2 3 2 4 2" xfId="21998" xr:uid="{89F79583-9854-4C0F-8D4F-266AEB6AAF2A}"/>
    <cellStyle name="Comma 2 5 3 2 2 3 2 5" xfId="13910" xr:uid="{7E426028-DAA6-478E-8E7A-3DD9704F018C}"/>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3" xfId="10877" xr:uid="{8AD7FEC9-D693-472E-BADE-A8C28C1D3F98}"/>
    <cellStyle name="Comma 2 5 3 2 2 3 3 3 2" xfId="23009" xr:uid="{35746E91-B117-496C-A48A-63E6FDCBC4B4}"/>
    <cellStyle name="Comma 2 5 3 2 2 3 3 4" xfId="14921" xr:uid="{0F81438A-3AF2-453C-9431-3495BB58E715}"/>
    <cellStyle name="Comma 2 5 3 2 2 3 4" xfId="4811" xr:uid="{B56DED18-E23E-48DF-BD06-8200D66A41A6}"/>
    <cellStyle name="Comma 2 5 3 2 2 3 4 2" xfId="16943" xr:uid="{60615015-9A18-43AA-87F5-5BE92556266F}"/>
    <cellStyle name="Comma 2 5 3 2 2 3 5" xfId="8855" xr:uid="{EDEF29C8-4F1F-4CA9-B6D4-3E35B1F169F9}"/>
    <cellStyle name="Comma 2 5 3 2 2 3 5 2" xfId="20987" xr:uid="{9D8C2C29-992B-4D78-A5B8-F7C0655DB875}"/>
    <cellStyle name="Comma 2 5 3 2 2 3 6" xfId="12899" xr:uid="{58C5BA37-245C-4FE0-A700-054F74743687}"/>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3" xfId="11383" xr:uid="{7242F490-C01B-483A-AE00-2781999FD5D2}"/>
    <cellStyle name="Comma 2 5 3 2 2 4 2 3 2" xfId="23515" xr:uid="{EF5BFF8C-33EF-4CAB-B55C-45BC3DA31081}"/>
    <cellStyle name="Comma 2 5 3 2 2 4 2 4" xfId="15427" xr:uid="{CF722145-D451-4AD4-9A60-FBFFEBAB71DB}"/>
    <cellStyle name="Comma 2 5 3 2 2 4 3" xfId="5317" xr:uid="{6350440C-101E-4535-ABD5-E8F4A5BE3148}"/>
    <cellStyle name="Comma 2 5 3 2 2 4 3 2" xfId="17449" xr:uid="{FE83D22E-F36F-41EA-A21C-794D84143844}"/>
    <cellStyle name="Comma 2 5 3 2 2 4 4" xfId="9361" xr:uid="{9C5DE87F-6263-45FB-817F-69D1FAD4BF00}"/>
    <cellStyle name="Comma 2 5 3 2 2 4 4 2" xfId="21493" xr:uid="{A2F22867-75BB-46DE-A492-9C45D11C672E}"/>
    <cellStyle name="Comma 2 5 3 2 2 4 5" xfId="13405" xr:uid="{6F2B81E8-A4BF-4257-A3FA-52261899275E}"/>
    <cellStyle name="Comma 2 5 3 2 2 5" xfId="2284" xr:uid="{31E333D8-A89E-4C64-A874-DF5087B52420}"/>
    <cellStyle name="Comma 2 5 3 2 2 5 2" xfId="6328" xr:uid="{978935CF-531E-45C8-ACA1-97E141383E3C}"/>
    <cellStyle name="Comma 2 5 3 2 2 5 2 2" xfId="18460" xr:uid="{4EA91452-6CF1-46BE-9380-0822B54DD5DE}"/>
    <cellStyle name="Comma 2 5 3 2 2 5 3" xfId="10372" xr:uid="{F4EEFA1E-F64A-4E17-9979-23BB413F38B5}"/>
    <cellStyle name="Comma 2 5 3 2 2 5 3 2" xfId="22504" xr:uid="{62901E23-7F85-4E76-8A0D-392F09262E9F}"/>
    <cellStyle name="Comma 2 5 3 2 2 5 4" xfId="14416" xr:uid="{1D9F7D76-3040-4D0D-8179-997EAF1953EC}"/>
    <cellStyle name="Comma 2 5 3 2 2 6" xfId="4306" xr:uid="{23AA3229-B2E0-4093-9B95-66E34949BE68}"/>
    <cellStyle name="Comma 2 5 3 2 2 6 2" xfId="16438" xr:uid="{07F55485-5E95-46CF-81F0-C5E094F61D8E}"/>
    <cellStyle name="Comma 2 5 3 2 2 7" xfId="8350" xr:uid="{B994116E-EBC5-41B5-9BDE-F59A2D7B5DBE}"/>
    <cellStyle name="Comma 2 5 3 2 2 7 2" xfId="20482" xr:uid="{1A810DDA-C7F4-4985-B5E7-975E77B4F21B}"/>
    <cellStyle name="Comma 2 5 3 2 2 8" xfId="12394" xr:uid="{A97A3769-DD9C-4742-ADCD-F39BADD425AF}"/>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3" xfId="12015" xr:uid="{BE1EE3EA-1047-4CD7-9BF7-C7C62DFB7AFA}"/>
    <cellStyle name="Comma 2 5 3 2 3 2 2 2 3 2" xfId="24147" xr:uid="{1A4F5193-4150-4090-A9B7-01C7CA88D5C0}"/>
    <cellStyle name="Comma 2 5 3 2 3 2 2 2 4" xfId="16059" xr:uid="{1340E9BF-B857-4EDA-8711-B4CFB7E82A5B}"/>
    <cellStyle name="Comma 2 5 3 2 3 2 2 3" xfId="5949" xr:uid="{01FFA014-0E9C-4536-A997-06D25CD9CCD3}"/>
    <cellStyle name="Comma 2 5 3 2 3 2 2 3 2" xfId="18081" xr:uid="{984BB5FE-7663-4873-9E66-B0E0688FBFAB}"/>
    <cellStyle name="Comma 2 5 3 2 3 2 2 4" xfId="9993" xr:uid="{C8A12C95-29F9-4431-8B0E-1E10FFA116D4}"/>
    <cellStyle name="Comma 2 5 3 2 3 2 2 4 2" xfId="22125" xr:uid="{28A075A2-B250-4D1D-BE46-1FECDFCFE35F}"/>
    <cellStyle name="Comma 2 5 3 2 3 2 2 5" xfId="14037" xr:uid="{0F3DCCA7-D01B-4B98-8AD9-66285E2180FB}"/>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3" xfId="11004" xr:uid="{8EDE2724-4FE1-4AAF-B612-BA38F59AB5F8}"/>
    <cellStyle name="Comma 2 5 3 2 3 2 3 3 2" xfId="23136" xr:uid="{D6988FC5-BCAB-47DA-8E27-7B2BE711A0D0}"/>
    <cellStyle name="Comma 2 5 3 2 3 2 3 4" xfId="15048" xr:uid="{E172E858-97B0-4C3B-8787-7AABFCAEBECA}"/>
    <cellStyle name="Comma 2 5 3 2 3 2 4" xfId="4938" xr:uid="{98EC9ECC-AEE1-4D08-A058-BF34C1FC159E}"/>
    <cellStyle name="Comma 2 5 3 2 3 2 4 2" xfId="17070" xr:uid="{5663F406-2846-465C-A25F-BD4AFD1DDFE0}"/>
    <cellStyle name="Comma 2 5 3 2 3 2 5" xfId="8982" xr:uid="{AC6BC7D2-4C89-4A5A-B00B-1F913DFED452}"/>
    <cellStyle name="Comma 2 5 3 2 3 2 5 2" xfId="21114" xr:uid="{C6D2B108-7198-4536-827A-30FF5B4A7BD9}"/>
    <cellStyle name="Comma 2 5 3 2 3 2 6" xfId="13026" xr:uid="{069418AD-C8E4-4AEF-9811-5A07E67F4824}"/>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3" xfId="11510" xr:uid="{7526029B-F88F-4CD1-B87B-9149AF927178}"/>
    <cellStyle name="Comma 2 5 3 2 3 3 2 3 2" xfId="23642" xr:uid="{41700CB4-A2E3-412C-B52F-3E5B81844C4D}"/>
    <cellStyle name="Comma 2 5 3 2 3 3 2 4" xfId="15554" xr:uid="{776464C4-7945-4FA7-8741-447305E58787}"/>
    <cellStyle name="Comma 2 5 3 2 3 3 3" xfId="5444" xr:uid="{E18D6B23-64C6-4216-8A03-B21706564DDA}"/>
    <cellStyle name="Comma 2 5 3 2 3 3 3 2" xfId="17576" xr:uid="{B7FF4511-EED5-420E-892C-770A85511649}"/>
    <cellStyle name="Comma 2 5 3 2 3 3 4" xfId="9488" xr:uid="{5972E5A9-8721-4E25-BE92-2A0551B69639}"/>
    <cellStyle name="Comma 2 5 3 2 3 3 4 2" xfId="21620" xr:uid="{A4316FA7-C3E9-40C2-9272-A3255CA75C16}"/>
    <cellStyle name="Comma 2 5 3 2 3 3 5" xfId="13532" xr:uid="{42E5B119-D4BF-424C-8D4A-E391F328159C}"/>
    <cellStyle name="Comma 2 5 3 2 3 4" xfId="2411" xr:uid="{2ACCB37A-8F71-4425-BD8D-592B598FCA6C}"/>
    <cellStyle name="Comma 2 5 3 2 3 4 2" xfId="6455" xr:uid="{5D699F4D-09A4-40A6-8B9F-9FC3DBD9CB2B}"/>
    <cellStyle name="Comma 2 5 3 2 3 4 2 2" xfId="18587" xr:uid="{02659063-BFF0-49D1-B381-5519303EB251}"/>
    <cellStyle name="Comma 2 5 3 2 3 4 3" xfId="10499" xr:uid="{1968D09A-DEEF-4A40-9C0F-D2B53996288E}"/>
    <cellStyle name="Comma 2 5 3 2 3 4 3 2" xfId="22631" xr:uid="{EFFAAF54-B718-4877-89AE-F3DCE75654A7}"/>
    <cellStyle name="Comma 2 5 3 2 3 4 4" xfId="14543" xr:uid="{EE7D639E-1AF0-4378-88EF-98EFF1040537}"/>
    <cellStyle name="Comma 2 5 3 2 3 5" xfId="4433" xr:uid="{4FE89851-6B19-434C-B044-573EB5BC44D3}"/>
    <cellStyle name="Comma 2 5 3 2 3 5 2" xfId="16565" xr:uid="{B1E80FFD-E5B8-4514-9A6F-EF9DC1773464}"/>
    <cellStyle name="Comma 2 5 3 2 3 6" xfId="8477" xr:uid="{2B4E6C48-D36F-4013-99D0-4B5E7DCBD8FD}"/>
    <cellStyle name="Comma 2 5 3 2 3 6 2" xfId="20609" xr:uid="{E9AE9463-628F-4D23-B89F-5BCDD141DA8F}"/>
    <cellStyle name="Comma 2 5 3 2 3 7" xfId="12521" xr:uid="{76A29F76-70E1-4302-852A-511962997D1F}"/>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3" xfId="11762" xr:uid="{28C4BA1E-61DD-4C23-A50E-8FFDD8C79D23}"/>
    <cellStyle name="Comma 2 5 3 2 4 2 2 3 2" xfId="23894" xr:uid="{B0A2D62F-26E8-45B7-8065-F62B7F694C29}"/>
    <cellStyle name="Comma 2 5 3 2 4 2 2 4" xfId="15806" xr:uid="{F8B6026B-782A-4F1F-BCD6-0A32CC2A8D58}"/>
    <cellStyle name="Comma 2 5 3 2 4 2 3" xfId="5696" xr:uid="{E8157EDD-C0D3-4D51-B7C9-CF502778DA68}"/>
    <cellStyle name="Comma 2 5 3 2 4 2 3 2" xfId="17828" xr:uid="{7A1D0AA0-BC28-4091-8BED-990578A396D2}"/>
    <cellStyle name="Comma 2 5 3 2 4 2 4" xfId="9740" xr:uid="{116FEEDD-AAEF-4D80-8A3B-B5D5D2168DF9}"/>
    <cellStyle name="Comma 2 5 3 2 4 2 4 2" xfId="21872" xr:uid="{F56AC1DD-C6B0-40EF-9D33-2E0B42B44F25}"/>
    <cellStyle name="Comma 2 5 3 2 4 2 5" xfId="13784" xr:uid="{4F891625-2430-49F9-9B98-957C618C96BB}"/>
    <cellStyle name="Comma 2 5 3 2 4 3" xfId="2663" xr:uid="{E8EB911F-6C97-4348-930D-7D1141EBE10E}"/>
    <cellStyle name="Comma 2 5 3 2 4 3 2" xfId="6707" xr:uid="{31B2681D-DB80-4A59-BAAA-0D964B8D2AFB}"/>
    <cellStyle name="Comma 2 5 3 2 4 3 2 2" xfId="18839" xr:uid="{EA1FCE78-2EFD-4122-A9ED-441EFE635C93}"/>
    <cellStyle name="Comma 2 5 3 2 4 3 3" xfId="10751" xr:uid="{BAA66BD6-4FF4-41CA-AE12-188161462671}"/>
    <cellStyle name="Comma 2 5 3 2 4 3 3 2" xfId="22883" xr:uid="{6A663B9D-A4E7-47E8-9340-84D619D5003B}"/>
    <cellStyle name="Comma 2 5 3 2 4 3 4" xfId="14795" xr:uid="{325AA27C-DFBF-44EE-884D-3869C4B41B7F}"/>
    <cellStyle name="Comma 2 5 3 2 4 4" xfId="4685" xr:uid="{C618C3F2-5861-448A-B5A3-E1E58CB8FB62}"/>
    <cellStyle name="Comma 2 5 3 2 4 4 2" xfId="16817" xr:uid="{A453E02A-CD5D-45BC-9D71-EF0C69E86A32}"/>
    <cellStyle name="Comma 2 5 3 2 4 5" xfId="8729" xr:uid="{EFE09EA6-D63C-412B-A40C-8A5180C26EEC}"/>
    <cellStyle name="Comma 2 5 3 2 4 5 2" xfId="20861" xr:uid="{7169C887-291F-4850-9DCE-5A7E71235F8D}"/>
    <cellStyle name="Comma 2 5 3 2 4 6" xfId="12773" xr:uid="{3728E188-E83E-4B36-A928-53668F5B0664}"/>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3" xfId="11257" xr:uid="{F2458024-064E-4FC8-B7AF-50547AB4A3EA}"/>
    <cellStyle name="Comma 2 5 3 2 5 2 3 2" xfId="23389" xr:uid="{AF4E42E7-9187-4844-8413-9115CDAACC08}"/>
    <cellStyle name="Comma 2 5 3 2 5 2 4" xfId="15301" xr:uid="{1ED254FC-0B09-4CAD-BEA4-C5EE0F0B3421}"/>
    <cellStyle name="Comma 2 5 3 2 5 3" xfId="5191" xr:uid="{4938FFF1-85EB-46C5-AFED-C758AE2437DC}"/>
    <cellStyle name="Comma 2 5 3 2 5 3 2" xfId="17323" xr:uid="{42B15BA6-5C92-4617-A3D2-59484069475E}"/>
    <cellStyle name="Comma 2 5 3 2 5 4" xfId="9235" xr:uid="{6A0058A2-4AC9-42E8-A133-23BA664DD0BF}"/>
    <cellStyle name="Comma 2 5 3 2 5 4 2" xfId="21367" xr:uid="{75B204F4-FF86-4E30-8183-10D740C19C34}"/>
    <cellStyle name="Comma 2 5 3 2 5 5" xfId="13279" xr:uid="{EEB93E57-D159-4136-9DA5-D1B9DF0934DB}"/>
    <cellStyle name="Comma 2 5 3 2 6" xfId="2158" xr:uid="{6A66E4C9-9DAE-4DC8-B1CF-A5979EA57377}"/>
    <cellStyle name="Comma 2 5 3 2 6 2" xfId="6202" xr:uid="{91AA161F-FBE0-41FC-A339-47D478EDFB91}"/>
    <cellStyle name="Comma 2 5 3 2 6 2 2" xfId="18334" xr:uid="{72DF7820-70B2-4F42-8823-4DB04DC911B5}"/>
    <cellStyle name="Comma 2 5 3 2 6 3" xfId="10246" xr:uid="{FECDAE00-7D90-4766-B37E-B9187BC66A0B}"/>
    <cellStyle name="Comma 2 5 3 2 6 3 2" xfId="22378" xr:uid="{28DFEB6E-316F-4206-A8E3-F0234AA12995}"/>
    <cellStyle name="Comma 2 5 3 2 6 4" xfId="14290" xr:uid="{F69F1C4C-CED2-42F7-94E6-CF2C4B17D911}"/>
    <cellStyle name="Comma 2 5 3 2 7" xfId="4180" xr:uid="{6F92F212-C47A-41DF-BD1D-811F4BD9DD6E}"/>
    <cellStyle name="Comma 2 5 3 2 7 2" xfId="16312" xr:uid="{D6292D01-1473-4CA2-A58B-EDB339284631}"/>
    <cellStyle name="Comma 2 5 3 2 8" xfId="8224" xr:uid="{7030DDED-E520-443F-8382-BE2AA5355B8B}"/>
    <cellStyle name="Comma 2 5 3 2 8 2" xfId="20356" xr:uid="{C61DAED4-73D5-4B13-8B5E-13C52C926350}"/>
    <cellStyle name="Comma 2 5 3 2 9" xfId="12268" xr:uid="{AB591EE7-AF2E-4FAE-8D5B-4B3B6823143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3" xfId="12078" xr:uid="{9380982C-EA91-405D-AE31-D7C4822A2743}"/>
    <cellStyle name="Comma 2 5 3 3 2 2 2 2 3 2" xfId="24210" xr:uid="{9E78E39B-9C60-4209-834D-0F9384D3DF88}"/>
    <cellStyle name="Comma 2 5 3 3 2 2 2 2 4" xfId="16122" xr:uid="{F2D40F62-8831-4452-A9F8-0DE27EB2A088}"/>
    <cellStyle name="Comma 2 5 3 3 2 2 2 3" xfId="6012" xr:uid="{6F281B3C-E683-4730-81EE-47F36DD1E1DF}"/>
    <cellStyle name="Comma 2 5 3 3 2 2 2 3 2" xfId="18144" xr:uid="{7A1B7C27-6508-45DA-8F81-6E93AB70398E}"/>
    <cellStyle name="Comma 2 5 3 3 2 2 2 4" xfId="10056" xr:uid="{F1872B04-B2D3-4354-9960-D0D48A85E537}"/>
    <cellStyle name="Comma 2 5 3 3 2 2 2 4 2" xfId="22188" xr:uid="{C4EAE640-1A08-4699-AE36-6ECE0C779DFF}"/>
    <cellStyle name="Comma 2 5 3 3 2 2 2 5" xfId="14100" xr:uid="{520BEAF2-F3FA-4A9D-9D17-4FE595972270}"/>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3" xfId="11067" xr:uid="{24CC3D62-C11F-4E28-B49A-D353AE064A70}"/>
    <cellStyle name="Comma 2 5 3 3 2 2 3 3 2" xfId="23199" xr:uid="{816B9E70-2F3C-4513-A95D-26E823CA2072}"/>
    <cellStyle name="Comma 2 5 3 3 2 2 3 4" xfId="15111" xr:uid="{B3A151BB-3510-4992-8AC4-FFA300ECA308}"/>
    <cellStyle name="Comma 2 5 3 3 2 2 4" xfId="5001" xr:uid="{C09B8AB5-DA76-4B3E-B2F8-A77D28E854A8}"/>
    <cellStyle name="Comma 2 5 3 3 2 2 4 2" xfId="17133" xr:uid="{40670A99-CA04-4BDF-92A6-D6662F1945D8}"/>
    <cellStyle name="Comma 2 5 3 3 2 2 5" xfId="9045" xr:uid="{8D994D9E-C476-45FF-B426-E2FE929C88CC}"/>
    <cellStyle name="Comma 2 5 3 3 2 2 5 2" xfId="21177" xr:uid="{6236FC29-1126-40BF-90CF-155B5DCE1572}"/>
    <cellStyle name="Comma 2 5 3 3 2 2 6" xfId="13089" xr:uid="{2D557F92-A38F-4FA8-B5EA-2778AF3B71E6}"/>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3" xfId="11573" xr:uid="{F16B6BE4-C3E1-40A4-A8D1-2972162DB46B}"/>
    <cellStyle name="Comma 2 5 3 3 2 3 2 3 2" xfId="23705" xr:uid="{08DAB2BC-65B6-4FE3-B53C-C551525FF158}"/>
    <cellStyle name="Comma 2 5 3 3 2 3 2 4" xfId="15617" xr:uid="{869A2F7D-2AEA-44E1-AB38-D4826AAEE85A}"/>
    <cellStyle name="Comma 2 5 3 3 2 3 3" xfId="5507" xr:uid="{963CD3DF-7783-476D-AAA2-58C28C10C472}"/>
    <cellStyle name="Comma 2 5 3 3 2 3 3 2" xfId="17639" xr:uid="{6D42FE94-DE1F-406E-AB1B-0836887AD79E}"/>
    <cellStyle name="Comma 2 5 3 3 2 3 4" xfId="9551" xr:uid="{E79D69AE-D565-41D9-9D5C-549F16BD832F}"/>
    <cellStyle name="Comma 2 5 3 3 2 3 4 2" xfId="21683" xr:uid="{34FFB751-ED2C-4A11-A461-5CF9742D1326}"/>
    <cellStyle name="Comma 2 5 3 3 2 3 5" xfId="13595" xr:uid="{CBDCCC17-91AA-46B1-A3E9-A060F8124382}"/>
    <cellStyle name="Comma 2 5 3 3 2 4" xfId="2474" xr:uid="{3F0EA376-1963-4677-BC62-CB8E10941DC8}"/>
    <cellStyle name="Comma 2 5 3 3 2 4 2" xfId="6518" xr:uid="{D2DFAA7D-399A-4CBE-8CBE-42FC61AB6B2F}"/>
    <cellStyle name="Comma 2 5 3 3 2 4 2 2" xfId="18650" xr:uid="{DE31A60E-22F8-49C9-883C-996E0FEE2437}"/>
    <cellStyle name="Comma 2 5 3 3 2 4 3" xfId="10562" xr:uid="{5875A206-324E-41A0-A201-05CDFC137752}"/>
    <cellStyle name="Comma 2 5 3 3 2 4 3 2" xfId="22694" xr:uid="{843AE526-DE25-4EF4-BE70-5058F4361425}"/>
    <cellStyle name="Comma 2 5 3 3 2 4 4" xfId="14606" xr:uid="{3546BD30-4CFA-49DC-B996-D692B286895C}"/>
    <cellStyle name="Comma 2 5 3 3 2 5" xfId="4496" xr:uid="{6FDC83D0-326C-4FA6-B16E-DCD3E88A55DA}"/>
    <cellStyle name="Comma 2 5 3 3 2 5 2" xfId="16628" xr:uid="{97D4B5EB-FDD8-4293-B8CD-8FBEF5D9A906}"/>
    <cellStyle name="Comma 2 5 3 3 2 6" xfId="8540" xr:uid="{C8F3CA8A-2F67-4011-A854-73009FF32439}"/>
    <cellStyle name="Comma 2 5 3 3 2 6 2" xfId="20672" xr:uid="{0D2231B9-5D6C-45DD-9B7B-A934F4AA32F1}"/>
    <cellStyle name="Comma 2 5 3 3 2 7" xfId="12584" xr:uid="{5BAEC7D0-65E2-40F4-A13D-5335AA1B4F27}"/>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3" xfId="11825" xr:uid="{96815EC4-C739-4554-B20D-78FAAAB373DF}"/>
    <cellStyle name="Comma 2 5 3 3 3 2 2 3 2" xfId="23957" xr:uid="{7D5D52BD-F5FA-46C5-AB21-0BAA7285D95A}"/>
    <cellStyle name="Comma 2 5 3 3 3 2 2 4" xfId="15869" xr:uid="{C07D94A1-C16B-4C47-8566-97DF3305FD2C}"/>
    <cellStyle name="Comma 2 5 3 3 3 2 3" xfId="5759" xr:uid="{1BDA2B17-79B5-4617-833B-3353A080FD68}"/>
    <cellStyle name="Comma 2 5 3 3 3 2 3 2" xfId="17891" xr:uid="{B4D7D717-3519-4AC3-A5E9-8D9DE878AA99}"/>
    <cellStyle name="Comma 2 5 3 3 3 2 4" xfId="9803" xr:uid="{CCEE221C-DDA2-4A62-9CC7-E49FB75690ED}"/>
    <cellStyle name="Comma 2 5 3 3 3 2 4 2" xfId="21935" xr:uid="{8D113F5F-F53A-4108-A825-A7231E59E829}"/>
    <cellStyle name="Comma 2 5 3 3 3 2 5" xfId="13847" xr:uid="{C7DDC7C7-6CB0-449B-9AD7-FC73A12A94D8}"/>
    <cellStyle name="Comma 2 5 3 3 3 3" xfId="2726" xr:uid="{483BFF3A-86D7-4828-8998-0D9BF4825176}"/>
    <cellStyle name="Comma 2 5 3 3 3 3 2" xfId="6770" xr:uid="{7975F3C9-E750-46DD-8129-AC0C7DE562E0}"/>
    <cellStyle name="Comma 2 5 3 3 3 3 2 2" xfId="18902" xr:uid="{03CDF9D5-E925-4697-8564-CD95AC6A98C6}"/>
    <cellStyle name="Comma 2 5 3 3 3 3 3" xfId="10814" xr:uid="{D882ED8F-150F-4069-8517-CA02D0888CFF}"/>
    <cellStyle name="Comma 2 5 3 3 3 3 3 2" xfId="22946" xr:uid="{747AC770-4F25-4FF3-A595-68692478882D}"/>
    <cellStyle name="Comma 2 5 3 3 3 3 4" xfId="14858" xr:uid="{E4EA6D71-BC82-4F2C-B5AB-EBE1D3E56A78}"/>
    <cellStyle name="Comma 2 5 3 3 3 4" xfId="4748" xr:uid="{FD128CFF-3005-474E-BF9D-D076925094DA}"/>
    <cellStyle name="Comma 2 5 3 3 3 4 2" xfId="16880" xr:uid="{69340ED3-77BE-45B1-AD2E-4AC3579E6922}"/>
    <cellStyle name="Comma 2 5 3 3 3 5" xfId="8792" xr:uid="{64419BC4-8AA6-49BC-B622-3D049534D53D}"/>
    <cellStyle name="Comma 2 5 3 3 3 5 2" xfId="20924" xr:uid="{60A090EE-5E73-4AAB-BDAF-A42990018D51}"/>
    <cellStyle name="Comma 2 5 3 3 3 6" xfId="12836" xr:uid="{E3503927-3C97-46A5-8824-91AD2CD2151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3" xfId="11320" xr:uid="{311D3A91-B40F-41B6-AEA8-9244652A6180}"/>
    <cellStyle name="Comma 2 5 3 3 4 2 3 2" xfId="23452" xr:uid="{B5224EF7-A201-4C79-9E7E-37122B26BD9C}"/>
    <cellStyle name="Comma 2 5 3 3 4 2 4" xfId="15364" xr:uid="{D900321D-D7E0-4AE1-BD64-6749F8BD7A6E}"/>
    <cellStyle name="Comma 2 5 3 3 4 3" xfId="5254" xr:uid="{DBC30ABD-5FD9-434F-BBB8-D45933F56F6E}"/>
    <cellStyle name="Comma 2 5 3 3 4 3 2" xfId="17386" xr:uid="{9E92ECBE-3E07-4BFC-9DC9-626A70BE6747}"/>
    <cellStyle name="Comma 2 5 3 3 4 4" xfId="9298" xr:uid="{14F3682B-7E83-4BA1-962F-1A458A7A13F6}"/>
    <cellStyle name="Comma 2 5 3 3 4 4 2" xfId="21430" xr:uid="{B2DA09D4-0A3A-40DF-8DEE-56D0F5E74165}"/>
    <cellStyle name="Comma 2 5 3 3 4 5" xfId="13342" xr:uid="{56D230AA-B37C-4B2A-A29F-4B8B7550A3DA}"/>
    <cellStyle name="Comma 2 5 3 3 5" xfId="2221" xr:uid="{2C103BDB-E02A-4D44-A8C9-8D4BADB3374D}"/>
    <cellStyle name="Comma 2 5 3 3 5 2" xfId="6265" xr:uid="{58CD255E-9862-424A-9B5A-C77294325953}"/>
    <cellStyle name="Comma 2 5 3 3 5 2 2" xfId="18397" xr:uid="{8A02EB9D-8561-41DA-9E24-8BDDD83ECA7E}"/>
    <cellStyle name="Comma 2 5 3 3 5 3" xfId="10309" xr:uid="{99093584-6973-46DF-A012-457CF49552A0}"/>
    <cellStyle name="Comma 2 5 3 3 5 3 2" xfId="22441" xr:uid="{FE7A5E5D-7661-4363-A205-540487BF0703}"/>
    <cellStyle name="Comma 2 5 3 3 5 4" xfId="14353" xr:uid="{A3B29C52-4067-42AC-A118-708C345DEEB0}"/>
    <cellStyle name="Comma 2 5 3 3 6" xfId="4243" xr:uid="{BDB42DA9-324F-49BB-B609-34BBE46269F0}"/>
    <cellStyle name="Comma 2 5 3 3 6 2" xfId="16375" xr:uid="{C6C3BC22-CD97-4322-98A4-72E16A9E4FC7}"/>
    <cellStyle name="Comma 2 5 3 3 7" xfId="8287" xr:uid="{7133AFF4-2A21-4B7C-88FA-13734369FD7C}"/>
    <cellStyle name="Comma 2 5 3 3 7 2" xfId="20419" xr:uid="{89965DD4-FE3A-478C-9F0B-5EB94B6CB75C}"/>
    <cellStyle name="Comma 2 5 3 3 8" xfId="12331" xr:uid="{F87ECBDB-85B7-4722-BA50-58F0FD3E796E}"/>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3" xfId="11952" xr:uid="{609611A8-403B-4B1B-B40E-CFFAAF4B6921}"/>
    <cellStyle name="Comma 2 5 3 4 2 2 2 3 2" xfId="24084" xr:uid="{F9D47802-C6F9-4ECA-9DA5-2E28C69B4682}"/>
    <cellStyle name="Comma 2 5 3 4 2 2 2 4" xfId="15996" xr:uid="{4342FD17-B216-4413-82F6-17553737FBFC}"/>
    <cellStyle name="Comma 2 5 3 4 2 2 3" xfId="5886" xr:uid="{C70B9E13-FC0E-400D-BBEC-0AB0012D5AC5}"/>
    <cellStyle name="Comma 2 5 3 4 2 2 3 2" xfId="18018" xr:uid="{E2027F45-727B-47E1-A72E-40CA45CCDA25}"/>
    <cellStyle name="Comma 2 5 3 4 2 2 4" xfId="9930" xr:uid="{1CA085FA-BADF-40A0-9FF1-53472948B91A}"/>
    <cellStyle name="Comma 2 5 3 4 2 2 4 2" xfId="22062" xr:uid="{906D0CDD-57CB-43CD-92FB-37EB18D11060}"/>
    <cellStyle name="Comma 2 5 3 4 2 2 5" xfId="13974" xr:uid="{489A055F-21A9-42B2-83E7-B262F3D50CA6}"/>
    <cellStyle name="Comma 2 5 3 4 2 3" xfId="2853" xr:uid="{0C947E6B-C8F9-4BA9-8BB5-ACD6944B4CD9}"/>
    <cellStyle name="Comma 2 5 3 4 2 3 2" xfId="6897" xr:uid="{A95D0F6E-54BE-470C-B117-BB6B52612C0B}"/>
    <cellStyle name="Comma 2 5 3 4 2 3 2 2" xfId="19029" xr:uid="{EB721E38-C9F1-49C6-A69E-F22491656371}"/>
    <cellStyle name="Comma 2 5 3 4 2 3 3" xfId="10941" xr:uid="{B2074C88-B96C-48C0-99AD-E368D49F6048}"/>
    <cellStyle name="Comma 2 5 3 4 2 3 3 2" xfId="23073" xr:uid="{3E1834E6-417B-443F-98CA-54601E846C5A}"/>
    <cellStyle name="Comma 2 5 3 4 2 3 4" xfId="14985" xr:uid="{9BDBA723-794A-46A3-89DF-0551B62D8DE6}"/>
    <cellStyle name="Comma 2 5 3 4 2 4" xfId="4875" xr:uid="{29BFB6FE-5642-4617-B4B3-34651127BDFF}"/>
    <cellStyle name="Comma 2 5 3 4 2 4 2" xfId="17007" xr:uid="{5F3E0678-2F5E-48F8-B1CD-38C8DAE2CCF0}"/>
    <cellStyle name="Comma 2 5 3 4 2 5" xfId="8919" xr:uid="{A2F4C6B5-1094-43FA-8561-C20396A8C138}"/>
    <cellStyle name="Comma 2 5 3 4 2 5 2" xfId="21051" xr:uid="{A0DC42A2-F2B8-4622-BBD3-698774C31F16}"/>
    <cellStyle name="Comma 2 5 3 4 2 6" xfId="12963" xr:uid="{81693EC6-17C7-4324-89BB-4E99C5D7EEE0}"/>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3" xfId="11447" xr:uid="{9A0CC57E-04D2-4017-8E78-06BFFD4A3167}"/>
    <cellStyle name="Comma 2 5 3 4 3 2 3 2" xfId="23579" xr:uid="{17089A0C-C66B-469E-AC6B-37199FCD6752}"/>
    <cellStyle name="Comma 2 5 3 4 3 2 4" xfId="15491" xr:uid="{2A519BF3-36AA-4EA1-8948-2993F59D7D12}"/>
    <cellStyle name="Comma 2 5 3 4 3 3" xfId="5381" xr:uid="{CE1F4211-6667-4971-98F8-4AB4E623ED50}"/>
    <cellStyle name="Comma 2 5 3 4 3 3 2" xfId="17513" xr:uid="{CC0B73A5-5F28-4D91-BD48-EF185DFB9D38}"/>
    <cellStyle name="Comma 2 5 3 4 3 4" xfId="9425" xr:uid="{44CA36A7-70DA-4AF8-9753-921981EA207B}"/>
    <cellStyle name="Comma 2 5 3 4 3 4 2" xfId="21557" xr:uid="{E7A6B633-ED32-4438-8F08-5C777C7A41E8}"/>
    <cellStyle name="Comma 2 5 3 4 3 5" xfId="13469" xr:uid="{E38763F9-8745-4D0B-BB8C-9782D3BB98AC}"/>
    <cellStyle name="Comma 2 5 3 4 4" xfId="2348" xr:uid="{BF93F117-B66E-46B5-9CCD-503FFCB84462}"/>
    <cellStyle name="Comma 2 5 3 4 4 2" xfId="6392" xr:uid="{A10A3B82-3BC3-4877-948E-1A8F4F3E3D01}"/>
    <cellStyle name="Comma 2 5 3 4 4 2 2" xfId="18524" xr:uid="{6287A434-30E5-4FBC-A1B3-4DD259BD2E42}"/>
    <cellStyle name="Comma 2 5 3 4 4 3" xfId="10436" xr:uid="{7F839121-A23F-4CA3-BF18-9520CFC8EDB0}"/>
    <cellStyle name="Comma 2 5 3 4 4 3 2" xfId="22568" xr:uid="{A7ED2BC6-B5D9-40F3-A7EE-D78252A0D1A0}"/>
    <cellStyle name="Comma 2 5 3 4 4 4" xfId="14480" xr:uid="{32D42BFE-A2F2-4BDC-82D8-DB2B5F11BB2E}"/>
    <cellStyle name="Comma 2 5 3 4 5" xfId="4370" xr:uid="{6037C5D9-125F-4DB4-BB6C-48BCE6DC72FF}"/>
    <cellStyle name="Comma 2 5 3 4 5 2" xfId="16502" xr:uid="{E87070AE-97D0-40BD-901A-7CD08747FC4D}"/>
    <cellStyle name="Comma 2 5 3 4 6" xfId="8414" xr:uid="{6B7820EE-7A1C-4980-8A25-EB66F9892116}"/>
    <cellStyle name="Comma 2 5 3 4 6 2" xfId="20546" xr:uid="{78A6CCB5-8465-473E-8D26-DB235F4B9555}"/>
    <cellStyle name="Comma 2 5 3 4 7" xfId="12458" xr:uid="{C789D9FD-D41B-457E-9B1C-54ACC04733F5}"/>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3" xfId="11699" xr:uid="{D02241FB-9C1D-4827-B770-70DA05BE20F9}"/>
    <cellStyle name="Comma 2 5 3 5 2 2 3 2" xfId="23831" xr:uid="{5AB58C5F-E8BF-495D-BE97-4D4467D8A6B0}"/>
    <cellStyle name="Comma 2 5 3 5 2 2 4" xfId="15743" xr:uid="{5BCDAB48-FC5C-4AF1-A6AA-9869E2D4D93F}"/>
    <cellStyle name="Comma 2 5 3 5 2 3" xfId="5633" xr:uid="{42E16A65-59F5-47B9-8E21-9C0A0B03D9EA}"/>
    <cellStyle name="Comma 2 5 3 5 2 3 2" xfId="17765" xr:uid="{9E6C016E-36F9-4B9B-AB20-2417D26BF75F}"/>
    <cellStyle name="Comma 2 5 3 5 2 4" xfId="9677" xr:uid="{8C5C6C63-4D93-4F42-8119-A339383E46B1}"/>
    <cellStyle name="Comma 2 5 3 5 2 4 2" xfId="21809" xr:uid="{53FACA84-45EB-40CA-9349-90EB74A90449}"/>
    <cellStyle name="Comma 2 5 3 5 2 5" xfId="13721" xr:uid="{DA52CAE8-AD12-4A88-A5EF-DCCAD2F8843D}"/>
    <cellStyle name="Comma 2 5 3 5 3" xfId="2600" xr:uid="{4916A6D1-FB45-4F45-955C-1C5EC2CC9E7D}"/>
    <cellStyle name="Comma 2 5 3 5 3 2" xfId="6644" xr:uid="{363E7286-0D43-45CC-B43F-F6F36EC3DE13}"/>
    <cellStyle name="Comma 2 5 3 5 3 2 2" xfId="18776" xr:uid="{1686D34C-8BD6-48E3-8667-B52B6C1F0E97}"/>
    <cellStyle name="Comma 2 5 3 5 3 3" xfId="10688" xr:uid="{613EFF65-0969-498A-80D9-D89832298131}"/>
    <cellStyle name="Comma 2 5 3 5 3 3 2" xfId="22820" xr:uid="{2B3F442B-36AF-462B-9FBE-5E26CF8A6166}"/>
    <cellStyle name="Comma 2 5 3 5 3 4" xfId="14732" xr:uid="{88BDA8BA-5B33-48D8-912E-73671DAB9785}"/>
    <cellStyle name="Comma 2 5 3 5 4" xfId="4622" xr:uid="{02C38FE7-BB33-4206-B33A-8805ADC8E691}"/>
    <cellStyle name="Comma 2 5 3 5 4 2" xfId="16754" xr:uid="{C0412903-74A4-44E6-95D0-CFECAEFC13DA}"/>
    <cellStyle name="Comma 2 5 3 5 5" xfId="8666" xr:uid="{E576DF14-4051-4C1A-BF17-5C4E956CD136}"/>
    <cellStyle name="Comma 2 5 3 5 5 2" xfId="20798" xr:uid="{94D8FA8E-0216-435C-B179-511CE2FA4913}"/>
    <cellStyle name="Comma 2 5 3 5 6" xfId="12710" xr:uid="{E763CD00-E10E-4BBB-A5DD-C684F438589B}"/>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3" xfId="11194" xr:uid="{B7C48332-4DDA-45B8-B73E-DACB5CE83C7D}"/>
    <cellStyle name="Comma 2 5 3 6 2 3 2" xfId="23326" xr:uid="{D2CC925A-E0FA-4631-8B44-B2CE40A5927C}"/>
    <cellStyle name="Comma 2 5 3 6 2 4" xfId="15238" xr:uid="{A658DAAF-CDD9-4BA9-87AA-05846BDD48D7}"/>
    <cellStyle name="Comma 2 5 3 6 3" xfId="5128" xr:uid="{63287FDF-8FA8-4CBA-A3F5-10ABC5DE48C2}"/>
    <cellStyle name="Comma 2 5 3 6 3 2" xfId="17260" xr:uid="{FF820F03-514F-46D9-9886-742A0593F34B}"/>
    <cellStyle name="Comma 2 5 3 6 4" xfId="9172" xr:uid="{F780AD04-7B3A-48C0-BE1C-4E366ECA1617}"/>
    <cellStyle name="Comma 2 5 3 6 4 2" xfId="21304" xr:uid="{88F0257D-9EC4-4B27-A3C7-95A76325D387}"/>
    <cellStyle name="Comma 2 5 3 6 5" xfId="13216" xr:uid="{AD2C9232-158F-4517-B894-31A074379648}"/>
    <cellStyle name="Comma 2 5 3 7" xfId="2095" xr:uid="{04C42F86-8AC0-4B8F-9F7F-2B6588106356}"/>
    <cellStyle name="Comma 2 5 3 7 2" xfId="6139" xr:uid="{37DB0783-C60E-40CD-8B23-332C6FD3D3AA}"/>
    <cellStyle name="Comma 2 5 3 7 2 2" xfId="18271" xr:uid="{1CA9F37B-830A-4149-9151-BE883F9B2CD8}"/>
    <cellStyle name="Comma 2 5 3 7 3" xfId="10183" xr:uid="{11AF63FA-5CB4-4F87-8EAF-A6812EBC3F48}"/>
    <cellStyle name="Comma 2 5 3 7 3 2" xfId="22315" xr:uid="{6597B85A-0A13-448C-87EF-D9803A058281}"/>
    <cellStyle name="Comma 2 5 3 7 4" xfId="14227" xr:uid="{7288D3F9-8DDF-49AD-8F1A-8981640BBA44}"/>
    <cellStyle name="Comma 2 5 3 8" xfId="4117" xr:uid="{AFF108A8-159E-463B-BC5C-381D652779C8}"/>
    <cellStyle name="Comma 2 5 3 8 2" xfId="16249" xr:uid="{FD746116-5D25-425C-9DA8-2FD5E754FE41}"/>
    <cellStyle name="Comma 2 5 3 9" xfId="8161" xr:uid="{79579E7F-5B02-460F-98AA-7C30DD6CD7B7}"/>
    <cellStyle name="Comma 2 5 3 9 2" xfId="20293" xr:uid="{1F8004FB-F23F-4F06-849A-A36EA795E365}"/>
    <cellStyle name="Comma 2 5 4" xfId="94" xr:uid="{FBB8F24E-475E-4391-B7DE-26207B749098}"/>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3" xfId="12099" xr:uid="{05050239-3C5F-4A11-9E73-7DF2368CDD3F}"/>
    <cellStyle name="Comma 2 5 4 2 2 2 2 2 3 2" xfId="24231" xr:uid="{D6C52DDB-3CE2-4C4F-AB4C-408A6CE12502}"/>
    <cellStyle name="Comma 2 5 4 2 2 2 2 2 4" xfId="16143" xr:uid="{29277887-3019-4F31-B2D1-06C01244F6B6}"/>
    <cellStyle name="Comma 2 5 4 2 2 2 2 3" xfId="6033" xr:uid="{8E2FA5E6-5D0A-4838-B9D4-5769BB211806}"/>
    <cellStyle name="Comma 2 5 4 2 2 2 2 3 2" xfId="18165" xr:uid="{3E3B90A2-FB21-43D8-8531-44C1FD929A61}"/>
    <cellStyle name="Comma 2 5 4 2 2 2 2 4" xfId="10077" xr:uid="{571AF5D3-759D-48BF-97DD-78691461EC08}"/>
    <cellStyle name="Comma 2 5 4 2 2 2 2 4 2" xfId="22209" xr:uid="{9A94CC61-58F3-44CE-B767-3A9293D62A5C}"/>
    <cellStyle name="Comma 2 5 4 2 2 2 2 5" xfId="14121" xr:uid="{9B259A6A-FC55-48A0-A3FF-DA6E1DA81B2A}"/>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3" xfId="11088" xr:uid="{855200B8-221A-47D9-853B-64F750877744}"/>
    <cellStyle name="Comma 2 5 4 2 2 2 3 3 2" xfId="23220" xr:uid="{C1944373-B167-41EF-88D0-40CEEBE456C2}"/>
    <cellStyle name="Comma 2 5 4 2 2 2 3 4" xfId="15132" xr:uid="{04AA2247-2E18-442C-B906-EC8202A5DDB6}"/>
    <cellStyle name="Comma 2 5 4 2 2 2 4" xfId="5022" xr:uid="{14522D56-FFCF-4662-AA69-42F940E75692}"/>
    <cellStyle name="Comma 2 5 4 2 2 2 4 2" xfId="17154" xr:uid="{356DBDB5-3362-44CB-9230-01DDC768CA10}"/>
    <cellStyle name="Comma 2 5 4 2 2 2 5" xfId="9066" xr:uid="{3FA89B7C-0D87-44B9-8184-8ED99F89D590}"/>
    <cellStyle name="Comma 2 5 4 2 2 2 5 2" xfId="21198" xr:uid="{5555AAE8-E423-41B3-B019-D4A383FCE994}"/>
    <cellStyle name="Comma 2 5 4 2 2 2 6" xfId="13110" xr:uid="{BC519729-A9D2-47F7-81EA-8C08B152FBCD}"/>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3" xfId="11594" xr:uid="{B0677B5F-256D-4C97-9041-81B219B6A1EA}"/>
    <cellStyle name="Comma 2 5 4 2 2 3 2 3 2" xfId="23726" xr:uid="{45AB8779-DEEC-4E0F-807A-90C035C93CDA}"/>
    <cellStyle name="Comma 2 5 4 2 2 3 2 4" xfId="15638" xr:uid="{6525D026-7B88-4793-B820-A2B3EE3BA594}"/>
    <cellStyle name="Comma 2 5 4 2 2 3 3" xfId="5528" xr:uid="{E3056E44-D60A-449C-AAB5-A73BCB8B6694}"/>
    <cellStyle name="Comma 2 5 4 2 2 3 3 2" xfId="17660" xr:uid="{EE28E95C-1160-41D8-9DA4-81E2332C1691}"/>
    <cellStyle name="Comma 2 5 4 2 2 3 4" xfId="9572" xr:uid="{28FA7CF2-60A3-4A6E-B38C-C3B27FEB20DA}"/>
    <cellStyle name="Comma 2 5 4 2 2 3 4 2" xfId="21704" xr:uid="{7D9189C5-A993-4C58-BE49-4285432063EC}"/>
    <cellStyle name="Comma 2 5 4 2 2 3 5" xfId="13616" xr:uid="{5CFBEDA7-070D-45F3-8A97-51E1C930CC86}"/>
    <cellStyle name="Comma 2 5 4 2 2 4" xfId="2495" xr:uid="{880AE2BE-8E06-479B-B2D6-28607728F47E}"/>
    <cellStyle name="Comma 2 5 4 2 2 4 2" xfId="6539" xr:uid="{5E7DB238-B176-4885-A429-CB029A5AEDFD}"/>
    <cellStyle name="Comma 2 5 4 2 2 4 2 2" xfId="18671" xr:uid="{DD99F511-9C5D-4C0B-958B-3081A23FC973}"/>
    <cellStyle name="Comma 2 5 4 2 2 4 3" xfId="10583" xr:uid="{5CD86D65-E1A7-4EFA-B0CC-2A0ED427ED9E}"/>
    <cellStyle name="Comma 2 5 4 2 2 4 3 2" xfId="22715" xr:uid="{69BF2374-1720-4CB0-ADA5-6E738C7E3C4D}"/>
    <cellStyle name="Comma 2 5 4 2 2 4 4" xfId="14627" xr:uid="{F354B5BF-920C-417D-93FA-87ED20E1DFB4}"/>
    <cellStyle name="Comma 2 5 4 2 2 5" xfId="4517" xr:uid="{1D647141-5C51-41F1-ACEB-CCE03822A453}"/>
    <cellStyle name="Comma 2 5 4 2 2 5 2" xfId="16649" xr:uid="{63FC7D5F-FF55-48C1-83D2-28D33E4C14D1}"/>
    <cellStyle name="Comma 2 5 4 2 2 6" xfId="8561" xr:uid="{00E23822-6903-480E-A354-7C7731FEC6D6}"/>
    <cellStyle name="Comma 2 5 4 2 2 6 2" xfId="20693" xr:uid="{6BABA8B9-A9E2-4898-8BA2-93DF02C0B338}"/>
    <cellStyle name="Comma 2 5 4 2 2 7" xfId="12605" xr:uid="{6B17F871-DC5F-4783-B7B4-C46AC2CE8CE6}"/>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3" xfId="11846" xr:uid="{64DC2748-B0DF-402F-A14D-C1F41E1259CA}"/>
    <cellStyle name="Comma 2 5 4 2 3 2 2 3 2" xfId="23978" xr:uid="{ACFAF4F0-1029-41EB-80BF-7277C8FDE0A4}"/>
    <cellStyle name="Comma 2 5 4 2 3 2 2 4" xfId="15890" xr:uid="{09B28145-2E80-4C0F-B702-AC547CC10DE6}"/>
    <cellStyle name="Comma 2 5 4 2 3 2 3" xfId="5780" xr:uid="{FA143CA8-B82B-45EA-97CB-8432C6892999}"/>
    <cellStyle name="Comma 2 5 4 2 3 2 3 2" xfId="17912" xr:uid="{9605BC04-2081-479C-842A-A66611F6D733}"/>
    <cellStyle name="Comma 2 5 4 2 3 2 4" xfId="9824" xr:uid="{D6C333C3-2AFA-4431-8A3D-F9FA5F12D431}"/>
    <cellStyle name="Comma 2 5 4 2 3 2 4 2" xfId="21956" xr:uid="{F0A096C4-88AA-456D-A965-9B4EB20D2EC2}"/>
    <cellStyle name="Comma 2 5 4 2 3 2 5" xfId="13868" xr:uid="{092E5B42-47E9-4970-9F19-54AEECE7FEB6}"/>
    <cellStyle name="Comma 2 5 4 2 3 3" xfId="2747" xr:uid="{E5614EFC-06BB-4CA0-B7B6-DD842A5A8891}"/>
    <cellStyle name="Comma 2 5 4 2 3 3 2" xfId="6791" xr:uid="{95DEFCE0-DD89-4ADB-815A-104C36B3ACBE}"/>
    <cellStyle name="Comma 2 5 4 2 3 3 2 2" xfId="18923" xr:uid="{CCCB901D-1EA3-4C6B-82A7-90189DA66354}"/>
    <cellStyle name="Comma 2 5 4 2 3 3 3" xfId="10835" xr:uid="{11DE7525-DE9E-4942-B59C-E4AD1BD5644F}"/>
    <cellStyle name="Comma 2 5 4 2 3 3 3 2" xfId="22967" xr:uid="{6C187FDF-AC2B-417D-A744-7F44E2522E13}"/>
    <cellStyle name="Comma 2 5 4 2 3 3 4" xfId="14879" xr:uid="{71251EC7-DCBF-400A-A167-5590790BFA88}"/>
    <cellStyle name="Comma 2 5 4 2 3 4" xfId="4769" xr:uid="{52D8E8A5-F172-4C70-AE42-93A43D01D110}"/>
    <cellStyle name="Comma 2 5 4 2 3 4 2" xfId="16901" xr:uid="{260F3289-CC49-41DD-8998-8BDA57363B22}"/>
    <cellStyle name="Comma 2 5 4 2 3 5" xfId="8813" xr:uid="{FBF3AB7F-20B6-41C8-866A-EBAE9BC95B87}"/>
    <cellStyle name="Comma 2 5 4 2 3 5 2" xfId="20945" xr:uid="{A685D5F4-CCDC-4C1F-9BF5-B7292B34DE6D}"/>
    <cellStyle name="Comma 2 5 4 2 3 6" xfId="12857" xr:uid="{C93388C6-C845-44D0-A2C4-7AFF03CE80E7}"/>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3" xfId="11341" xr:uid="{01A61BFB-3A4C-4B39-A093-E51F32147EFF}"/>
    <cellStyle name="Comma 2 5 4 2 4 2 3 2" xfId="23473" xr:uid="{6DBB5BC9-8390-41B1-8993-1BF685D35A5A}"/>
    <cellStyle name="Comma 2 5 4 2 4 2 4" xfId="15385" xr:uid="{EC8E9622-47C6-44F6-8085-6F3DA4C3DBB5}"/>
    <cellStyle name="Comma 2 5 4 2 4 3" xfId="5275" xr:uid="{BD84CF8B-994F-43DD-9FA0-8E3071786ED1}"/>
    <cellStyle name="Comma 2 5 4 2 4 3 2" xfId="17407" xr:uid="{9CEDF689-6F04-4E7E-AE70-F1ABA16C85A3}"/>
    <cellStyle name="Comma 2 5 4 2 4 4" xfId="9319" xr:uid="{E17A4260-BD6C-4142-9BE2-448E9745BE32}"/>
    <cellStyle name="Comma 2 5 4 2 4 4 2" xfId="21451" xr:uid="{D7E00810-C9D9-4364-A0CE-9928A9511852}"/>
    <cellStyle name="Comma 2 5 4 2 4 5" xfId="13363" xr:uid="{5B9726D8-F992-4E84-996C-9BE4264E676A}"/>
    <cellStyle name="Comma 2 5 4 2 5" xfId="2242" xr:uid="{FA95202E-8388-460F-9267-1BE71FD74AE6}"/>
    <cellStyle name="Comma 2 5 4 2 5 2" xfId="6286" xr:uid="{05D4C73F-9236-4145-A6D3-92799E82EF45}"/>
    <cellStyle name="Comma 2 5 4 2 5 2 2" xfId="18418" xr:uid="{E82C84BF-00D6-45F1-BC84-EBABBD260DF1}"/>
    <cellStyle name="Comma 2 5 4 2 5 3" xfId="10330" xr:uid="{AB128A63-AB92-45E4-A7AC-67EB39ED92BE}"/>
    <cellStyle name="Comma 2 5 4 2 5 3 2" xfId="22462" xr:uid="{1C4B8250-3CF9-4C2E-9989-EBB053013B41}"/>
    <cellStyle name="Comma 2 5 4 2 5 4" xfId="14374" xr:uid="{CA9EC856-5144-484A-9401-7445D241E0C5}"/>
    <cellStyle name="Comma 2 5 4 2 6" xfId="4264" xr:uid="{01E8BF1E-C33B-4815-821F-436FBCB0D498}"/>
    <cellStyle name="Comma 2 5 4 2 6 2" xfId="16396" xr:uid="{7C91293C-F674-40F6-AE60-46B84EC46245}"/>
    <cellStyle name="Comma 2 5 4 2 7" xfId="8308" xr:uid="{C42F20A1-4158-4BE8-A78F-D60C088311ED}"/>
    <cellStyle name="Comma 2 5 4 2 7 2" xfId="20440" xr:uid="{B4BD6015-74FC-49B9-98CD-C151248B90FC}"/>
    <cellStyle name="Comma 2 5 4 2 8" xfId="12352" xr:uid="{67B83535-97E0-46F1-BAA7-CF8D75A92430}"/>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3" xfId="11973" xr:uid="{8CC609FE-0F9D-4C88-99A5-F058E92970FE}"/>
    <cellStyle name="Comma 2 5 4 3 2 2 2 3 2" xfId="24105" xr:uid="{E86F290E-8281-4A46-9E9C-7F450908292B}"/>
    <cellStyle name="Comma 2 5 4 3 2 2 2 4" xfId="16017" xr:uid="{177482B5-B947-4919-8410-6D589CF2AC7C}"/>
    <cellStyle name="Comma 2 5 4 3 2 2 3" xfId="5907" xr:uid="{7AA47B4D-5506-42B3-A325-C2E9A3734901}"/>
    <cellStyle name="Comma 2 5 4 3 2 2 3 2" xfId="18039" xr:uid="{63384307-829C-430E-85B4-07B233AC418E}"/>
    <cellStyle name="Comma 2 5 4 3 2 2 4" xfId="9951" xr:uid="{5337F9E3-E38A-4554-8C2B-69A90F40DDFA}"/>
    <cellStyle name="Comma 2 5 4 3 2 2 4 2" xfId="22083" xr:uid="{AF49C99D-4E65-4D27-8538-A07DE3D4EE73}"/>
    <cellStyle name="Comma 2 5 4 3 2 2 5" xfId="13995" xr:uid="{215E598F-DA51-4455-8B11-272E59E44240}"/>
    <cellStyle name="Comma 2 5 4 3 2 3" xfId="2874" xr:uid="{EF631BCD-C9C1-4B91-BEDB-8A1BDE9A5582}"/>
    <cellStyle name="Comma 2 5 4 3 2 3 2" xfId="6918" xr:uid="{2599CD7B-F230-4F36-8264-D6A276F1B39C}"/>
    <cellStyle name="Comma 2 5 4 3 2 3 2 2" xfId="19050" xr:uid="{5E381861-43CA-40BE-8E0F-F00DE6D1B577}"/>
    <cellStyle name="Comma 2 5 4 3 2 3 3" xfId="10962" xr:uid="{E42FF12C-03E9-44F0-A753-B2F03ED415D1}"/>
    <cellStyle name="Comma 2 5 4 3 2 3 3 2" xfId="23094" xr:uid="{1F7E6605-2C3E-4026-87F1-653F1F7BD9D3}"/>
    <cellStyle name="Comma 2 5 4 3 2 3 4" xfId="15006" xr:uid="{0DE6D052-BE9F-4518-8B64-540809177783}"/>
    <cellStyle name="Comma 2 5 4 3 2 4" xfId="4896" xr:uid="{3580F634-4BE8-4949-B17F-B710842AF450}"/>
    <cellStyle name="Comma 2 5 4 3 2 4 2" xfId="17028" xr:uid="{0B8ECC5B-1827-4776-B6E4-DCDB54FF7246}"/>
    <cellStyle name="Comma 2 5 4 3 2 5" xfId="8940" xr:uid="{1B2C6679-BBC6-41FE-B7FA-23A7BB955F20}"/>
    <cellStyle name="Comma 2 5 4 3 2 5 2" xfId="21072" xr:uid="{380CE8B7-9116-44C5-8D91-5B2523834C50}"/>
    <cellStyle name="Comma 2 5 4 3 2 6" xfId="12984" xr:uid="{20ACF22E-BC27-4C44-9B27-3743B79E20D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3" xfId="11468" xr:uid="{58F4B690-25A0-44FE-B24A-5F3816394390}"/>
    <cellStyle name="Comma 2 5 4 3 3 2 3 2" xfId="23600" xr:uid="{20362963-2F64-48E2-87A5-6650F5BFB88C}"/>
    <cellStyle name="Comma 2 5 4 3 3 2 4" xfId="15512" xr:uid="{3E795A37-C4A0-47E9-BB6B-266D8A3D5E51}"/>
    <cellStyle name="Comma 2 5 4 3 3 3" xfId="5402" xr:uid="{2C94AB54-434A-4CC9-AE6A-26D490516005}"/>
    <cellStyle name="Comma 2 5 4 3 3 3 2" xfId="17534" xr:uid="{2AFE279F-A901-4361-BB6A-B4829B7F40C5}"/>
    <cellStyle name="Comma 2 5 4 3 3 4" xfId="9446" xr:uid="{7359450F-C109-4EC8-87E5-5A479711944A}"/>
    <cellStyle name="Comma 2 5 4 3 3 4 2" xfId="21578" xr:uid="{1C49D533-4EAE-4DA6-9932-DB900F82BDE2}"/>
    <cellStyle name="Comma 2 5 4 3 3 5" xfId="13490" xr:uid="{6238B3E2-C3A7-4655-B1DF-202C4DCB8308}"/>
    <cellStyle name="Comma 2 5 4 3 4" xfId="2369" xr:uid="{D3E06667-4F36-44F1-93B1-4D86C41AA853}"/>
    <cellStyle name="Comma 2 5 4 3 4 2" xfId="6413" xr:uid="{6A560E26-A941-4005-9915-CEA19531160E}"/>
    <cellStyle name="Comma 2 5 4 3 4 2 2" xfId="18545" xr:uid="{2C17BA13-DE1F-439F-AD30-E8129A8565C9}"/>
    <cellStyle name="Comma 2 5 4 3 4 3" xfId="10457" xr:uid="{CC005078-7806-4A60-8788-BC317C7CAABB}"/>
    <cellStyle name="Comma 2 5 4 3 4 3 2" xfId="22589" xr:uid="{2793B39C-0B71-4562-8ADB-D9916801DC2B}"/>
    <cellStyle name="Comma 2 5 4 3 4 4" xfId="14501" xr:uid="{100D551D-348E-4FF2-9588-18B64495ACF2}"/>
    <cellStyle name="Comma 2 5 4 3 5" xfId="4391" xr:uid="{FC46CBAB-5DEE-4339-8089-BAA3B9458BED}"/>
    <cellStyle name="Comma 2 5 4 3 5 2" xfId="16523" xr:uid="{2316CFB2-BF19-4293-8595-F975B4954CBA}"/>
    <cellStyle name="Comma 2 5 4 3 6" xfId="8435" xr:uid="{62A7E6E9-5B1E-4C2A-8387-E94831810FE1}"/>
    <cellStyle name="Comma 2 5 4 3 6 2" xfId="20567" xr:uid="{03CE69F7-4478-4732-9061-ABE83F70144B}"/>
    <cellStyle name="Comma 2 5 4 3 7" xfId="12479" xr:uid="{E55AEE50-86FB-4FAA-AC4C-AC3F84DA4EE6}"/>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3" xfId="11720" xr:uid="{4E71952C-C82C-4973-ADC4-921664AAB411}"/>
    <cellStyle name="Comma 2 5 4 4 2 2 3 2" xfId="23852" xr:uid="{368AEB8C-100E-44D8-823E-389DF0F89FE3}"/>
    <cellStyle name="Comma 2 5 4 4 2 2 4" xfId="15764" xr:uid="{5B8BCAD7-EC30-4C41-90B6-7638D2C6775C}"/>
    <cellStyle name="Comma 2 5 4 4 2 3" xfId="5654" xr:uid="{80DE8DC0-503B-4556-B61B-F490B8BDE295}"/>
    <cellStyle name="Comma 2 5 4 4 2 3 2" xfId="17786" xr:uid="{1962C4EB-3119-4D45-8C05-1C73E6A7A245}"/>
    <cellStyle name="Comma 2 5 4 4 2 4" xfId="9698" xr:uid="{54659109-EB1C-4F0B-8626-AF835A39D821}"/>
    <cellStyle name="Comma 2 5 4 4 2 4 2" xfId="21830" xr:uid="{01000626-B7B7-4B77-816E-9E2420A4B122}"/>
    <cellStyle name="Comma 2 5 4 4 2 5" xfId="13742" xr:uid="{60F8A011-9A56-4EA7-AFC6-35330CB72FD7}"/>
    <cellStyle name="Comma 2 5 4 4 3" xfId="2621" xr:uid="{69637CF3-FF67-4B2E-A0FC-EB6756BC4CE5}"/>
    <cellStyle name="Comma 2 5 4 4 3 2" xfId="6665" xr:uid="{3D9E1AA8-EEB7-4DEB-8CDA-34C3C4522D16}"/>
    <cellStyle name="Comma 2 5 4 4 3 2 2" xfId="18797" xr:uid="{BCB6A72B-6911-4B27-A3DF-E39491F20E25}"/>
    <cellStyle name="Comma 2 5 4 4 3 3" xfId="10709" xr:uid="{0A8B845B-5179-4D1F-927D-6ADFE08CAC19}"/>
    <cellStyle name="Comma 2 5 4 4 3 3 2" xfId="22841" xr:uid="{279253AA-F35F-400F-8864-BE4D2A7C7920}"/>
    <cellStyle name="Comma 2 5 4 4 3 4" xfId="14753" xr:uid="{B231EB19-CFFD-416F-9D8A-F1265EFE7837}"/>
    <cellStyle name="Comma 2 5 4 4 4" xfId="4643" xr:uid="{7BCB52FC-8A66-49A3-BC7A-953681FB7C6E}"/>
    <cellStyle name="Comma 2 5 4 4 4 2" xfId="16775" xr:uid="{CA9D922B-8E4A-415B-935A-413D98D5A06A}"/>
    <cellStyle name="Comma 2 5 4 4 5" xfId="8687" xr:uid="{DFC6C3B1-282E-4F9C-A019-7B27B5E24BFD}"/>
    <cellStyle name="Comma 2 5 4 4 5 2" xfId="20819" xr:uid="{7B3451B2-6367-4C53-BBAB-74A939C919D1}"/>
    <cellStyle name="Comma 2 5 4 4 6" xfId="12731" xr:uid="{2DB457B0-2307-463B-881C-7B090379B35B}"/>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3" xfId="11215" xr:uid="{E4A878FC-253A-447C-AC3B-9B614439B9E7}"/>
    <cellStyle name="Comma 2 5 4 5 2 3 2" xfId="23347" xr:uid="{9C26CE70-1473-49C3-AB3D-E86DF69EC92D}"/>
    <cellStyle name="Comma 2 5 4 5 2 4" xfId="15259" xr:uid="{2ABB68C8-E615-4C95-971D-B050E68DD971}"/>
    <cellStyle name="Comma 2 5 4 5 3" xfId="5149" xr:uid="{4D53A12D-2AB2-473C-AB9F-29F6C08AEFCF}"/>
    <cellStyle name="Comma 2 5 4 5 3 2" xfId="17281" xr:uid="{40385C4C-ABEA-450E-954C-91E20FECEA16}"/>
    <cellStyle name="Comma 2 5 4 5 4" xfId="9193" xr:uid="{73EBBDB2-49F9-4FD4-91AE-88E4E306D94E}"/>
    <cellStyle name="Comma 2 5 4 5 4 2" xfId="21325" xr:uid="{465BE910-A660-4DE7-8E3A-3E3531017939}"/>
    <cellStyle name="Comma 2 5 4 5 5" xfId="13237" xr:uid="{920DD515-BDC4-409C-B53C-3DDAFE11E68B}"/>
    <cellStyle name="Comma 2 5 4 6" xfId="2116" xr:uid="{20710D7C-FCC4-42DE-9CE2-1E9A066178B5}"/>
    <cellStyle name="Comma 2 5 4 6 2" xfId="6160" xr:uid="{0288A09C-4BD5-4E81-A4C4-1DA1AE8F6382}"/>
    <cellStyle name="Comma 2 5 4 6 2 2" xfId="18292" xr:uid="{5FCCB604-836D-4B45-A6BC-65BBEA7BC39F}"/>
    <cellStyle name="Comma 2 5 4 6 3" xfId="10204" xr:uid="{C9AE8955-2D89-49D9-9010-53B2E5FA568C}"/>
    <cellStyle name="Comma 2 5 4 6 3 2" xfId="22336" xr:uid="{2C0706BE-FB31-4FFE-9003-88BD03B47D15}"/>
    <cellStyle name="Comma 2 5 4 6 4" xfId="14248" xr:uid="{302B9B43-6B1D-4C94-94EB-CF46483D48E9}"/>
    <cellStyle name="Comma 2 5 4 7" xfId="4138" xr:uid="{826D86DD-96F9-48CE-82E2-EE0A4CEC63BB}"/>
    <cellStyle name="Comma 2 5 4 7 2" xfId="16270" xr:uid="{F8484B26-3776-4BEE-8E2C-DD969A9DB2E9}"/>
    <cellStyle name="Comma 2 5 4 8" xfId="8182" xr:uid="{13FD4752-4F80-492A-A6C9-13B9264590BE}"/>
    <cellStyle name="Comma 2 5 4 8 2" xfId="20314" xr:uid="{37F1EFE6-31A1-4491-8E84-59BD3A50853A}"/>
    <cellStyle name="Comma 2 5 4 9" xfId="12226" xr:uid="{A5BFA3F0-E783-4464-9BDC-FD3CE572C2A0}"/>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3" xfId="12036" xr:uid="{4EDBB214-3C79-45DA-9F41-BAEA4965891C}"/>
    <cellStyle name="Comma 2 5 5 2 2 2 2 3 2" xfId="24168" xr:uid="{9FD0F268-C7F9-4E27-975C-D7B579F19E30}"/>
    <cellStyle name="Comma 2 5 5 2 2 2 2 4" xfId="16080" xr:uid="{A99E4812-ECCA-4471-829B-04CD9304ECE7}"/>
    <cellStyle name="Comma 2 5 5 2 2 2 3" xfId="5970" xr:uid="{850F17F1-B6E0-44ED-ACB6-0B3B4D7DEAB4}"/>
    <cellStyle name="Comma 2 5 5 2 2 2 3 2" xfId="18102" xr:uid="{D8391EFC-DA05-4E13-A2B7-E21DA40CAB5F}"/>
    <cellStyle name="Comma 2 5 5 2 2 2 4" xfId="10014" xr:uid="{7FD697A4-30FF-4D00-ADBD-54022AF1C6C9}"/>
    <cellStyle name="Comma 2 5 5 2 2 2 4 2" xfId="22146" xr:uid="{54C0A03C-CF47-4EBD-9BD3-CECCC1222A36}"/>
    <cellStyle name="Comma 2 5 5 2 2 2 5" xfId="14058" xr:uid="{030D7525-F9F0-4BA3-9D77-D986340A9FB7}"/>
    <cellStyle name="Comma 2 5 5 2 2 3" xfId="2937" xr:uid="{9B6A1F22-7457-42FA-9449-9E4EE47EE92F}"/>
    <cellStyle name="Comma 2 5 5 2 2 3 2" xfId="6981" xr:uid="{1D1D9913-5383-46F7-A253-C8D8EF29FA58}"/>
    <cellStyle name="Comma 2 5 5 2 2 3 2 2" xfId="19113" xr:uid="{BC2B5D04-D7EC-41E5-AEB5-EA66C9DA8ACE}"/>
    <cellStyle name="Comma 2 5 5 2 2 3 3" xfId="11025" xr:uid="{88D824C2-2127-4740-B081-B9B2DD6C09FE}"/>
    <cellStyle name="Comma 2 5 5 2 2 3 3 2" xfId="23157" xr:uid="{83ED5B23-02A0-4A62-9EBB-2AECCB27CA1F}"/>
    <cellStyle name="Comma 2 5 5 2 2 3 4" xfId="15069" xr:uid="{B4591B8B-6783-40C0-A72F-82EEB19412F6}"/>
    <cellStyle name="Comma 2 5 5 2 2 4" xfId="4959" xr:uid="{E4351F9D-491E-4D47-A42A-A453A92041E1}"/>
    <cellStyle name="Comma 2 5 5 2 2 4 2" xfId="17091" xr:uid="{5DDF6A9B-5226-481C-8A01-D9040AC9BA64}"/>
    <cellStyle name="Comma 2 5 5 2 2 5" xfId="9003" xr:uid="{B0BB03CC-3CD0-4994-A3A5-03EC5EBB065D}"/>
    <cellStyle name="Comma 2 5 5 2 2 5 2" xfId="21135" xr:uid="{D020AC67-01CF-4D6D-8AB0-1B9EF148583D}"/>
    <cellStyle name="Comma 2 5 5 2 2 6" xfId="13047" xr:uid="{C79CA264-7256-46DD-A220-31362F921192}"/>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3" xfId="11531" xr:uid="{59C0472A-3BA0-47E4-811A-A2B73DAB8CAB}"/>
    <cellStyle name="Comma 2 5 5 2 3 2 3 2" xfId="23663" xr:uid="{74AEA656-82FA-4EB2-BD3B-88F258AF3E8F}"/>
    <cellStyle name="Comma 2 5 5 2 3 2 4" xfId="15575" xr:uid="{9627098B-05FC-4A0F-83AE-B9BCDF4C8237}"/>
    <cellStyle name="Comma 2 5 5 2 3 3" xfId="5465" xr:uid="{08915D03-FD72-4089-850E-A6289FCC2527}"/>
    <cellStyle name="Comma 2 5 5 2 3 3 2" xfId="17597" xr:uid="{ECAF48D6-2EB3-436F-B535-E769608D4F10}"/>
    <cellStyle name="Comma 2 5 5 2 3 4" xfId="9509" xr:uid="{7EB511AF-0538-4D02-A5F7-09BA3533BD6B}"/>
    <cellStyle name="Comma 2 5 5 2 3 4 2" xfId="21641" xr:uid="{7E6FA23B-8079-4CD8-B10A-8630ABE73990}"/>
    <cellStyle name="Comma 2 5 5 2 3 5" xfId="13553" xr:uid="{255C4B24-9295-4954-B43A-32C6CBBCBD9B}"/>
    <cellStyle name="Comma 2 5 5 2 4" xfId="2432" xr:uid="{9DC97107-EDE8-4719-A7B6-0E77F51599EA}"/>
    <cellStyle name="Comma 2 5 5 2 4 2" xfId="6476" xr:uid="{179EA248-72BF-4C0A-9372-B80D4734099D}"/>
    <cellStyle name="Comma 2 5 5 2 4 2 2" xfId="18608" xr:uid="{88FE7AD7-D7D2-40EB-819B-9157EC7AA62C}"/>
    <cellStyle name="Comma 2 5 5 2 4 3" xfId="10520" xr:uid="{64A3BC28-BA50-4CDE-9305-A001F892A10B}"/>
    <cellStyle name="Comma 2 5 5 2 4 3 2" xfId="22652" xr:uid="{807FBED7-1999-4A64-85AB-344471A72848}"/>
    <cellStyle name="Comma 2 5 5 2 4 4" xfId="14564" xr:uid="{7B85D6D5-1FFA-4D3A-A9BD-F20796F5E0C5}"/>
    <cellStyle name="Comma 2 5 5 2 5" xfId="4454" xr:uid="{DC039C27-B5F4-4364-A0F8-2CDD147C6937}"/>
    <cellStyle name="Comma 2 5 5 2 5 2" xfId="16586" xr:uid="{2D9E162D-9615-4C91-B3DA-AFD33316D90C}"/>
    <cellStyle name="Comma 2 5 5 2 6" xfId="8498" xr:uid="{7419228C-3038-4287-ACDA-D0F77A44341C}"/>
    <cellStyle name="Comma 2 5 5 2 6 2" xfId="20630" xr:uid="{89101568-F19E-4B70-9626-67BDA5C06320}"/>
    <cellStyle name="Comma 2 5 5 2 7" xfId="12542" xr:uid="{7D07D56E-301F-42DC-ACD1-6ACF52381A4F}"/>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3" xfId="11783" xr:uid="{07672732-FEA7-41FC-A450-1BDFC94F691A}"/>
    <cellStyle name="Comma 2 5 5 3 2 2 3 2" xfId="23915" xr:uid="{393BEBB7-2D31-4CB6-BC28-2A7CA57EC259}"/>
    <cellStyle name="Comma 2 5 5 3 2 2 4" xfId="15827" xr:uid="{EADBFAAB-3CCA-4AF7-B24F-D8B57AE80BBF}"/>
    <cellStyle name="Comma 2 5 5 3 2 3" xfId="5717" xr:uid="{8B62E054-A0A6-4C1E-BBB3-ACA289F65D62}"/>
    <cellStyle name="Comma 2 5 5 3 2 3 2" xfId="17849" xr:uid="{F4BBFF16-9DCE-482B-96CB-4D5EAEE59BC0}"/>
    <cellStyle name="Comma 2 5 5 3 2 4" xfId="9761" xr:uid="{42D8BD74-64CD-43E7-AA99-6DAE8FE0FC10}"/>
    <cellStyle name="Comma 2 5 5 3 2 4 2" xfId="21893" xr:uid="{945464CD-7F28-47BB-B2D1-C6722BD7A146}"/>
    <cellStyle name="Comma 2 5 5 3 2 5" xfId="13805" xr:uid="{0A39EBEF-741D-4D80-B83B-92ADB3FC1272}"/>
    <cellStyle name="Comma 2 5 5 3 3" xfId="2684" xr:uid="{301E8186-A72E-4D4E-81FA-59F4494E8808}"/>
    <cellStyle name="Comma 2 5 5 3 3 2" xfId="6728" xr:uid="{4210C356-962B-46A1-A186-D16945B6BBB8}"/>
    <cellStyle name="Comma 2 5 5 3 3 2 2" xfId="18860" xr:uid="{100FACBC-F2FC-4B4B-B076-525D8B015D68}"/>
    <cellStyle name="Comma 2 5 5 3 3 3" xfId="10772" xr:uid="{6C8D5374-63A7-4157-BF1A-D7E55731D60E}"/>
    <cellStyle name="Comma 2 5 5 3 3 3 2" xfId="22904" xr:uid="{90C1C2CA-F2F6-4EF3-9F06-A0160B92FA31}"/>
    <cellStyle name="Comma 2 5 5 3 3 4" xfId="14816" xr:uid="{FC324309-95E6-4652-967E-D89A4848DB1A}"/>
    <cellStyle name="Comma 2 5 5 3 4" xfId="4706" xr:uid="{DB86C2A0-4CF5-4C54-87A2-A6D08DCA70B4}"/>
    <cellStyle name="Comma 2 5 5 3 4 2" xfId="16838" xr:uid="{47C542B6-7E44-403A-B817-7A7CC3CC6954}"/>
    <cellStyle name="Comma 2 5 5 3 5" xfId="8750" xr:uid="{C937C292-F9B8-4C42-BC57-68C0E0EC07D1}"/>
    <cellStyle name="Comma 2 5 5 3 5 2" xfId="20882" xr:uid="{C11DBB32-21EF-4439-99A0-68EAEEDBDE80}"/>
    <cellStyle name="Comma 2 5 5 3 6" xfId="12794" xr:uid="{B4CCC0F6-0F84-42C0-BA1D-959B818A233C}"/>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3" xfId="11278" xr:uid="{C1CAD814-2FD1-40FB-9CD6-66616DE7E600}"/>
    <cellStyle name="Comma 2 5 5 4 2 3 2" xfId="23410" xr:uid="{15D4F498-52D9-4A9D-86B1-FE08BFACE467}"/>
    <cellStyle name="Comma 2 5 5 4 2 4" xfId="15322" xr:uid="{350BCC28-BD8A-4666-802E-BB1900FBDE4D}"/>
    <cellStyle name="Comma 2 5 5 4 3" xfId="5212" xr:uid="{A5B2E3DE-51CD-41CE-9DA2-1CC2E8FF588C}"/>
    <cellStyle name="Comma 2 5 5 4 3 2" xfId="17344" xr:uid="{C7D4C4F8-417D-445F-B142-1EB539C65E2B}"/>
    <cellStyle name="Comma 2 5 5 4 4" xfId="9256" xr:uid="{2AB296D3-91FC-4329-9B5F-0BDDD7F6BD36}"/>
    <cellStyle name="Comma 2 5 5 4 4 2" xfId="21388" xr:uid="{83BCF2F3-DD77-4C00-A15E-E12636E37421}"/>
    <cellStyle name="Comma 2 5 5 4 5" xfId="13300" xr:uid="{F79A2201-F9D4-4496-AEAF-C7999B7FF29B}"/>
    <cellStyle name="Comma 2 5 5 5" xfId="2179" xr:uid="{5260A506-F76D-4621-A5A6-F7861A03A5E1}"/>
    <cellStyle name="Comma 2 5 5 5 2" xfId="6223" xr:uid="{42FA7D51-3EF3-4969-9F68-B76D2342E66E}"/>
    <cellStyle name="Comma 2 5 5 5 2 2" xfId="18355" xr:uid="{2BC56A0C-9585-43F2-9FA5-037816FD9A79}"/>
    <cellStyle name="Comma 2 5 5 5 3" xfId="10267" xr:uid="{3803E0C6-AD1B-4066-9C82-2E78B11D1E42}"/>
    <cellStyle name="Comma 2 5 5 5 3 2" xfId="22399" xr:uid="{FA97FB3F-3A45-45B0-800C-31AEE6A2DFC8}"/>
    <cellStyle name="Comma 2 5 5 5 4" xfId="14311" xr:uid="{2FC5D60A-2025-4124-9C83-81796A8440E8}"/>
    <cellStyle name="Comma 2 5 5 6" xfId="4201" xr:uid="{B8840266-CB29-49A7-A3C9-A21977FB2897}"/>
    <cellStyle name="Comma 2 5 5 6 2" xfId="16333" xr:uid="{1F766C7D-13A6-4227-83B9-DA6796BC46B0}"/>
    <cellStyle name="Comma 2 5 5 7" xfId="8245" xr:uid="{A4CD2E0D-F784-4292-AE68-A61078BBBE38}"/>
    <cellStyle name="Comma 2 5 5 7 2" xfId="20377" xr:uid="{CA54C5F2-65A1-4663-BCF2-F37D08256D21}"/>
    <cellStyle name="Comma 2 5 5 8" xfId="12289" xr:uid="{3F1B2981-19F5-41BF-8A17-6533600B67F4}"/>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3" xfId="11910" xr:uid="{3F210417-55EB-4B91-AEBD-C04D20FDABB1}"/>
    <cellStyle name="Comma 2 5 6 2 2 2 3 2" xfId="24042" xr:uid="{1A0408C0-1836-4C68-8447-2003CC7B1E74}"/>
    <cellStyle name="Comma 2 5 6 2 2 2 4" xfId="15954" xr:uid="{A875F34F-3E0A-4AA8-9ED1-50CAE83D5400}"/>
    <cellStyle name="Comma 2 5 6 2 2 3" xfId="5844" xr:uid="{8D6D2ED5-930B-4249-A534-8B39A11208D2}"/>
    <cellStyle name="Comma 2 5 6 2 2 3 2" xfId="17976" xr:uid="{3782A8D4-0F11-4342-84FE-48733D722A73}"/>
    <cellStyle name="Comma 2 5 6 2 2 4" xfId="9888" xr:uid="{E0946DBF-0637-45EC-8C17-546E3ECCAF24}"/>
    <cellStyle name="Comma 2 5 6 2 2 4 2" xfId="22020" xr:uid="{9303F47A-EEDC-4FC2-A5B5-610668AB351A}"/>
    <cellStyle name="Comma 2 5 6 2 2 5" xfId="13932" xr:uid="{0C9B1BE8-1B56-4F79-90ED-23F491B13C3C}"/>
    <cellStyle name="Comma 2 5 6 2 3" xfId="2811" xr:uid="{E3B1551A-A8A1-465E-AD52-F8396F7CF600}"/>
    <cellStyle name="Comma 2 5 6 2 3 2" xfId="6855" xr:uid="{6917B1A4-32B5-4D7A-B994-DDECA3E31C8C}"/>
    <cellStyle name="Comma 2 5 6 2 3 2 2" xfId="18987" xr:uid="{991C2C68-A864-49D2-9EFF-A6E1C26B1557}"/>
    <cellStyle name="Comma 2 5 6 2 3 3" xfId="10899" xr:uid="{96E9F72F-D2D4-49AC-988E-D118DBD93058}"/>
    <cellStyle name="Comma 2 5 6 2 3 3 2" xfId="23031" xr:uid="{45931B63-E778-46A0-BC2D-74A214BC3257}"/>
    <cellStyle name="Comma 2 5 6 2 3 4" xfId="14943" xr:uid="{2770744D-2C7D-4924-965D-416EAA03E461}"/>
    <cellStyle name="Comma 2 5 6 2 4" xfId="4833" xr:uid="{EB210B89-B82C-4A66-B35F-B2F7C497D618}"/>
    <cellStyle name="Comma 2 5 6 2 4 2" xfId="16965" xr:uid="{3558E43E-CE10-480D-9603-B26D767C7AF5}"/>
    <cellStyle name="Comma 2 5 6 2 5" xfId="8877" xr:uid="{5A05B96E-4A2A-4220-B81A-F3F1A959F527}"/>
    <cellStyle name="Comma 2 5 6 2 5 2" xfId="21009" xr:uid="{712936BA-297A-4162-A228-2F22729A5132}"/>
    <cellStyle name="Comma 2 5 6 2 6" xfId="12921" xr:uid="{9460A20D-E5AA-487F-8480-074F86F40BF3}"/>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3" xfId="11405" xr:uid="{31FC7BA4-E7A1-4C90-B304-3237338D3738}"/>
    <cellStyle name="Comma 2 5 6 3 2 3 2" xfId="23537" xr:uid="{3C2D5709-F876-4244-B83A-FEE01FDAFE72}"/>
    <cellStyle name="Comma 2 5 6 3 2 4" xfId="15449" xr:uid="{496712B2-91F2-4FBC-8567-1B89B4CE67C9}"/>
    <cellStyle name="Comma 2 5 6 3 3" xfId="5339" xr:uid="{D2B76177-FC64-4012-9814-B0943FDB6DD4}"/>
    <cellStyle name="Comma 2 5 6 3 3 2" xfId="17471" xr:uid="{B304215F-E04C-49C8-ADD2-3B805DE3D156}"/>
    <cellStyle name="Comma 2 5 6 3 4" xfId="9383" xr:uid="{69728E2D-87C6-4797-BCE6-C03EE0B578C9}"/>
    <cellStyle name="Comma 2 5 6 3 4 2" xfId="21515" xr:uid="{0A627E20-94B4-4A1B-A460-1261E198DD39}"/>
    <cellStyle name="Comma 2 5 6 3 5" xfId="13427" xr:uid="{5A8F9F5D-C2D0-4033-ADE6-C3CA9E66A6F4}"/>
    <cellStyle name="Comma 2 5 6 4" xfId="2306" xr:uid="{8A9154C5-746C-4BFB-9E36-7FDFF5D30DD7}"/>
    <cellStyle name="Comma 2 5 6 4 2" xfId="6350" xr:uid="{60272CC1-D83D-4DE4-B09F-74D6C7530A5A}"/>
    <cellStyle name="Comma 2 5 6 4 2 2" xfId="18482" xr:uid="{A178EDDB-4F56-4CB2-A2B3-DC840A55E5C5}"/>
    <cellStyle name="Comma 2 5 6 4 3" xfId="10394" xr:uid="{AF91E95D-050B-4F6E-AE07-5F6CB6EBD6EA}"/>
    <cellStyle name="Comma 2 5 6 4 3 2" xfId="22526" xr:uid="{53EEEC3C-99AC-4D1B-A77A-9EBFC8F18A20}"/>
    <cellStyle name="Comma 2 5 6 4 4" xfId="14438" xr:uid="{DFA5A45F-45D7-4758-BAD3-A448A6CE97F7}"/>
    <cellStyle name="Comma 2 5 6 5" xfId="4328" xr:uid="{FC7F67BD-8CB3-42C5-8C96-FB9E0B470C40}"/>
    <cellStyle name="Comma 2 5 6 5 2" xfId="16460" xr:uid="{83F4F8CF-870E-4D20-BFF1-43618359AE04}"/>
    <cellStyle name="Comma 2 5 6 6" xfId="8372" xr:uid="{959C68DF-EF28-4238-97C4-D31F73062D17}"/>
    <cellStyle name="Comma 2 5 6 6 2" xfId="20504" xr:uid="{9FD88012-6CA9-4812-ADF3-36996F045DDC}"/>
    <cellStyle name="Comma 2 5 6 7" xfId="12416" xr:uid="{C8D63059-5A14-4374-93C3-8F1DF3CDA429}"/>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3" xfId="11657" xr:uid="{8CBBE72B-4231-4E9C-9D46-8F794AC6C03A}"/>
    <cellStyle name="Comma 2 5 7 2 2 3 2" xfId="23789" xr:uid="{AA7A294C-FCEB-4DC7-81CE-628D993F546E}"/>
    <cellStyle name="Comma 2 5 7 2 2 4" xfId="15701" xr:uid="{CFECEA79-C64A-4A99-BFDE-7D857B7FFCF0}"/>
    <cellStyle name="Comma 2 5 7 2 3" xfId="5591" xr:uid="{8403A886-6B03-4F0E-B5BA-C0B366575131}"/>
    <cellStyle name="Comma 2 5 7 2 3 2" xfId="17723" xr:uid="{FAE6EDE7-2F55-4115-B5B2-A14BD7F495A5}"/>
    <cellStyle name="Comma 2 5 7 2 4" xfId="9635" xr:uid="{704ABF79-832D-458D-B7D9-F41513522040}"/>
    <cellStyle name="Comma 2 5 7 2 4 2" xfId="21767" xr:uid="{B6AA9B90-63EC-47D4-B655-885660C7E990}"/>
    <cellStyle name="Comma 2 5 7 2 5" xfId="13679" xr:uid="{A31E7244-9C27-4AE9-86F9-BFDDB0B58766}"/>
    <cellStyle name="Comma 2 5 7 3" xfId="2558" xr:uid="{0C02BA38-5E2F-456A-9AA0-45A7F0405305}"/>
    <cellStyle name="Comma 2 5 7 3 2" xfId="6602" xr:uid="{C528246F-8443-4FEA-A58C-6745DF0800BE}"/>
    <cellStyle name="Comma 2 5 7 3 2 2" xfId="18734" xr:uid="{87A56CE4-FB5A-4075-AB6A-3C395C89B9AE}"/>
    <cellStyle name="Comma 2 5 7 3 3" xfId="10646" xr:uid="{BD279FFB-3CCF-44D1-9128-C6BE91088BF2}"/>
    <cellStyle name="Comma 2 5 7 3 3 2" xfId="22778" xr:uid="{11BEB21B-53D5-41B4-8536-C55BF9C537CD}"/>
    <cellStyle name="Comma 2 5 7 3 4" xfId="14690" xr:uid="{7DBFD14C-1D2B-493B-BB08-C3C3EE239EB5}"/>
    <cellStyle name="Comma 2 5 7 4" xfId="4580" xr:uid="{1511FE66-4677-4E89-9D8A-8684B345A18B}"/>
    <cellStyle name="Comma 2 5 7 4 2" xfId="16712" xr:uid="{E26E6EDE-9C6B-4450-BF2E-F3D0CE4E20E9}"/>
    <cellStyle name="Comma 2 5 7 5" xfId="8624" xr:uid="{780E0517-4C39-43D7-841C-2206E3EE9425}"/>
    <cellStyle name="Comma 2 5 7 5 2" xfId="20756" xr:uid="{94568E1E-9DD4-479A-86B4-92BF158A7409}"/>
    <cellStyle name="Comma 2 5 7 6" xfId="12668" xr:uid="{78C48360-5769-4698-8DEB-A986F52FCF9D}"/>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3" xfId="11152" xr:uid="{7CDA3C1A-2EE1-4C04-ACD8-FF37BB5AEE61}"/>
    <cellStyle name="Comma 2 5 8 2 3 2" xfId="23284" xr:uid="{63B3201C-EAB3-42E7-B798-D1A29249D6A0}"/>
    <cellStyle name="Comma 2 5 8 2 4" xfId="15196" xr:uid="{6DD51DFD-4BD2-4262-91C2-BD077C72960C}"/>
    <cellStyle name="Comma 2 5 8 3" xfId="5086" xr:uid="{9B512CF5-5C59-4F40-ADE0-3A5144B78F0A}"/>
    <cellStyle name="Comma 2 5 8 3 2" xfId="17218" xr:uid="{B08061CD-82A3-4B0F-A155-2421987CB90D}"/>
    <cellStyle name="Comma 2 5 8 4" xfId="9130" xr:uid="{F8AC8BD9-E89F-4795-82B0-BEB36D4BC632}"/>
    <cellStyle name="Comma 2 5 8 4 2" xfId="21262" xr:uid="{A881ED1B-8732-4A9D-BD31-ED7B8E5B1255}"/>
    <cellStyle name="Comma 2 5 8 5" xfId="13174" xr:uid="{04371F19-0FF1-4C6F-9E64-82D8BF3BA3E7}"/>
    <cellStyle name="Comma 2 5 9" xfId="2053" xr:uid="{97BC171F-9189-42B6-9415-D095E75F6C43}"/>
    <cellStyle name="Comma 2 5 9 2" xfId="6097" xr:uid="{7CCF6EAE-6A5D-437B-BFC6-EFE8E7D4D91D}"/>
    <cellStyle name="Comma 2 5 9 2 2" xfId="18229" xr:uid="{1147E5E1-D0BB-4062-8007-BDF264F553DA}"/>
    <cellStyle name="Comma 2 5 9 3" xfId="10141" xr:uid="{65EF9669-6A3E-4F7A-B7F2-7038E57CECB9}"/>
    <cellStyle name="Comma 2 5 9 3 2" xfId="22273" xr:uid="{A25678CC-2528-4CA2-9B44-BBED7B4995F0}"/>
    <cellStyle name="Comma 2 5 9 4" xfId="14185" xr:uid="{E8A11795-AF2C-4039-A94A-A3C3E58A68BF}"/>
    <cellStyle name="Comma 2 6" xfId="41" xr:uid="{599C2BBC-7031-4D4F-B96C-81F39C71B37C}"/>
    <cellStyle name="Comma 2 6 10" xfId="12173" xr:uid="{257A95C7-F365-4FA7-8E99-EF37E0C2F7BC}"/>
    <cellStyle name="Comma 2 6 11" xfId="24285" xr:uid="{C8A1CE1C-29F8-4C42-BBD9-776E18EF64B5}"/>
    <cellStyle name="Comma 2 6 2" xfId="104" xr:uid="{7D9C9F01-D9B5-48E2-BBA5-C02FE16F5D9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3" xfId="12109" xr:uid="{DB028E3C-5FB9-4DD1-95DF-A939CF636D09}"/>
    <cellStyle name="Comma 2 6 2 2 2 2 2 2 3 2" xfId="24241" xr:uid="{36267217-D99A-46B6-BC94-958A2FEE73FC}"/>
    <cellStyle name="Comma 2 6 2 2 2 2 2 2 4" xfId="16153" xr:uid="{40F76729-25A6-4972-8946-FBDEC065CC97}"/>
    <cellStyle name="Comma 2 6 2 2 2 2 2 3" xfId="6043" xr:uid="{FB8576C9-97AE-49CF-9AFF-524209A22D74}"/>
    <cellStyle name="Comma 2 6 2 2 2 2 2 3 2" xfId="18175" xr:uid="{0019B165-4A00-46EB-9F9A-65C064BE3ACF}"/>
    <cellStyle name="Comma 2 6 2 2 2 2 2 4" xfId="10087" xr:uid="{D98E4119-3342-4642-AEB6-8D13A21B273A}"/>
    <cellStyle name="Comma 2 6 2 2 2 2 2 4 2" xfId="22219" xr:uid="{B52EEB62-5B60-4A0D-94D9-665EBA80330F}"/>
    <cellStyle name="Comma 2 6 2 2 2 2 2 5" xfId="14131" xr:uid="{68DA8640-5752-48A8-8AE0-D43DE9B8D6DE}"/>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3" xfId="11098" xr:uid="{C306AD18-2163-4CA8-BF63-91C0069EB090}"/>
    <cellStyle name="Comma 2 6 2 2 2 2 3 3 2" xfId="23230" xr:uid="{F2967E78-EB7A-4441-936B-401869785502}"/>
    <cellStyle name="Comma 2 6 2 2 2 2 3 4" xfId="15142" xr:uid="{FAE4B864-4CAC-46AA-8A16-A597C4AD3F5C}"/>
    <cellStyle name="Comma 2 6 2 2 2 2 4" xfId="5032" xr:uid="{8DD01171-0CB1-4BF6-8B33-DE2B1F73384C}"/>
    <cellStyle name="Comma 2 6 2 2 2 2 4 2" xfId="17164" xr:uid="{7B429BB6-3519-417A-B29C-F34B60F6C64A}"/>
    <cellStyle name="Comma 2 6 2 2 2 2 5" xfId="9076" xr:uid="{1819438E-515A-494A-81F7-2A00CEAC015D}"/>
    <cellStyle name="Comma 2 6 2 2 2 2 5 2" xfId="21208" xr:uid="{5ACDC5BB-385D-4105-AE1A-5772E639BB8A}"/>
    <cellStyle name="Comma 2 6 2 2 2 2 6" xfId="13120" xr:uid="{D7D2B822-1AD4-4688-8EC2-1FF5703CC971}"/>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3" xfId="11604" xr:uid="{CFD29F20-FE14-4561-BF02-55448F7FC5CE}"/>
    <cellStyle name="Comma 2 6 2 2 2 3 2 3 2" xfId="23736" xr:uid="{0ABB9288-09B0-403A-B024-B8CDF5087CF7}"/>
    <cellStyle name="Comma 2 6 2 2 2 3 2 4" xfId="15648" xr:uid="{291F0BB9-AB81-409A-8E45-53B6E80E8C84}"/>
    <cellStyle name="Comma 2 6 2 2 2 3 3" xfId="5538" xr:uid="{4DFED77B-4F70-4DD5-9F1B-03EDB6DADCCF}"/>
    <cellStyle name="Comma 2 6 2 2 2 3 3 2" xfId="17670" xr:uid="{E42226C2-5109-4293-A25C-105BD0DA8453}"/>
    <cellStyle name="Comma 2 6 2 2 2 3 4" xfId="9582" xr:uid="{37D60030-DF53-4B00-97F4-4A3F6AF4AFFA}"/>
    <cellStyle name="Comma 2 6 2 2 2 3 4 2" xfId="21714" xr:uid="{5D4E42A4-6261-4120-A309-E15B47A4656E}"/>
    <cellStyle name="Comma 2 6 2 2 2 3 5" xfId="13626" xr:uid="{E08A54A1-97E5-4D21-867A-CE2BD0D0AFE8}"/>
    <cellStyle name="Comma 2 6 2 2 2 4" xfId="2505" xr:uid="{CE54C62F-6F66-4642-8A62-7B47D15854BF}"/>
    <cellStyle name="Comma 2 6 2 2 2 4 2" xfId="6549" xr:uid="{7060BF43-50CF-4F5F-994A-3BFA71D455C8}"/>
    <cellStyle name="Comma 2 6 2 2 2 4 2 2" xfId="18681" xr:uid="{1FA5B731-DB7B-4C9F-A34F-4BB45A183BAA}"/>
    <cellStyle name="Comma 2 6 2 2 2 4 3" xfId="10593" xr:uid="{BDD459DF-F4A6-4B76-A12E-11DC8942C362}"/>
    <cellStyle name="Comma 2 6 2 2 2 4 3 2" xfId="22725" xr:uid="{8994E223-D589-4721-B22B-D37A4FDE69C9}"/>
    <cellStyle name="Comma 2 6 2 2 2 4 4" xfId="14637" xr:uid="{14E66543-9C19-40AF-8743-E2D06DE1E269}"/>
    <cellStyle name="Comma 2 6 2 2 2 5" xfId="4527" xr:uid="{417D0A84-0FED-4155-A80F-3FB31AD5323C}"/>
    <cellStyle name="Comma 2 6 2 2 2 5 2" xfId="16659" xr:uid="{C69B286B-DE27-4A12-84F1-F01FE4632CD7}"/>
    <cellStyle name="Comma 2 6 2 2 2 6" xfId="8571" xr:uid="{5776A366-413B-43C8-8902-5D3A7C11556B}"/>
    <cellStyle name="Comma 2 6 2 2 2 6 2" xfId="20703" xr:uid="{BF6B4479-2D5F-49EA-8DCC-FC89CEA681B6}"/>
    <cellStyle name="Comma 2 6 2 2 2 7" xfId="12615" xr:uid="{1808F9A4-8D31-49F2-B6E2-479AF0406BE5}"/>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3" xfId="11856" xr:uid="{0E53E9F7-546D-4D32-898D-6D0D18D1F755}"/>
    <cellStyle name="Comma 2 6 2 2 3 2 2 3 2" xfId="23988" xr:uid="{574FF334-1E53-47AC-A6AE-D9BC8BAB355E}"/>
    <cellStyle name="Comma 2 6 2 2 3 2 2 4" xfId="15900" xr:uid="{22294C78-839E-4DF1-A126-AF185ED860FB}"/>
    <cellStyle name="Comma 2 6 2 2 3 2 3" xfId="5790" xr:uid="{717C919F-CE9C-4DD9-A904-C690F26304C1}"/>
    <cellStyle name="Comma 2 6 2 2 3 2 3 2" xfId="17922" xr:uid="{98C0A871-52D3-4261-AA7A-C3CD3EBFB038}"/>
    <cellStyle name="Comma 2 6 2 2 3 2 4" xfId="9834" xr:uid="{C7B86AE8-CACE-4828-B482-DD3AA9214E91}"/>
    <cellStyle name="Comma 2 6 2 2 3 2 4 2" xfId="21966" xr:uid="{A91FAF09-8E7D-4619-9F68-D84D29FBB1D8}"/>
    <cellStyle name="Comma 2 6 2 2 3 2 5" xfId="13878" xr:uid="{B388A320-D792-4C86-BE8E-D3D778B28E9E}"/>
    <cellStyle name="Comma 2 6 2 2 3 3" xfId="2757" xr:uid="{EDEE3A4A-87C7-485C-88FB-B1895AFA988F}"/>
    <cellStyle name="Comma 2 6 2 2 3 3 2" xfId="6801" xr:uid="{ED3C5139-4103-4D00-9121-1A336C7682EE}"/>
    <cellStyle name="Comma 2 6 2 2 3 3 2 2" xfId="18933" xr:uid="{DC03ED20-1EFB-401F-83FD-ACE7285C08F9}"/>
    <cellStyle name="Comma 2 6 2 2 3 3 3" xfId="10845" xr:uid="{30B6E286-4A0D-42DC-B0E9-3558CD13B6EB}"/>
    <cellStyle name="Comma 2 6 2 2 3 3 3 2" xfId="22977" xr:uid="{C40538C3-D09D-41F1-85E0-A31DABD87263}"/>
    <cellStyle name="Comma 2 6 2 2 3 3 4" xfId="14889" xr:uid="{58E5C734-E712-4C5B-9FEB-C73DC663E452}"/>
    <cellStyle name="Comma 2 6 2 2 3 4" xfId="4779" xr:uid="{C34289D9-9410-4B34-88F1-6ACE05677CAE}"/>
    <cellStyle name="Comma 2 6 2 2 3 4 2" xfId="16911" xr:uid="{A91AE50E-4052-48BB-A322-FFA1A3D8B09B}"/>
    <cellStyle name="Comma 2 6 2 2 3 5" xfId="8823" xr:uid="{2B25F395-6BFA-421A-A658-FCFFC44707DA}"/>
    <cellStyle name="Comma 2 6 2 2 3 5 2" xfId="20955" xr:uid="{0391862A-BE14-495C-9746-D072CCA3ECF4}"/>
    <cellStyle name="Comma 2 6 2 2 3 6" xfId="12867" xr:uid="{A5910A53-4DC4-4784-B94E-F01180937BD6}"/>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3" xfId="11351" xr:uid="{6E79EFC2-C629-4D36-8F42-5BEF9A148240}"/>
    <cellStyle name="Comma 2 6 2 2 4 2 3 2" xfId="23483" xr:uid="{51152FFD-21CD-44FD-84AE-9502476F2B52}"/>
    <cellStyle name="Comma 2 6 2 2 4 2 4" xfId="15395" xr:uid="{81743B98-AE1F-4690-B904-511CA134363C}"/>
    <cellStyle name="Comma 2 6 2 2 4 3" xfId="5285" xr:uid="{163509E6-A421-4458-8256-F80200B74DDC}"/>
    <cellStyle name="Comma 2 6 2 2 4 3 2" xfId="17417" xr:uid="{6D437ED3-36F0-47A9-A04E-C5332EE4CAD6}"/>
    <cellStyle name="Comma 2 6 2 2 4 4" xfId="9329" xr:uid="{4196CC5B-7BDF-438C-8E01-61AC7CC7AB72}"/>
    <cellStyle name="Comma 2 6 2 2 4 4 2" xfId="21461" xr:uid="{B74CE0AB-E8BD-4935-8483-CE1058B65E3A}"/>
    <cellStyle name="Comma 2 6 2 2 4 5" xfId="13373" xr:uid="{347CD0C4-B17C-43AB-8BDD-F696BFE1DC38}"/>
    <cellStyle name="Comma 2 6 2 2 5" xfId="2252" xr:uid="{CD860057-8603-4D01-88A8-3F2C5A879A03}"/>
    <cellStyle name="Comma 2 6 2 2 5 2" xfId="6296" xr:uid="{DA97D1AC-E4F0-4DEE-ABCF-F38B337E82CF}"/>
    <cellStyle name="Comma 2 6 2 2 5 2 2" xfId="18428" xr:uid="{A04B770D-4677-4930-8841-A662107CBAFF}"/>
    <cellStyle name="Comma 2 6 2 2 5 3" xfId="10340" xr:uid="{A7258776-E494-432B-90CA-708F8599FD2C}"/>
    <cellStyle name="Comma 2 6 2 2 5 3 2" xfId="22472" xr:uid="{4720A293-2BF5-43E7-9438-339F4FE1FAFA}"/>
    <cellStyle name="Comma 2 6 2 2 5 4" xfId="14384" xr:uid="{29010141-D32E-4579-A383-7506BAAD9FDE}"/>
    <cellStyle name="Comma 2 6 2 2 6" xfId="4274" xr:uid="{4B7D773F-83EF-4086-8142-A8D78EFE5770}"/>
    <cellStyle name="Comma 2 6 2 2 6 2" xfId="16406" xr:uid="{FF5F1EF3-F4A9-415D-B513-970DF8DCE4E9}"/>
    <cellStyle name="Comma 2 6 2 2 7" xfId="8318" xr:uid="{1BACAD5D-A483-4301-92A4-F9E84909DABD}"/>
    <cellStyle name="Comma 2 6 2 2 7 2" xfId="20450" xr:uid="{C2D66C77-0028-4AB9-9F16-336F3254D415}"/>
    <cellStyle name="Comma 2 6 2 2 8" xfId="12362" xr:uid="{CCA272DD-3ECF-43B3-AEFD-EE0EBBE61FB8}"/>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3" xfId="11983" xr:uid="{F1F1FA59-8365-4B8A-9A05-ED8AC41904A8}"/>
    <cellStyle name="Comma 2 6 2 3 2 2 2 3 2" xfId="24115" xr:uid="{0FDF4AB5-FC89-4E92-9BD3-8DC4FBEAB3D6}"/>
    <cellStyle name="Comma 2 6 2 3 2 2 2 4" xfId="16027" xr:uid="{5430E77D-4D39-47BC-B493-E14DCA9E9813}"/>
    <cellStyle name="Comma 2 6 2 3 2 2 3" xfId="5917" xr:uid="{5DCAC050-5F46-4746-A52C-EDECB87873C5}"/>
    <cellStyle name="Comma 2 6 2 3 2 2 3 2" xfId="18049" xr:uid="{21DD551A-DCB2-4C85-BB60-07C5195C76AE}"/>
    <cellStyle name="Comma 2 6 2 3 2 2 4" xfId="9961" xr:uid="{0268447A-273A-4323-B347-609182A00BE1}"/>
    <cellStyle name="Comma 2 6 2 3 2 2 4 2" xfId="22093" xr:uid="{355352CC-F941-4205-BB86-D598B72C441D}"/>
    <cellStyle name="Comma 2 6 2 3 2 2 5" xfId="14005" xr:uid="{C5F249FB-E462-43DC-A4E5-6EDA75CECDAA}"/>
    <cellStyle name="Comma 2 6 2 3 2 3" xfId="2884" xr:uid="{65EDBD79-79AC-4384-B349-C517D1D31FB5}"/>
    <cellStyle name="Comma 2 6 2 3 2 3 2" xfId="6928" xr:uid="{5D60B37A-F5A7-497B-B11A-F626A56BF701}"/>
    <cellStyle name="Comma 2 6 2 3 2 3 2 2" xfId="19060" xr:uid="{F9E6C6A3-78D7-4A37-8FC1-81E1A14B7D12}"/>
    <cellStyle name="Comma 2 6 2 3 2 3 3" xfId="10972" xr:uid="{1818F9BE-E989-4BCD-9907-04833D1419A2}"/>
    <cellStyle name="Comma 2 6 2 3 2 3 3 2" xfId="23104" xr:uid="{8C0F0FD6-D0EB-4992-9E61-8A25FF294195}"/>
    <cellStyle name="Comma 2 6 2 3 2 3 4" xfId="15016" xr:uid="{F4DD7C58-724F-463D-843A-87A973885DB8}"/>
    <cellStyle name="Comma 2 6 2 3 2 4" xfId="4906" xr:uid="{ED96DC54-EDC3-48CD-933F-13BE7C1F4BC4}"/>
    <cellStyle name="Comma 2 6 2 3 2 4 2" xfId="17038" xr:uid="{C2A561CC-AC0F-4F9C-A16F-368BFAD2DE40}"/>
    <cellStyle name="Comma 2 6 2 3 2 5" xfId="8950" xr:uid="{A5B01F19-A6A8-49F5-B510-2B58D34236E1}"/>
    <cellStyle name="Comma 2 6 2 3 2 5 2" xfId="21082" xr:uid="{335E7816-C1D3-4992-8D32-42BD75065E86}"/>
    <cellStyle name="Comma 2 6 2 3 2 6" xfId="12994" xr:uid="{118FD15C-F1E2-4CE2-ABDF-48B613942061}"/>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3" xfId="11478" xr:uid="{6BB20D28-1B63-45BB-AE70-08589A25F1E9}"/>
    <cellStyle name="Comma 2 6 2 3 3 2 3 2" xfId="23610" xr:uid="{1721E642-93A9-466A-A983-6044ADA04A74}"/>
    <cellStyle name="Comma 2 6 2 3 3 2 4" xfId="15522" xr:uid="{1680FDE5-A0BF-483A-A7B9-6294B2837C1B}"/>
    <cellStyle name="Comma 2 6 2 3 3 3" xfId="5412" xr:uid="{54A1D768-8983-4504-B744-48EDFEAFF87D}"/>
    <cellStyle name="Comma 2 6 2 3 3 3 2" xfId="17544" xr:uid="{648B6AD7-203A-4258-A8EA-40B43666D92C}"/>
    <cellStyle name="Comma 2 6 2 3 3 4" xfId="9456" xr:uid="{E846D80D-F281-44FD-BC14-11D83D61A169}"/>
    <cellStyle name="Comma 2 6 2 3 3 4 2" xfId="21588" xr:uid="{92B47932-01D0-4DDF-9199-527A1E3447B4}"/>
    <cellStyle name="Comma 2 6 2 3 3 5" xfId="13500" xr:uid="{AB94450C-94EB-4503-A6B8-393C47043AA0}"/>
    <cellStyle name="Comma 2 6 2 3 4" xfId="2379" xr:uid="{68F076EA-06A5-454D-A199-8643A0E358E1}"/>
    <cellStyle name="Comma 2 6 2 3 4 2" xfId="6423" xr:uid="{92A79C2E-C7F1-4F8D-A816-F26E63EBE617}"/>
    <cellStyle name="Comma 2 6 2 3 4 2 2" xfId="18555" xr:uid="{E49F5B04-4B31-4568-A1D6-5C06640E46A0}"/>
    <cellStyle name="Comma 2 6 2 3 4 3" xfId="10467" xr:uid="{F4017750-F1C5-42F0-A5F9-3853766C99C9}"/>
    <cellStyle name="Comma 2 6 2 3 4 3 2" xfId="22599" xr:uid="{D6EAED50-0A41-4A07-ABF6-2587A38627F2}"/>
    <cellStyle name="Comma 2 6 2 3 4 4" xfId="14511" xr:uid="{4439A91A-82B3-4C0C-B6AB-585416EB6E1E}"/>
    <cellStyle name="Comma 2 6 2 3 5" xfId="4401" xr:uid="{020FCFC9-CAEE-4A15-B833-18F49C4B3A39}"/>
    <cellStyle name="Comma 2 6 2 3 5 2" xfId="16533" xr:uid="{DFA3CD2E-AD6C-4929-ADDB-26E8E1F5A45B}"/>
    <cellStyle name="Comma 2 6 2 3 6" xfId="8445" xr:uid="{A65534F7-C6B2-4D92-895B-E74C77E31A89}"/>
    <cellStyle name="Comma 2 6 2 3 6 2" xfId="20577" xr:uid="{DB13BA07-DF87-484E-9629-2CB2363326A2}"/>
    <cellStyle name="Comma 2 6 2 3 7" xfId="12489" xr:uid="{203B3B91-5ECB-4BCD-B04F-AC6D8188A89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3" xfId="11730" xr:uid="{34649FEA-E0B1-4DD1-AEE0-30E4807A68CC}"/>
    <cellStyle name="Comma 2 6 2 4 2 2 3 2" xfId="23862" xr:uid="{20F2206C-79EC-446B-88B9-61A6A7A2345D}"/>
    <cellStyle name="Comma 2 6 2 4 2 2 4" xfId="15774" xr:uid="{3B7DD2C5-62D2-4D8E-B061-EE7EF32BFB37}"/>
    <cellStyle name="Comma 2 6 2 4 2 3" xfId="5664" xr:uid="{057AE3CF-451E-4E50-B6F6-0963ABE7F4F6}"/>
    <cellStyle name="Comma 2 6 2 4 2 3 2" xfId="17796" xr:uid="{B3375B2E-1B79-46F7-987E-1E0370960F57}"/>
    <cellStyle name="Comma 2 6 2 4 2 4" xfId="9708" xr:uid="{8F941F6B-DD80-43D7-A992-052AB3259D91}"/>
    <cellStyle name="Comma 2 6 2 4 2 4 2" xfId="21840" xr:uid="{9A040981-8FCC-42B9-82A6-0738368E5B27}"/>
    <cellStyle name="Comma 2 6 2 4 2 5" xfId="13752" xr:uid="{480E1540-0E0A-4260-9FFC-287F6649934E}"/>
    <cellStyle name="Comma 2 6 2 4 3" xfId="2631" xr:uid="{D8300D73-7189-4631-BCAA-5B71B90A70AC}"/>
    <cellStyle name="Comma 2 6 2 4 3 2" xfId="6675" xr:uid="{B8FE58CD-BE27-4C56-8188-9CF30EA6A70D}"/>
    <cellStyle name="Comma 2 6 2 4 3 2 2" xfId="18807" xr:uid="{D2554889-3FD5-476C-BCEC-442147452B3B}"/>
    <cellStyle name="Comma 2 6 2 4 3 3" xfId="10719" xr:uid="{88A6E5E6-ED22-45E6-BFAE-0E52EFEFC1A2}"/>
    <cellStyle name="Comma 2 6 2 4 3 3 2" xfId="22851" xr:uid="{12A21ECA-46CB-47ED-A154-84129E66C8A0}"/>
    <cellStyle name="Comma 2 6 2 4 3 4" xfId="14763" xr:uid="{B1E0E4EB-1CAF-4239-AFA7-92297871780D}"/>
    <cellStyle name="Comma 2 6 2 4 4" xfId="4653" xr:uid="{D5BAD069-9A66-4A9D-84FF-0C9984D3D70D}"/>
    <cellStyle name="Comma 2 6 2 4 4 2" xfId="16785" xr:uid="{BCE73BD7-F111-458E-8E59-0F11E5702E0C}"/>
    <cellStyle name="Comma 2 6 2 4 5" xfId="8697" xr:uid="{A3EA2134-F959-4392-8BCB-2FD38F1B47DA}"/>
    <cellStyle name="Comma 2 6 2 4 5 2" xfId="20829" xr:uid="{CD0A6EFC-2CDC-42F4-B598-338C27B12E6D}"/>
    <cellStyle name="Comma 2 6 2 4 6" xfId="12741" xr:uid="{557C11B1-AD32-4DD2-83BC-45A62F0FD856}"/>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3" xfId="11225" xr:uid="{733FFC3F-5EAC-4B4C-BC41-B18595C87CB7}"/>
    <cellStyle name="Comma 2 6 2 5 2 3 2" xfId="23357" xr:uid="{17ED3516-F03D-4174-A397-E95F0C9421D3}"/>
    <cellStyle name="Comma 2 6 2 5 2 4" xfId="15269" xr:uid="{82CE2934-114C-4352-9458-21A38E9AD3E4}"/>
    <cellStyle name="Comma 2 6 2 5 3" xfId="5159" xr:uid="{8466FDF7-FCAB-4843-8AEA-B65CD081AE43}"/>
    <cellStyle name="Comma 2 6 2 5 3 2" xfId="17291" xr:uid="{25FBDA84-3BCE-440F-86A6-0603B81F4CF1}"/>
    <cellStyle name="Comma 2 6 2 5 4" xfId="9203" xr:uid="{4C43A273-ED09-4923-8DEC-FF404F303260}"/>
    <cellStyle name="Comma 2 6 2 5 4 2" xfId="21335" xr:uid="{F7ACFFCA-9918-4DFA-B169-3D4CA8A69A7F}"/>
    <cellStyle name="Comma 2 6 2 5 5" xfId="13247" xr:uid="{B0C48DFF-AF59-4B1A-B299-D7BC05148B05}"/>
    <cellStyle name="Comma 2 6 2 6" xfId="2126" xr:uid="{E58FF0C4-C915-495C-8421-04AA5E4AFCAA}"/>
    <cellStyle name="Comma 2 6 2 6 2" xfId="6170" xr:uid="{EFC7B2F2-E3A9-4503-91A9-26BAEB18839B}"/>
    <cellStyle name="Comma 2 6 2 6 2 2" xfId="18302" xr:uid="{37D4C5C8-05BA-4FF9-B30D-C742C82BB778}"/>
    <cellStyle name="Comma 2 6 2 6 3" xfId="10214" xr:uid="{852C9999-20F3-4B2B-8CF5-8E04BEBC1E2A}"/>
    <cellStyle name="Comma 2 6 2 6 3 2" xfId="22346" xr:uid="{A447473A-6E87-4AA5-9EC6-C680F9E779C7}"/>
    <cellStyle name="Comma 2 6 2 6 4" xfId="14258" xr:uid="{0B315D05-1F8E-4FC3-91C1-0DD5E1E7B70D}"/>
    <cellStyle name="Comma 2 6 2 7" xfId="4148" xr:uid="{CEFABD5B-67AA-491B-BBE2-75CE36188612}"/>
    <cellStyle name="Comma 2 6 2 7 2" xfId="16280" xr:uid="{0CB16C5A-8D22-40A1-9C0E-095211EA042D}"/>
    <cellStyle name="Comma 2 6 2 8" xfId="8192" xr:uid="{FC626F5F-EEAF-4002-906E-41DDA4D52CA5}"/>
    <cellStyle name="Comma 2 6 2 8 2" xfId="20324" xr:uid="{E8FF2A70-0CD8-4FB2-9125-42DEDC1CF9E4}"/>
    <cellStyle name="Comma 2 6 2 9" xfId="12236" xr:uid="{530E1126-5305-4717-92DF-9D86400FC9CB}"/>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3" xfId="12046" xr:uid="{10726147-6F40-461D-A402-8368BCAB17F1}"/>
    <cellStyle name="Comma 2 6 3 2 2 2 2 3 2" xfId="24178" xr:uid="{A23D08F3-B70D-4E45-A12A-2EAD67DD0EFC}"/>
    <cellStyle name="Comma 2 6 3 2 2 2 2 4" xfId="16090" xr:uid="{BA013E68-4F91-4B83-B2B7-C4C5AFA5456D}"/>
    <cellStyle name="Comma 2 6 3 2 2 2 3" xfId="5980" xr:uid="{8FF323DA-49D8-4F89-8606-CDC7D95958DA}"/>
    <cellStyle name="Comma 2 6 3 2 2 2 3 2" xfId="18112" xr:uid="{8973999D-8FDD-4D2E-8F93-32AC7C4E1AD1}"/>
    <cellStyle name="Comma 2 6 3 2 2 2 4" xfId="10024" xr:uid="{95C7539E-1B7E-4127-96BF-661856EA7656}"/>
    <cellStyle name="Comma 2 6 3 2 2 2 4 2" xfId="22156" xr:uid="{B92C187B-E4BA-4570-A8D9-6E85814ADA40}"/>
    <cellStyle name="Comma 2 6 3 2 2 2 5" xfId="14068" xr:uid="{C33C7736-D101-4AB6-89CC-47AF050A62E9}"/>
    <cellStyle name="Comma 2 6 3 2 2 3" xfId="2947" xr:uid="{5A179745-4AE1-41F4-A59B-872F307B6E23}"/>
    <cellStyle name="Comma 2 6 3 2 2 3 2" xfId="6991" xr:uid="{044128C3-9146-4D2A-A863-9BB2D25522C6}"/>
    <cellStyle name="Comma 2 6 3 2 2 3 2 2" xfId="19123" xr:uid="{80CAC551-70A3-4796-B453-819A4B13DCFB}"/>
    <cellStyle name="Comma 2 6 3 2 2 3 3" xfId="11035" xr:uid="{5B194999-5F20-4706-8751-2481B758EFDD}"/>
    <cellStyle name="Comma 2 6 3 2 2 3 3 2" xfId="23167" xr:uid="{5007234D-DB51-40B7-AC68-0B589EF84DDE}"/>
    <cellStyle name="Comma 2 6 3 2 2 3 4" xfId="15079" xr:uid="{6E6A8D35-A29D-4637-BF08-FE9D70936373}"/>
    <cellStyle name="Comma 2 6 3 2 2 4" xfId="4969" xr:uid="{B6D503B0-0D88-46F7-B506-9B1694EFC979}"/>
    <cellStyle name="Comma 2 6 3 2 2 4 2" xfId="17101" xr:uid="{3307C4D1-B9F7-4C50-9728-A361536D1547}"/>
    <cellStyle name="Comma 2 6 3 2 2 5" xfId="9013" xr:uid="{60E215C7-1EB2-433E-97BC-82A1C14D42A1}"/>
    <cellStyle name="Comma 2 6 3 2 2 5 2" xfId="21145" xr:uid="{92D4677C-1057-49CF-8A3E-5B1553B9B8B8}"/>
    <cellStyle name="Comma 2 6 3 2 2 6" xfId="13057" xr:uid="{3D98FF28-2143-459F-A47C-B31C4CE555AE}"/>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3" xfId="11541" xr:uid="{B55B186C-3DA7-4E47-B89A-CE90D305647B}"/>
    <cellStyle name="Comma 2 6 3 2 3 2 3 2" xfId="23673" xr:uid="{829F9ECA-BC1F-43A7-8173-354CCA9470F6}"/>
    <cellStyle name="Comma 2 6 3 2 3 2 4" xfId="15585" xr:uid="{49715BCD-E551-40AF-8F3E-8C20B5C06ED4}"/>
    <cellStyle name="Comma 2 6 3 2 3 3" xfId="5475" xr:uid="{60059159-5CCB-42FE-9D48-E54212A9CDE9}"/>
    <cellStyle name="Comma 2 6 3 2 3 3 2" xfId="17607" xr:uid="{82B8C959-8E43-4723-A8D7-8F90B73C8BFF}"/>
    <cellStyle name="Comma 2 6 3 2 3 4" xfId="9519" xr:uid="{4CB4836F-6FF1-4CDB-ABEA-D69E05F9A670}"/>
    <cellStyle name="Comma 2 6 3 2 3 4 2" xfId="21651" xr:uid="{3257F4A7-7E5E-4981-8442-2CCB4A006B26}"/>
    <cellStyle name="Comma 2 6 3 2 3 5" xfId="13563" xr:uid="{CCA10C9A-C69C-46DC-98FA-78FE550C3186}"/>
    <cellStyle name="Comma 2 6 3 2 4" xfId="2442" xr:uid="{3346F8C2-2B31-48BD-A6DB-AC4A2DAFB783}"/>
    <cellStyle name="Comma 2 6 3 2 4 2" xfId="6486" xr:uid="{0D8880D3-0757-456E-BE65-FF9226E3791F}"/>
    <cellStyle name="Comma 2 6 3 2 4 2 2" xfId="18618" xr:uid="{DD076468-7936-458A-9782-30CEC0FCB1B8}"/>
    <cellStyle name="Comma 2 6 3 2 4 3" xfId="10530" xr:uid="{C83B6E98-D037-4C4D-ACED-C02F36055D4A}"/>
    <cellStyle name="Comma 2 6 3 2 4 3 2" xfId="22662" xr:uid="{A8441FAF-46FB-4150-B9E9-15972C90C33A}"/>
    <cellStyle name="Comma 2 6 3 2 4 4" xfId="14574" xr:uid="{CB6D2666-17D4-4A68-A104-DA05106B1230}"/>
    <cellStyle name="Comma 2 6 3 2 5" xfId="4464" xr:uid="{43479ED2-EBB4-4DA9-9B17-D5A2C92444EF}"/>
    <cellStyle name="Comma 2 6 3 2 5 2" xfId="16596" xr:uid="{65AB4578-2641-40CE-8EEF-6DD06F8A73E7}"/>
    <cellStyle name="Comma 2 6 3 2 6" xfId="8508" xr:uid="{59EE6C4C-11AB-40F0-A540-98A90ACD56CE}"/>
    <cellStyle name="Comma 2 6 3 2 6 2" xfId="20640" xr:uid="{61DB8504-5512-4012-A11F-D33BD2751853}"/>
    <cellStyle name="Comma 2 6 3 2 7" xfId="12552" xr:uid="{DC02875B-317D-4771-96D2-572C22F1A7FB}"/>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3" xfId="11793" xr:uid="{17B2FE35-D51F-416C-8F31-C2C7121EFFC8}"/>
    <cellStyle name="Comma 2 6 3 3 2 2 3 2" xfId="23925" xr:uid="{A783B077-A196-4440-A54F-6CE9084E65E6}"/>
    <cellStyle name="Comma 2 6 3 3 2 2 4" xfId="15837" xr:uid="{1F995ABA-6071-4F1D-88D7-596CB8C6F6DE}"/>
    <cellStyle name="Comma 2 6 3 3 2 3" xfId="5727" xr:uid="{5ADE2379-1788-4AF9-A3AD-206B3952CA85}"/>
    <cellStyle name="Comma 2 6 3 3 2 3 2" xfId="17859" xr:uid="{6E119467-14EA-490E-BC41-5F911B508D0E}"/>
    <cellStyle name="Comma 2 6 3 3 2 4" xfId="9771" xr:uid="{17F7C5C3-5C63-4948-85FC-9BB3FB96C963}"/>
    <cellStyle name="Comma 2 6 3 3 2 4 2" xfId="21903" xr:uid="{E139AFFA-67DB-439C-A82D-2973F8E8F670}"/>
    <cellStyle name="Comma 2 6 3 3 2 5" xfId="13815" xr:uid="{89FDFC6D-E005-4F43-AA3B-7DD4558B7916}"/>
    <cellStyle name="Comma 2 6 3 3 3" xfId="2694" xr:uid="{C9150255-147C-44FC-8893-77765389FBD0}"/>
    <cellStyle name="Comma 2 6 3 3 3 2" xfId="6738" xr:uid="{93EA5B82-BBCA-4A5A-8AE2-232C9F42E05F}"/>
    <cellStyle name="Comma 2 6 3 3 3 2 2" xfId="18870" xr:uid="{BD7BE0AE-5D7D-4336-B3FC-99520C9E6EFB}"/>
    <cellStyle name="Comma 2 6 3 3 3 3" xfId="10782" xr:uid="{6E27E39B-0B09-49C4-8086-615A89CE2B63}"/>
    <cellStyle name="Comma 2 6 3 3 3 3 2" xfId="22914" xr:uid="{49F5B78A-1F3D-4564-947A-BA9012F1AD7C}"/>
    <cellStyle name="Comma 2 6 3 3 3 4" xfId="14826" xr:uid="{A04F9F5E-92E0-493B-BB1D-24F56A4E0211}"/>
    <cellStyle name="Comma 2 6 3 3 4" xfId="4716" xr:uid="{B342C5C7-1CCA-475D-BCF5-198BE41B6029}"/>
    <cellStyle name="Comma 2 6 3 3 4 2" xfId="16848" xr:uid="{1F890ED3-DED4-4516-BE9A-28CDAD5672CE}"/>
    <cellStyle name="Comma 2 6 3 3 5" xfId="8760" xr:uid="{69EFCBAD-F6EB-48E7-8293-AF9A0CBC1923}"/>
    <cellStyle name="Comma 2 6 3 3 5 2" xfId="20892" xr:uid="{BB8B3345-E829-4B0C-A8B9-FC56DDCDAE7F}"/>
    <cellStyle name="Comma 2 6 3 3 6" xfId="12804" xr:uid="{197B7FB2-86D3-4D78-8506-C0A0394A5266}"/>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3" xfId="11288" xr:uid="{14701065-A9D2-4A69-956A-9FEA6EC44820}"/>
    <cellStyle name="Comma 2 6 3 4 2 3 2" xfId="23420" xr:uid="{8662A731-5975-4424-9DE8-345ACDE5D63B}"/>
    <cellStyle name="Comma 2 6 3 4 2 4" xfId="15332" xr:uid="{0D9B7913-4D20-4748-8347-57C3DF7D5FA1}"/>
    <cellStyle name="Comma 2 6 3 4 3" xfId="5222" xr:uid="{5A4DD53B-4948-4AE7-9679-1D1E8F2639B9}"/>
    <cellStyle name="Comma 2 6 3 4 3 2" xfId="17354" xr:uid="{E4884C9B-6C26-4F2C-BAB9-63171D97A5C7}"/>
    <cellStyle name="Comma 2 6 3 4 4" xfId="9266" xr:uid="{D3D9063F-1668-4AAF-882F-507508301A42}"/>
    <cellStyle name="Comma 2 6 3 4 4 2" xfId="21398" xr:uid="{0DFDD561-3417-4BF5-BED5-CA5A578C68BE}"/>
    <cellStyle name="Comma 2 6 3 4 5" xfId="13310" xr:uid="{5F58D6BB-F70E-4E5C-B16D-A11E8BCF10FD}"/>
    <cellStyle name="Comma 2 6 3 5" xfId="2189" xr:uid="{7D764565-37AE-4471-8328-756B68D01D80}"/>
    <cellStyle name="Comma 2 6 3 5 2" xfId="6233" xr:uid="{737DFF15-7DE8-4828-A970-FDF536D6C133}"/>
    <cellStyle name="Comma 2 6 3 5 2 2" xfId="18365" xr:uid="{BB45C703-330F-4C4F-8D2F-37521A437446}"/>
    <cellStyle name="Comma 2 6 3 5 3" xfId="10277" xr:uid="{B1547195-542B-4D90-9BAB-D8254F2C87E4}"/>
    <cellStyle name="Comma 2 6 3 5 3 2" xfId="22409" xr:uid="{A57296E4-AFCE-4CC8-A229-8B09F68FF835}"/>
    <cellStyle name="Comma 2 6 3 5 4" xfId="14321" xr:uid="{85615EB7-E920-4EDC-963A-81A75B11A9C5}"/>
    <cellStyle name="Comma 2 6 3 6" xfId="4211" xr:uid="{A1B32A7D-B274-4E01-8ED5-8E60DDA7EB38}"/>
    <cellStyle name="Comma 2 6 3 6 2" xfId="16343" xr:uid="{1D1C370C-3381-488C-90FB-259CE3509CFB}"/>
    <cellStyle name="Comma 2 6 3 7" xfId="8255" xr:uid="{C68793E0-5933-4D0F-B214-F438D8912F0A}"/>
    <cellStyle name="Comma 2 6 3 7 2" xfId="20387" xr:uid="{3777CD44-62E8-429C-B082-C02DA0EA5EFD}"/>
    <cellStyle name="Comma 2 6 3 8" xfId="12299" xr:uid="{3BCE5E70-DA9A-43AC-A93B-44833DE627AE}"/>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3" xfId="11920" xr:uid="{AC620660-E7BB-4613-B1E2-B8467B59EC98}"/>
    <cellStyle name="Comma 2 6 4 2 2 2 3 2" xfId="24052" xr:uid="{BDF24DD9-FE13-4F20-BFBA-422453338FCF}"/>
    <cellStyle name="Comma 2 6 4 2 2 2 4" xfId="15964" xr:uid="{63C362EB-B530-4FF0-9F95-E78E6638A77E}"/>
    <cellStyle name="Comma 2 6 4 2 2 3" xfId="5854" xr:uid="{450E58EC-B429-4350-8B14-7675E6A5310B}"/>
    <cellStyle name="Comma 2 6 4 2 2 3 2" xfId="17986" xr:uid="{66E851A9-46BF-4DD8-9B4C-8D88135F31D7}"/>
    <cellStyle name="Comma 2 6 4 2 2 4" xfId="9898" xr:uid="{3C68BC3F-596D-4F8D-8F8B-A3E0532E94AF}"/>
    <cellStyle name="Comma 2 6 4 2 2 4 2" xfId="22030" xr:uid="{17182527-190C-4417-9D2D-048A0457EEC3}"/>
    <cellStyle name="Comma 2 6 4 2 2 5" xfId="13942" xr:uid="{76DDDA8B-B58B-48D0-9649-D54975F1DD06}"/>
    <cellStyle name="Comma 2 6 4 2 3" xfId="2821" xr:uid="{92A8C8AA-7FDB-4335-9395-82BAA91E29C6}"/>
    <cellStyle name="Comma 2 6 4 2 3 2" xfId="6865" xr:uid="{C00FB083-7C9E-4A4D-B29D-78DA34A44EE2}"/>
    <cellStyle name="Comma 2 6 4 2 3 2 2" xfId="18997" xr:uid="{C572AD27-835C-4E70-9B21-1543836FA809}"/>
    <cellStyle name="Comma 2 6 4 2 3 3" xfId="10909" xr:uid="{B805D1B8-6B28-4BC6-8AFE-DF8E2064BCA9}"/>
    <cellStyle name="Comma 2 6 4 2 3 3 2" xfId="23041" xr:uid="{6FDCB1D7-CB9E-4239-99D4-088E1430BE3E}"/>
    <cellStyle name="Comma 2 6 4 2 3 4" xfId="14953" xr:uid="{90C4BFD3-49B8-4603-A356-9B7BC6FB80A4}"/>
    <cellStyle name="Comma 2 6 4 2 4" xfId="4843" xr:uid="{A52F08F9-ED82-40BE-90A1-91756C4F621B}"/>
    <cellStyle name="Comma 2 6 4 2 4 2" xfId="16975" xr:uid="{E270B87F-14ED-4392-9871-2D4930B79078}"/>
    <cellStyle name="Comma 2 6 4 2 5" xfId="8887" xr:uid="{F0C514BF-1C14-4E71-8CBF-D6F4930AF56F}"/>
    <cellStyle name="Comma 2 6 4 2 5 2" xfId="21019" xr:uid="{AA2C1102-74E1-4A0B-8E48-36C0808CB6A7}"/>
    <cellStyle name="Comma 2 6 4 2 6" xfId="12931" xr:uid="{5AB6683B-0135-494D-8018-E316C34F593B}"/>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3" xfId="11415" xr:uid="{E9B94826-FDBE-47E5-8508-A55D1E243B0D}"/>
    <cellStyle name="Comma 2 6 4 3 2 3 2" xfId="23547" xr:uid="{20731A90-54F4-404F-985E-E6EE3DDBAF4E}"/>
    <cellStyle name="Comma 2 6 4 3 2 4" xfId="15459" xr:uid="{C732D3AD-8E4E-4E34-993B-4FF2B7AA4FF1}"/>
    <cellStyle name="Comma 2 6 4 3 3" xfId="5349" xr:uid="{A8085DD7-CED2-4920-AFF3-A28DCD4F4F5C}"/>
    <cellStyle name="Comma 2 6 4 3 3 2" xfId="17481" xr:uid="{B9BEDFB6-782A-41BE-A90F-C5FFD41BF3A9}"/>
    <cellStyle name="Comma 2 6 4 3 4" xfId="9393" xr:uid="{9624A0D3-1843-4DDA-849E-F3799735BFB1}"/>
    <cellStyle name="Comma 2 6 4 3 4 2" xfId="21525" xr:uid="{BD76BFFD-8D2A-4EAF-A734-A8515CBED20C}"/>
    <cellStyle name="Comma 2 6 4 3 5" xfId="13437" xr:uid="{70BD64E5-D418-43D6-BA15-07F6E58C5DF3}"/>
    <cellStyle name="Comma 2 6 4 4" xfId="2316" xr:uid="{D6EED810-84AD-4C28-B1CD-6040CE7D9C7F}"/>
    <cellStyle name="Comma 2 6 4 4 2" xfId="6360" xr:uid="{7E6C5B7C-437F-4B78-A7B3-9A1151AF7EC4}"/>
    <cellStyle name="Comma 2 6 4 4 2 2" xfId="18492" xr:uid="{CA78CB06-7404-4514-8E85-22905245C46E}"/>
    <cellStyle name="Comma 2 6 4 4 3" xfId="10404" xr:uid="{8E4DDA9B-C0BA-4BAF-9096-72CB03895489}"/>
    <cellStyle name="Comma 2 6 4 4 3 2" xfId="22536" xr:uid="{345ED474-10C3-44C2-9FE0-CF91E44CDAE6}"/>
    <cellStyle name="Comma 2 6 4 4 4" xfId="14448" xr:uid="{F2FBE33F-9106-4C7F-A3C7-E7993CDB2613}"/>
    <cellStyle name="Comma 2 6 4 5" xfId="4338" xr:uid="{7474232F-7210-4CEC-A9BF-5E400D1AE060}"/>
    <cellStyle name="Comma 2 6 4 5 2" xfId="16470" xr:uid="{412AF9C4-B739-4BE2-B3AB-166934223663}"/>
    <cellStyle name="Comma 2 6 4 6" xfId="8382" xr:uid="{AFA61FB3-B49A-458C-81B7-B91C7AC38AF9}"/>
    <cellStyle name="Comma 2 6 4 6 2" xfId="20514" xr:uid="{8571AAF7-BB3C-48FE-A3BF-E2CEA73C486D}"/>
    <cellStyle name="Comma 2 6 4 7" xfId="12426" xr:uid="{1D5F4496-64EA-4ACF-9683-221CFBDC09F6}"/>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3" xfId="11667" xr:uid="{755F7656-E075-48D8-990D-A0658B14D22E}"/>
    <cellStyle name="Comma 2 6 5 2 2 3 2" xfId="23799" xr:uid="{B0DF4B34-E953-40CE-8D16-024EAE756CEE}"/>
    <cellStyle name="Comma 2 6 5 2 2 4" xfId="15711" xr:uid="{FD44BB0C-4A13-428E-AB0F-7309B601F288}"/>
    <cellStyle name="Comma 2 6 5 2 3" xfId="5601" xr:uid="{9448ACE1-73E9-45D8-AFC7-E9F4B473093F}"/>
    <cellStyle name="Comma 2 6 5 2 3 2" xfId="17733" xr:uid="{7C2540F6-3C8B-4870-8F2A-7FD8BF879EE8}"/>
    <cellStyle name="Comma 2 6 5 2 4" xfId="9645" xr:uid="{7000D6AB-0D4B-49C9-90AE-BEA3150972C2}"/>
    <cellStyle name="Comma 2 6 5 2 4 2" xfId="21777" xr:uid="{EFBDE682-0977-4236-ABD6-6BE40D2E7A65}"/>
    <cellStyle name="Comma 2 6 5 2 5" xfId="13689" xr:uid="{F0633766-16D8-49A7-AA10-8580F01270F7}"/>
    <cellStyle name="Comma 2 6 5 3" xfId="2568" xr:uid="{034317C2-1C99-4B51-B0CD-EC1BFE7082E7}"/>
    <cellStyle name="Comma 2 6 5 3 2" xfId="6612" xr:uid="{ED1E243A-778D-466C-BA8C-77F298C0B323}"/>
    <cellStyle name="Comma 2 6 5 3 2 2" xfId="18744" xr:uid="{D65AAFE8-4A2D-4CFC-A6F8-2DB18D0B0274}"/>
    <cellStyle name="Comma 2 6 5 3 3" xfId="10656" xr:uid="{DC7C5C25-AAFC-4F85-A6E4-8933BED934DF}"/>
    <cellStyle name="Comma 2 6 5 3 3 2" xfId="22788" xr:uid="{6305177F-1793-44F7-BF57-068C6F41C3A7}"/>
    <cellStyle name="Comma 2 6 5 3 4" xfId="14700" xr:uid="{170A835B-F2AE-4AEB-BB19-676723FFCF0D}"/>
    <cellStyle name="Comma 2 6 5 4" xfId="4590" xr:uid="{251E5A1D-2AF5-4889-85D7-9DBC56F34B6A}"/>
    <cellStyle name="Comma 2 6 5 4 2" xfId="16722" xr:uid="{266E3B52-3295-4CCC-B62A-CF4AE365C468}"/>
    <cellStyle name="Comma 2 6 5 5" xfId="8634" xr:uid="{95B42B56-8576-4491-BB53-895FB2E09775}"/>
    <cellStyle name="Comma 2 6 5 5 2" xfId="20766" xr:uid="{A2586D6C-1CD0-4F8A-BCD1-8667E1ED38CE}"/>
    <cellStyle name="Comma 2 6 5 6" xfId="12678" xr:uid="{EE1C994B-0DB8-4B6A-8570-8A1A445A858A}"/>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3" xfId="11162" xr:uid="{5337BC80-5F31-4810-BBD5-57517DC6E91F}"/>
    <cellStyle name="Comma 2 6 6 2 3 2" xfId="23294" xr:uid="{F4C40C25-80B8-488C-9E62-F935C37D6164}"/>
    <cellStyle name="Comma 2 6 6 2 4" xfId="15206" xr:uid="{2AFE41CE-E7EC-453C-9CF1-F534619E23D9}"/>
    <cellStyle name="Comma 2 6 6 3" xfId="5096" xr:uid="{61F0C9EF-011B-4D9A-9A91-C96EE13F5B4C}"/>
    <cellStyle name="Comma 2 6 6 3 2" xfId="17228" xr:uid="{980D7A1A-287F-48CB-8880-690DB3F9E4EB}"/>
    <cellStyle name="Comma 2 6 6 4" xfId="9140" xr:uid="{DFDED4AC-4B4E-4A68-B52D-2B839B06A97E}"/>
    <cellStyle name="Comma 2 6 6 4 2" xfId="21272" xr:uid="{085AEADC-57DE-41DA-8444-98A56AC8A4D8}"/>
    <cellStyle name="Comma 2 6 6 5" xfId="13184" xr:uid="{5A42F2E3-8CE7-4E58-9829-F80B1F702A4D}"/>
    <cellStyle name="Comma 2 6 7" xfId="2063" xr:uid="{0D7F0EB0-8C0C-40D7-B599-AFB31E44081F}"/>
    <cellStyle name="Comma 2 6 7 2" xfId="6107" xr:uid="{729AE92A-4354-4E29-8AB2-DD82A4F449E3}"/>
    <cellStyle name="Comma 2 6 7 2 2" xfId="18239" xr:uid="{203B1045-045F-4C43-AEB2-369363687B85}"/>
    <cellStyle name="Comma 2 6 7 3" xfId="10151" xr:uid="{684C735F-93AD-4806-B63F-27C8912A5828}"/>
    <cellStyle name="Comma 2 6 7 3 2" xfId="22283" xr:uid="{D485B724-00AF-4D60-B71F-3845FE2D8C0C}"/>
    <cellStyle name="Comma 2 6 7 4" xfId="14195" xr:uid="{D2886355-C6FE-445C-8430-8E432DE5E4D4}"/>
    <cellStyle name="Comma 2 6 8" xfId="4085" xr:uid="{FD6DD829-3DAF-4454-9602-265E755E4972}"/>
    <cellStyle name="Comma 2 6 8 2" xfId="16217" xr:uid="{92F4074D-EBC0-4FD3-9F52-B86D6C9B268F}"/>
    <cellStyle name="Comma 2 6 9" xfId="8129" xr:uid="{8813DB6B-EE7E-4897-B0DD-0C5F8A8CC88F}"/>
    <cellStyle name="Comma 2 6 9 2" xfId="20261" xr:uid="{B771AE99-4F67-4F06-909F-48DF6C10C737}"/>
    <cellStyle name="Comma 2 7" xfId="62" xr:uid="{F42491BF-ECFF-4B7B-A402-AC6F2D169068}"/>
    <cellStyle name="Comma 2 7 10" xfId="12194" xr:uid="{6F69B795-075D-4D41-A64B-AAB9A811079C}"/>
    <cellStyle name="Comma 2 7 2" xfId="125" xr:uid="{8AF15E32-7E6B-484A-9FC3-A94DA7B1D276}"/>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3" xfId="12130" xr:uid="{501ACEB5-492B-448C-B276-BE3B46984044}"/>
    <cellStyle name="Comma 2 7 2 2 2 2 2 2 3 2" xfId="24262" xr:uid="{FC40D2CF-8DEC-4E5D-A586-65BC5D253213}"/>
    <cellStyle name="Comma 2 7 2 2 2 2 2 2 4" xfId="16174" xr:uid="{B2127BC1-9C83-4889-BB86-49CCADA40332}"/>
    <cellStyle name="Comma 2 7 2 2 2 2 2 3" xfId="6064" xr:uid="{0D27E337-4E28-4980-8E72-F048147406BF}"/>
    <cellStyle name="Comma 2 7 2 2 2 2 2 3 2" xfId="18196" xr:uid="{CB212799-A953-40BF-96A4-676B5A9017CF}"/>
    <cellStyle name="Comma 2 7 2 2 2 2 2 4" xfId="10108" xr:uid="{A8D6A5B3-631B-4AFD-AFA1-DC18FCEA60D0}"/>
    <cellStyle name="Comma 2 7 2 2 2 2 2 4 2" xfId="22240" xr:uid="{B65D91B5-34C4-4CD2-B049-FA7DF619AA43}"/>
    <cellStyle name="Comma 2 7 2 2 2 2 2 5" xfId="14152" xr:uid="{0CD5BC9A-EF1A-4146-8418-771BC8B64C52}"/>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3" xfId="11119" xr:uid="{B5502469-6EE6-4894-A5B9-D3774B777720}"/>
    <cellStyle name="Comma 2 7 2 2 2 2 3 3 2" xfId="23251" xr:uid="{D15C50AD-C064-4185-A3E5-E7D77078B2ED}"/>
    <cellStyle name="Comma 2 7 2 2 2 2 3 4" xfId="15163" xr:uid="{F2CCAC64-441A-46B6-A91A-2BF2ED812595}"/>
    <cellStyle name="Comma 2 7 2 2 2 2 4" xfId="5053" xr:uid="{00A2FCD8-7808-4AB1-B202-7729D2B9C846}"/>
    <cellStyle name="Comma 2 7 2 2 2 2 4 2" xfId="17185" xr:uid="{8A98F934-570E-41EA-A473-5A77B9CC6823}"/>
    <cellStyle name="Comma 2 7 2 2 2 2 5" xfId="9097" xr:uid="{FB8F7036-7DB7-4F3F-B9DE-EC0D8920E147}"/>
    <cellStyle name="Comma 2 7 2 2 2 2 5 2" xfId="21229" xr:uid="{8D65F010-055F-402A-B19B-F03FD4B4C86F}"/>
    <cellStyle name="Comma 2 7 2 2 2 2 6" xfId="13141" xr:uid="{AFCD472B-0749-4F65-8A4B-DFAAC6C5DB72}"/>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3" xfId="11625" xr:uid="{5B042336-6350-447F-868F-9D2CF68A647B}"/>
    <cellStyle name="Comma 2 7 2 2 2 3 2 3 2" xfId="23757" xr:uid="{8831DB96-7C6F-41D3-BD30-5B25406C5573}"/>
    <cellStyle name="Comma 2 7 2 2 2 3 2 4" xfId="15669" xr:uid="{9D8BECF2-9639-4DD8-89EC-FF07E8587B7D}"/>
    <cellStyle name="Comma 2 7 2 2 2 3 3" xfId="5559" xr:uid="{ADA7724C-33BE-4240-8CFF-FC37BBCD3C88}"/>
    <cellStyle name="Comma 2 7 2 2 2 3 3 2" xfId="17691" xr:uid="{80526D0B-5E35-4179-A137-E5A09452720A}"/>
    <cellStyle name="Comma 2 7 2 2 2 3 4" xfId="9603" xr:uid="{BB6CB11F-11FE-492E-AA14-636CB75DDB2C}"/>
    <cellStyle name="Comma 2 7 2 2 2 3 4 2" xfId="21735" xr:uid="{2675EBDB-7EE4-433B-8553-9BFE74C66BC2}"/>
    <cellStyle name="Comma 2 7 2 2 2 3 5" xfId="13647" xr:uid="{26840ED6-76CE-4209-9AB7-715196BA6697}"/>
    <cellStyle name="Comma 2 7 2 2 2 4" xfId="2526" xr:uid="{CEE158E1-E3CF-4044-835A-5F72EF7A3E23}"/>
    <cellStyle name="Comma 2 7 2 2 2 4 2" xfId="6570" xr:uid="{50D40FB5-B63E-4439-B0D3-6C2B97B63AD9}"/>
    <cellStyle name="Comma 2 7 2 2 2 4 2 2" xfId="18702" xr:uid="{663257CA-E12F-4F35-9F7C-06F92E8E86D9}"/>
    <cellStyle name="Comma 2 7 2 2 2 4 3" xfId="10614" xr:uid="{7BC874FA-66E7-4528-9E72-8AFEAF631379}"/>
    <cellStyle name="Comma 2 7 2 2 2 4 3 2" xfId="22746" xr:uid="{E9FCDC21-4F94-4348-8ECF-6C79C0945581}"/>
    <cellStyle name="Comma 2 7 2 2 2 4 4" xfId="14658" xr:uid="{91901AB8-2602-4BE1-B5CC-65B5E4D44626}"/>
    <cellStyle name="Comma 2 7 2 2 2 5" xfId="4548" xr:uid="{9F459C90-A1C3-431F-B1DB-D34F1654D236}"/>
    <cellStyle name="Comma 2 7 2 2 2 5 2" xfId="16680" xr:uid="{EE7402AF-535C-4FD2-B034-7C8AF15AFCE3}"/>
    <cellStyle name="Comma 2 7 2 2 2 6" xfId="8592" xr:uid="{38E8DB85-DF91-4443-B442-75EBA4D7FCAF}"/>
    <cellStyle name="Comma 2 7 2 2 2 6 2" xfId="20724" xr:uid="{1B246EB0-F55D-487A-AA6B-1B471FE57296}"/>
    <cellStyle name="Comma 2 7 2 2 2 7" xfId="12636" xr:uid="{258E5EF2-B760-4A80-B255-8C66C9955A6C}"/>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3" xfId="11877" xr:uid="{2DFEDDE5-03E7-4906-9FC0-B1376999817D}"/>
    <cellStyle name="Comma 2 7 2 2 3 2 2 3 2" xfId="24009" xr:uid="{D66B87D3-E755-4E0D-82D4-45F39E530009}"/>
    <cellStyle name="Comma 2 7 2 2 3 2 2 4" xfId="15921" xr:uid="{54458CC0-E28E-4A9F-A3ED-6BC185A570D5}"/>
    <cellStyle name="Comma 2 7 2 2 3 2 3" xfId="5811" xr:uid="{A4F79041-72CE-432E-9CD4-680D38A8E0F7}"/>
    <cellStyle name="Comma 2 7 2 2 3 2 3 2" xfId="17943" xr:uid="{A99DC23F-7E2A-470F-AEAE-946DA2DD09CE}"/>
    <cellStyle name="Comma 2 7 2 2 3 2 4" xfId="9855" xr:uid="{E03DB9A8-34E5-4102-9881-CC4889260FA5}"/>
    <cellStyle name="Comma 2 7 2 2 3 2 4 2" xfId="21987" xr:uid="{12A5908A-6FBA-49E4-80F5-900DBE21E102}"/>
    <cellStyle name="Comma 2 7 2 2 3 2 5" xfId="13899" xr:uid="{49A2D1AE-81AA-4F13-B198-0BB32BA2B8D4}"/>
    <cellStyle name="Comma 2 7 2 2 3 3" xfId="2778" xr:uid="{832657FF-9122-45B5-AA75-01A8C149DA92}"/>
    <cellStyle name="Comma 2 7 2 2 3 3 2" xfId="6822" xr:uid="{5304B84D-8653-4295-848B-39AEEB9F30EB}"/>
    <cellStyle name="Comma 2 7 2 2 3 3 2 2" xfId="18954" xr:uid="{D225916C-4E6B-4CC3-92C3-1542BA66ADDE}"/>
    <cellStyle name="Comma 2 7 2 2 3 3 3" xfId="10866" xr:uid="{8C824C05-5815-4BD5-8674-CDA9F262CE57}"/>
    <cellStyle name="Comma 2 7 2 2 3 3 3 2" xfId="22998" xr:uid="{A449A625-38E2-4636-8A49-E83104487EDF}"/>
    <cellStyle name="Comma 2 7 2 2 3 3 4" xfId="14910" xr:uid="{A71F2B6A-13B6-43B8-A5EE-F598494233BE}"/>
    <cellStyle name="Comma 2 7 2 2 3 4" xfId="4800" xr:uid="{CF56C95B-5E7B-4C2D-9D26-1D93DF52E3D3}"/>
    <cellStyle name="Comma 2 7 2 2 3 4 2" xfId="16932" xr:uid="{E4C5C192-BBF3-451C-A23E-9EBF6BF76657}"/>
    <cellStyle name="Comma 2 7 2 2 3 5" xfId="8844" xr:uid="{8BB87815-8468-4F08-B7F5-3CD59CCB7036}"/>
    <cellStyle name="Comma 2 7 2 2 3 5 2" xfId="20976" xr:uid="{CCB54566-7839-460D-B49A-9B4D1AB3A551}"/>
    <cellStyle name="Comma 2 7 2 2 3 6" xfId="12888" xr:uid="{E55CF43C-55AD-49B8-834D-DBC4117F7F76}"/>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3" xfId="11372" xr:uid="{694D825A-1D35-4380-87E8-041E1332352A}"/>
    <cellStyle name="Comma 2 7 2 2 4 2 3 2" xfId="23504" xr:uid="{396B8A67-38BD-4584-A476-C38DFCCDCCE0}"/>
    <cellStyle name="Comma 2 7 2 2 4 2 4" xfId="15416" xr:uid="{4E516772-4014-4B8D-817C-31EC29F5BEE0}"/>
    <cellStyle name="Comma 2 7 2 2 4 3" xfId="5306" xr:uid="{5418E751-00BB-43F6-93F9-8D9374F8320C}"/>
    <cellStyle name="Comma 2 7 2 2 4 3 2" xfId="17438" xr:uid="{3EB8A900-0D57-4989-9FCD-AFF34AEC4D6B}"/>
    <cellStyle name="Comma 2 7 2 2 4 4" xfId="9350" xr:uid="{EF7FA99E-CBCD-4C49-B980-E389CAF19F34}"/>
    <cellStyle name="Comma 2 7 2 2 4 4 2" xfId="21482" xr:uid="{3BE4CECC-430C-437C-A842-D0DC578A6734}"/>
    <cellStyle name="Comma 2 7 2 2 4 5" xfId="13394" xr:uid="{2110F1F8-8417-461A-983B-14BDA9FED292}"/>
    <cellStyle name="Comma 2 7 2 2 5" xfId="2273" xr:uid="{4AC5BDA3-6AFA-419E-BC5D-CD2759F7ECC9}"/>
    <cellStyle name="Comma 2 7 2 2 5 2" xfId="6317" xr:uid="{B00508F5-197E-4416-98E4-C107A47347CF}"/>
    <cellStyle name="Comma 2 7 2 2 5 2 2" xfId="18449" xr:uid="{8B5A5F04-6D57-4BD2-AA38-BDEF83F6ACF1}"/>
    <cellStyle name="Comma 2 7 2 2 5 3" xfId="10361" xr:uid="{FBA88BD7-E2D4-46DB-9FFB-A2734220E885}"/>
    <cellStyle name="Comma 2 7 2 2 5 3 2" xfId="22493" xr:uid="{07C77E6B-B0B4-4862-88F2-B464ADDF21C0}"/>
    <cellStyle name="Comma 2 7 2 2 5 4" xfId="14405" xr:uid="{DF4DEE9C-885C-4818-904C-DF81960C8F22}"/>
    <cellStyle name="Comma 2 7 2 2 6" xfId="4295" xr:uid="{E38DFFE2-3382-48F8-8617-0A979E4FEBDC}"/>
    <cellStyle name="Comma 2 7 2 2 6 2" xfId="16427" xr:uid="{C0EE27FB-8DA0-4E79-9B08-B23FFDF742AA}"/>
    <cellStyle name="Comma 2 7 2 2 7" xfId="8339" xr:uid="{702A5F44-615C-472A-978F-F69514634AE9}"/>
    <cellStyle name="Comma 2 7 2 2 7 2" xfId="20471" xr:uid="{B0D1B20A-615E-4218-B7CB-82B5016FA872}"/>
    <cellStyle name="Comma 2 7 2 2 8" xfId="12383" xr:uid="{5082F7E9-CD1A-4DE8-933A-4712A33EF951}"/>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3" xfId="12004" xr:uid="{602CFB14-5312-4561-A0F2-A42071FCD08C}"/>
    <cellStyle name="Comma 2 7 2 3 2 2 2 3 2" xfId="24136" xr:uid="{6A7CE38D-386B-42B1-839E-1DD506CB9A95}"/>
    <cellStyle name="Comma 2 7 2 3 2 2 2 4" xfId="16048" xr:uid="{668C2325-56F2-4232-A4C8-090CCBF2A0BB}"/>
    <cellStyle name="Comma 2 7 2 3 2 2 3" xfId="5938" xr:uid="{4091A02C-B154-43CD-A72C-7DFC26492C16}"/>
    <cellStyle name="Comma 2 7 2 3 2 2 3 2" xfId="18070" xr:uid="{28F06C4B-D467-447C-AD0B-F35FD223FA5B}"/>
    <cellStyle name="Comma 2 7 2 3 2 2 4" xfId="9982" xr:uid="{1CE9EEFA-6488-4947-AEC8-309B37297F59}"/>
    <cellStyle name="Comma 2 7 2 3 2 2 4 2" xfId="22114" xr:uid="{14342B7F-59AB-4CB4-8277-8EB9842C8FE3}"/>
    <cellStyle name="Comma 2 7 2 3 2 2 5" xfId="14026" xr:uid="{315EE098-EF4C-43C0-ACDD-7457E08E4D1F}"/>
    <cellStyle name="Comma 2 7 2 3 2 3" xfId="2905" xr:uid="{9250A5AA-F651-495B-BACB-B7292AD04216}"/>
    <cellStyle name="Comma 2 7 2 3 2 3 2" xfId="6949" xr:uid="{5A6F9485-3B76-4D28-A479-CB189D05E9D3}"/>
    <cellStyle name="Comma 2 7 2 3 2 3 2 2" xfId="19081" xr:uid="{AB3F08CF-566B-4B06-AF0B-0C79C1C5C2E6}"/>
    <cellStyle name="Comma 2 7 2 3 2 3 3" xfId="10993" xr:uid="{C681716D-8509-4F33-9852-DD86799FAAF2}"/>
    <cellStyle name="Comma 2 7 2 3 2 3 3 2" xfId="23125" xr:uid="{56BACB93-31F5-4F36-B560-2CFBA5852886}"/>
    <cellStyle name="Comma 2 7 2 3 2 3 4" xfId="15037" xr:uid="{32482883-865D-433D-B05F-9CE499628A94}"/>
    <cellStyle name="Comma 2 7 2 3 2 4" xfId="4927" xr:uid="{09F586C1-892F-4B69-A8C3-82A17D9CD246}"/>
    <cellStyle name="Comma 2 7 2 3 2 4 2" xfId="17059" xr:uid="{77E38862-A067-4894-8FE3-75BCCE5D2F44}"/>
    <cellStyle name="Comma 2 7 2 3 2 5" xfId="8971" xr:uid="{B51F8F3F-EB89-47B8-B0CD-F96A467F1AFE}"/>
    <cellStyle name="Comma 2 7 2 3 2 5 2" xfId="21103" xr:uid="{AEA585F8-8D12-44AD-A16E-67E338CB755B}"/>
    <cellStyle name="Comma 2 7 2 3 2 6" xfId="13015" xr:uid="{163CB51E-998F-4DDE-9F3D-BF621CB44BBE}"/>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3" xfId="11499" xr:uid="{5098CB6C-B9F4-471B-BE18-BA286DD9FA11}"/>
    <cellStyle name="Comma 2 7 2 3 3 2 3 2" xfId="23631" xr:uid="{13E04D0F-64C9-46BB-944F-C50ECFF28760}"/>
    <cellStyle name="Comma 2 7 2 3 3 2 4" xfId="15543" xr:uid="{3EDF977A-D53D-4512-A00C-4BC154219ADA}"/>
    <cellStyle name="Comma 2 7 2 3 3 3" xfId="5433" xr:uid="{C6597CF1-9B71-4988-880E-5AC8F92261B1}"/>
    <cellStyle name="Comma 2 7 2 3 3 3 2" xfId="17565" xr:uid="{71F65A85-18B1-43C8-9E70-706EE1753847}"/>
    <cellStyle name="Comma 2 7 2 3 3 4" xfId="9477" xr:uid="{692BDCC7-4889-4B8F-95BD-5A48694E8F62}"/>
    <cellStyle name="Comma 2 7 2 3 3 4 2" xfId="21609" xr:uid="{A2BC8EF7-CC00-4A1A-905D-E1E22A40952B}"/>
    <cellStyle name="Comma 2 7 2 3 3 5" xfId="13521" xr:uid="{4F65FF21-549A-452F-B349-524A8279720E}"/>
    <cellStyle name="Comma 2 7 2 3 4" xfId="2400" xr:uid="{F8DB45EA-7686-41EF-A8CA-06EE84A10B84}"/>
    <cellStyle name="Comma 2 7 2 3 4 2" xfId="6444" xr:uid="{CA8DD346-2074-4A81-A3B5-A9CA1CC06D6C}"/>
    <cellStyle name="Comma 2 7 2 3 4 2 2" xfId="18576" xr:uid="{00B88567-F7A3-4085-A0D2-3DC0AFE8F2E1}"/>
    <cellStyle name="Comma 2 7 2 3 4 3" xfId="10488" xr:uid="{1305FB3D-DBEF-42E1-9511-42C39614873F}"/>
    <cellStyle name="Comma 2 7 2 3 4 3 2" xfId="22620" xr:uid="{930FE1A9-6DE0-49A6-89BC-98BB50C6711A}"/>
    <cellStyle name="Comma 2 7 2 3 4 4" xfId="14532" xr:uid="{0774BCA7-04DD-45DD-AE26-739976507707}"/>
    <cellStyle name="Comma 2 7 2 3 5" xfId="4422" xr:uid="{5E4CBFC1-1595-4D50-8F08-1DB65D5AE6E3}"/>
    <cellStyle name="Comma 2 7 2 3 5 2" xfId="16554" xr:uid="{11A2311F-F709-4A0C-9E3D-56A99552D95F}"/>
    <cellStyle name="Comma 2 7 2 3 6" xfId="8466" xr:uid="{2E0F1FE2-2806-466E-BC0F-BBFEAC29BB30}"/>
    <cellStyle name="Comma 2 7 2 3 6 2" xfId="20598" xr:uid="{6531850C-DFAF-485B-B3B4-7A7836AAE725}"/>
    <cellStyle name="Comma 2 7 2 3 7" xfId="12510" xr:uid="{3B2FA714-AF4A-42C1-9C4C-991AAB871A71}"/>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3" xfId="11751" xr:uid="{101659F3-D340-4B53-A837-278AF9DFF4D0}"/>
    <cellStyle name="Comma 2 7 2 4 2 2 3 2" xfId="23883" xr:uid="{2B265059-FE40-4C26-AFD9-89900FF10497}"/>
    <cellStyle name="Comma 2 7 2 4 2 2 4" xfId="15795" xr:uid="{CD6EB2E1-5050-439B-8F2F-DE5438858046}"/>
    <cellStyle name="Comma 2 7 2 4 2 3" xfId="5685" xr:uid="{DEF3C27F-39E3-406A-BC60-50222A0CED18}"/>
    <cellStyle name="Comma 2 7 2 4 2 3 2" xfId="17817" xr:uid="{47312827-EE56-4C1F-BB84-C6BEF4ED95C7}"/>
    <cellStyle name="Comma 2 7 2 4 2 4" xfId="9729" xr:uid="{DC5D1FE6-4054-4405-BBB1-AD59C26120DB}"/>
    <cellStyle name="Comma 2 7 2 4 2 4 2" xfId="21861" xr:uid="{6C0766FE-EEC4-4F8A-BCBC-9659D54A73A4}"/>
    <cellStyle name="Comma 2 7 2 4 2 5" xfId="13773" xr:uid="{23CFAFBE-CF0C-4999-A821-1ACA5B904C8A}"/>
    <cellStyle name="Comma 2 7 2 4 3" xfId="2652" xr:uid="{F750019F-0514-4FF8-AD8C-DFD8DF7A982E}"/>
    <cellStyle name="Comma 2 7 2 4 3 2" xfId="6696" xr:uid="{7FEB9997-62CD-43B6-B95D-E9FC2EB4E5C9}"/>
    <cellStyle name="Comma 2 7 2 4 3 2 2" xfId="18828" xr:uid="{7E382076-D3F6-4FB4-B039-2EEA00AA70AE}"/>
    <cellStyle name="Comma 2 7 2 4 3 3" xfId="10740" xr:uid="{EAA8C59F-6813-4149-A3E2-48C1C74102A5}"/>
    <cellStyle name="Comma 2 7 2 4 3 3 2" xfId="22872" xr:uid="{E2E3C7D6-5148-4500-862F-0287BB1871FE}"/>
    <cellStyle name="Comma 2 7 2 4 3 4" xfId="14784" xr:uid="{4768F0E9-710F-4313-9359-E66D549943E1}"/>
    <cellStyle name="Comma 2 7 2 4 4" xfId="4674" xr:uid="{D49EFBA0-A619-4C7E-B2DE-3CC000505E55}"/>
    <cellStyle name="Comma 2 7 2 4 4 2" xfId="16806" xr:uid="{9DDEB747-D9F6-4338-932F-69DC60134269}"/>
    <cellStyle name="Comma 2 7 2 4 5" xfId="8718" xr:uid="{715B918B-9BD5-4A50-B65F-B275AECD3827}"/>
    <cellStyle name="Comma 2 7 2 4 5 2" xfId="20850" xr:uid="{AB3ECB7C-AD3F-4761-88CA-1B80B0463C2B}"/>
    <cellStyle name="Comma 2 7 2 4 6" xfId="12762" xr:uid="{845338C6-BF6C-4225-8956-6A6E1072A0CA}"/>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3" xfId="11246" xr:uid="{C3A52321-6030-44C3-884F-3FBA8C173BDE}"/>
    <cellStyle name="Comma 2 7 2 5 2 3 2" xfId="23378" xr:uid="{1B77C63A-0624-447B-BCA1-94682C9E8364}"/>
    <cellStyle name="Comma 2 7 2 5 2 4" xfId="15290" xr:uid="{06D4C0F0-1D85-4CCD-B8CB-AE38EC2ADB2B}"/>
    <cellStyle name="Comma 2 7 2 5 3" xfId="5180" xr:uid="{2BEDA4B1-036C-4257-8AA6-B826354CB763}"/>
    <cellStyle name="Comma 2 7 2 5 3 2" xfId="17312" xr:uid="{1362257E-B58C-47DB-BCC7-2108EE91D4A3}"/>
    <cellStyle name="Comma 2 7 2 5 4" xfId="9224" xr:uid="{61E1A235-B877-4643-ADE7-CEC52E31AD93}"/>
    <cellStyle name="Comma 2 7 2 5 4 2" xfId="21356" xr:uid="{E8232E3E-585B-46E9-8565-07B7888D2465}"/>
    <cellStyle name="Comma 2 7 2 5 5" xfId="13268" xr:uid="{4740C51E-7351-46A0-9642-12E130AA45BD}"/>
    <cellStyle name="Comma 2 7 2 6" xfId="2147" xr:uid="{F0F6FBB0-101A-4E8D-A0BE-7E0213A847F8}"/>
    <cellStyle name="Comma 2 7 2 6 2" xfId="6191" xr:uid="{022789BF-F5CB-44EC-B881-A014EA94AD51}"/>
    <cellStyle name="Comma 2 7 2 6 2 2" xfId="18323" xr:uid="{DBF123A7-1F0A-420B-95C3-81D6EF7D0C09}"/>
    <cellStyle name="Comma 2 7 2 6 3" xfId="10235" xr:uid="{02AB28EB-BB8A-4DCB-96D5-3BE0D1B42913}"/>
    <cellStyle name="Comma 2 7 2 6 3 2" xfId="22367" xr:uid="{6E522DB2-2296-4FBE-AEF2-6F496841AA73}"/>
    <cellStyle name="Comma 2 7 2 6 4" xfId="14279" xr:uid="{8CF9FA4B-65AB-4D2A-A872-9A366BB790B7}"/>
    <cellStyle name="Comma 2 7 2 7" xfId="4169" xr:uid="{2B8ABD0E-2A6B-4A8D-86C6-0D2771517D39}"/>
    <cellStyle name="Comma 2 7 2 7 2" xfId="16301" xr:uid="{F55F0550-F457-464D-96B0-54055A735D40}"/>
    <cellStyle name="Comma 2 7 2 8" xfId="8213" xr:uid="{BD9AAB27-50C4-4789-9BD6-ECE4B440A7F4}"/>
    <cellStyle name="Comma 2 7 2 8 2" xfId="20345" xr:uid="{7DCED9DE-1C95-459C-9C18-F64C2CFB3166}"/>
    <cellStyle name="Comma 2 7 2 9" xfId="12257" xr:uid="{7E78FD6B-E468-4A82-902B-235D8591B694}"/>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3" xfId="12067" xr:uid="{C0B2F19A-4660-45B2-9200-37C3DA085A87}"/>
    <cellStyle name="Comma 2 7 3 2 2 2 2 3 2" xfId="24199" xr:uid="{E951941F-8D8E-4DED-A501-807E535418F9}"/>
    <cellStyle name="Comma 2 7 3 2 2 2 2 4" xfId="16111" xr:uid="{4D32C97D-A6AE-4A72-9DCF-CD92FF5525AC}"/>
    <cellStyle name="Comma 2 7 3 2 2 2 3" xfId="6001" xr:uid="{3F9C311C-9F19-4A9E-B617-4544211FF16B}"/>
    <cellStyle name="Comma 2 7 3 2 2 2 3 2" xfId="18133" xr:uid="{529A9536-24D5-4E00-88A4-D66B2A51FC28}"/>
    <cellStyle name="Comma 2 7 3 2 2 2 4" xfId="10045" xr:uid="{F0034A45-0E12-43AA-AA86-30E82F4C092B}"/>
    <cellStyle name="Comma 2 7 3 2 2 2 4 2" xfId="22177" xr:uid="{40A695D2-FC21-45AE-AE1F-49981970AA86}"/>
    <cellStyle name="Comma 2 7 3 2 2 2 5" xfId="14089" xr:uid="{61DDC3D5-D122-4491-B23B-939D795541A3}"/>
    <cellStyle name="Comma 2 7 3 2 2 3" xfId="2968" xr:uid="{23ED5830-635B-472C-9844-0703749CE6F4}"/>
    <cellStyle name="Comma 2 7 3 2 2 3 2" xfId="7012" xr:uid="{95923180-8E1F-4DD4-819B-8D0A5DA0316D}"/>
    <cellStyle name="Comma 2 7 3 2 2 3 2 2" xfId="19144" xr:uid="{03C12A82-A443-4670-8AA0-4D8406855DEA}"/>
    <cellStyle name="Comma 2 7 3 2 2 3 3" xfId="11056" xr:uid="{3D46C936-5047-46A7-A93D-2FB61633FADC}"/>
    <cellStyle name="Comma 2 7 3 2 2 3 3 2" xfId="23188" xr:uid="{08DE7197-DD92-48D0-9677-32076553C081}"/>
    <cellStyle name="Comma 2 7 3 2 2 3 4" xfId="15100" xr:uid="{F672225B-A57D-4819-9CFE-231B86A598F6}"/>
    <cellStyle name="Comma 2 7 3 2 2 4" xfId="4990" xr:uid="{0D0163EE-BD5B-4B87-BDFD-C54844154C2B}"/>
    <cellStyle name="Comma 2 7 3 2 2 4 2" xfId="17122" xr:uid="{95A5D820-3724-40E8-9C4C-047FA2EC1461}"/>
    <cellStyle name="Comma 2 7 3 2 2 5" xfId="9034" xr:uid="{B3163E4F-D37A-4B44-A0B8-90F36921B00D}"/>
    <cellStyle name="Comma 2 7 3 2 2 5 2" xfId="21166" xr:uid="{86314C4C-C3A5-4249-8C61-94B659263B43}"/>
    <cellStyle name="Comma 2 7 3 2 2 6" xfId="13078" xr:uid="{1CF5420A-EC58-432B-ACAE-07BC75BED556}"/>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3" xfId="11562" xr:uid="{926E7E77-0817-4DFB-853B-414FAB679047}"/>
    <cellStyle name="Comma 2 7 3 2 3 2 3 2" xfId="23694" xr:uid="{699D88BA-F084-4F04-AB13-63515D1E8D10}"/>
    <cellStyle name="Comma 2 7 3 2 3 2 4" xfId="15606" xr:uid="{16C0FA19-337D-4507-AB83-4C15AEC241F8}"/>
    <cellStyle name="Comma 2 7 3 2 3 3" xfId="5496" xr:uid="{1B3A9E90-07C0-43E9-A972-9EBBEAEDC75C}"/>
    <cellStyle name="Comma 2 7 3 2 3 3 2" xfId="17628" xr:uid="{9AAE4C0E-6254-4599-94AE-8D6D55DCA163}"/>
    <cellStyle name="Comma 2 7 3 2 3 4" xfId="9540" xr:uid="{6399A971-B44A-4A2B-BA9B-E1E5F43288AA}"/>
    <cellStyle name="Comma 2 7 3 2 3 4 2" xfId="21672" xr:uid="{AF4BE7E1-EF71-4F21-B5F3-1FA238A0954D}"/>
    <cellStyle name="Comma 2 7 3 2 3 5" xfId="13584" xr:uid="{362504D1-EE5E-4893-96A4-8A3D25A9BC83}"/>
    <cellStyle name="Comma 2 7 3 2 4" xfId="2463" xr:uid="{F43FA027-C4D6-4B97-B731-2AB1633BD361}"/>
    <cellStyle name="Comma 2 7 3 2 4 2" xfId="6507" xr:uid="{399AA130-133B-44BF-A701-D98E0357F877}"/>
    <cellStyle name="Comma 2 7 3 2 4 2 2" xfId="18639" xr:uid="{2DA54993-E0BA-4340-A4E2-9400B07D2234}"/>
    <cellStyle name="Comma 2 7 3 2 4 3" xfId="10551" xr:uid="{215E342B-653F-4F02-8A53-86B9EA8D0113}"/>
    <cellStyle name="Comma 2 7 3 2 4 3 2" xfId="22683" xr:uid="{5CB7EAAA-0B21-4978-8DB1-95B282260DDF}"/>
    <cellStyle name="Comma 2 7 3 2 4 4" xfId="14595" xr:uid="{48ADF036-C280-490C-9EF6-4D42C2052AF4}"/>
    <cellStyle name="Comma 2 7 3 2 5" xfId="4485" xr:uid="{8F0259FE-DB6A-4065-91FA-C3176C246C6B}"/>
    <cellStyle name="Comma 2 7 3 2 5 2" xfId="16617" xr:uid="{67C934FB-DBDE-4828-B4B0-0A264F7B884B}"/>
    <cellStyle name="Comma 2 7 3 2 6" xfId="8529" xr:uid="{40B5A040-8CB1-4E6A-943B-50842FEF52E6}"/>
    <cellStyle name="Comma 2 7 3 2 6 2" xfId="20661" xr:uid="{EFD68446-878D-49AB-83DC-4CA671B91EB5}"/>
    <cellStyle name="Comma 2 7 3 2 7" xfId="12573" xr:uid="{AAABE003-0788-49CE-B8BC-589C6FD95D21}"/>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3" xfId="11814" xr:uid="{B5822226-89CA-40C7-80B1-F248A0C7521A}"/>
    <cellStyle name="Comma 2 7 3 3 2 2 3 2" xfId="23946" xr:uid="{6EDBCE05-C386-4DF9-92B1-2C0E4767D3CC}"/>
    <cellStyle name="Comma 2 7 3 3 2 2 4" xfId="15858" xr:uid="{F8E626B6-EF92-4625-B103-48BC264EF480}"/>
    <cellStyle name="Comma 2 7 3 3 2 3" xfId="5748" xr:uid="{F09F20B2-8F84-4FE2-A4DB-ABC647356D9C}"/>
    <cellStyle name="Comma 2 7 3 3 2 3 2" xfId="17880" xr:uid="{AABA091B-2303-455A-B130-E1435E99F6B3}"/>
    <cellStyle name="Comma 2 7 3 3 2 4" xfId="9792" xr:uid="{6E69A9D3-8316-4D02-A2B2-27E862304A19}"/>
    <cellStyle name="Comma 2 7 3 3 2 4 2" xfId="21924" xr:uid="{4B413739-4438-4C2C-B01B-AD58B889C78D}"/>
    <cellStyle name="Comma 2 7 3 3 2 5" xfId="13836" xr:uid="{E216B522-AE9F-412E-A5DF-337BCEF28A6F}"/>
    <cellStyle name="Comma 2 7 3 3 3" xfId="2715" xr:uid="{201E0B93-8314-4D2D-A81F-7702CBB3FCF8}"/>
    <cellStyle name="Comma 2 7 3 3 3 2" xfId="6759" xr:uid="{6DA915EC-0E9C-49F6-AEE9-8821BF70AD74}"/>
    <cellStyle name="Comma 2 7 3 3 3 2 2" xfId="18891" xr:uid="{9AF1562B-DE55-440E-BA0D-DC002CD64447}"/>
    <cellStyle name="Comma 2 7 3 3 3 3" xfId="10803" xr:uid="{AD82FF51-A3FA-4865-A17D-D0392563AA9F}"/>
    <cellStyle name="Comma 2 7 3 3 3 3 2" xfId="22935" xr:uid="{A1CA59E8-8CEE-4BC1-A4D3-58885C77CD02}"/>
    <cellStyle name="Comma 2 7 3 3 3 4" xfId="14847" xr:uid="{1C1A51DC-FE83-4FEC-BA31-9911C5CFC793}"/>
    <cellStyle name="Comma 2 7 3 3 4" xfId="4737" xr:uid="{9BC988DE-C8B7-4A3F-80D3-39FAADFAB8CB}"/>
    <cellStyle name="Comma 2 7 3 3 4 2" xfId="16869" xr:uid="{380699F2-60CA-4F79-927D-D8FCD133559C}"/>
    <cellStyle name="Comma 2 7 3 3 5" xfId="8781" xr:uid="{5DADBF65-CD5F-4A55-B272-13C8DC0757E8}"/>
    <cellStyle name="Comma 2 7 3 3 5 2" xfId="20913" xr:uid="{000597B2-1117-4175-BA57-E6EBF58ED921}"/>
    <cellStyle name="Comma 2 7 3 3 6" xfId="12825" xr:uid="{2FE08A7F-8E3A-4DDF-BAB8-29D78C1603CB}"/>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3" xfId="11309" xr:uid="{57CFB204-503F-4B3A-BEA8-6FB613A0349A}"/>
    <cellStyle name="Comma 2 7 3 4 2 3 2" xfId="23441" xr:uid="{5BE86041-9654-4EDE-B787-4A3B0C5A4705}"/>
    <cellStyle name="Comma 2 7 3 4 2 4" xfId="15353" xr:uid="{92F19D9C-901A-4A23-9F09-8333CE6358B2}"/>
    <cellStyle name="Comma 2 7 3 4 3" xfId="5243" xr:uid="{449F0B30-F664-4509-ADDB-7194B82F5F1B}"/>
    <cellStyle name="Comma 2 7 3 4 3 2" xfId="17375" xr:uid="{71031958-EDF1-4944-8CE8-DF4A25CEBF0F}"/>
    <cellStyle name="Comma 2 7 3 4 4" xfId="9287" xr:uid="{DAAC2CAC-BBC7-45AB-A793-AB9AE472879F}"/>
    <cellStyle name="Comma 2 7 3 4 4 2" xfId="21419" xr:uid="{64489DEF-9A50-4F9B-B7BD-4E6C9BC67640}"/>
    <cellStyle name="Comma 2 7 3 4 5" xfId="13331" xr:uid="{15BA59BD-41D0-4952-B372-A4C4ADD465C8}"/>
    <cellStyle name="Comma 2 7 3 5" xfId="2210" xr:uid="{5EC7CF87-54E8-48C0-9D0D-9EC9830FA3B3}"/>
    <cellStyle name="Comma 2 7 3 5 2" xfId="6254" xr:uid="{24486DE9-2BBA-48FC-A216-1A6C45BA5F36}"/>
    <cellStyle name="Comma 2 7 3 5 2 2" xfId="18386" xr:uid="{6E90C02F-3310-4170-BD35-C7F39AD965AD}"/>
    <cellStyle name="Comma 2 7 3 5 3" xfId="10298" xr:uid="{5C44E17F-F052-454D-8A36-705C40600382}"/>
    <cellStyle name="Comma 2 7 3 5 3 2" xfId="22430" xr:uid="{FC4D7FE7-5D21-4154-9EC5-A4883D00D285}"/>
    <cellStyle name="Comma 2 7 3 5 4" xfId="14342" xr:uid="{3DE1AD45-85CB-40B1-9564-09FDD5A78D9C}"/>
    <cellStyle name="Comma 2 7 3 6" xfId="4232" xr:uid="{AD1BD385-0FCF-43D0-A91E-2B6D1D000078}"/>
    <cellStyle name="Comma 2 7 3 6 2" xfId="16364" xr:uid="{4608C9A4-17B8-457F-9587-D6BBC213F99E}"/>
    <cellStyle name="Comma 2 7 3 7" xfId="8276" xr:uid="{DE862797-3846-4F0C-9457-6F09CDD94D70}"/>
    <cellStyle name="Comma 2 7 3 7 2" xfId="20408" xr:uid="{163C9298-2A74-4EA8-A0E5-2B117A7905BE}"/>
    <cellStyle name="Comma 2 7 3 8" xfId="12320" xr:uid="{8E15C873-BF51-4921-84A0-2E8B5250AFA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3" xfId="11941" xr:uid="{E9EF1C8B-4ACB-4C67-BCB9-CA606BBA271F}"/>
    <cellStyle name="Comma 2 7 4 2 2 2 3 2" xfId="24073" xr:uid="{BD3F46A6-009B-49EB-8EE7-9D22D2437A0C}"/>
    <cellStyle name="Comma 2 7 4 2 2 2 4" xfId="15985" xr:uid="{D9A48ACD-A3DE-44C3-AB63-FB1E95024A12}"/>
    <cellStyle name="Comma 2 7 4 2 2 3" xfId="5875" xr:uid="{37CBFD90-52F0-4D57-A082-F18440DDA98B}"/>
    <cellStyle name="Comma 2 7 4 2 2 3 2" xfId="18007" xr:uid="{B1BE599A-1FF5-4A35-8EB1-9E681E2BD281}"/>
    <cellStyle name="Comma 2 7 4 2 2 4" xfId="9919" xr:uid="{E3237479-E11E-4772-B04E-572621F08772}"/>
    <cellStyle name="Comma 2 7 4 2 2 4 2" xfId="22051" xr:uid="{0B30F757-EAB4-4DD3-9E2F-9E504A62A842}"/>
    <cellStyle name="Comma 2 7 4 2 2 5" xfId="13963" xr:uid="{45EB3B22-D27C-4268-8303-EE32BE55CDFA}"/>
    <cellStyle name="Comma 2 7 4 2 3" xfId="2842" xr:uid="{3150C846-66CD-4561-8EA3-0B0C56963C6B}"/>
    <cellStyle name="Comma 2 7 4 2 3 2" xfId="6886" xr:uid="{7403316B-2702-4E16-943C-93D368046856}"/>
    <cellStyle name="Comma 2 7 4 2 3 2 2" xfId="19018" xr:uid="{6E9A21CD-468D-40A0-8CD5-665E644028A1}"/>
    <cellStyle name="Comma 2 7 4 2 3 3" xfId="10930" xr:uid="{47E35C1D-44F2-49A5-9726-FD7AD84B3282}"/>
    <cellStyle name="Comma 2 7 4 2 3 3 2" xfId="23062" xr:uid="{CF07B8EC-5CCB-44DA-A71E-753723B60A88}"/>
    <cellStyle name="Comma 2 7 4 2 3 4" xfId="14974" xr:uid="{B60AD9F0-4A41-4D87-85F2-D2DBA7DD1913}"/>
    <cellStyle name="Comma 2 7 4 2 4" xfId="4864" xr:uid="{1CBD7E8E-9BC9-470C-8897-063FEAE62DE6}"/>
    <cellStyle name="Comma 2 7 4 2 4 2" xfId="16996" xr:uid="{4D6045A4-C50B-4BD8-A71C-F5F7DFA08B3A}"/>
    <cellStyle name="Comma 2 7 4 2 5" xfId="8908" xr:uid="{5D6F3444-7043-4BA2-B729-96FC3BDB213D}"/>
    <cellStyle name="Comma 2 7 4 2 5 2" xfId="21040" xr:uid="{3E4B3D90-7D3D-406A-AD98-2737A14D73DB}"/>
    <cellStyle name="Comma 2 7 4 2 6" xfId="12952" xr:uid="{74ECB8FB-3217-4B07-9194-B2C82071DCF3}"/>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3" xfId="11436" xr:uid="{FBEFA2FD-E728-4362-B137-BD946C2DADEF}"/>
    <cellStyle name="Comma 2 7 4 3 2 3 2" xfId="23568" xr:uid="{F76A590E-0BD6-40C2-BADA-E5486B274DB2}"/>
    <cellStyle name="Comma 2 7 4 3 2 4" xfId="15480" xr:uid="{3E2F7241-8B78-4E28-A97A-81D636645A20}"/>
    <cellStyle name="Comma 2 7 4 3 3" xfId="5370" xr:uid="{4770CF7A-690E-43E4-99EE-83E672A8A878}"/>
    <cellStyle name="Comma 2 7 4 3 3 2" xfId="17502" xr:uid="{996A5A05-23DA-430A-A32B-A4832FC036FA}"/>
    <cellStyle name="Comma 2 7 4 3 4" xfId="9414" xr:uid="{86061DB5-4F0F-44B3-AB78-8DB7EE798E8B}"/>
    <cellStyle name="Comma 2 7 4 3 4 2" xfId="21546" xr:uid="{96943AC7-E253-4C92-9078-CCB8B4491465}"/>
    <cellStyle name="Comma 2 7 4 3 5" xfId="13458" xr:uid="{C6AFD7BB-DF21-4D0D-8B49-A866CCB2C7B9}"/>
    <cellStyle name="Comma 2 7 4 4" xfId="2337" xr:uid="{220A8098-5CE5-4FB2-B220-81DC31B55DA2}"/>
    <cellStyle name="Comma 2 7 4 4 2" xfId="6381" xr:uid="{6BDDDB20-FD84-4D2F-9B63-7874B42E9C96}"/>
    <cellStyle name="Comma 2 7 4 4 2 2" xfId="18513" xr:uid="{AE24CE86-31C4-4D9C-BDA2-6D2ACB45663F}"/>
    <cellStyle name="Comma 2 7 4 4 3" xfId="10425" xr:uid="{E137C7D4-CD75-4353-A4A8-8CD006376A0D}"/>
    <cellStyle name="Comma 2 7 4 4 3 2" xfId="22557" xr:uid="{AFF6277D-8AEF-4A07-A194-A51408361597}"/>
    <cellStyle name="Comma 2 7 4 4 4" xfId="14469" xr:uid="{2E42E13D-7E97-4E75-B2CB-577EA9BC0DEB}"/>
    <cellStyle name="Comma 2 7 4 5" xfId="4359" xr:uid="{1E35F79F-BCB7-45E7-ACAB-2F525BE6820C}"/>
    <cellStyle name="Comma 2 7 4 5 2" xfId="16491" xr:uid="{8DE20340-317F-40DC-B0E7-D4A38439F87D}"/>
    <cellStyle name="Comma 2 7 4 6" xfId="8403" xr:uid="{2177C052-5630-46CC-9176-85C1530E018B}"/>
    <cellStyle name="Comma 2 7 4 6 2" xfId="20535" xr:uid="{C992A08F-CBA2-4754-9744-40A63CCBCDC7}"/>
    <cellStyle name="Comma 2 7 4 7" xfId="12447" xr:uid="{83C6E34A-81CA-4DFC-AA58-36558A26E4EE}"/>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3" xfId="11688" xr:uid="{4473EA8A-355A-47FE-BFB8-8DA2E345E41A}"/>
    <cellStyle name="Comma 2 7 5 2 2 3 2" xfId="23820" xr:uid="{C509C61C-450E-4DE2-B0C9-727BA3344E59}"/>
    <cellStyle name="Comma 2 7 5 2 2 4" xfId="15732" xr:uid="{D60FD540-3065-4010-A55F-27AC8739CD9B}"/>
    <cellStyle name="Comma 2 7 5 2 3" xfId="5622" xr:uid="{ABE1C61A-CDC7-45BF-8279-E1554DFC8ED6}"/>
    <cellStyle name="Comma 2 7 5 2 3 2" xfId="17754" xr:uid="{257D789B-D4B6-4A78-A8DB-ED66E97A8AF7}"/>
    <cellStyle name="Comma 2 7 5 2 4" xfId="9666" xr:uid="{E1F6AC2D-F92C-46F7-B876-44B0BA9A6AAC}"/>
    <cellStyle name="Comma 2 7 5 2 4 2" xfId="21798" xr:uid="{ADDE55C6-2FFF-4DFE-AC7B-3311B5BA69AF}"/>
    <cellStyle name="Comma 2 7 5 2 5" xfId="13710" xr:uid="{D0395181-C9D7-41B8-9121-D857E745FA41}"/>
    <cellStyle name="Comma 2 7 5 3" xfId="2589" xr:uid="{03944D07-C05B-4931-BA67-ED07C5086608}"/>
    <cellStyle name="Comma 2 7 5 3 2" xfId="6633" xr:uid="{4EB9FB60-B2A8-4630-B4E9-9B21A652C2CE}"/>
    <cellStyle name="Comma 2 7 5 3 2 2" xfId="18765" xr:uid="{F58EAD29-971B-4400-A82E-0E376A4A1A7A}"/>
    <cellStyle name="Comma 2 7 5 3 3" xfId="10677" xr:uid="{3481D16F-F1A8-48DC-A74B-4C0E59E9EC65}"/>
    <cellStyle name="Comma 2 7 5 3 3 2" xfId="22809" xr:uid="{4EF78B76-FAA5-4520-A830-8C5CC7281823}"/>
    <cellStyle name="Comma 2 7 5 3 4" xfId="14721" xr:uid="{850834F4-03F4-417D-8C60-535D9597C641}"/>
    <cellStyle name="Comma 2 7 5 4" xfId="4611" xr:uid="{9308EF87-9FAB-4C3F-AAC4-866975837D58}"/>
    <cellStyle name="Comma 2 7 5 4 2" xfId="16743" xr:uid="{27E1BE3B-D4DA-42D0-A741-943BE8C18A6E}"/>
    <cellStyle name="Comma 2 7 5 5" xfId="8655" xr:uid="{2B7EE4EF-A14B-4D8A-893B-592D68AA7E42}"/>
    <cellStyle name="Comma 2 7 5 5 2" xfId="20787" xr:uid="{81F2151C-9807-4CE0-9DDA-40F3EDFB3385}"/>
    <cellStyle name="Comma 2 7 5 6" xfId="12699" xr:uid="{A1CC48F2-FB3E-4068-B199-73CBC084384F}"/>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3" xfId="11183" xr:uid="{978230CD-33A9-46C8-8926-E75D675D14E6}"/>
    <cellStyle name="Comma 2 7 6 2 3 2" xfId="23315" xr:uid="{79638BA8-5F58-4551-84A5-9E2AE151DD58}"/>
    <cellStyle name="Comma 2 7 6 2 4" xfId="15227" xr:uid="{34D2FE94-BF4B-423B-94AA-7A4DFF72F777}"/>
    <cellStyle name="Comma 2 7 6 3" xfId="5117" xr:uid="{2C217462-6FAD-4D23-BB4F-8A8D7C91B26D}"/>
    <cellStyle name="Comma 2 7 6 3 2" xfId="17249" xr:uid="{F9FCF8BA-C4AA-422E-B54C-D237B1998FE0}"/>
    <cellStyle name="Comma 2 7 6 4" xfId="9161" xr:uid="{B8C71AED-0EC6-4139-B56E-BBADC9E90637}"/>
    <cellStyle name="Comma 2 7 6 4 2" xfId="21293" xr:uid="{EDF2D650-F7FD-4EC0-BE31-2831120F7519}"/>
    <cellStyle name="Comma 2 7 6 5" xfId="13205" xr:uid="{2F5BCB96-BEE5-48B5-9F92-28E248D7C097}"/>
    <cellStyle name="Comma 2 7 7" xfId="2084" xr:uid="{50F26E90-87FE-41A2-B865-B723CAD13DDA}"/>
    <cellStyle name="Comma 2 7 7 2" xfId="6128" xr:uid="{36914049-0CA8-4378-BC22-BEB7BE059DF4}"/>
    <cellStyle name="Comma 2 7 7 2 2" xfId="18260" xr:uid="{82588AA7-2536-4243-A44A-5827C1AFAC45}"/>
    <cellStyle name="Comma 2 7 7 3" xfId="10172" xr:uid="{4FE7ED42-ED33-4D86-B3A8-A2700264A19D}"/>
    <cellStyle name="Comma 2 7 7 3 2" xfId="22304" xr:uid="{E0AF4AAF-7A09-4DF6-B0B6-8E3A2650B2E9}"/>
    <cellStyle name="Comma 2 7 7 4" xfId="14216" xr:uid="{602F1FF2-D547-44FC-B5D4-7753CCD8DCD7}"/>
    <cellStyle name="Comma 2 7 8" xfId="4106" xr:uid="{918752ED-AFA9-48E5-BC41-4385E0B2D8EB}"/>
    <cellStyle name="Comma 2 7 8 2" xfId="16238" xr:uid="{C5392F55-4445-45B1-9488-6DE380B57928}"/>
    <cellStyle name="Comma 2 7 9" xfId="8150" xr:uid="{C06A2164-0B63-4764-A659-FCB56D21D884}"/>
    <cellStyle name="Comma 2 7 9 2" xfId="20282" xr:uid="{93CDFD68-D290-4E00-B245-05A6EE6049CD}"/>
    <cellStyle name="Comma 2 8" xfId="83" xr:uid="{98813EBE-DC72-4BF1-A64E-C8242A48BCA1}"/>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3" xfId="12088" xr:uid="{658336BB-4C41-47C5-BBE5-9C80F6713920}"/>
    <cellStyle name="Comma 2 8 2 2 2 2 2 3 2" xfId="24220" xr:uid="{AE34D0C2-D0A0-4C77-A6DE-85019E0C1A95}"/>
    <cellStyle name="Comma 2 8 2 2 2 2 2 4" xfId="16132" xr:uid="{AA06C1D2-1B2D-434D-B8B3-B2AE42A0B442}"/>
    <cellStyle name="Comma 2 8 2 2 2 2 3" xfId="6022" xr:uid="{5C36CDBF-3FBC-4FBF-8118-B573909528FF}"/>
    <cellStyle name="Comma 2 8 2 2 2 2 3 2" xfId="18154" xr:uid="{3D905707-6F70-420C-9E76-D4289822E6A9}"/>
    <cellStyle name="Comma 2 8 2 2 2 2 4" xfId="10066" xr:uid="{D00A4EE8-3404-4F01-9FCD-FB2E66150170}"/>
    <cellStyle name="Comma 2 8 2 2 2 2 4 2" xfId="22198" xr:uid="{C88A652A-BF5A-4067-A919-76562ADFED7C}"/>
    <cellStyle name="Comma 2 8 2 2 2 2 5" xfId="14110" xr:uid="{383E51C1-0A11-40CB-A329-1305A138D267}"/>
    <cellStyle name="Comma 2 8 2 2 2 3" xfId="2989" xr:uid="{4EE6936A-2277-495C-8440-12FAE09BAA16}"/>
    <cellStyle name="Comma 2 8 2 2 2 3 2" xfId="7033" xr:uid="{8B46485B-06D7-4214-8D57-3FD5AE8931FD}"/>
    <cellStyle name="Comma 2 8 2 2 2 3 2 2" xfId="19165" xr:uid="{EF87281F-2823-4A9A-BBC1-3E3B038BF810}"/>
    <cellStyle name="Comma 2 8 2 2 2 3 3" xfId="11077" xr:uid="{FA011C53-971C-4941-9C2A-BD3FE7EFF612}"/>
    <cellStyle name="Comma 2 8 2 2 2 3 3 2" xfId="23209" xr:uid="{3C313DCE-83C3-4C7A-9DC3-09396D23076F}"/>
    <cellStyle name="Comma 2 8 2 2 2 3 4" xfId="15121" xr:uid="{A169FBFA-07B4-451F-AF2C-06B9F062CEC8}"/>
    <cellStyle name="Comma 2 8 2 2 2 4" xfId="5011" xr:uid="{1224DDDF-B7DE-431B-AF1D-689EE7D53999}"/>
    <cellStyle name="Comma 2 8 2 2 2 4 2" xfId="17143" xr:uid="{2A4A26CF-A854-4F05-95B1-8E31B51B3339}"/>
    <cellStyle name="Comma 2 8 2 2 2 5" xfId="9055" xr:uid="{29FE8C10-F29C-41EB-89B5-C8C334D2503B}"/>
    <cellStyle name="Comma 2 8 2 2 2 5 2" xfId="21187" xr:uid="{225EBF68-8983-414A-94CB-EDE91BB6351C}"/>
    <cellStyle name="Comma 2 8 2 2 2 6" xfId="13099" xr:uid="{83763AC3-5EC4-4D92-B5ED-BF4C2505E6D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3" xfId="11583" xr:uid="{84A923D4-CFCF-469D-A223-C2483987F46C}"/>
    <cellStyle name="Comma 2 8 2 2 3 2 3 2" xfId="23715" xr:uid="{C0DDF7D5-D466-4915-8CEE-C66D59AF243A}"/>
    <cellStyle name="Comma 2 8 2 2 3 2 4" xfId="15627" xr:uid="{F4B256C3-D86C-4644-9238-392CDE4F6254}"/>
    <cellStyle name="Comma 2 8 2 2 3 3" xfId="5517" xr:uid="{DB93958F-DAED-417A-882E-0B021BEAD386}"/>
    <cellStyle name="Comma 2 8 2 2 3 3 2" xfId="17649" xr:uid="{A5D4696F-E9EF-4E39-963C-22DB034A4FA7}"/>
    <cellStyle name="Comma 2 8 2 2 3 4" xfId="9561" xr:uid="{D0FF8E83-DD58-4A18-9BEE-50D5D0E7337C}"/>
    <cellStyle name="Comma 2 8 2 2 3 4 2" xfId="21693" xr:uid="{C8CFCD9E-8979-4823-B032-74F36F225FD4}"/>
    <cellStyle name="Comma 2 8 2 2 3 5" xfId="13605" xr:uid="{0F8CF106-B5E9-4EBD-A22A-39E0CFAD4B67}"/>
    <cellStyle name="Comma 2 8 2 2 4" xfId="2484" xr:uid="{6F4540A0-78DA-4B53-9D6E-57E7456A0DC2}"/>
    <cellStyle name="Comma 2 8 2 2 4 2" xfId="6528" xr:uid="{0B272C42-E151-4CC8-96AF-AFD15EC67E75}"/>
    <cellStyle name="Comma 2 8 2 2 4 2 2" xfId="18660" xr:uid="{D0293571-81E2-4D5B-9312-5FCCEE7CA0A0}"/>
    <cellStyle name="Comma 2 8 2 2 4 3" xfId="10572" xr:uid="{DC01BD07-D16E-432C-8C3B-1E3E4C359855}"/>
    <cellStyle name="Comma 2 8 2 2 4 3 2" xfId="22704" xr:uid="{2B434B17-06AF-4FB4-A586-30D6D9BFC170}"/>
    <cellStyle name="Comma 2 8 2 2 4 4" xfId="14616" xr:uid="{F7FD5295-6E21-4650-B72E-D5F4A3F14C9A}"/>
    <cellStyle name="Comma 2 8 2 2 5" xfId="4506" xr:uid="{07A7F3F1-51A2-41E7-93D7-84B8621343F8}"/>
    <cellStyle name="Comma 2 8 2 2 5 2" xfId="16638" xr:uid="{617D6927-AEAD-4D48-9A01-80C348230E06}"/>
    <cellStyle name="Comma 2 8 2 2 6" xfId="8550" xr:uid="{D022FF14-2DA3-40E4-922A-D0A579CDB766}"/>
    <cellStyle name="Comma 2 8 2 2 6 2" xfId="20682" xr:uid="{4BAEA3CA-3DBC-4497-8A1F-CAE8EACA6D19}"/>
    <cellStyle name="Comma 2 8 2 2 7" xfId="12594" xr:uid="{9F302323-DFA4-4024-B746-F97ED994BD47}"/>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3" xfId="11835" xr:uid="{82548460-18C2-48FA-BB05-460AB0202DFB}"/>
    <cellStyle name="Comma 2 8 2 3 2 2 3 2" xfId="23967" xr:uid="{37324D2F-2243-447C-9F7D-2735B5F6FDC0}"/>
    <cellStyle name="Comma 2 8 2 3 2 2 4" xfId="15879" xr:uid="{CA119AD8-931B-4B1A-B52D-6A7ECA7D389F}"/>
    <cellStyle name="Comma 2 8 2 3 2 3" xfId="5769" xr:uid="{66934C6B-A52B-40CB-8A91-17ED45706EA7}"/>
    <cellStyle name="Comma 2 8 2 3 2 3 2" xfId="17901" xr:uid="{FA94B615-6716-40BF-8D2F-894E37E793B7}"/>
    <cellStyle name="Comma 2 8 2 3 2 4" xfId="9813" xr:uid="{3DE63013-1D75-4D6C-89C3-E2928C2C5698}"/>
    <cellStyle name="Comma 2 8 2 3 2 4 2" xfId="21945" xr:uid="{BF966F38-1EEA-4947-9544-2D8E0F302BC0}"/>
    <cellStyle name="Comma 2 8 2 3 2 5" xfId="13857" xr:uid="{22A39C1B-9C9D-4DB9-A8AD-1211EFB1BCCF}"/>
    <cellStyle name="Comma 2 8 2 3 3" xfId="2736" xr:uid="{2AD1E9BC-0920-403D-A011-F94A01AFB01A}"/>
    <cellStyle name="Comma 2 8 2 3 3 2" xfId="6780" xr:uid="{82CB66B9-F6D8-494D-A613-A461FBFC4CD6}"/>
    <cellStyle name="Comma 2 8 2 3 3 2 2" xfId="18912" xr:uid="{3659355A-85A9-4F3E-95EC-FEB2EC9A5A4C}"/>
    <cellStyle name="Comma 2 8 2 3 3 3" xfId="10824" xr:uid="{F2AC4F21-F533-4B2A-8C32-1A10379F23C5}"/>
    <cellStyle name="Comma 2 8 2 3 3 3 2" xfId="22956" xr:uid="{3612C966-7D65-4A3A-B649-1DC611E99AE3}"/>
    <cellStyle name="Comma 2 8 2 3 3 4" xfId="14868" xr:uid="{1D91A3A8-7007-42C4-8805-6A26F1CC635B}"/>
    <cellStyle name="Comma 2 8 2 3 4" xfId="4758" xr:uid="{9D910648-BE89-4098-BF9B-F9431A6449E2}"/>
    <cellStyle name="Comma 2 8 2 3 4 2" xfId="16890" xr:uid="{1B5DA6B8-191D-4C2E-8D3B-94EF784D890E}"/>
    <cellStyle name="Comma 2 8 2 3 5" xfId="8802" xr:uid="{E8F8174B-CD6A-4E15-A8C8-C9AD7B2F186A}"/>
    <cellStyle name="Comma 2 8 2 3 5 2" xfId="20934" xr:uid="{5D729F7D-EF34-4F02-BA60-0B19F1B8C6CB}"/>
    <cellStyle name="Comma 2 8 2 3 6" xfId="12846" xr:uid="{951F0376-780D-4F1F-B2D0-E562690773E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3" xfId="11330" xr:uid="{85A38CC2-9E10-47DB-AF73-1D4D4CE57BD6}"/>
    <cellStyle name="Comma 2 8 2 4 2 3 2" xfId="23462" xr:uid="{ACE504EF-93E9-46E1-A4BE-589220D78C0F}"/>
    <cellStyle name="Comma 2 8 2 4 2 4" xfId="15374" xr:uid="{98A9047C-DAD2-42B9-890E-08BB1D01C43C}"/>
    <cellStyle name="Comma 2 8 2 4 3" xfId="5264" xr:uid="{53A669C0-F4A7-4E0C-A049-03919D1ADCBF}"/>
    <cellStyle name="Comma 2 8 2 4 3 2" xfId="17396" xr:uid="{2CD57B40-590D-42A9-B91C-9A7DD77A4940}"/>
    <cellStyle name="Comma 2 8 2 4 4" xfId="9308" xr:uid="{8E706EDC-DBBA-4476-B909-F30B6D702B0B}"/>
    <cellStyle name="Comma 2 8 2 4 4 2" xfId="21440" xr:uid="{3E3C786B-2397-4E4D-B69B-F7EDF887C51A}"/>
    <cellStyle name="Comma 2 8 2 4 5" xfId="13352" xr:uid="{D4D5B031-FE11-4FDF-85A9-D10A8470AF15}"/>
    <cellStyle name="Comma 2 8 2 5" xfId="2231" xr:uid="{EFA21914-1FE6-4844-AE24-DD247CB7D168}"/>
    <cellStyle name="Comma 2 8 2 5 2" xfId="6275" xr:uid="{841D702E-94C9-4C73-BC5C-C9EFA9A24984}"/>
    <cellStyle name="Comma 2 8 2 5 2 2" xfId="18407" xr:uid="{7BA860F6-19D5-4B66-B62B-5661C0A2208B}"/>
    <cellStyle name="Comma 2 8 2 5 3" xfId="10319" xr:uid="{6EA36682-F68B-47A5-8FDC-5F59941B5032}"/>
    <cellStyle name="Comma 2 8 2 5 3 2" xfId="22451" xr:uid="{783CB83B-1A85-4457-AA1E-634EDB7165D9}"/>
    <cellStyle name="Comma 2 8 2 5 4" xfId="14363" xr:uid="{3679FC56-9917-4104-A9E9-8EC3731638BE}"/>
    <cellStyle name="Comma 2 8 2 6" xfId="4253" xr:uid="{62949E00-756C-4170-BD8B-85812C17AFD6}"/>
    <cellStyle name="Comma 2 8 2 6 2" xfId="16385" xr:uid="{A12D8DF5-F78D-426C-BFAD-11A90A0D6661}"/>
    <cellStyle name="Comma 2 8 2 7" xfId="8297" xr:uid="{BEC95B5E-70B7-459C-8D58-C048155501D4}"/>
    <cellStyle name="Comma 2 8 2 7 2" xfId="20429" xr:uid="{8D98B1A7-7436-461F-A481-F5C410E9350E}"/>
    <cellStyle name="Comma 2 8 2 8" xfId="12341" xr:uid="{8AFB890E-DF01-41B1-B32B-6595DD4AB7BE}"/>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3" xfId="11962" xr:uid="{D8DF68D8-49DF-4CE8-85C6-3C94E694A4B5}"/>
    <cellStyle name="Comma 2 8 3 2 2 2 3 2" xfId="24094" xr:uid="{306A717A-96F0-4868-A5C7-34853E9EFFA7}"/>
    <cellStyle name="Comma 2 8 3 2 2 2 4" xfId="16006" xr:uid="{D2082047-D98C-4A0F-8AF6-22EB3593E779}"/>
    <cellStyle name="Comma 2 8 3 2 2 3" xfId="5896" xr:uid="{7A263391-9850-4D0D-ADE7-95642A570A32}"/>
    <cellStyle name="Comma 2 8 3 2 2 3 2" xfId="18028" xr:uid="{5DA6086E-7B2A-4882-8AC2-FD61E9D764B7}"/>
    <cellStyle name="Comma 2 8 3 2 2 4" xfId="9940" xr:uid="{0605DF44-B7A3-4B8D-B8DF-DC7F948621D0}"/>
    <cellStyle name="Comma 2 8 3 2 2 4 2" xfId="22072" xr:uid="{E85FB9DD-3684-47A6-99B4-D07E9A056503}"/>
    <cellStyle name="Comma 2 8 3 2 2 5" xfId="13984" xr:uid="{8A04B17B-034F-43D4-9542-BB03A28FB2D2}"/>
    <cellStyle name="Comma 2 8 3 2 3" xfId="2863" xr:uid="{2A4D9BB8-0D47-435D-87CF-CB46B5237390}"/>
    <cellStyle name="Comma 2 8 3 2 3 2" xfId="6907" xr:uid="{BBE39E43-563F-4126-857B-21EE86BE855A}"/>
    <cellStyle name="Comma 2 8 3 2 3 2 2" xfId="19039" xr:uid="{5F7E4DB9-2075-4445-B7B6-8C39661B699B}"/>
    <cellStyle name="Comma 2 8 3 2 3 3" xfId="10951" xr:uid="{02AB73BD-F53B-496F-A949-BE6444EE970C}"/>
    <cellStyle name="Comma 2 8 3 2 3 3 2" xfId="23083" xr:uid="{B847B788-4DC7-4D32-AE8F-3593D70A0AE7}"/>
    <cellStyle name="Comma 2 8 3 2 3 4" xfId="14995" xr:uid="{F77387D9-6A5D-47E6-B9EC-8DDDC61226C3}"/>
    <cellStyle name="Comma 2 8 3 2 4" xfId="4885" xr:uid="{C34FCC1F-ACFC-4F45-B86C-C45E9637E76E}"/>
    <cellStyle name="Comma 2 8 3 2 4 2" xfId="17017" xr:uid="{BB0ADB3C-9F75-44D4-AC39-3AF5A4CE138E}"/>
    <cellStyle name="Comma 2 8 3 2 5" xfId="8929" xr:uid="{08CDFC79-7F6D-48B7-9695-6167F72DA7C3}"/>
    <cellStyle name="Comma 2 8 3 2 5 2" xfId="21061" xr:uid="{D102F8CA-0982-4AD4-BDCE-66CBE4422E2D}"/>
    <cellStyle name="Comma 2 8 3 2 6" xfId="12973" xr:uid="{775B8CD9-4364-4232-A508-E2C581639FBF}"/>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3" xfId="11457" xr:uid="{0292BA6A-3F63-4B26-ABC6-C396D80137CC}"/>
    <cellStyle name="Comma 2 8 3 3 2 3 2" xfId="23589" xr:uid="{ECB733EF-7C80-406B-813A-EFD8BC7FF57A}"/>
    <cellStyle name="Comma 2 8 3 3 2 4" xfId="15501" xr:uid="{D7BA5748-3DC4-42E4-93A1-6FA93C77F78E}"/>
    <cellStyle name="Comma 2 8 3 3 3" xfId="5391" xr:uid="{54B7E835-B4FE-4817-B800-FDA9E1DC6B45}"/>
    <cellStyle name="Comma 2 8 3 3 3 2" xfId="17523" xr:uid="{66FB1CFD-A974-4DDC-8DCD-AE3E686C147A}"/>
    <cellStyle name="Comma 2 8 3 3 4" xfId="9435" xr:uid="{C271DFE1-5E46-48D7-A610-EEE5131928F1}"/>
    <cellStyle name="Comma 2 8 3 3 4 2" xfId="21567" xr:uid="{009FBDD9-4DC2-4C89-B8CC-FAE242C6F46C}"/>
    <cellStyle name="Comma 2 8 3 3 5" xfId="13479" xr:uid="{1CD1A75F-7D8B-428C-87E7-FFD1DD7A2DC8}"/>
    <cellStyle name="Comma 2 8 3 4" xfId="2358" xr:uid="{CA8A29DD-09DE-42CE-B4C8-3BA9AF2A3C15}"/>
    <cellStyle name="Comma 2 8 3 4 2" xfId="6402" xr:uid="{CA9F2399-5602-4536-83A9-A1A38B075550}"/>
    <cellStyle name="Comma 2 8 3 4 2 2" xfId="18534" xr:uid="{1AB4A34C-A02D-4414-8F6B-2A10A5B58B7E}"/>
    <cellStyle name="Comma 2 8 3 4 3" xfId="10446" xr:uid="{481751A6-302C-4EE2-9A0B-9892BC12FA62}"/>
    <cellStyle name="Comma 2 8 3 4 3 2" xfId="22578" xr:uid="{CA3AAFA5-6BB0-441F-AE2B-59B9EC1DFB00}"/>
    <cellStyle name="Comma 2 8 3 4 4" xfId="14490" xr:uid="{7C1F9EB4-9F6C-4F84-94AA-F2D29E1369AB}"/>
    <cellStyle name="Comma 2 8 3 5" xfId="4380" xr:uid="{472DEB4B-25A7-4A50-A88F-AD473907E77D}"/>
    <cellStyle name="Comma 2 8 3 5 2" xfId="16512" xr:uid="{7BB879CD-9AB4-4BFA-873D-4A56991BF682}"/>
    <cellStyle name="Comma 2 8 3 6" xfId="8424" xr:uid="{CF36A347-BF14-4022-9B29-581EA799D21B}"/>
    <cellStyle name="Comma 2 8 3 6 2" xfId="20556" xr:uid="{22191A46-86A8-4DF6-BBCF-DE8F15C9074B}"/>
    <cellStyle name="Comma 2 8 3 7" xfId="12468" xr:uid="{4FF6D041-DFC1-4E0F-81A6-81AE0FB226CA}"/>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3" xfId="11709" xr:uid="{E73FC71F-8EE4-4566-877C-C416C2FA3C4D}"/>
    <cellStyle name="Comma 2 8 4 2 2 3 2" xfId="23841" xr:uid="{525142C7-F5CF-4F3E-9C8B-B66CD710FEFF}"/>
    <cellStyle name="Comma 2 8 4 2 2 4" xfId="15753" xr:uid="{31A9EA1E-5D5B-4A89-9AAF-36D20424EC3E}"/>
    <cellStyle name="Comma 2 8 4 2 3" xfId="5643" xr:uid="{0C65B88E-BC2A-4EE1-A1E4-0831BB3EECF4}"/>
    <cellStyle name="Comma 2 8 4 2 3 2" xfId="17775" xr:uid="{D92835C2-8190-4F8D-9D24-9306581038D0}"/>
    <cellStyle name="Comma 2 8 4 2 4" xfId="9687" xr:uid="{6464B07E-62B5-480D-9B42-2D1A31E1191A}"/>
    <cellStyle name="Comma 2 8 4 2 4 2" xfId="21819" xr:uid="{6439FD61-C75C-4A8A-BC31-B72440A93A16}"/>
    <cellStyle name="Comma 2 8 4 2 5" xfId="13731" xr:uid="{D9F69A4B-3D7D-49DD-9DA6-C0295F97ECE4}"/>
    <cellStyle name="Comma 2 8 4 3" xfId="2610" xr:uid="{746F7C2C-C8CD-43FB-AF22-2FD48EC1A96A}"/>
    <cellStyle name="Comma 2 8 4 3 2" xfId="6654" xr:uid="{50B41EE9-D158-42EB-8500-321792A175D7}"/>
    <cellStyle name="Comma 2 8 4 3 2 2" xfId="18786" xr:uid="{A8EEC55A-BD52-4910-B93B-77105F19956F}"/>
    <cellStyle name="Comma 2 8 4 3 3" xfId="10698" xr:uid="{653A5D6F-A4BD-4061-B789-C3658945B2DE}"/>
    <cellStyle name="Comma 2 8 4 3 3 2" xfId="22830" xr:uid="{3E94952D-7511-4041-B94A-AF484352139B}"/>
    <cellStyle name="Comma 2 8 4 3 4" xfId="14742" xr:uid="{171AAA27-3F88-4369-8C9E-A0FF1EDA77A1}"/>
    <cellStyle name="Comma 2 8 4 4" xfId="4632" xr:uid="{15F436E6-8AD0-4AA4-AE0E-FDA159A8F2EB}"/>
    <cellStyle name="Comma 2 8 4 4 2" xfId="16764" xr:uid="{4064BEF9-FF1D-4312-8FA9-BDA04B702928}"/>
    <cellStyle name="Comma 2 8 4 5" xfId="8676" xr:uid="{6D495A23-8A00-4939-A76B-E9C5FCB1A7D9}"/>
    <cellStyle name="Comma 2 8 4 5 2" xfId="20808" xr:uid="{2EBE23EC-B7CA-4D22-B100-D7D411ED5092}"/>
    <cellStyle name="Comma 2 8 4 6" xfId="12720" xr:uid="{C679AB31-CD9C-499A-A33F-AD7840B16B86}"/>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3" xfId="11204" xr:uid="{B277F788-6CA7-4758-855A-D92E58F1A3FB}"/>
    <cellStyle name="Comma 2 8 5 2 3 2" xfId="23336" xr:uid="{27EC5C34-52FB-41F8-9F0F-02625F3EF56E}"/>
    <cellStyle name="Comma 2 8 5 2 4" xfId="15248" xr:uid="{B0F9D56A-4689-4759-B059-4B9E806DF80E}"/>
    <cellStyle name="Comma 2 8 5 3" xfId="5138" xr:uid="{278410CD-B587-49DF-A173-273B0AA2E717}"/>
    <cellStyle name="Comma 2 8 5 3 2" xfId="17270" xr:uid="{C283553E-36CB-4C0C-A051-7EAF7845B5EE}"/>
    <cellStyle name="Comma 2 8 5 4" xfId="9182" xr:uid="{219F94AF-2054-4C66-B357-49B30264D543}"/>
    <cellStyle name="Comma 2 8 5 4 2" xfId="21314" xr:uid="{DB2584C7-63A4-4816-8E52-C3376522E19A}"/>
    <cellStyle name="Comma 2 8 5 5" xfId="13226" xr:uid="{B91337AD-3240-44EC-860F-9432C7308859}"/>
    <cellStyle name="Comma 2 8 6" xfId="2105" xr:uid="{7F6BBF91-FDA1-411E-B64C-202115615DA1}"/>
    <cellStyle name="Comma 2 8 6 2" xfId="6149" xr:uid="{FB40A602-E83D-46F0-A0E9-A3B99199A13B}"/>
    <cellStyle name="Comma 2 8 6 2 2" xfId="18281" xr:uid="{CFA28A8E-302B-43B8-84D8-18B2B2C8135C}"/>
    <cellStyle name="Comma 2 8 6 3" xfId="10193" xr:uid="{906DEDDA-0813-49E3-8DB1-C7684B23C912}"/>
    <cellStyle name="Comma 2 8 6 3 2" xfId="22325" xr:uid="{2B0151AA-B493-4F48-9665-E7B7BEA99A52}"/>
    <cellStyle name="Comma 2 8 6 4" xfId="14237" xr:uid="{E05BD9AF-5AFA-4006-BACD-0D75ECD7F405}"/>
    <cellStyle name="Comma 2 8 7" xfId="4127" xr:uid="{B4BA96BC-3D63-4A53-BE3E-9F7A180D1DF7}"/>
    <cellStyle name="Comma 2 8 7 2" xfId="16259" xr:uid="{F8EEACE5-4AAA-4D6F-AA69-5BB7811747AF}"/>
    <cellStyle name="Comma 2 8 8" xfId="8171" xr:uid="{48E234DC-9223-4819-95E4-36F171859896}"/>
    <cellStyle name="Comma 2 8 8 2" xfId="20303" xr:uid="{277E6DEA-612B-459E-8575-7E96FD5A8048}"/>
    <cellStyle name="Comma 2 8 9" xfId="12215" xr:uid="{38D1AB3B-2ED4-42F3-A5D3-1878E73FA8FB}"/>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3" xfId="12025" xr:uid="{9FCD5F84-9E16-4015-AB2C-301647CA241A}"/>
    <cellStyle name="Comma 2 9 2 2 2 2 3 2" xfId="24157" xr:uid="{FAC9FAC9-FF66-462E-BC83-21A299BE5526}"/>
    <cellStyle name="Comma 2 9 2 2 2 2 4" xfId="16069" xr:uid="{90AE8A23-EB56-417E-B3BD-A67AE5E49E65}"/>
    <cellStyle name="Comma 2 9 2 2 2 3" xfId="5959" xr:uid="{75A26D11-9376-447B-B99F-A4128FA23EEC}"/>
    <cellStyle name="Comma 2 9 2 2 2 3 2" xfId="18091" xr:uid="{7425421B-9D5D-4041-8AD5-D15A6E5D09F0}"/>
    <cellStyle name="Comma 2 9 2 2 2 4" xfId="10003" xr:uid="{ECA02B78-A3B2-4C5B-8DED-76014D625AFD}"/>
    <cellStyle name="Comma 2 9 2 2 2 4 2" xfId="22135" xr:uid="{409DE0DA-19B2-49D0-8117-B13076B46B88}"/>
    <cellStyle name="Comma 2 9 2 2 2 5" xfId="14047" xr:uid="{443A5ADE-F6A9-4160-B8EE-7B87E1EA64A0}"/>
    <cellStyle name="Comma 2 9 2 2 3" xfId="2926" xr:uid="{9F7D9183-7103-4C73-8C23-397064503503}"/>
    <cellStyle name="Comma 2 9 2 2 3 2" xfId="6970" xr:uid="{AEE06F02-0E93-4FBD-B632-1B46A2C00E8D}"/>
    <cellStyle name="Comma 2 9 2 2 3 2 2" xfId="19102" xr:uid="{CBD9DA76-F2A8-4F70-921B-EC77CF4DFCDD}"/>
    <cellStyle name="Comma 2 9 2 2 3 3" xfId="11014" xr:uid="{5FBD0108-2AD3-4294-B296-FFE1885D790D}"/>
    <cellStyle name="Comma 2 9 2 2 3 3 2" xfId="23146" xr:uid="{69CA2502-C144-4C95-94A7-F437F3E33193}"/>
    <cellStyle name="Comma 2 9 2 2 3 4" xfId="15058" xr:uid="{A921D9BF-93A8-47EB-A122-726EAFAF7786}"/>
    <cellStyle name="Comma 2 9 2 2 4" xfId="4948" xr:uid="{44D1A2BE-B26E-4BBE-8F78-C3222FEBBF24}"/>
    <cellStyle name="Comma 2 9 2 2 4 2" xfId="17080" xr:uid="{C86E8256-4174-4229-A204-52F7BCBCE5E1}"/>
    <cellStyle name="Comma 2 9 2 2 5" xfId="8992" xr:uid="{E146F7C2-674B-4653-A6AF-32EAC3F619F9}"/>
    <cellStyle name="Comma 2 9 2 2 5 2" xfId="21124" xr:uid="{6CD96524-8AA1-48DC-8774-BF808BAE4B24}"/>
    <cellStyle name="Comma 2 9 2 2 6" xfId="13036" xr:uid="{5C600B01-CD0A-4CC8-A2EB-72CDD7C4F8EC}"/>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3" xfId="11520" xr:uid="{354960C5-8761-49ED-9015-BCD3A1023B1D}"/>
    <cellStyle name="Comma 2 9 2 3 2 3 2" xfId="23652" xr:uid="{842386E7-EB07-463C-B282-557CD3F25C2D}"/>
    <cellStyle name="Comma 2 9 2 3 2 4" xfId="15564" xr:uid="{C8C29D9B-7C83-40CB-B4A9-7FBEEA562EA9}"/>
    <cellStyle name="Comma 2 9 2 3 3" xfId="5454" xr:uid="{600F83E1-A10E-475E-B3A1-443553212B73}"/>
    <cellStyle name="Comma 2 9 2 3 3 2" xfId="17586" xr:uid="{4A54B279-8F6A-4F51-8E92-D4FD2219F48E}"/>
    <cellStyle name="Comma 2 9 2 3 4" xfId="9498" xr:uid="{331F8B39-550E-4EFE-BAF6-A0A1C4D082BF}"/>
    <cellStyle name="Comma 2 9 2 3 4 2" xfId="21630" xr:uid="{5FCE797E-1ADA-4394-9F38-9393EC291A0E}"/>
    <cellStyle name="Comma 2 9 2 3 5" xfId="13542" xr:uid="{C6534900-C415-430B-B717-03EBB094383B}"/>
    <cellStyle name="Comma 2 9 2 4" xfId="2421" xr:uid="{B377B47D-DFA4-4036-8365-4CDD83CAB0E3}"/>
    <cellStyle name="Comma 2 9 2 4 2" xfId="6465" xr:uid="{E7BE711E-EE8D-44C4-9BCB-3901515B79DC}"/>
    <cellStyle name="Comma 2 9 2 4 2 2" xfId="18597" xr:uid="{B50A7C28-DCEB-4918-A960-81F498DEC53E}"/>
    <cellStyle name="Comma 2 9 2 4 3" xfId="10509" xr:uid="{1BD29C11-0C26-4A21-AE3F-B212D893F5C3}"/>
    <cellStyle name="Comma 2 9 2 4 3 2" xfId="22641" xr:uid="{70D46D55-5BEC-4B71-8EE3-04CDC31EBC79}"/>
    <cellStyle name="Comma 2 9 2 4 4" xfId="14553" xr:uid="{AF85E094-C259-417B-BBD3-61D183E40FE6}"/>
    <cellStyle name="Comma 2 9 2 5" xfId="4443" xr:uid="{F4F9954C-1BE9-4E68-80C3-B3FF7065C9C8}"/>
    <cellStyle name="Comma 2 9 2 5 2" xfId="16575" xr:uid="{CE4762BF-52D7-40B2-9008-8F60E4911823}"/>
    <cellStyle name="Comma 2 9 2 6" xfId="8487" xr:uid="{B124C185-E7DD-43A7-9760-2D919E2A2580}"/>
    <cellStyle name="Comma 2 9 2 6 2" xfId="20619" xr:uid="{2B9F3A0A-67B4-4BFE-A0BC-C119FB7A0B9A}"/>
    <cellStyle name="Comma 2 9 2 7" xfId="12531" xr:uid="{F2A020D3-531B-4707-B646-11183A7C93E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3" xfId="11772" xr:uid="{BDA1435F-9974-4065-8D58-5C7835CC804A}"/>
    <cellStyle name="Comma 2 9 3 2 2 3 2" xfId="23904" xr:uid="{403DFA75-5CA5-43C1-A466-A77C35FCA6E5}"/>
    <cellStyle name="Comma 2 9 3 2 2 4" xfId="15816" xr:uid="{9B9CC6A1-3667-472B-90C0-72CA556B8CB6}"/>
    <cellStyle name="Comma 2 9 3 2 3" xfId="5706" xr:uid="{417D2B94-6DB8-4648-8C23-50FD793FD310}"/>
    <cellStyle name="Comma 2 9 3 2 3 2" xfId="17838" xr:uid="{3EE7C589-9775-4693-98BA-99CA5CAD1906}"/>
    <cellStyle name="Comma 2 9 3 2 4" xfId="9750" xr:uid="{04EE65A5-1902-4102-96CD-CF3362023485}"/>
    <cellStyle name="Comma 2 9 3 2 4 2" xfId="21882" xr:uid="{9E1790A8-CD5D-40B9-B498-63BC04D28A7D}"/>
    <cellStyle name="Comma 2 9 3 2 5" xfId="13794" xr:uid="{365A45A2-9CF2-42C2-8991-854A29F67D30}"/>
    <cellStyle name="Comma 2 9 3 3" xfId="2673" xr:uid="{FD5B86AE-A90A-48FE-8B66-9CC29AE4D5CA}"/>
    <cellStyle name="Comma 2 9 3 3 2" xfId="6717" xr:uid="{A27A9C64-734F-4053-90D4-CF728C9624B7}"/>
    <cellStyle name="Comma 2 9 3 3 2 2" xfId="18849" xr:uid="{41BA61D4-DF03-45F5-8A2A-7E17B5683569}"/>
    <cellStyle name="Comma 2 9 3 3 3" xfId="10761" xr:uid="{7C551DC7-5943-4E2D-9A9A-32CC439533AD}"/>
    <cellStyle name="Comma 2 9 3 3 3 2" xfId="22893" xr:uid="{DF1FE6F9-A99C-4FE6-AF86-A35C09798AA8}"/>
    <cellStyle name="Comma 2 9 3 3 4" xfId="14805" xr:uid="{BB13D808-0A17-4D78-918F-05C2C820CD20}"/>
    <cellStyle name="Comma 2 9 3 4" xfId="4695" xr:uid="{451D81C6-19F6-4AF0-A3CC-2CDE46C132FD}"/>
    <cellStyle name="Comma 2 9 3 4 2" xfId="16827" xr:uid="{D9E413A3-9F4D-4538-9EE8-C61EA3CBE00D}"/>
    <cellStyle name="Comma 2 9 3 5" xfId="8739" xr:uid="{459262E2-60ED-4A38-9780-FC9CEC363D44}"/>
    <cellStyle name="Comma 2 9 3 5 2" xfId="20871" xr:uid="{90B03A5E-B5D7-44EE-B870-FBF8AB9AB60D}"/>
    <cellStyle name="Comma 2 9 3 6" xfId="12783" xr:uid="{554E4239-A154-4768-A613-B6690914D7DC}"/>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3" xfId="11267" xr:uid="{6D8931F2-3EAE-4206-974B-1AE4106B346C}"/>
    <cellStyle name="Comma 2 9 4 2 3 2" xfId="23399" xr:uid="{3A49C2E5-4D28-4505-BB55-5656F6DC2419}"/>
    <cellStyle name="Comma 2 9 4 2 4" xfId="15311" xr:uid="{A5197281-72DE-4A23-B548-2F322482C317}"/>
    <cellStyle name="Comma 2 9 4 3" xfId="5201" xr:uid="{6733799A-D900-4540-B253-3BD784703B52}"/>
    <cellStyle name="Comma 2 9 4 3 2" xfId="17333" xr:uid="{FE6C043B-0C36-4908-B803-524BCF0F3EA7}"/>
    <cellStyle name="Comma 2 9 4 4" xfId="9245" xr:uid="{B015FA82-15D6-47A6-BB67-A91C47997C5D}"/>
    <cellStyle name="Comma 2 9 4 4 2" xfId="21377" xr:uid="{2DDE82CE-4862-472E-A5BC-77621A3571B3}"/>
    <cellStyle name="Comma 2 9 4 5" xfId="13289" xr:uid="{3C71B521-62E6-4FD7-ADF6-CC57FB4DD01D}"/>
    <cellStyle name="Comma 2 9 5" xfId="2168" xr:uid="{897A88C4-4367-4CC0-BCFE-E7626FE069A7}"/>
    <cellStyle name="Comma 2 9 5 2" xfId="6212" xr:uid="{6B6CFA68-B75C-404E-8441-86F8F653A228}"/>
    <cellStyle name="Comma 2 9 5 2 2" xfId="18344" xr:uid="{C3AD4F45-7B44-4DCA-9AB9-90E2A8ADD7F8}"/>
    <cellStyle name="Comma 2 9 5 3" xfId="10256" xr:uid="{7C217694-1C71-4387-8C0E-61B7CF7E2223}"/>
    <cellStyle name="Comma 2 9 5 3 2" xfId="22388" xr:uid="{D95A4C78-C767-4BF2-8C7E-8D06F8321F35}"/>
    <cellStyle name="Comma 2 9 5 4" xfId="14300" xr:uid="{7CD73BB8-61E7-42AE-9E89-66D3BE6CBB90}"/>
    <cellStyle name="Comma 2 9 6" xfId="4190" xr:uid="{1C0F45C2-5300-4CED-8959-4D6F2C48E052}"/>
    <cellStyle name="Comma 2 9 6 2" xfId="16322" xr:uid="{5E376D64-6136-447D-8D09-47A2EFC1E2F3}"/>
    <cellStyle name="Comma 2 9 7" xfId="8234" xr:uid="{1E01DECD-9782-4629-AF2E-79FDE775F709}"/>
    <cellStyle name="Comma 2 9 7 2" xfId="20366" xr:uid="{7347A6AA-14EF-48A7-A28C-6E5A5B795F6D}"/>
    <cellStyle name="Comma 2 9 8" xfId="12278" xr:uid="{46A8B982-5EE8-4358-B4DF-A7DCCF4B055E}"/>
    <cellStyle name="Comma 3" xfId="19" xr:uid="{DF5AF497-9448-4A8D-88D8-3B6FAF2E9E06}"/>
    <cellStyle name="Comma 3 2" xfId="24310" xr:uid="{AB85EAC0-8511-4421-BDD5-A07251FCF0E5}"/>
    <cellStyle name="Comma 4" xfId="14" xr:uid="{680EB3DA-7B39-4E07-93E9-80E84467126D}"/>
    <cellStyle name="Comma 4 2" xfId="24940" xr:uid="{385C2097-7C87-435F-9F4F-F2F06F67EBBA}"/>
    <cellStyle name="Comma 4 2 2" xfId="24301" xr:uid="{7B353CDB-C1AE-4104-A149-12E29DA9D3B4}"/>
    <cellStyle name="Comma 4 2 2 2" xfId="24306" xr:uid="{9004D6EB-3762-4218-965E-9C7BC7F38022}"/>
    <cellStyle name="Comma 4 2 3" xfId="24295" xr:uid="{030E8F1F-B964-4688-BBAA-BEA654424582}"/>
    <cellStyle name="Comma 4 2 3 2" xfId="24305" xr:uid="{71DE5FB0-FB40-4BA9-96E3-8B5E485AA8C5}"/>
    <cellStyle name="Comma 4 3" xfId="24362" xr:uid="{B395B0FE-82EA-4722-9AE5-2FAF50B3FEF6}"/>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3" xfId="10134" xr:uid="{744F5769-BA9F-447C-9727-6B52E1A40DE8}"/>
    <cellStyle name="Comma 5 2 10 3 2" xfId="22266" xr:uid="{4585F7B2-7A27-440B-9D85-CB57020DFD13}"/>
    <cellStyle name="Comma 5 2 10 4" xfId="14178" xr:uid="{C1668B46-B494-4BB2-825F-5422C490DB60}"/>
    <cellStyle name="Comma 5 2 11" xfId="4068" xr:uid="{3C42416A-DD12-4D6F-8795-08E2EB5E3AEB}"/>
    <cellStyle name="Comma 5 2 11 2" xfId="16200" xr:uid="{EBBC1486-4AB5-4492-9CCB-F678E96A3E62}"/>
    <cellStyle name="Comma 5 2 12" xfId="8112" xr:uid="{F85D9294-3EEE-4B09-93BF-3B7D791B3CEA}"/>
    <cellStyle name="Comma 5 2 12 2" xfId="20244" xr:uid="{19BEFAB7-0BBE-47E9-8356-D723EBA29CDD}"/>
    <cellStyle name="Comma 5 2 13" xfId="12156" xr:uid="{2C237E24-3473-441F-AEBB-8A1DB390FF47}"/>
    <cellStyle name="Comma 5 2 2" xfId="35" xr:uid="{333EDD87-F831-4362-8B00-E562CD394117}"/>
    <cellStyle name="Comma 5 2 2 10" xfId="4079" xr:uid="{B8C2AFC3-D3E1-49DC-BF5E-548272A22887}"/>
    <cellStyle name="Comma 5 2 2 10 2" xfId="16211" xr:uid="{FBA10FC8-0B0D-4BEF-A2C2-847691B7B7A5}"/>
    <cellStyle name="Comma 5 2 2 11" xfId="8123" xr:uid="{0FCC345C-41B2-4573-B652-5E5CA6BFC465}"/>
    <cellStyle name="Comma 5 2 2 11 2" xfId="20255" xr:uid="{5E27E11F-A1C5-45D8-AB2D-358B54F8E407}"/>
    <cellStyle name="Comma 5 2 2 12" xfId="12167" xr:uid="{28229FCE-223E-42BC-B9D4-C66D644E9A88}"/>
    <cellStyle name="Comma 5 2 2 2" xfId="56" xr:uid="{87D9A95C-D7C9-43C1-9616-F86692FB1542}"/>
    <cellStyle name="Comma 5 2 2 2 10" xfId="12188" xr:uid="{48CEC1E4-492C-413C-AC74-C0FA848B84E6}"/>
    <cellStyle name="Comma 5 2 2 2 2" xfId="119" xr:uid="{65B324EA-4B79-4578-8B47-B058EAD68E75}"/>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3" xfId="12124" xr:uid="{6EC3CD2D-2845-4F81-826F-00DDD8E3353C}"/>
    <cellStyle name="Comma 5 2 2 2 2 2 2 2 2 2 3 2" xfId="24256" xr:uid="{45698DB8-7D02-40BC-A880-058F82B66A15}"/>
    <cellStyle name="Comma 5 2 2 2 2 2 2 2 2 2 4" xfId="16168" xr:uid="{2B614DB6-A82C-4235-A3A4-D25828B6CB79}"/>
    <cellStyle name="Comma 5 2 2 2 2 2 2 2 2 3" xfId="6058" xr:uid="{3F529AC8-93C0-4FD1-A4DA-0994F44DFFAB}"/>
    <cellStyle name="Comma 5 2 2 2 2 2 2 2 2 3 2" xfId="18190" xr:uid="{16F62562-A94F-483F-9AA1-F678839FBC43}"/>
    <cellStyle name="Comma 5 2 2 2 2 2 2 2 2 4" xfId="10102" xr:uid="{ADAA32C3-4C0E-48D2-A842-C6B2B5E5D903}"/>
    <cellStyle name="Comma 5 2 2 2 2 2 2 2 2 4 2" xfId="22234" xr:uid="{356D3591-C322-4036-B37E-070BDD3B89D3}"/>
    <cellStyle name="Comma 5 2 2 2 2 2 2 2 2 5" xfId="14146" xr:uid="{D609DF8A-710A-49DA-AB8F-0645379E5499}"/>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3" xfId="11113" xr:uid="{9EF4A7FD-D140-46A1-B1DD-C4BAFF6A2C01}"/>
    <cellStyle name="Comma 5 2 2 2 2 2 2 2 3 3 2" xfId="23245" xr:uid="{868F1204-FE83-4E79-A675-C180D830551E}"/>
    <cellStyle name="Comma 5 2 2 2 2 2 2 2 3 4" xfId="15157" xr:uid="{73DEAEE7-C25F-4D80-8C52-D9723B0D7CDC}"/>
    <cellStyle name="Comma 5 2 2 2 2 2 2 2 4" xfId="5047" xr:uid="{4AC1AD20-19C0-478F-8407-6A7A43F782EF}"/>
    <cellStyle name="Comma 5 2 2 2 2 2 2 2 4 2" xfId="17179" xr:uid="{FAC18330-5FB0-4D74-8E5B-997A1EDB3FCF}"/>
    <cellStyle name="Comma 5 2 2 2 2 2 2 2 5" xfId="9091" xr:uid="{8EEEE496-22BE-4183-AAEE-6230E138C71A}"/>
    <cellStyle name="Comma 5 2 2 2 2 2 2 2 5 2" xfId="21223" xr:uid="{512B4802-E862-41DD-B073-0E6E8C07E700}"/>
    <cellStyle name="Comma 5 2 2 2 2 2 2 2 6" xfId="13135" xr:uid="{D37B1638-B185-4B5C-B94A-C371D8CE6967}"/>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3" xfId="11619" xr:uid="{652BF0ED-773F-492A-8943-BA0DD587B69F}"/>
    <cellStyle name="Comma 5 2 2 2 2 2 2 3 2 3 2" xfId="23751" xr:uid="{0FB2AB82-F1BA-4345-B5E8-EE7437A018BE}"/>
    <cellStyle name="Comma 5 2 2 2 2 2 2 3 2 4" xfId="15663" xr:uid="{FB4E15DF-46EF-41E7-91C6-05BCFBCDFF41}"/>
    <cellStyle name="Comma 5 2 2 2 2 2 2 3 3" xfId="5553" xr:uid="{40351960-87C4-48FE-9939-FEC9146FFE07}"/>
    <cellStyle name="Comma 5 2 2 2 2 2 2 3 3 2" xfId="17685" xr:uid="{C5958ECC-7CD1-4275-8327-7CFD609C4396}"/>
    <cellStyle name="Comma 5 2 2 2 2 2 2 3 4" xfId="9597" xr:uid="{25A24768-B29C-41AB-B9A1-2B7ED3B7C225}"/>
    <cellStyle name="Comma 5 2 2 2 2 2 2 3 4 2" xfId="21729" xr:uid="{7D17E146-97BB-4BF4-A3B2-8DEAA22DF82C}"/>
    <cellStyle name="Comma 5 2 2 2 2 2 2 3 5" xfId="13641" xr:uid="{4B19314C-0499-40EB-A80F-2EEFA613114A}"/>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3" xfId="10608" xr:uid="{16823E31-E475-4CAE-8D56-38BE2CB312AD}"/>
    <cellStyle name="Comma 5 2 2 2 2 2 2 4 3 2" xfId="22740" xr:uid="{3E0B86B5-3A92-4647-851A-FF0D3B4D8383}"/>
    <cellStyle name="Comma 5 2 2 2 2 2 2 4 4" xfId="14652" xr:uid="{A87F6272-7C10-4FC3-9AE2-B730F4299EDB}"/>
    <cellStyle name="Comma 5 2 2 2 2 2 2 5" xfId="4542" xr:uid="{678D6538-A11C-48FF-AA04-9509EFA9D2D8}"/>
    <cellStyle name="Comma 5 2 2 2 2 2 2 5 2" xfId="16674" xr:uid="{CC719914-CA53-4F01-AC91-2C879433F71C}"/>
    <cellStyle name="Comma 5 2 2 2 2 2 2 6" xfId="8586" xr:uid="{59F52957-7629-4E75-BC18-7118DE711933}"/>
    <cellStyle name="Comma 5 2 2 2 2 2 2 6 2" xfId="20718" xr:uid="{E8884275-AD56-4CD4-A971-429894B414C3}"/>
    <cellStyle name="Comma 5 2 2 2 2 2 2 7" xfId="12630" xr:uid="{3DF758F7-F32F-4D81-8021-AAF972FD55DF}"/>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3" xfId="11871" xr:uid="{F03C6D95-B447-4D7A-A54C-E85D8A8F4693}"/>
    <cellStyle name="Comma 5 2 2 2 2 2 3 2 2 3 2" xfId="24003" xr:uid="{70F24D24-D8F3-4B87-8BD8-AB97A7A44FE5}"/>
    <cellStyle name="Comma 5 2 2 2 2 2 3 2 2 4" xfId="15915" xr:uid="{F132A219-3DCA-4C55-8D81-76511184867B}"/>
    <cellStyle name="Comma 5 2 2 2 2 2 3 2 3" xfId="5805" xr:uid="{5628357B-E4B6-48BF-81A4-E4D466EDF73B}"/>
    <cellStyle name="Comma 5 2 2 2 2 2 3 2 3 2" xfId="17937" xr:uid="{73A9223C-5B73-4262-91B7-D378DF02F2AB}"/>
    <cellStyle name="Comma 5 2 2 2 2 2 3 2 4" xfId="9849" xr:uid="{EEC30B3C-C7EE-4D2B-B8D5-2D4F1F9CA6A0}"/>
    <cellStyle name="Comma 5 2 2 2 2 2 3 2 4 2" xfId="21981" xr:uid="{CD5D1E1F-1B55-4D25-9231-0BC483312ABD}"/>
    <cellStyle name="Comma 5 2 2 2 2 2 3 2 5" xfId="13893" xr:uid="{52A77A29-698B-475C-80F0-890853E1A13A}"/>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3" xfId="10860" xr:uid="{6E5079F3-3977-4E99-9562-1C6AF3CBCFB0}"/>
    <cellStyle name="Comma 5 2 2 2 2 2 3 3 3 2" xfId="22992" xr:uid="{BC6F1BB8-E019-4D96-A36B-336316040329}"/>
    <cellStyle name="Comma 5 2 2 2 2 2 3 3 4" xfId="14904" xr:uid="{1A3AABFF-EDC3-4E32-9D2B-AC34B51AA06D}"/>
    <cellStyle name="Comma 5 2 2 2 2 2 3 4" xfId="4794" xr:uid="{D4142E91-80A6-4E93-BC64-6ABF8CF78FD7}"/>
    <cellStyle name="Comma 5 2 2 2 2 2 3 4 2" xfId="16926" xr:uid="{10DE2765-1053-4D52-94A2-02F93F8E1888}"/>
    <cellStyle name="Comma 5 2 2 2 2 2 3 5" xfId="8838" xr:uid="{658E338A-E1C0-481B-93D4-E4663DAB38E5}"/>
    <cellStyle name="Comma 5 2 2 2 2 2 3 5 2" xfId="20970" xr:uid="{0A8FFCC2-E3A3-4156-97A9-5347350E0D13}"/>
    <cellStyle name="Comma 5 2 2 2 2 2 3 6" xfId="12882" xr:uid="{588463C5-6E51-45EF-B624-D1F7F4C52868}"/>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3" xfId="11366" xr:uid="{D7973B58-ABD1-4EAF-873F-EC15C9B1261A}"/>
    <cellStyle name="Comma 5 2 2 2 2 2 4 2 3 2" xfId="23498" xr:uid="{82AFD8B3-6BA8-4070-86E3-6D03070AA065}"/>
    <cellStyle name="Comma 5 2 2 2 2 2 4 2 4" xfId="15410" xr:uid="{CA161EA4-41DC-4462-8C40-F35D9BACD2E0}"/>
    <cellStyle name="Comma 5 2 2 2 2 2 4 3" xfId="5300" xr:uid="{412D0214-9BCD-4A3B-A3BB-2D02AD267716}"/>
    <cellStyle name="Comma 5 2 2 2 2 2 4 3 2" xfId="17432" xr:uid="{CD32C40C-B9F5-46AC-99D0-7C0BA0E41AAF}"/>
    <cellStyle name="Comma 5 2 2 2 2 2 4 4" xfId="9344" xr:uid="{9607765D-C1EE-4B94-87BE-3C5178B08DC0}"/>
    <cellStyle name="Comma 5 2 2 2 2 2 4 4 2" xfId="21476" xr:uid="{3B016D02-3CDB-4A4F-87A6-BD6DA2D1B7D8}"/>
    <cellStyle name="Comma 5 2 2 2 2 2 4 5" xfId="13388" xr:uid="{8EC2A029-58E6-4C39-8DA6-745068F0D08E}"/>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3" xfId="10355" xr:uid="{01AFC7EE-C551-40AB-858E-F5C10953F788}"/>
    <cellStyle name="Comma 5 2 2 2 2 2 5 3 2" xfId="22487" xr:uid="{092E57A6-CDE4-447F-9F05-77F230C27431}"/>
    <cellStyle name="Comma 5 2 2 2 2 2 5 4" xfId="14399" xr:uid="{C1B86F6A-7DB2-4338-A97D-DA477EACBCDB}"/>
    <cellStyle name="Comma 5 2 2 2 2 2 6" xfId="4289" xr:uid="{F5967962-CC7F-45B9-B3E5-4C4008F52AA0}"/>
    <cellStyle name="Comma 5 2 2 2 2 2 6 2" xfId="16421" xr:uid="{B32D29FA-7AD6-460F-8399-F001D1184D99}"/>
    <cellStyle name="Comma 5 2 2 2 2 2 7" xfId="8333" xr:uid="{1054FF77-2DD3-4D45-BAE0-62F9822A0E4C}"/>
    <cellStyle name="Comma 5 2 2 2 2 2 7 2" xfId="20465" xr:uid="{8A63910D-56E5-445D-B8F1-988D04649A1A}"/>
    <cellStyle name="Comma 5 2 2 2 2 2 8" xfId="12377" xr:uid="{98DED923-6DD6-495E-AF82-928B8F554C45}"/>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3" xfId="11998" xr:uid="{311F7623-807A-4B6D-803B-21AAE8D5526C}"/>
    <cellStyle name="Comma 5 2 2 2 2 3 2 2 2 3 2" xfId="24130" xr:uid="{A8AE5428-79AA-45BD-917A-6549A4D4E294}"/>
    <cellStyle name="Comma 5 2 2 2 2 3 2 2 2 4" xfId="16042" xr:uid="{661B2111-7ED3-458A-B1DD-68B3EFAF7465}"/>
    <cellStyle name="Comma 5 2 2 2 2 3 2 2 3" xfId="5932" xr:uid="{907384EE-85C9-4957-A1C4-C2D5D0F1D15D}"/>
    <cellStyle name="Comma 5 2 2 2 2 3 2 2 3 2" xfId="18064" xr:uid="{A9523709-B3CB-4578-9EFD-CCFA783C3B4E}"/>
    <cellStyle name="Comma 5 2 2 2 2 3 2 2 4" xfId="9976" xr:uid="{C2D76DEC-C088-46BD-BD2F-F3D24B537128}"/>
    <cellStyle name="Comma 5 2 2 2 2 3 2 2 4 2" xfId="22108" xr:uid="{B68E049E-5643-44CE-9704-17E31CC39EB5}"/>
    <cellStyle name="Comma 5 2 2 2 2 3 2 2 5" xfId="14020" xr:uid="{35D32BB7-8973-40A3-AD6F-8889193F7D61}"/>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3" xfId="10987" xr:uid="{919C60AB-8701-4449-A36B-6B597664377B}"/>
    <cellStyle name="Comma 5 2 2 2 2 3 2 3 3 2" xfId="23119" xr:uid="{7CAF234C-2803-4615-B2F2-882E57DDB366}"/>
    <cellStyle name="Comma 5 2 2 2 2 3 2 3 4" xfId="15031" xr:uid="{6DADD5EE-10A0-456D-B74A-0580D0C9CD4C}"/>
    <cellStyle name="Comma 5 2 2 2 2 3 2 4" xfId="4921" xr:uid="{DFEABC83-9EF5-40BB-ABEE-593E36B46339}"/>
    <cellStyle name="Comma 5 2 2 2 2 3 2 4 2" xfId="17053" xr:uid="{9EF8D296-629E-47F5-9007-EBAB20B70937}"/>
    <cellStyle name="Comma 5 2 2 2 2 3 2 5" xfId="8965" xr:uid="{6A8AE083-69B8-4BA4-B196-36303803BEB0}"/>
    <cellStyle name="Comma 5 2 2 2 2 3 2 5 2" xfId="21097" xr:uid="{2F2B4E61-63FA-443F-BADB-32020A95F4D7}"/>
    <cellStyle name="Comma 5 2 2 2 2 3 2 6" xfId="13009" xr:uid="{870474C6-863E-4B1F-B801-DF913C395843}"/>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3" xfId="11493" xr:uid="{1375848C-C6A4-4E28-9638-5ADF8BC3EA28}"/>
    <cellStyle name="Comma 5 2 2 2 2 3 3 2 3 2" xfId="23625" xr:uid="{00B69CD8-998D-4EFF-8496-0EF7F702F484}"/>
    <cellStyle name="Comma 5 2 2 2 2 3 3 2 4" xfId="15537" xr:uid="{B4AD67FF-78CC-4515-ABD2-D3B81488DEF8}"/>
    <cellStyle name="Comma 5 2 2 2 2 3 3 3" xfId="5427" xr:uid="{3A0E055A-4905-45FA-8FAD-7F58C037AE57}"/>
    <cellStyle name="Comma 5 2 2 2 2 3 3 3 2" xfId="17559" xr:uid="{2C61A931-1E37-4904-87B0-44FE47A356B8}"/>
    <cellStyle name="Comma 5 2 2 2 2 3 3 4" xfId="9471" xr:uid="{81A0190B-DBC8-448C-8432-7F2F44BDCF40}"/>
    <cellStyle name="Comma 5 2 2 2 2 3 3 4 2" xfId="21603" xr:uid="{E4E5F83E-35CE-4295-B185-81DB2DB1028E}"/>
    <cellStyle name="Comma 5 2 2 2 2 3 3 5" xfId="13515" xr:uid="{693B3A7F-EE46-454F-AC5F-7724BEBC5DBF}"/>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3" xfId="10482" xr:uid="{39AB7172-4855-4F40-A62D-D57F4C4B12B1}"/>
    <cellStyle name="Comma 5 2 2 2 2 3 4 3 2" xfId="22614" xr:uid="{42568ACB-95E0-4A52-8B6A-37C606DF2DFF}"/>
    <cellStyle name="Comma 5 2 2 2 2 3 4 4" xfId="14526" xr:uid="{6E7042C9-D267-48BD-A787-793916ECFF29}"/>
    <cellStyle name="Comma 5 2 2 2 2 3 5" xfId="4416" xr:uid="{0B4174DB-5521-4C74-9E69-BFDF437C00DB}"/>
    <cellStyle name="Comma 5 2 2 2 2 3 5 2" xfId="16548" xr:uid="{2DA62F61-8A2E-400C-9BDD-3840AB6AC121}"/>
    <cellStyle name="Comma 5 2 2 2 2 3 6" xfId="8460" xr:uid="{F196C9F2-9886-4856-B722-540E88E6045E}"/>
    <cellStyle name="Comma 5 2 2 2 2 3 6 2" xfId="20592" xr:uid="{C5E6B172-FB38-47FA-A0FF-2077DE3ED119}"/>
    <cellStyle name="Comma 5 2 2 2 2 3 7" xfId="12504" xr:uid="{72D29246-C501-41BF-9D55-8B5A0B7A537C}"/>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3" xfId="11745" xr:uid="{0B24FED0-218F-45E5-A91B-96B77A7BB7D1}"/>
    <cellStyle name="Comma 5 2 2 2 2 4 2 2 3 2" xfId="23877" xr:uid="{1F440508-5B82-42B3-B907-082826A0DFCE}"/>
    <cellStyle name="Comma 5 2 2 2 2 4 2 2 4" xfId="15789" xr:uid="{66794FCA-2229-45D8-BFBB-74B18D9E2140}"/>
    <cellStyle name="Comma 5 2 2 2 2 4 2 3" xfId="5679" xr:uid="{09B9552E-C51C-4B4E-AC10-685F24D4D9B6}"/>
    <cellStyle name="Comma 5 2 2 2 2 4 2 3 2" xfId="17811" xr:uid="{491EDDEE-C6C8-4953-A358-797B5C4D3419}"/>
    <cellStyle name="Comma 5 2 2 2 2 4 2 4" xfId="9723" xr:uid="{DE5ECFBD-6687-482D-8DC2-C152DE5C7279}"/>
    <cellStyle name="Comma 5 2 2 2 2 4 2 4 2" xfId="21855" xr:uid="{4F08FF98-DCED-4629-8CE9-0B895BD496E8}"/>
    <cellStyle name="Comma 5 2 2 2 2 4 2 5" xfId="13767" xr:uid="{18A7FB6D-5A5C-4299-9694-7432C2B78CB8}"/>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3" xfId="10734" xr:uid="{E8A5C0EC-32E1-489B-AE91-96F9882D4D3E}"/>
    <cellStyle name="Comma 5 2 2 2 2 4 3 3 2" xfId="22866" xr:uid="{664AC28A-78C1-45CA-BAC0-6F7E705B0020}"/>
    <cellStyle name="Comma 5 2 2 2 2 4 3 4" xfId="14778" xr:uid="{C615F451-808C-45ED-B991-6C4F85D1ECDF}"/>
    <cellStyle name="Comma 5 2 2 2 2 4 4" xfId="4668" xr:uid="{03F9190D-7ED2-466B-B4D3-D1A29BDDD866}"/>
    <cellStyle name="Comma 5 2 2 2 2 4 4 2" xfId="16800" xr:uid="{7093BEAD-2575-475F-9F79-BF653C6B51BC}"/>
    <cellStyle name="Comma 5 2 2 2 2 4 5" xfId="8712" xr:uid="{976FCA88-6EEE-4AAD-B264-35137C539F83}"/>
    <cellStyle name="Comma 5 2 2 2 2 4 5 2" xfId="20844" xr:uid="{1FF202F1-E143-43CA-9732-59713B834A3C}"/>
    <cellStyle name="Comma 5 2 2 2 2 4 6" xfId="12756" xr:uid="{2AFE698B-A929-489F-B959-83F596CF5063}"/>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3" xfId="11240" xr:uid="{BA91DFB4-7BEA-4ED1-AB4C-E6C4750DD6D8}"/>
    <cellStyle name="Comma 5 2 2 2 2 5 2 3 2" xfId="23372" xr:uid="{26422EA8-D2EA-48A8-BBAA-5F362C9CF855}"/>
    <cellStyle name="Comma 5 2 2 2 2 5 2 4" xfId="15284" xr:uid="{DA09AD97-E4BE-4A2E-9B36-3ECA0D807767}"/>
    <cellStyle name="Comma 5 2 2 2 2 5 3" xfId="5174" xr:uid="{BF69B88F-F7AA-4616-A60B-512BD9B3B4BF}"/>
    <cellStyle name="Comma 5 2 2 2 2 5 3 2" xfId="17306" xr:uid="{B6CF1A69-E878-4861-94EE-EB34FC413044}"/>
    <cellStyle name="Comma 5 2 2 2 2 5 4" xfId="9218" xr:uid="{8F49660E-D026-4734-84FF-2D662B9E6BBC}"/>
    <cellStyle name="Comma 5 2 2 2 2 5 4 2" xfId="21350" xr:uid="{284B5B84-62F6-4066-A053-8BD9042C137F}"/>
    <cellStyle name="Comma 5 2 2 2 2 5 5" xfId="13262" xr:uid="{15617FD6-AACC-4B09-B7EA-22559089F2BC}"/>
    <cellStyle name="Comma 5 2 2 2 2 6" xfId="2141" xr:uid="{E9C88944-A235-478C-A428-5AB22359C0C4}"/>
    <cellStyle name="Comma 5 2 2 2 2 6 2" xfId="6185" xr:uid="{38AA4072-E1FC-438A-856B-3D21884EE8B4}"/>
    <cellStyle name="Comma 5 2 2 2 2 6 2 2" xfId="18317" xr:uid="{F5AEA1C8-C5D2-4DDC-9F51-BBEFE6560A2C}"/>
    <cellStyle name="Comma 5 2 2 2 2 6 3" xfId="10229" xr:uid="{C67D110D-B8AB-453C-8190-DC2B1403E1A0}"/>
    <cellStyle name="Comma 5 2 2 2 2 6 3 2" xfId="22361" xr:uid="{87514804-C719-4E1E-984F-0AB84899E1CD}"/>
    <cellStyle name="Comma 5 2 2 2 2 6 4" xfId="14273" xr:uid="{47EB9852-F549-409B-AF4B-E2F333B47B3D}"/>
    <cellStyle name="Comma 5 2 2 2 2 7" xfId="4163" xr:uid="{D71A3DC6-735A-4273-A6B2-89275393E1CA}"/>
    <cellStyle name="Comma 5 2 2 2 2 7 2" xfId="16295" xr:uid="{05AE9234-6C60-48DA-9257-92F45363520C}"/>
    <cellStyle name="Comma 5 2 2 2 2 8" xfId="8207" xr:uid="{B2F107D7-B0F6-4EA7-88A8-06A099058A8B}"/>
    <cellStyle name="Comma 5 2 2 2 2 8 2" xfId="20339" xr:uid="{C7D9F904-1C35-41E5-97C2-0B46AE99B809}"/>
    <cellStyle name="Comma 5 2 2 2 2 9" xfId="12251" xr:uid="{5FAF322C-AD85-4F3E-86B2-7BB82D868B5B}"/>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3" xfId="12061" xr:uid="{5AC57060-0D38-416A-8282-209F09CBBDD3}"/>
    <cellStyle name="Comma 5 2 2 2 3 2 2 2 2 3 2" xfId="24193" xr:uid="{B67DF783-0E13-4BAB-8B0C-ACBB1E537F85}"/>
    <cellStyle name="Comma 5 2 2 2 3 2 2 2 2 4" xfId="16105" xr:uid="{2F82AB1D-148B-43FC-A161-139415229462}"/>
    <cellStyle name="Comma 5 2 2 2 3 2 2 2 3" xfId="5995" xr:uid="{F58F275D-F8ED-48EF-99D9-F6E1C24AA5C4}"/>
    <cellStyle name="Comma 5 2 2 2 3 2 2 2 3 2" xfId="18127" xr:uid="{A593B564-4227-412D-A8B2-7589CA63D5B3}"/>
    <cellStyle name="Comma 5 2 2 2 3 2 2 2 4" xfId="10039" xr:uid="{FA106C15-0D27-467A-9217-44A8A6F0C0D5}"/>
    <cellStyle name="Comma 5 2 2 2 3 2 2 2 4 2" xfId="22171" xr:uid="{A0086FF7-2273-4AF3-A1A5-BEF364967131}"/>
    <cellStyle name="Comma 5 2 2 2 3 2 2 2 5" xfId="14083" xr:uid="{A7C79B89-D185-4240-A6CB-43A83512C9DE}"/>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3" xfId="11050" xr:uid="{6B6FA5D0-55EB-466E-9BEB-C065D9242FB2}"/>
    <cellStyle name="Comma 5 2 2 2 3 2 2 3 3 2" xfId="23182" xr:uid="{20FA589A-1D11-4653-B854-83058F3818D9}"/>
    <cellStyle name="Comma 5 2 2 2 3 2 2 3 4" xfId="15094" xr:uid="{0A402768-C821-426B-8467-76004E149BFD}"/>
    <cellStyle name="Comma 5 2 2 2 3 2 2 4" xfId="4984" xr:uid="{419E9000-AE4A-4C4C-92B0-37322C19B179}"/>
    <cellStyle name="Comma 5 2 2 2 3 2 2 4 2" xfId="17116" xr:uid="{BB32CA66-8030-46E7-88B0-A37532EC6F72}"/>
    <cellStyle name="Comma 5 2 2 2 3 2 2 5" xfId="9028" xr:uid="{036A4760-E5F3-4604-A284-D96B19E51A12}"/>
    <cellStyle name="Comma 5 2 2 2 3 2 2 5 2" xfId="21160" xr:uid="{882F6012-98CD-4813-A079-474BEADB5224}"/>
    <cellStyle name="Comma 5 2 2 2 3 2 2 6" xfId="13072" xr:uid="{217DB9B7-9A7C-437B-8DAB-DC2B70A0B158}"/>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3" xfId="11556" xr:uid="{03706810-898C-47E9-AC56-E088BC706FFD}"/>
    <cellStyle name="Comma 5 2 2 2 3 2 3 2 3 2" xfId="23688" xr:uid="{AFAC0B23-1095-4670-BFFD-44BEAF2EE7DA}"/>
    <cellStyle name="Comma 5 2 2 2 3 2 3 2 4" xfId="15600" xr:uid="{74662AF7-697F-46EC-B2E4-3224EEB8467D}"/>
    <cellStyle name="Comma 5 2 2 2 3 2 3 3" xfId="5490" xr:uid="{FCBF6F48-553B-48B9-A486-3D6B41B9C060}"/>
    <cellStyle name="Comma 5 2 2 2 3 2 3 3 2" xfId="17622" xr:uid="{4A0FBBAF-CB78-4F20-969B-CD4160B9A13C}"/>
    <cellStyle name="Comma 5 2 2 2 3 2 3 4" xfId="9534" xr:uid="{B41446AB-0AEE-4B27-9688-A77633A67EC4}"/>
    <cellStyle name="Comma 5 2 2 2 3 2 3 4 2" xfId="21666" xr:uid="{FBC0DC53-E426-4E91-AE57-D87D63690E64}"/>
    <cellStyle name="Comma 5 2 2 2 3 2 3 5" xfId="13578" xr:uid="{6028C8DA-8A3A-4B45-9C19-809896BC5759}"/>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3" xfId="10545" xr:uid="{7BF0E94E-9FA0-4963-9363-511329EEBA6D}"/>
    <cellStyle name="Comma 5 2 2 2 3 2 4 3 2" xfId="22677" xr:uid="{7EAD4E00-004F-4836-B7F7-53968B5EB374}"/>
    <cellStyle name="Comma 5 2 2 2 3 2 4 4" xfId="14589" xr:uid="{E8D4FA11-5C02-435F-A2CB-EECD612CE068}"/>
    <cellStyle name="Comma 5 2 2 2 3 2 5" xfId="4479" xr:uid="{40562833-6401-48DB-8246-430BF8A8B768}"/>
    <cellStyle name="Comma 5 2 2 2 3 2 5 2" xfId="16611" xr:uid="{FF2B453E-328C-43F2-AF6B-4E2166339DA9}"/>
    <cellStyle name="Comma 5 2 2 2 3 2 6" xfId="8523" xr:uid="{40845FEF-744B-4177-B592-352B7CECA8FB}"/>
    <cellStyle name="Comma 5 2 2 2 3 2 6 2" xfId="20655" xr:uid="{C080F4C9-F2B7-4C9E-8D8D-A1991E446DA0}"/>
    <cellStyle name="Comma 5 2 2 2 3 2 7" xfId="12567" xr:uid="{022D6CB1-9FFC-4EDF-A3A6-6EAD94988D30}"/>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3" xfId="11808" xr:uid="{EBA79FC8-DC96-4589-BF19-B4E094D9C63F}"/>
    <cellStyle name="Comma 5 2 2 2 3 3 2 2 3 2" xfId="23940" xr:uid="{A976E91F-2B13-4637-9A03-AD5F51E7C65A}"/>
    <cellStyle name="Comma 5 2 2 2 3 3 2 2 4" xfId="15852" xr:uid="{B70E3341-CD52-4411-90AB-0787FF2D7D11}"/>
    <cellStyle name="Comma 5 2 2 2 3 3 2 3" xfId="5742" xr:uid="{2B12A5E4-1840-4A7D-95B9-4B2199B06925}"/>
    <cellStyle name="Comma 5 2 2 2 3 3 2 3 2" xfId="17874" xr:uid="{B5A127DF-F4D3-4D36-8356-7EA7B5EA8CFF}"/>
    <cellStyle name="Comma 5 2 2 2 3 3 2 4" xfId="9786" xr:uid="{72CB1C81-20E5-436D-A899-144C6628C73B}"/>
    <cellStyle name="Comma 5 2 2 2 3 3 2 4 2" xfId="21918" xr:uid="{2668AF31-38E8-443C-AF34-690992FF9871}"/>
    <cellStyle name="Comma 5 2 2 2 3 3 2 5" xfId="13830" xr:uid="{9CC50372-3BEB-4508-A2B5-CB960DAF42E8}"/>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3" xfId="10797" xr:uid="{CE06A217-D745-40A2-A167-D6CC5DD9F6EA}"/>
    <cellStyle name="Comma 5 2 2 2 3 3 3 3 2" xfId="22929" xr:uid="{D07862B3-1AB4-4300-8FC9-034C038D828D}"/>
    <cellStyle name="Comma 5 2 2 2 3 3 3 4" xfId="14841" xr:uid="{7826227C-9AAD-4652-B0A9-4DB82D3969C8}"/>
    <cellStyle name="Comma 5 2 2 2 3 3 4" xfId="4731" xr:uid="{0774259C-B28E-4539-AFC8-D8E9BDF5297D}"/>
    <cellStyle name="Comma 5 2 2 2 3 3 4 2" xfId="16863" xr:uid="{FEE4AAB5-381A-455B-86F6-68E81C464E22}"/>
    <cellStyle name="Comma 5 2 2 2 3 3 5" xfId="8775" xr:uid="{D2FAE1FE-8044-465C-B132-75CBA2CB8A8B}"/>
    <cellStyle name="Comma 5 2 2 2 3 3 5 2" xfId="20907" xr:uid="{DCB29EF9-F036-40E5-8272-CA5CD1E93FF6}"/>
    <cellStyle name="Comma 5 2 2 2 3 3 6" xfId="12819" xr:uid="{200F7F95-5F50-4664-AABE-0D046D24714A}"/>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3" xfId="11303" xr:uid="{EFD17D82-2E8D-409A-9C79-613A6B2622A5}"/>
    <cellStyle name="Comma 5 2 2 2 3 4 2 3 2" xfId="23435" xr:uid="{05C698AD-8DBF-4820-A078-F32B0F38139E}"/>
    <cellStyle name="Comma 5 2 2 2 3 4 2 4" xfId="15347" xr:uid="{36502CD3-AC73-4CFC-AB05-78A3E9A542F3}"/>
    <cellStyle name="Comma 5 2 2 2 3 4 3" xfId="5237" xr:uid="{0C0C51E3-6EC2-4A4E-80A3-914D0D370BB2}"/>
    <cellStyle name="Comma 5 2 2 2 3 4 3 2" xfId="17369" xr:uid="{EF4334FF-0A92-416F-B613-D8AE0F601D06}"/>
    <cellStyle name="Comma 5 2 2 2 3 4 4" xfId="9281" xr:uid="{59768ECD-0FDC-4F13-A6F4-D518824E51ED}"/>
    <cellStyle name="Comma 5 2 2 2 3 4 4 2" xfId="21413" xr:uid="{1FD3D7D2-FF08-4280-9490-F881717569E6}"/>
    <cellStyle name="Comma 5 2 2 2 3 4 5" xfId="13325" xr:uid="{D1F7FB15-5F6B-4E32-A297-5B0AE05AAA72}"/>
    <cellStyle name="Comma 5 2 2 2 3 5" xfId="2204" xr:uid="{37FFD278-38B3-4EA3-A206-653B6923DA65}"/>
    <cellStyle name="Comma 5 2 2 2 3 5 2" xfId="6248" xr:uid="{CE06FF74-0523-4D1D-B667-4FA4761E9410}"/>
    <cellStyle name="Comma 5 2 2 2 3 5 2 2" xfId="18380" xr:uid="{07E933CE-FE11-4BFF-8C65-2E5204FD18A0}"/>
    <cellStyle name="Comma 5 2 2 2 3 5 3" xfId="10292" xr:uid="{A5133237-DD34-4CC4-AA09-1D0B92F8F252}"/>
    <cellStyle name="Comma 5 2 2 2 3 5 3 2" xfId="22424" xr:uid="{DDA5890C-70F7-42C5-8488-A7221386A378}"/>
    <cellStyle name="Comma 5 2 2 2 3 5 4" xfId="14336" xr:uid="{FEC4B92B-EFEB-4C71-B4AB-BE3C905864F2}"/>
    <cellStyle name="Comma 5 2 2 2 3 6" xfId="4226" xr:uid="{F9F9F00E-FAD2-426A-85AE-D8EDB8C86A75}"/>
    <cellStyle name="Comma 5 2 2 2 3 6 2" xfId="16358" xr:uid="{1512CF05-447E-49A1-B0AB-9BF1E20B1B8C}"/>
    <cellStyle name="Comma 5 2 2 2 3 7" xfId="8270" xr:uid="{4AE9C55C-F4FB-43A2-9793-C7A90AF731E0}"/>
    <cellStyle name="Comma 5 2 2 2 3 7 2" xfId="20402" xr:uid="{18D6B4D4-C4E6-4B2F-89A1-F245E5E86070}"/>
    <cellStyle name="Comma 5 2 2 2 3 8" xfId="12314" xr:uid="{719CA9C1-3568-4F23-8159-89F7142D0E7C}"/>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3" xfId="11935" xr:uid="{752264E4-BEB9-4243-AC1A-F4BDB38B37FE}"/>
    <cellStyle name="Comma 5 2 2 2 4 2 2 2 3 2" xfId="24067" xr:uid="{DA29FEAB-A299-42AC-82CD-7C19C60DC896}"/>
    <cellStyle name="Comma 5 2 2 2 4 2 2 2 4" xfId="15979" xr:uid="{EC6EB758-6988-4886-9E17-7CAB125269BF}"/>
    <cellStyle name="Comma 5 2 2 2 4 2 2 3" xfId="5869" xr:uid="{C20685F8-3741-449F-992E-92A3003D3C23}"/>
    <cellStyle name="Comma 5 2 2 2 4 2 2 3 2" xfId="18001" xr:uid="{994D144E-1890-46F8-B3CA-2E36B503B27E}"/>
    <cellStyle name="Comma 5 2 2 2 4 2 2 4" xfId="9913" xr:uid="{2DF72969-87AE-4374-B61C-E36306FAA8D4}"/>
    <cellStyle name="Comma 5 2 2 2 4 2 2 4 2" xfId="22045" xr:uid="{3B24D658-6096-4774-B118-725FEC24FA14}"/>
    <cellStyle name="Comma 5 2 2 2 4 2 2 5" xfId="13957" xr:uid="{2F6C1EE1-6F2E-4020-89ED-9190CC52FCD4}"/>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3" xfId="10924" xr:uid="{23C30713-E670-4CF4-B0E5-6327924C7081}"/>
    <cellStyle name="Comma 5 2 2 2 4 2 3 3 2" xfId="23056" xr:uid="{5FBE3FA3-5ACC-464A-89B3-13D61F0159B1}"/>
    <cellStyle name="Comma 5 2 2 2 4 2 3 4" xfId="14968" xr:uid="{EF704C0B-615C-4E40-9CB4-F04F6B862AF9}"/>
    <cellStyle name="Comma 5 2 2 2 4 2 4" xfId="4858" xr:uid="{1BA179E4-2A40-45EA-842F-CA5C486CAE82}"/>
    <cellStyle name="Comma 5 2 2 2 4 2 4 2" xfId="16990" xr:uid="{7D5A8FA8-8F0B-4BCA-9F31-1C9B578A53C7}"/>
    <cellStyle name="Comma 5 2 2 2 4 2 5" xfId="8902" xr:uid="{1A3B99C8-AEDA-454A-A875-95AE1DD8BCA6}"/>
    <cellStyle name="Comma 5 2 2 2 4 2 5 2" xfId="21034" xr:uid="{BCC595F6-72D3-4F8E-9668-8FA4F82716C1}"/>
    <cellStyle name="Comma 5 2 2 2 4 2 6" xfId="12946" xr:uid="{995F0882-8EC4-4640-8DB9-9315D5F03149}"/>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3" xfId="11430" xr:uid="{BBC62748-BCB0-45FE-9655-5E9F650A63FA}"/>
    <cellStyle name="Comma 5 2 2 2 4 3 2 3 2" xfId="23562" xr:uid="{4CD77216-DB90-4F04-8638-63CC67CF28B0}"/>
    <cellStyle name="Comma 5 2 2 2 4 3 2 4" xfId="15474" xr:uid="{D1FEA90E-9D4D-455D-AC0F-24D97CB18B6A}"/>
    <cellStyle name="Comma 5 2 2 2 4 3 3" xfId="5364" xr:uid="{EB8C1E4F-A907-4506-B8BF-6E7CD55F88B5}"/>
    <cellStyle name="Comma 5 2 2 2 4 3 3 2" xfId="17496" xr:uid="{EE2C753A-15C7-4B45-BBE2-99039E6AEF09}"/>
    <cellStyle name="Comma 5 2 2 2 4 3 4" xfId="9408" xr:uid="{183C6A45-16C4-49ED-B0C8-F96CEA8F8752}"/>
    <cellStyle name="Comma 5 2 2 2 4 3 4 2" xfId="21540" xr:uid="{A7EB1149-B81B-4D5C-8F70-593A9DA68068}"/>
    <cellStyle name="Comma 5 2 2 2 4 3 5" xfId="13452" xr:uid="{C6456A41-26C6-4F34-9084-A88D8602E854}"/>
    <cellStyle name="Comma 5 2 2 2 4 4" xfId="2331" xr:uid="{2E75157B-C07D-494D-8628-D70D06CB293B}"/>
    <cellStyle name="Comma 5 2 2 2 4 4 2" xfId="6375" xr:uid="{BE1D991A-814A-4DD1-AE2D-1A1E255F1077}"/>
    <cellStyle name="Comma 5 2 2 2 4 4 2 2" xfId="18507" xr:uid="{864DB510-7F0C-4F6B-82A2-08667C958FC4}"/>
    <cellStyle name="Comma 5 2 2 2 4 4 3" xfId="10419" xr:uid="{85C0E266-C99F-479F-B70F-6CE1BC66C204}"/>
    <cellStyle name="Comma 5 2 2 2 4 4 3 2" xfId="22551" xr:uid="{101A4A12-C0B5-4DB6-A6AE-7D6EDBEEC5DC}"/>
    <cellStyle name="Comma 5 2 2 2 4 4 4" xfId="14463" xr:uid="{801970B0-E211-4E69-B18F-F35D082214C6}"/>
    <cellStyle name="Comma 5 2 2 2 4 5" xfId="4353" xr:uid="{9CE00D36-BD36-4947-A6B4-ECD6D88076BD}"/>
    <cellStyle name="Comma 5 2 2 2 4 5 2" xfId="16485" xr:uid="{C85A36C6-E6AF-4890-A5F6-F04B028A624C}"/>
    <cellStyle name="Comma 5 2 2 2 4 6" xfId="8397" xr:uid="{D914365E-F985-4BBA-AD5F-9CDF50800746}"/>
    <cellStyle name="Comma 5 2 2 2 4 6 2" xfId="20529" xr:uid="{0BB10A60-9638-45CB-8034-0E00D6A91DFE}"/>
    <cellStyle name="Comma 5 2 2 2 4 7" xfId="12441" xr:uid="{44C60DB4-DD44-41F7-9BDE-B37D4C832E60}"/>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3" xfId="11682" xr:uid="{F905E3E8-C163-4BBE-B904-DEB5F8364528}"/>
    <cellStyle name="Comma 5 2 2 2 5 2 2 3 2" xfId="23814" xr:uid="{B077A164-3E3E-4C5E-AA7C-63EE53540274}"/>
    <cellStyle name="Comma 5 2 2 2 5 2 2 4" xfId="15726" xr:uid="{862FE865-EE4A-40E5-8AA8-CE607AE1388E}"/>
    <cellStyle name="Comma 5 2 2 2 5 2 3" xfId="5616" xr:uid="{4A59DB32-1786-4EB6-8E47-3B4F1C93E075}"/>
    <cellStyle name="Comma 5 2 2 2 5 2 3 2" xfId="17748" xr:uid="{103354FC-1330-4146-B940-700A6C31712D}"/>
    <cellStyle name="Comma 5 2 2 2 5 2 4" xfId="9660" xr:uid="{A4E69B58-5BF6-42C5-8995-CB480D681E4C}"/>
    <cellStyle name="Comma 5 2 2 2 5 2 4 2" xfId="21792" xr:uid="{CDDADA77-5504-41D4-8A2A-35EF9A90206B}"/>
    <cellStyle name="Comma 5 2 2 2 5 2 5" xfId="13704" xr:uid="{CBFA71EE-0AA9-4ECA-95A8-2182BE23F41D}"/>
    <cellStyle name="Comma 5 2 2 2 5 3" xfId="2583" xr:uid="{52C511F7-2E91-476D-953E-DE82519DDB38}"/>
    <cellStyle name="Comma 5 2 2 2 5 3 2" xfId="6627" xr:uid="{E9676790-4D4F-4F1F-BF4C-18F2C3B12640}"/>
    <cellStyle name="Comma 5 2 2 2 5 3 2 2" xfId="18759" xr:uid="{8BB19A88-4B7C-45B3-8BD9-3EFD13B5F319}"/>
    <cellStyle name="Comma 5 2 2 2 5 3 3" xfId="10671" xr:uid="{3D135D60-FE35-4564-AF35-D264805F6F0A}"/>
    <cellStyle name="Comma 5 2 2 2 5 3 3 2" xfId="22803" xr:uid="{1CCBAB70-4677-4AD9-851B-DAE74D310DAB}"/>
    <cellStyle name="Comma 5 2 2 2 5 3 4" xfId="14715" xr:uid="{F745D747-286A-4E99-B49A-01528EE862BD}"/>
    <cellStyle name="Comma 5 2 2 2 5 4" xfId="4605" xr:uid="{9C1B85F9-9B36-466B-8EEF-D86DB17BFE2C}"/>
    <cellStyle name="Comma 5 2 2 2 5 4 2" xfId="16737" xr:uid="{9FDFE08C-F241-4DD8-AFFC-B76E54F55F47}"/>
    <cellStyle name="Comma 5 2 2 2 5 5" xfId="8649" xr:uid="{9E651C67-4709-456B-9980-8449F81F4B2D}"/>
    <cellStyle name="Comma 5 2 2 2 5 5 2" xfId="20781" xr:uid="{135CA51E-F1B9-4B83-8B35-D5FAC32A3F4F}"/>
    <cellStyle name="Comma 5 2 2 2 5 6" xfId="12693" xr:uid="{0B9879A6-AB15-4BB0-ACA0-719E585A3E8A}"/>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3" xfId="11177" xr:uid="{441DF647-574B-4AB2-8816-7589B8B1764E}"/>
    <cellStyle name="Comma 5 2 2 2 6 2 3 2" xfId="23309" xr:uid="{77D48D9F-5653-4115-AE42-17119689BA0C}"/>
    <cellStyle name="Comma 5 2 2 2 6 2 4" xfId="15221" xr:uid="{42DEC6FA-A5CB-49CA-AFB2-425E88E13B78}"/>
    <cellStyle name="Comma 5 2 2 2 6 3" xfId="5111" xr:uid="{56317C46-F872-4B2E-B7F2-36E9DEDC38DD}"/>
    <cellStyle name="Comma 5 2 2 2 6 3 2" xfId="17243" xr:uid="{C035DCD0-541C-4489-A31F-EE6B99DF55E5}"/>
    <cellStyle name="Comma 5 2 2 2 6 4" xfId="9155" xr:uid="{47E6005A-82B3-433B-8EC2-C31F59A4613E}"/>
    <cellStyle name="Comma 5 2 2 2 6 4 2" xfId="21287" xr:uid="{DD8CBEAF-6641-44F8-9497-49C60C0A717E}"/>
    <cellStyle name="Comma 5 2 2 2 6 5" xfId="13199" xr:uid="{C2CFAE24-C6A8-46C7-B6FD-D42D629181BF}"/>
    <cellStyle name="Comma 5 2 2 2 7" xfId="2078" xr:uid="{224B4BA3-85C8-49DB-984D-C4CB44C88721}"/>
    <cellStyle name="Comma 5 2 2 2 7 2" xfId="6122" xr:uid="{81BAA733-AE18-4DF0-8208-48822F2B6B2C}"/>
    <cellStyle name="Comma 5 2 2 2 7 2 2" xfId="18254" xr:uid="{5B4856DD-6931-4829-B94D-2AB20C56B04F}"/>
    <cellStyle name="Comma 5 2 2 2 7 3" xfId="10166" xr:uid="{ECC4028B-2A66-47BE-BDBF-CAD2441BFD83}"/>
    <cellStyle name="Comma 5 2 2 2 7 3 2" xfId="22298" xr:uid="{756F4E18-5514-46CA-A72F-1E63ADEDA68E}"/>
    <cellStyle name="Comma 5 2 2 2 7 4" xfId="14210" xr:uid="{16E6BD35-C92C-41E1-AB31-00A7DE4E62F6}"/>
    <cellStyle name="Comma 5 2 2 2 8" xfId="4100" xr:uid="{FE00FA4A-3F09-421D-AD98-87F1D245EA99}"/>
    <cellStyle name="Comma 5 2 2 2 8 2" xfId="16232" xr:uid="{836FA8F8-98EE-4394-82A9-BA7DFD39BB96}"/>
    <cellStyle name="Comma 5 2 2 2 9" xfId="8144" xr:uid="{BD3F394B-7E28-4ABB-BE5F-DE2E223BBB55}"/>
    <cellStyle name="Comma 5 2 2 2 9 2" xfId="20276" xr:uid="{CC82B7B7-8CBC-40FF-8341-8471A3D04C7E}"/>
    <cellStyle name="Comma 5 2 2 3" xfId="77" xr:uid="{760903FD-AE96-4A85-860A-8339E17C24C8}"/>
    <cellStyle name="Comma 5 2 2 3 10" xfId="12209" xr:uid="{923F98DB-0B8C-4855-86DF-76EB774FE8DC}"/>
    <cellStyle name="Comma 5 2 2 3 2" xfId="140" xr:uid="{7C2879E8-C4CE-4F08-8630-DC22551BB8ED}"/>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3" xfId="12145" xr:uid="{187CD905-0356-49F5-8300-90345344F4A8}"/>
    <cellStyle name="Comma 5 2 2 3 2 2 2 2 2 2 3 2" xfId="24277" xr:uid="{F253F7CB-36A3-4B38-AFDE-EA7D9587626A}"/>
    <cellStyle name="Comma 5 2 2 3 2 2 2 2 2 2 4" xfId="16189" xr:uid="{E380C8A5-9416-4411-B958-1EF385481224}"/>
    <cellStyle name="Comma 5 2 2 3 2 2 2 2 2 3" xfId="6079" xr:uid="{D7D1C19B-E2B8-4FC4-8496-55E301A9693A}"/>
    <cellStyle name="Comma 5 2 2 3 2 2 2 2 2 3 2" xfId="18211" xr:uid="{1868734F-7658-4BE9-B693-7EB57437BB5A}"/>
    <cellStyle name="Comma 5 2 2 3 2 2 2 2 2 4" xfId="10123" xr:uid="{B1D1ABBF-0A00-48E2-95DC-845EE01F48DA}"/>
    <cellStyle name="Comma 5 2 2 3 2 2 2 2 2 4 2" xfId="22255" xr:uid="{9B93FB31-3A8C-419B-B81C-F4BBFB1A331A}"/>
    <cellStyle name="Comma 5 2 2 3 2 2 2 2 2 5" xfId="14167" xr:uid="{C663C0D3-6FA7-4BD2-9EC6-7AFF561A95DE}"/>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3" xfId="11134" xr:uid="{3CC14660-F0FD-471F-ADD3-222CB67A82EB}"/>
    <cellStyle name="Comma 5 2 2 3 2 2 2 2 3 3 2" xfId="23266" xr:uid="{9BB2DB59-DC15-4143-AE3D-3C9318C7E07E}"/>
    <cellStyle name="Comma 5 2 2 3 2 2 2 2 3 4" xfId="15178" xr:uid="{0BA4E2A0-B366-4AD7-8F10-08598A0D7171}"/>
    <cellStyle name="Comma 5 2 2 3 2 2 2 2 4" xfId="5068" xr:uid="{84196990-32F0-4246-89E6-B87C0666551A}"/>
    <cellStyle name="Comma 5 2 2 3 2 2 2 2 4 2" xfId="17200" xr:uid="{6241FB94-E432-461F-A535-329A89235DE2}"/>
    <cellStyle name="Comma 5 2 2 3 2 2 2 2 5" xfId="9112" xr:uid="{FB77BF48-108D-453B-8542-EFDAC9D32A12}"/>
    <cellStyle name="Comma 5 2 2 3 2 2 2 2 5 2" xfId="21244" xr:uid="{3BC4BE58-AC0E-4BAE-BFCD-9A6262302F3C}"/>
    <cellStyle name="Comma 5 2 2 3 2 2 2 2 6" xfId="13156" xr:uid="{33D5C6D3-CA34-429B-9B63-537356814514}"/>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3" xfId="11640" xr:uid="{BA3CD25C-8DB8-43AF-B56C-A36761BA3E75}"/>
    <cellStyle name="Comma 5 2 2 3 2 2 2 3 2 3 2" xfId="23772" xr:uid="{511D7B13-07E4-4EFD-B694-222391151745}"/>
    <cellStyle name="Comma 5 2 2 3 2 2 2 3 2 4" xfId="15684" xr:uid="{CA07D9A9-5300-4C9E-9A6B-9F05B7D96E92}"/>
    <cellStyle name="Comma 5 2 2 3 2 2 2 3 3" xfId="5574" xr:uid="{44731785-6CC7-4A02-9296-0B1DC4F1380E}"/>
    <cellStyle name="Comma 5 2 2 3 2 2 2 3 3 2" xfId="17706" xr:uid="{8160EE2C-F82C-4F79-8A31-A805AC761865}"/>
    <cellStyle name="Comma 5 2 2 3 2 2 2 3 4" xfId="9618" xr:uid="{B13EDDB4-1269-4027-B671-404042E6854D}"/>
    <cellStyle name="Comma 5 2 2 3 2 2 2 3 4 2" xfId="21750" xr:uid="{7738A799-5CEB-4971-956B-628C70D1793D}"/>
    <cellStyle name="Comma 5 2 2 3 2 2 2 3 5" xfId="13662" xr:uid="{AABC0546-690C-4EEC-8AFD-49A2FD447306}"/>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3" xfId="10629" xr:uid="{CC354C94-882D-462F-9343-0C2042292DF0}"/>
    <cellStyle name="Comma 5 2 2 3 2 2 2 4 3 2" xfId="22761" xr:uid="{BA2DFEF6-4025-453C-9776-102CB0BBAF9A}"/>
    <cellStyle name="Comma 5 2 2 3 2 2 2 4 4" xfId="14673" xr:uid="{1071B23A-324F-460E-8F10-174235275310}"/>
    <cellStyle name="Comma 5 2 2 3 2 2 2 5" xfId="4563" xr:uid="{FB124E4E-8634-4C02-B2A2-CD765C1309F5}"/>
    <cellStyle name="Comma 5 2 2 3 2 2 2 5 2" xfId="16695" xr:uid="{971234BC-3190-419C-963A-53A06D6A367A}"/>
    <cellStyle name="Comma 5 2 2 3 2 2 2 6" xfId="8607" xr:uid="{B3958BA7-4B6A-48F3-8152-896AD8BDB642}"/>
    <cellStyle name="Comma 5 2 2 3 2 2 2 6 2" xfId="20739" xr:uid="{F034FEDF-CFAC-4033-AB7B-60B7FA2CF546}"/>
    <cellStyle name="Comma 5 2 2 3 2 2 2 7" xfId="12651" xr:uid="{AA44E5B9-DAA5-44B8-BDA7-812BB15617F9}"/>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3" xfId="11892" xr:uid="{B6C3A713-2F6F-4A7A-9DE2-404B7EA13071}"/>
    <cellStyle name="Comma 5 2 2 3 2 2 3 2 2 3 2" xfId="24024" xr:uid="{FCDC202C-BD0B-4D4B-86C1-96F18923277F}"/>
    <cellStyle name="Comma 5 2 2 3 2 2 3 2 2 4" xfId="15936" xr:uid="{3191CF48-EA51-464F-86DB-661BC6133E4C}"/>
    <cellStyle name="Comma 5 2 2 3 2 2 3 2 3" xfId="5826" xr:uid="{1FC53C16-8BCD-4D6C-B5CF-9A1B3BC8AA4B}"/>
    <cellStyle name="Comma 5 2 2 3 2 2 3 2 3 2" xfId="17958" xr:uid="{C3306E9F-7CF1-4788-94F5-0931A61F76E9}"/>
    <cellStyle name="Comma 5 2 2 3 2 2 3 2 4" xfId="9870" xr:uid="{326DCEFC-591F-4301-BC7A-657613F7CEB0}"/>
    <cellStyle name="Comma 5 2 2 3 2 2 3 2 4 2" xfId="22002" xr:uid="{7FE2C299-1CBA-4D5D-B4C1-0819D226E915}"/>
    <cellStyle name="Comma 5 2 2 3 2 2 3 2 5" xfId="13914" xr:uid="{BAAEDCB1-8F19-49D4-A76C-999850881AEA}"/>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3" xfId="10881" xr:uid="{8234FB4A-B579-4FA5-BCF2-4D2DD61E2261}"/>
    <cellStyle name="Comma 5 2 2 3 2 2 3 3 3 2" xfId="23013" xr:uid="{E8F7634F-DAC0-4EDA-AA09-0AFA55A3B638}"/>
    <cellStyle name="Comma 5 2 2 3 2 2 3 3 4" xfId="14925" xr:uid="{B8CB06D7-6776-4A2E-8C70-396AE9E73C20}"/>
    <cellStyle name="Comma 5 2 2 3 2 2 3 4" xfId="4815" xr:uid="{1B202DE8-9471-45C0-85EF-399442C9266E}"/>
    <cellStyle name="Comma 5 2 2 3 2 2 3 4 2" xfId="16947" xr:uid="{63F25C6E-9A67-41AE-815A-B08FA036E2AF}"/>
    <cellStyle name="Comma 5 2 2 3 2 2 3 5" xfId="8859" xr:uid="{F9E31918-AB14-4458-AF27-0EE5DF7518C0}"/>
    <cellStyle name="Comma 5 2 2 3 2 2 3 5 2" xfId="20991" xr:uid="{9190E14B-A278-4AC3-8206-3CAE928C4525}"/>
    <cellStyle name="Comma 5 2 2 3 2 2 3 6" xfId="12903" xr:uid="{9FF2460F-16E4-49DC-BD42-04DD4E943072}"/>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3" xfId="11387" xr:uid="{CB4FB915-FFE5-443D-AEF7-CC14B8B45E34}"/>
    <cellStyle name="Comma 5 2 2 3 2 2 4 2 3 2" xfId="23519" xr:uid="{6AAD803B-C493-4AF6-9533-1A3EBF9FC9A9}"/>
    <cellStyle name="Comma 5 2 2 3 2 2 4 2 4" xfId="15431" xr:uid="{0378DD48-6F34-4A46-A73E-509A53DDFAB8}"/>
    <cellStyle name="Comma 5 2 2 3 2 2 4 3" xfId="5321" xr:uid="{6CB0A433-3CAF-407F-AE4C-F4238721EA83}"/>
    <cellStyle name="Comma 5 2 2 3 2 2 4 3 2" xfId="17453" xr:uid="{6012895C-B348-4724-864A-88BDDF2EA586}"/>
    <cellStyle name="Comma 5 2 2 3 2 2 4 4" xfId="9365" xr:uid="{F97F00BD-1699-4746-A97E-08F8931FECAD}"/>
    <cellStyle name="Comma 5 2 2 3 2 2 4 4 2" xfId="21497" xr:uid="{D2F1C86C-DA2F-47D4-A7F5-5C3E1FF1CC50}"/>
    <cellStyle name="Comma 5 2 2 3 2 2 4 5" xfId="13409" xr:uid="{C93A54DB-44FE-4311-8BBD-64C5A8FA75D8}"/>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3" xfId="10376" xr:uid="{F510582D-3D43-4F8B-9914-9AF84ECC1F92}"/>
    <cellStyle name="Comma 5 2 2 3 2 2 5 3 2" xfId="22508" xr:uid="{CB98F2D3-5781-443D-BA17-BCF7B3CC4011}"/>
    <cellStyle name="Comma 5 2 2 3 2 2 5 4" xfId="14420" xr:uid="{A018120D-5CE9-46F4-9F0A-9EE1FB6272AA}"/>
    <cellStyle name="Comma 5 2 2 3 2 2 6" xfId="4310" xr:uid="{40BE0206-EE64-4E9B-ADE4-6895146FC69C}"/>
    <cellStyle name="Comma 5 2 2 3 2 2 6 2" xfId="16442" xr:uid="{B2FCD304-802C-4F9A-AE88-0275A6CF5E09}"/>
    <cellStyle name="Comma 5 2 2 3 2 2 7" xfId="8354" xr:uid="{202C87C1-DC24-4F38-A98D-28DE67D16F5F}"/>
    <cellStyle name="Comma 5 2 2 3 2 2 7 2" xfId="20486" xr:uid="{E1004E63-48B4-4AAD-A2EF-0BBAE5A99FB7}"/>
    <cellStyle name="Comma 5 2 2 3 2 2 8" xfId="12398" xr:uid="{563B2552-015C-470F-8AF0-B593EEDA7CF2}"/>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3" xfId="12019" xr:uid="{86ED0CD8-0791-4906-B282-EDB0067DE806}"/>
    <cellStyle name="Comma 5 2 2 3 2 3 2 2 2 3 2" xfId="24151" xr:uid="{90DB59D7-515F-4917-B915-41A97DCF96CE}"/>
    <cellStyle name="Comma 5 2 2 3 2 3 2 2 2 4" xfId="16063" xr:uid="{9E7B2888-A0BC-4E2E-B250-C6953CACA92F}"/>
    <cellStyle name="Comma 5 2 2 3 2 3 2 2 3" xfId="5953" xr:uid="{49D9A2A1-4CC9-4D4C-A124-7C88629EDE2F}"/>
    <cellStyle name="Comma 5 2 2 3 2 3 2 2 3 2" xfId="18085" xr:uid="{B104DE52-B755-4BC6-A40B-AA6DE58B2B3F}"/>
    <cellStyle name="Comma 5 2 2 3 2 3 2 2 4" xfId="9997" xr:uid="{AFF2E520-7CAD-4B85-BEAE-987C6B620BFA}"/>
    <cellStyle name="Comma 5 2 2 3 2 3 2 2 4 2" xfId="22129" xr:uid="{1C0C6779-0157-4E23-AB35-7E80A72C0BDF}"/>
    <cellStyle name="Comma 5 2 2 3 2 3 2 2 5" xfId="14041" xr:uid="{4B6328E7-724B-4C71-813E-AD58274D6F7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3" xfId="11008" xr:uid="{9AC89FAB-DA83-4B36-8397-5957194A681E}"/>
    <cellStyle name="Comma 5 2 2 3 2 3 2 3 3 2" xfId="23140" xr:uid="{73397738-FB75-4799-8E38-13D0778F7FDC}"/>
    <cellStyle name="Comma 5 2 2 3 2 3 2 3 4" xfId="15052" xr:uid="{14310826-0AAA-4548-A926-6219AB5D8669}"/>
    <cellStyle name="Comma 5 2 2 3 2 3 2 4" xfId="4942" xr:uid="{E712E0D8-7AF8-4FB4-AA0F-AA336A54A1E0}"/>
    <cellStyle name="Comma 5 2 2 3 2 3 2 4 2" xfId="17074" xr:uid="{FEF91AED-F517-4F5F-ADF2-E9515594E935}"/>
    <cellStyle name="Comma 5 2 2 3 2 3 2 5" xfId="8986" xr:uid="{66D2DF54-5DD9-4E35-8715-8629E5581418}"/>
    <cellStyle name="Comma 5 2 2 3 2 3 2 5 2" xfId="21118" xr:uid="{C73F9824-CFC0-4C61-B733-1D230EDC62E6}"/>
    <cellStyle name="Comma 5 2 2 3 2 3 2 6" xfId="13030" xr:uid="{EBE5942A-9F64-41DB-B943-D646398F0796}"/>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3" xfId="11514" xr:uid="{A70FB4EE-56A2-4E72-98A1-AC14D2CD3773}"/>
    <cellStyle name="Comma 5 2 2 3 2 3 3 2 3 2" xfId="23646" xr:uid="{3155D4E3-DF61-4201-9657-FEE567BF26D4}"/>
    <cellStyle name="Comma 5 2 2 3 2 3 3 2 4" xfId="15558" xr:uid="{BF1055F5-7416-4FA9-84B5-7945CD816B4B}"/>
    <cellStyle name="Comma 5 2 2 3 2 3 3 3" xfId="5448" xr:uid="{EB486D61-A16E-4192-81C8-BACCF8C3AA51}"/>
    <cellStyle name="Comma 5 2 2 3 2 3 3 3 2" xfId="17580" xr:uid="{3339C00D-1B36-4639-9F43-4C0B83B15CA2}"/>
    <cellStyle name="Comma 5 2 2 3 2 3 3 4" xfId="9492" xr:uid="{4FF82C5F-1201-432F-9D7C-FBF629BB355C}"/>
    <cellStyle name="Comma 5 2 2 3 2 3 3 4 2" xfId="21624" xr:uid="{65398EF6-B982-4E6F-B031-670DCC133DA3}"/>
    <cellStyle name="Comma 5 2 2 3 2 3 3 5" xfId="13536" xr:uid="{26908D81-AEFA-4827-8BA1-0BB5206AA524}"/>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3" xfId="10503" xr:uid="{EBEA8D31-F4DD-4998-B93F-4B431C6F9190}"/>
    <cellStyle name="Comma 5 2 2 3 2 3 4 3 2" xfId="22635" xr:uid="{CE3A0102-FF25-48AE-8B8E-5D9EF76ECA21}"/>
    <cellStyle name="Comma 5 2 2 3 2 3 4 4" xfId="14547" xr:uid="{31311494-5749-43D0-B8CF-55941F2013A9}"/>
    <cellStyle name="Comma 5 2 2 3 2 3 5" xfId="4437" xr:uid="{61427FDA-1DD4-44E4-A8D7-28A5F67B7F71}"/>
    <cellStyle name="Comma 5 2 2 3 2 3 5 2" xfId="16569" xr:uid="{CBD57696-E02D-4F43-AA96-A610F1E9A25A}"/>
    <cellStyle name="Comma 5 2 2 3 2 3 6" xfId="8481" xr:uid="{F5089EA7-A47C-409D-9176-3990A5AD61FA}"/>
    <cellStyle name="Comma 5 2 2 3 2 3 6 2" xfId="20613" xr:uid="{AAC0E1B6-00E2-4DF4-BAD3-A3B8872CE935}"/>
    <cellStyle name="Comma 5 2 2 3 2 3 7" xfId="12525" xr:uid="{0186B70B-9E14-43D2-ABEE-818A555AC0A9}"/>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3" xfId="11766" xr:uid="{C0370633-5ED3-4F2C-AEA9-E99B45D70529}"/>
    <cellStyle name="Comma 5 2 2 3 2 4 2 2 3 2" xfId="23898" xr:uid="{F6872C7E-3E6D-4566-8CDC-DC1335ABFDB8}"/>
    <cellStyle name="Comma 5 2 2 3 2 4 2 2 4" xfId="15810" xr:uid="{6C1C382B-D0B2-4962-9950-7C7F91668A11}"/>
    <cellStyle name="Comma 5 2 2 3 2 4 2 3" xfId="5700" xr:uid="{6F5B7307-B9A7-472D-A8FD-BE2EE7C998EB}"/>
    <cellStyle name="Comma 5 2 2 3 2 4 2 3 2" xfId="17832" xr:uid="{C9E1D0CB-A854-4428-A552-EEA03F243C94}"/>
    <cellStyle name="Comma 5 2 2 3 2 4 2 4" xfId="9744" xr:uid="{A753C850-FD4E-4BB3-9E4F-B07642CFA918}"/>
    <cellStyle name="Comma 5 2 2 3 2 4 2 4 2" xfId="21876" xr:uid="{3CFB93EA-1AEF-4F5C-9567-52864219293A}"/>
    <cellStyle name="Comma 5 2 2 3 2 4 2 5" xfId="13788" xr:uid="{95E8FE59-CB67-4D76-A2FC-75C9DE463D2C}"/>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3" xfId="10755" xr:uid="{F65E8468-5070-45EE-BA7F-D37CC09A8BC4}"/>
    <cellStyle name="Comma 5 2 2 3 2 4 3 3 2" xfId="22887" xr:uid="{AE99F4B2-934E-41E4-B4D7-430FBEDB6EE2}"/>
    <cellStyle name="Comma 5 2 2 3 2 4 3 4" xfId="14799" xr:uid="{5CD837B8-C58C-423B-B04B-90C937A06568}"/>
    <cellStyle name="Comma 5 2 2 3 2 4 4" xfId="4689" xr:uid="{889504A7-D2A7-48DB-B441-D0D892808921}"/>
    <cellStyle name="Comma 5 2 2 3 2 4 4 2" xfId="16821" xr:uid="{E9F0CD27-9CAE-4297-B5E3-8BB10125662F}"/>
    <cellStyle name="Comma 5 2 2 3 2 4 5" xfId="8733" xr:uid="{952AC6DD-DCD0-4840-BCBA-4A7EDAE0633E}"/>
    <cellStyle name="Comma 5 2 2 3 2 4 5 2" xfId="20865" xr:uid="{4E3388EC-003A-4AE3-AA4D-82AAEB3F182F}"/>
    <cellStyle name="Comma 5 2 2 3 2 4 6" xfId="12777" xr:uid="{16177DEC-7DD7-4076-B62D-56B2602A99D2}"/>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3" xfId="11261" xr:uid="{3DCCDF4A-5F90-45AE-AC73-D7D08D21B12B}"/>
    <cellStyle name="Comma 5 2 2 3 2 5 2 3 2" xfId="23393" xr:uid="{1E975972-3136-41AB-A47C-614FA1A41FB3}"/>
    <cellStyle name="Comma 5 2 2 3 2 5 2 4" xfId="15305" xr:uid="{C648FA53-05EB-44C2-89F6-A7F4450F2DA5}"/>
    <cellStyle name="Comma 5 2 2 3 2 5 3" xfId="5195" xr:uid="{DA1C5ADB-1ED3-45AA-B5E6-7CDD44B94277}"/>
    <cellStyle name="Comma 5 2 2 3 2 5 3 2" xfId="17327" xr:uid="{380EDCA1-4B13-4EA6-AA39-DFD2398AD847}"/>
    <cellStyle name="Comma 5 2 2 3 2 5 4" xfId="9239" xr:uid="{22AD9BEA-A287-42E7-BC28-4084D6D8231C}"/>
    <cellStyle name="Comma 5 2 2 3 2 5 4 2" xfId="21371" xr:uid="{9C0DDFFC-C308-4B2B-BFA1-F0B723F7921D}"/>
    <cellStyle name="Comma 5 2 2 3 2 5 5" xfId="13283" xr:uid="{9E2C266C-CB6A-4035-97B0-91C5ECF4A87E}"/>
    <cellStyle name="Comma 5 2 2 3 2 6" xfId="2162" xr:uid="{22513264-6779-4FAF-BE63-ABF10853B45A}"/>
    <cellStyle name="Comma 5 2 2 3 2 6 2" xfId="6206" xr:uid="{95A78F39-AF4B-4311-911E-E8598FF5BEEC}"/>
    <cellStyle name="Comma 5 2 2 3 2 6 2 2" xfId="18338" xr:uid="{9FA5CF80-6234-4B84-9568-0E7A495FDD71}"/>
    <cellStyle name="Comma 5 2 2 3 2 6 3" xfId="10250" xr:uid="{4DF8CFA4-2132-49E6-BEA3-2EC60E73A424}"/>
    <cellStyle name="Comma 5 2 2 3 2 6 3 2" xfId="22382" xr:uid="{A2973C5E-9068-4E1E-AA83-C0AA7F8C945D}"/>
    <cellStyle name="Comma 5 2 2 3 2 6 4" xfId="14294" xr:uid="{59A4BDED-611A-401E-A1B2-0882F1407AE6}"/>
    <cellStyle name="Comma 5 2 2 3 2 7" xfId="4184" xr:uid="{428861AF-6D62-4E64-A655-47AA907941CE}"/>
    <cellStyle name="Comma 5 2 2 3 2 7 2" xfId="16316" xr:uid="{A627BDDB-72FC-42C4-8CCA-B1E47CF07B50}"/>
    <cellStyle name="Comma 5 2 2 3 2 8" xfId="8228" xr:uid="{696EB894-A7AF-4FBE-9A8C-72D4A89AD9FC}"/>
    <cellStyle name="Comma 5 2 2 3 2 8 2" xfId="20360" xr:uid="{0881C25F-9CCE-4325-A564-43445A9AB0B9}"/>
    <cellStyle name="Comma 5 2 2 3 2 9" xfId="12272" xr:uid="{11FC3586-6E10-46AD-B11A-3EED634355A5}"/>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3" xfId="12082" xr:uid="{6D2FA66F-D76B-4501-98EA-FBD074A2EB9A}"/>
    <cellStyle name="Comma 5 2 2 3 3 2 2 2 2 3 2" xfId="24214" xr:uid="{3B9BF831-C993-4787-B80F-26C8404C7E95}"/>
    <cellStyle name="Comma 5 2 2 3 3 2 2 2 2 4" xfId="16126" xr:uid="{09CC75BA-66BB-40E9-BFF8-FD988B1CEC5C}"/>
    <cellStyle name="Comma 5 2 2 3 3 2 2 2 3" xfId="6016" xr:uid="{D809B8B0-6E49-493C-8C5F-A1FF152B16C9}"/>
    <cellStyle name="Comma 5 2 2 3 3 2 2 2 3 2" xfId="18148" xr:uid="{2C9AA048-BF74-46EC-B2B4-2D98F148F13F}"/>
    <cellStyle name="Comma 5 2 2 3 3 2 2 2 4" xfId="10060" xr:uid="{AF3789D6-0124-4AF6-B091-475EA053D4CD}"/>
    <cellStyle name="Comma 5 2 2 3 3 2 2 2 4 2" xfId="22192" xr:uid="{44295E96-949F-464C-B685-843B20C2B33E}"/>
    <cellStyle name="Comma 5 2 2 3 3 2 2 2 5" xfId="14104" xr:uid="{08F96271-DD3E-4AD9-AF6A-67EC67E2E9F3}"/>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3" xfId="11071" xr:uid="{04A4D269-9022-4949-B040-C91BCE392BA4}"/>
    <cellStyle name="Comma 5 2 2 3 3 2 2 3 3 2" xfId="23203" xr:uid="{A6449605-4A11-40AB-9BB6-A1EE6934FF56}"/>
    <cellStyle name="Comma 5 2 2 3 3 2 2 3 4" xfId="15115" xr:uid="{C127558D-FBAF-475C-8248-0162E670AE1E}"/>
    <cellStyle name="Comma 5 2 2 3 3 2 2 4" xfId="5005" xr:uid="{99454FBA-B1D7-4769-A7F9-35800462C274}"/>
    <cellStyle name="Comma 5 2 2 3 3 2 2 4 2" xfId="17137" xr:uid="{3EE0B784-7AA4-435B-8A71-7C2F25DDE1F8}"/>
    <cellStyle name="Comma 5 2 2 3 3 2 2 5" xfId="9049" xr:uid="{32683679-6F53-42DE-BBE2-F58B34E81662}"/>
    <cellStyle name="Comma 5 2 2 3 3 2 2 5 2" xfId="21181" xr:uid="{33A88739-A1E9-4C21-B6E2-9461105D019F}"/>
    <cellStyle name="Comma 5 2 2 3 3 2 2 6" xfId="13093" xr:uid="{061A9394-7885-4593-81B0-59DEFF36A90F}"/>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3" xfId="11577" xr:uid="{267826D6-2C48-4004-B2A4-69F5DAFDFF51}"/>
    <cellStyle name="Comma 5 2 2 3 3 2 3 2 3 2" xfId="23709" xr:uid="{C6CE5374-BA2D-4AC3-B131-B98300B350ED}"/>
    <cellStyle name="Comma 5 2 2 3 3 2 3 2 4" xfId="15621" xr:uid="{6B2CB691-5105-493B-A492-B79FA9276DA1}"/>
    <cellStyle name="Comma 5 2 2 3 3 2 3 3" xfId="5511" xr:uid="{10D39CCD-735B-44BD-8EC3-84B769541633}"/>
    <cellStyle name="Comma 5 2 2 3 3 2 3 3 2" xfId="17643" xr:uid="{F0324A54-8364-4C1E-9FAB-E57251F8B86A}"/>
    <cellStyle name="Comma 5 2 2 3 3 2 3 4" xfId="9555" xr:uid="{0352FF38-185E-4899-B01D-A2A1CBF613A9}"/>
    <cellStyle name="Comma 5 2 2 3 3 2 3 4 2" xfId="21687" xr:uid="{D8CEF809-6070-4283-A3ED-F63EF24CF337}"/>
    <cellStyle name="Comma 5 2 2 3 3 2 3 5" xfId="13599" xr:uid="{E90855FD-F845-4F3B-8114-A26412D070B7}"/>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3" xfId="10566" xr:uid="{DCE4940C-9718-4D2F-966B-72CB26C20B8D}"/>
    <cellStyle name="Comma 5 2 2 3 3 2 4 3 2" xfId="22698" xr:uid="{26B76D8F-B3D6-4146-BAB3-1DDF19437E71}"/>
    <cellStyle name="Comma 5 2 2 3 3 2 4 4" xfId="14610" xr:uid="{06202B23-638E-4EE3-8679-2B9769C8FD39}"/>
    <cellStyle name="Comma 5 2 2 3 3 2 5" xfId="4500" xr:uid="{38C95C75-162A-48BB-8E0A-1BDB92A2F1DB}"/>
    <cellStyle name="Comma 5 2 2 3 3 2 5 2" xfId="16632" xr:uid="{938A73A3-CC1D-47A2-83AC-47C0CD4E75D7}"/>
    <cellStyle name="Comma 5 2 2 3 3 2 6" xfId="8544" xr:uid="{D3B2546D-30DD-44C8-89DB-148E697B4A97}"/>
    <cellStyle name="Comma 5 2 2 3 3 2 6 2" xfId="20676" xr:uid="{8514BCBD-8899-403B-9758-5B925B1C627F}"/>
    <cellStyle name="Comma 5 2 2 3 3 2 7" xfId="12588" xr:uid="{849EA809-1CAF-4561-AAA2-721CFD2EF48C}"/>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3" xfId="11829" xr:uid="{8399B080-7BB4-414A-B934-BC59E60BFC18}"/>
    <cellStyle name="Comma 5 2 2 3 3 3 2 2 3 2" xfId="23961" xr:uid="{342826A6-9F09-4A1C-90EA-1967C03B3191}"/>
    <cellStyle name="Comma 5 2 2 3 3 3 2 2 4" xfId="15873" xr:uid="{18FDFFB0-5CEF-4CBF-9A70-EBFFBF8F635A}"/>
    <cellStyle name="Comma 5 2 2 3 3 3 2 3" xfId="5763" xr:uid="{887ABD2B-8E68-446C-B31E-086642DD0D21}"/>
    <cellStyle name="Comma 5 2 2 3 3 3 2 3 2" xfId="17895" xr:uid="{F7AC272A-FAB7-4CF2-85D3-52B4BF570F74}"/>
    <cellStyle name="Comma 5 2 2 3 3 3 2 4" xfId="9807" xr:uid="{A847909A-892A-46B4-915A-B5C286287D53}"/>
    <cellStyle name="Comma 5 2 2 3 3 3 2 4 2" xfId="21939" xr:uid="{8A655C72-5CB9-40AE-9244-BFF7BACC7AF8}"/>
    <cellStyle name="Comma 5 2 2 3 3 3 2 5" xfId="13851" xr:uid="{97ADDF2C-05E9-454B-B8FC-9B615B4E901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3" xfId="10818" xr:uid="{B16DD2C4-F0E0-4777-8760-763C44239B60}"/>
    <cellStyle name="Comma 5 2 2 3 3 3 3 3 2" xfId="22950" xr:uid="{C5661E45-556A-4A6C-B48A-76B26F82B15E}"/>
    <cellStyle name="Comma 5 2 2 3 3 3 3 4" xfId="14862" xr:uid="{5E974A0D-DA22-4C76-BB47-477F9F4090DF}"/>
    <cellStyle name="Comma 5 2 2 3 3 3 4" xfId="4752" xr:uid="{DB4B8051-99CC-4278-A07E-FD3D1D372D22}"/>
    <cellStyle name="Comma 5 2 2 3 3 3 4 2" xfId="16884" xr:uid="{9A08710E-E150-478D-A139-7F1BF1C27C5F}"/>
    <cellStyle name="Comma 5 2 2 3 3 3 5" xfId="8796" xr:uid="{9D6F3B5C-0B8E-4100-A852-EFF13A9A7F6E}"/>
    <cellStyle name="Comma 5 2 2 3 3 3 5 2" xfId="20928" xr:uid="{E219DE49-54FE-4B65-9BE6-FDE69CEC9D34}"/>
    <cellStyle name="Comma 5 2 2 3 3 3 6" xfId="12840" xr:uid="{23627877-ACE5-425F-8772-74EF2F4FDDCB}"/>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3" xfId="11324" xr:uid="{1E4790D9-FA78-42CC-93C9-935E478A4C28}"/>
    <cellStyle name="Comma 5 2 2 3 3 4 2 3 2" xfId="23456" xr:uid="{BEBFB09C-B278-4BB1-A180-DD56A11BE72F}"/>
    <cellStyle name="Comma 5 2 2 3 3 4 2 4" xfId="15368" xr:uid="{C557ED2C-8DB1-4EB0-B724-ADAE2C1CF384}"/>
    <cellStyle name="Comma 5 2 2 3 3 4 3" xfId="5258" xr:uid="{6BDFA14D-9917-4958-8A4A-C2AE45FEFB71}"/>
    <cellStyle name="Comma 5 2 2 3 3 4 3 2" xfId="17390" xr:uid="{2ADA01C7-B108-4850-AD69-75D6031891C3}"/>
    <cellStyle name="Comma 5 2 2 3 3 4 4" xfId="9302" xr:uid="{FD23408E-D73D-45F1-BC37-5AF7B8A55476}"/>
    <cellStyle name="Comma 5 2 2 3 3 4 4 2" xfId="21434" xr:uid="{7CA47B4E-75C9-41DB-AEC2-265473FF4355}"/>
    <cellStyle name="Comma 5 2 2 3 3 4 5" xfId="13346" xr:uid="{F58B03E1-EBC7-47F1-9477-351CEDC4A2A7}"/>
    <cellStyle name="Comma 5 2 2 3 3 5" xfId="2225" xr:uid="{F865ABC4-3AF8-429C-A6D5-8A5B08F19E31}"/>
    <cellStyle name="Comma 5 2 2 3 3 5 2" xfId="6269" xr:uid="{75603AA5-311C-42C7-92B0-4E31ADD24B56}"/>
    <cellStyle name="Comma 5 2 2 3 3 5 2 2" xfId="18401" xr:uid="{51E9D674-075F-4466-B7E7-BA06DCAE6F96}"/>
    <cellStyle name="Comma 5 2 2 3 3 5 3" xfId="10313" xr:uid="{60591F5B-1BD3-4B67-ACE2-A82B06C6FFCF}"/>
    <cellStyle name="Comma 5 2 2 3 3 5 3 2" xfId="22445" xr:uid="{36160AD1-0C19-400D-B799-BC8D65C6B7C6}"/>
    <cellStyle name="Comma 5 2 2 3 3 5 4" xfId="14357" xr:uid="{E15580C3-D1B8-4A39-BDDA-214AFF27962F}"/>
    <cellStyle name="Comma 5 2 2 3 3 6" xfId="4247" xr:uid="{5BF08801-E61D-426B-9242-0BE8012761F8}"/>
    <cellStyle name="Comma 5 2 2 3 3 6 2" xfId="16379" xr:uid="{B755D1DC-BFD8-4172-A922-DDF96D83DB9A}"/>
    <cellStyle name="Comma 5 2 2 3 3 7" xfId="8291" xr:uid="{DDCC5CC1-E155-47EF-8336-AC8E170174EB}"/>
    <cellStyle name="Comma 5 2 2 3 3 7 2" xfId="20423" xr:uid="{ACC238B2-DCCF-4AC6-9325-5A4AB532FF95}"/>
    <cellStyle name="Comma 5 2 2 3 3 8" xfId="12335" xr:uid="{E1FA987E-B6FD-4004-B435-A779C35F6DBC}"/>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3" xfId="11956" xr:uid="{E848C64D-B36C-4EAA-ADFC-735BA2A45832}"/>
    <cellStyle name="Comma 5 2 2 3 4 2 2 2 3 2" xfId="24088" xr:uid="{6130688B-E11A-4DE5-8FDF-9B2B5F24B7D0}"/>
    <cellStyle name="Comma 5 2 2 3 4 2 2 2 4" xfId="16000" xr:uid="{0E42D759-9CCE-4387-A533-12FC1B48E830}"/>
    <cellStyle name="Comma 5 2 2 3 4 2 2 3" xfId="5890" xr:uid="{A560D396-B22D-48BF-8553-60D057D04AD1}"/>
    <cellStyle name="Comma 5 2 2 3 4 2 2 3 2" xfId="18022" xr:uid="{9EF35AA1-2AB1-4BDC-A556-BE24F5DC77B6}"/>
    <cellStyle name="Comma 5 2 2 3 4 2 2 4" xfId="9934" xr:uid="{ABCF8A74-C1B3-428E-90C7-1C8515E16591}"/>
    <cellStyle name="Comma 5 2 2 3 4 2 2 4 2" xfId="22066" xr:uid="{DD13C29C-D2AC-4EC8-9E90-9684D9A1F367}"/>
    <cellStyle name="Comma 5 2 2 3 4 2 2 5" xfId="13978" xr:uid="{A039DFC6-2D12-47E4-BEB8-39A0F0B29A2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3" xfId="10945" xr:uid="{8EF7BDD8-21DB-4505-BFCE-871512B57BAA}"/>
    <cellStyle name="Comma 5 2 2 3 4 2 3 3 2" xfId="23077" xr:uid="{A1134CB3-BF69-4C25-99BE-AB1E97E7B712}"/>
    <cellStyle name="Comma 5 2 2 3 4 2 3 4" xfId="14989" xr:uid="{11F9135D-9491-466F-93AC-2225C2AF716D}"/>
    <cellStyle name="Comma 5 2 2 3 4 2 4" xfId="4879" xr:uid="{EE3B769D-79F3-416D-BD71-73D3A90036FE}"/>
    <cellStyle name="Comma 5 2 2 3 4 2 4 2" xfId="17011" xr:uid="{A354276B-37CB-40A2-A1A2-7BE9DC2839C8}"/>
    <cellStyle name="Comma 5 2 2 3 4 2 5" xfId="8923" xr:uid="{C6B9D6A9-1A52-4BEC-BD35-3CCB5EBD9CF4}"/>
    <cellStyle name="Comma 5 2 2 3 4 2 5 2" xfId="21055" xr:uid="{C982538B-A011-4A53-88A9-F178B919E618}"/>
    <cellStyle name="Comma 5 2 2 3 4 2 6" xfId="12967" xr:uid="{DC83E82D-AC7C-4B51-B14D-B8930E031AF8}"/>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3" xfId="11451" xr:uid="{C5084D7F-1305-4BEE-B858-0585F4F80464}"/>
    <cellStyle name="Comma 5 2 2 3 4 3 2 3 2" xfId="23583" xr:uid="{D37A8A90-62F2-40C1-867A-4226751E8E73}"/>
    <cellStyle name="Comma 5 2 2 3 4 3 2 4" xfId="15495" xr:uid="{FCA01D7D-D005-434F-B55A-E2A1B38C0CD4}"/>
    <cellStyle name="Comma 5 2 2 3 4 3 3" xfId="5385" xr:uid="{AF9F43F9-4CE4-48A3-B6A4-B0C0F67AF8FB}"/>
    <cellStyle name="Comma 5 2 2 3 4 3 3 2" xfId="17517" xr:uid="{146D4B1E-FE7F-4E14-909D-1D48C76EDE56}"/>
    <cellStyle name="Comma 5 2 2 3 4 3 4" xfId="9429" xr:uid="{8C7D1677-0048-4587-8445-B621FC09BC8A}"/>
    <cellStyle name="Comma 5 2 2 3 4 3 4 2" xfId="21561" xr:uid="{0F108C8F-34E9-4C5C-832E-FB3F2195B2C9}"/>
    <cellStyle name="Comma 5 2 2 3 4 3 5" xfId="13473" xr:uid="{79732BDA-3BC8-4091-8082-AAC6B02BCBA9}"/>
    <cellStyle name="Comma 5 2 2 3 4 4" xfId="2352" xr:uid="{62AEDBD0-53AB-48E7-AF03-59111CBD1213}"/>
    <cellStyle name="Comma 5 2 2 3 4 4 2" xfId="6396" xr:uid="{1BA0A380-4803-4A05-B4BD-B386E1888B90}"/>
    <cellStyle name="Comma 5 2 2 3 4 4 2 2" xfId="18528" xr:uid="{96C5B034-2FEF-45AE-A6F9-DBD73831D10C}"/>
    <cellStyle name="Comma 5 2 2 3 4 4 3" xfId="10440" xr:uid="{A74EEF1D-4C1A-453A-B49C-47D13BCA1AEF}"/>
    <cellStyle name="Comma 5 2 2 3 4 4 3 2" xfId="22572" xr:uid="{82632CEF-D114-4698-A384-302A344B72DB}"/>
    <cellStyle name="Comma 5 2 2 3 4 4 4" xfId="14484" xr:uid="{80C3591B-12AE-47A9-A34B-7125654B4D5A}"/>
    <cellStyle name="Comma 5 2 2 3 4 5" xfId="4374" xr:uid="{83B857BA-7981-469D-A3BB-315C796A0BA7}"/>
    <cellStyle name="Comma 5 2 2 3 4 5 2" xfId="16506" xr:uid="{CB7C2923-8780-49A9-8E27-2E21A9954600}"/>
    <cellStyle name="Comma 5 2 2 3 4 6" xfId="8418" xr:uid="{C61D36C9-C16C-4992-A2C2-46BB5A48493F}"/>
    <cellStyle name="Comma 5 2 2 3 4 6 2" xfId="20550" xr:uid="{DD2C5505-6940-4AAC-91A5-4525377F7909}"/>
    <cellStyle name="Comma 5 2 2 3 4 7" xfId="12462" xr:uid="{C3E1E079-223A-42B0-B535-B8EFA92D6699}"/>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3" xfId="11703" xr:uid="{8A74A481-C201-4243-AA5D-C148F8D3CAA4}"/>
    <cellStyle name="Comma 5 2 2 3 5 2 2 3 2" xfId="23835" xr:uid="{8B7C1D7F-0FFD-434A-98B3-B89EC992547D}"/>
    <cellStyle name="Comma 5 2 2 3 5 2 2 4" xfId="15747" xr:uid="{8A681D6D-B325-4C36-8C84-AF88A0B051DD}"/>
    <cellStyle name="Comma 5 2 2 3 5 2 3" xfId="5637" xr:uid="{779DFBFD-75C8-4C38-B357-1DCFA913798D}"/>
    <cellStyle name="Comma 5 2 2 3 5 2 3 2" xfId="17769" xr:uid="{E94BEE03-5EAF-4A46-866B-318610690C55}"/>
    <cellStyle name="Comma 5 2 2 3 5 2 4" xfId="9681" xr:uid="{089233B4-7551-4819-8DBC-720E1DDA9BA5}"/>
    <cellStyle name="Comma 5 2 2 3 5 2 4 2" xfId="21813" xr:uid="{D7A68033-73FC-43B0-A261-20206CC61EBB}"/>
    <cellStyle name="Comma 5 2 2 3 5 2 5" xfId="13725" xr:uid="{9457CD56-A9A3-4E5D-8A0D-32BCF123BE2D}"/>
    <cellStyle name="Comma 5 2 2 3 5 3" xfId="2604" xr:uid="{B8E00868-0133-4517-B546-B7CF0D87518A}"/>
    <cellStyle name="Comma 5 2 2 3 5 3 2" xfId="6648" xr:uid="{76648BC1-FDD8-4568-9CBE-51F3A789E019}"/>
    <cellStyle name="Comma 5 2 2 3 5 3 2 2" xfId="18780" xr:uid="{A5517B49-0C88-44EA-8F2E-29263DF70AC7}"/>
    <cellStyle name="Comma 5 2 2 3 5 3 3" xfId="10692" xr:uid="{34D94961-1D56-4C68-876B-804E4DEBF0FA}"/>
    <cellStyle name="Comma 5 2 2 3 5 3 3 2" xfId="22824" xr:uid="{66AAF00A-9486-4C62-B52D-A8A119452605}"/>
    <cellStyle name="Comma 5 2 2 3 5 3 4" xfId="14736" xr:uid="{AA97C9FA-8012-4BDB-ACC3-A9F69CE1D0C8}"/>
    <cellStyle name="Comma 5 2 2 3 5 4" xfId="4626" xr:uid="{C32CE347-6BBD-4336-BCDC-FF3A21F5894E}"/>
    <cellStyle name="Comma 5 2 2 3 5 4 2" xfId="16758" xr:uid="{0A6158EB-2973-4F84-9472-D51DFD0F2272}"/>
    <cellStyle name="Comma 5 2 2 3 5 5" xfId="8670" xr:uid="{B4F52220-F0AC-4D70-9439-5663767FA03E}"/>
    <cellStyle name="Comma 5 2 2 3 5 5 2" xfId="20802" xr:uid="{F328AEC7-E07B-4DE1-86EA-6CA758A5A125}"/>
    <cellStyle name="Comma 5 2 2 3 5 6" xfId="12714" xr:uid="{CE1EB052-D5EC-43C7-A4A0-D160C447CDF4}"/>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3" xfId="11198" xr:uid="{BF7D8CD3-41DD-4679-AA90-DD683288F62D}"/>
    <cellStyle name="Comma 5 2 2 3 6 2 3 2" xfId="23330" xr:uid="{218C55F0-9F2B-4EDA-9422-9CD02727AB71}"/>
    <cellStyle name="Comma 5 2 2 3 6 2 4" xfId="15242" xr:uid="{4963ACE4-CCD3-4074-AA3C-95FE66ECC505}"/>
    <cellStyle name="Comma 5 2 2 3 6 3" xfId="5132" xr:uid="{BADB0F76-BC59-4BC2-9B16-790F0FF6EA87}"/>
    <cellStyle name="Comma 5 2 2 3 6 3 2" xfId="17264" xr:uid="{65BB9AA6-FCB9-4ABC-AAF4-112AEF34260D}"/>
    <cellStyle name="Comma 5 2 2 3 6 4" xfId="9176" xr:uid="{C2009D30-6254-4FBC-8711-1C312C37BE5A}"/>
    <cellStyle name="Comma 5 2 2 3 6 4 2" xfId="21308" xr:uid="{549B6CA6-6401-4157-93D4-76245BF7320C}"/>
    <cellStyle name="Comma 5 2 2 3 6 5" xfId="13220" xr:uid="{A84E3F5C-0571-4D3C-9179-CE65DA953430}"/>
    <cellStyle name="Comma 5 2 2 3 7" xfId="2099" xr:uid="{0A6D783C-122B-451B-AE5B-8FDD65FC9C64}"/>
    <cellStyle name="Comma 5 2 2 3 7 2" xfId="6143" xr:uid="{CD087B2D-74EA-4621-B568-6BC0ACC55489}"/>
    <cellStyle name="Comma 5 2 2 3 7 2 2" xfId="18275" xr:uid="{B1797083-0163-4123-BB36-0B08F80EB3A3}"/>
    <cellStyle name="Comma 5 2 2 3 7 3" xfId="10187" xr:uid="{2576ACCF-D933-434C-B270-2F79A2CE56DF}"/>
    <cellStyle name="Comma 5 2 2 3 7 3 2" xfId="22319" xr:uid="{38621DE6-B74F-40E8-B114-CCBACF898898}"/>
    <cellStyle name="Comma 5 2 2 3 7 4" xfId="14231" xr:uid="{8F2A4A32-1808-4B18-9C62-DC3F0071CD52}"/>
    <cellStyle name="Comma 5 2 2 3 8" xfId="4121" xr:uid="{AD6BAC28-BDEB-4502-97E8-C7C405457E28}"/>
    <cellStyle name="Comma 5 2 2 3 8 2" xfId="16253" xr:uid="{5B64FA26-C3A5-46F0-A953-E92221253CA5}"/>
    <cellStyle name="Comma 5 2 2 3 9" xfId="8165" xr:uid="{6B8AAE87-BA96-4B26-9BDB-981C77086278}"/>
    <cellStyle name="Comma 5 2 2 3 9 2" xfId="20297" xr:uid="{1BC3EA4B-3821-4725-96A3-BC1A808551DF}"/>
    <cellStyle name="Comma 5 2 2 4" xfId="98" xr:uid="{F5DBA991-AE6D-493C-A78D-0799D33425A0}"/>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3" xfId="12103" xr:uid="{5C758C9F-4C8D-4AB6-8C4E-097322F115A3}"/>
    <cellStyle name="Comma 5 2 2 4 2 2 2 2 2 3 2" xfId="24235" xr:uid="{4FB27580-A97B-4217-9174-FF471091E16A}"/>
    <cellStyle name="Comma 5 2 2 4 2 2 2 2 2 4" xfId="16147" xr:uid="{72EC2716-319E-4DFD-BA32-1A3C02C4C6C7}"/>
    <cellStyle name="Comma 5 2 2 4 2 2 2 2 3" xfId="6037" xr:uid="{A6F22FDF-7E0D-44B6-B07A-125E9045DE3A}"/>
    <cellStyle name="Comma 5 2 2 4 2 2 2 2 3 2" xfId="18169" xr:uid="{4E366E39-3B66-4BCD-A477-0DCD2AE866FB}"/>
    <cellStyle name="Comma 5 2 2 4 2 2 2 2 4" xfId="10081" xr:uid="{54D46E60-FAE4-460B-BDB1-DE59F83CE2B6}"/>
    <cellStyle name="Comma 5 2 2 4 2 2 2 2 4 2" xfId="22213" xr:uid="{0558E60D-CFE6-4529-9B69-B15EB77379A4}"/>
    <cellStyle name="Comma 5 2 2 4 2 2 2 2 5" xfId="14125" xr:uid="{611D4D90-9673-4FF9-B072-0DAC1CA2B823}"/>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3" xfId="11092" xr:uid="{924FEA5D-0859-41A6-9CF8-6EAEAF15E218}"/>
    <cellStyle name="Comma 5 2 2 4 2 2 2 3 3 2" xfId="23224" xr:uid="{F73585A4-A28C-4808-9691-7647DF44D4EF}"/>
    <cellStyle name="Comma 5 2 2 4 2 2 2 3 4" xfId="15136" xr:uid="{505C7E72-249A-4E3B-83F4-481F3B735511}"/>
    <cellStyle name="Comma 5 2 2 4 2 2 2 4" xfId="5026" xr:uid="{A0DDB5C1-2FC9-499F-BCF2-4AC7826D16EB}"/>
    <cellStyle name="Comma 5 2 2 4 2 2 2 4 2" xfId="17158" xr:uid="{0690F852-4906-46B0-8391-B5E3C6D97F1C}"/>
    <cellStyle name="Comma 5 2 2 4 2 2 2 5" xfId="9070" xr:uid="{4649414C-67EB-47F6-A455-306604BC763F}"/>
    <cellStyle name="Comma 5 2 2 4 2 2 2 5 2" xfId="21202" xr:uid="{6A12D398-BB72-4E85-8D08-157FA2AD66E0}"/>
    <cellStyle name="Comma 5 2 2 4 2 2 2 6" xfId="13114" xr:uid="{0ABD7D64-0D0C-43FF-9CEC-D93903DF900F}"/>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3" xfId="11598" xr:uid="{A53B35E4-E07B-421C-B5B5-DE08E5147C4D}"/>
    <cellStyle name="Comma 5 2 2 4 2 2 3 2 3 2" xfId="23730" xr:uid="{9C3FD065-0DF2-42DA-9C85-0F16D60520A5}"/>
    <cellStyle name="Comma 5 2 2 4 2 2 3 2 4" xfId="15642" xr:uid="{E9B39079-9ADA-4142-80FA-CF2D37075270}"/>
    <cellStyle name="Comma 5 2 2 4 2 2 3 3" xfId="5532" xr:uid="{26ADE8EC-A1F4-4F66-9C08-95AD55A50DF3}"/>
    <cellStyle name="Comma 5 2 2 4 2 2 3 3 2" xfId="17664" xr:uid="{29D85338-92CC-4785-9AD9-9AD7532ECB5F}"/>
    <cellStyle name="Comma 5 2 2 4 2 2 3 4" xfId="9576" xr:uid="{E745E408-7ED4-4928-86C0-FF3FCE3C07B6}"/>
    <cellStyle name="Comma 5 2 2 4 2 2 3 4 2" xfId="21708" xr:uid="{D5AFE167-59F5-4867-BE2C-EF3A949D6A83}"/>
    <cellStyle name="Comma 5 2 2 4 2 2 3 5" xfId="13620" xr:uid="{4E0E9EB4-B379-40C0-883F-BBDE0D8C11F4}"/>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3" xfId="10587" xr:uid="{21BB927F-5952-45C2-B245-334D07ADE62D}"/>
    <cellStyle name="Comma 5 2 2 4 2 2 4 3 2" xfId="22719" xr:uid="{4A195F12-21BB-42DF-A740-5F8335C900D1}"/>
    <cellStyle name="Comma 5 2 2 4 2 2 4 4" xfId="14631" xr:uid="{E9804286-7BBF-4F23-9D65-8BBF1F66E68E}"/>
    <cellStyle name="Comma 5 2 2 4 2 2 5" xfId="4521" xr:uid="{07FD7280-EFCA-4B4C-845C-B351C9F9EC50}"/>
    <cellStyle name="Comma 5 2 2 4 2 2 5 2" xfId="16653" xr:uid="{B8995C03-E9E4-4BBF-A533-692C164AC468}"/>
    <cellStyle name="Comma 5 2 2 4 2 2 6" xfId="8565" xr:uid="{1009978A-A415-496E-8DCC-3AE3B43ED6FA}"/>
    <cellStyle name="Comma 5 2 2 4 2 2 6 2" xfId="20697" xr:uid="{4E1C1857-53BE-49AA-9FC1-2CF9459DDA23}"/>
    <cellStyle name="Comma 5 2 2 4 2 2 7" xfId="12609" xr:uid="{3BFA0445-7EF8-4775-B6F2-DC504CF9F9E2}"/>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3" xfId="11850" xr:uid="{3574D865-23CF-4618-BE9E-61E80EFAC6A9}"/>
    <cellStyle name="Comma 5 2 2 4 2 3 2 2 3 2" xfId="23982" xr:uid="{AC48BF2F-3E51-4BB6-8178-EA6CB4A4A0F9}"/>
    <cellStyle name="Comma 5 2 2 4 2 3 2 2 4" xfId="15894" xr:uid="{114BF2C0-7345-4393-83D4-2C4E012A0D25}"/>
    <cellStyle name="Comma 5 2 2 4 2 3 2 3" xfId="5784" xr:uid="{B83C8C5B-75BB-4FE4-A070-BED6AE325285}"/>
    <cellStyle name="Comma 5 2 2 4 2 3 2 3 2" xfId="17916" xr:uid="{9228F3AA-9A9F-4A25-A894-2586B54AF0AB}"/>
    <cellStyle name="Comma 5 2 2 4 2 3 2 4" xfId="9828" xr:uid="{F3C93D27-1125-4DCA-8465-FA6F6788799D}"/>
    <cellStyle name="Comma 5 2 2 4 2 3 2 4 2" xfId="21960" xr:uid="{F3416C4C-7344-4D5A-A6F5-C6573602A0C3}"/>
    <cellStyle name="Comma 5 2 2 4 2 3 2 5" xfId="13872" xr:uid="{787CA39B-8B74-4056-999A-B2BEEDA07CD8}"/>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3" xfId="10839" xr:uid="{8272D645-26CF-4D29-9202-F03BAA62FDFE}"/>
    <cellStyle name="Comma 5 2 2 4 2 3 3 3 2" xfId="22971" xr:uid="{468CD50F-35FC-4C8B-AFDC-73B2C716087D}"/>
    <cellStyle name="Comma 5 2 2 4 2 3 3 4" xfId="14883" xr:uid="{68379A9D-DE74-474B-9191-F929482155E6}"/>
    <cellStyle name="Comma 5 2 2 4 2 3 4" xfId="4773" xr:uid="{0A3E4D43-BA1B-4A08-AA3A-864C23742B71}"/>
    <cellStyle name="Comma 5 2 2 4 2 3 4 2" xfId="16905" xr:uid="{40E6813A-7859-4686-8E09-DDB8E89511E7}"/>
    <cellStyle name="Comma 5 2 2 4 2 3 5" xfId="8817" xr:uid="{E370E8D8-1BE2-4C4A-8CEC-ADC2017689BB}"/>
    <cellStyle name="Comma 5 2 2 4 2 3 5 2" xfId="20949" xr:uid="{D604D24F-A15B-4D50-B888-88843A7432B2}"/>
    <cellStyle name="Comma 5 2 2 4 2 3 6" xfId="12861" xr:uid="{38C258D3-8DC3-47FC-811C-0B301BD122ED}"/>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3" xfId="11345" xr:uid="{05E3863D-5A31-4EB4-B360-8C1FF702FE88}"/>
    <cellStyle name="Comma 5 2 2 4 2 4 2 3 2" xfId="23477" xr:uid="{091A3EF3-39A7-459E-99B0-6AF045D7C7CA}"/>
    <cellStyle name="Comma 5 2 2 4 2 4 2 4" xfId="15389" xr:uid="{12677A05-8A6B-44C0-B564-5318C0F036CA}"/>
    <cellStyle name="Comma 5 2 2 4 2 4 3" xfId="5279" xr:uid="{9E9714DD-53B1-463A-B1A9-D819ECC799DB}"/>
    <cellStyle name="Comma 5 2 2 4 2 4 3 2" xfId="17411" xr:uid="{6F09C118-E394-4F0B-AAD8-EBB29285E83F}"/>
    <cellStyle name="Comma 5 2 2 4 2 4 4" xfId="9323" xr:uid="{703CA35D-4C50-420F-8639-C498797288A8}"/>
    <cellStyle name="Comma 5 2 2 4 2 4 4 2" xfId="21455" xr:uid="{1C9D6B3B-F1AA-4217-BC35-0F164DD68F6B}"/>
    <cellStyle name="Comma 5 2 2 4 2 4 5" xfId="13367" xr:uid="{EB786E4A-58C5-44AE-A146-86AD7A302EF9}"/>
    <cellStyle name="Comma 5 2 2 4 2 5" xfId="2246" xr:uid="{21E5E832-A428-4B8A-8014-26BF3DA099F8}"/>
    <cellStyle name="Comma 5 2 2 4 2 5 2" xfId="6290" xr:uid="{D5920DBE-3AD7-4861-AE7C-64A5C9FFB673}"/>
    <cellStyle name="Comma 5 2 2 4 2 5 2 2" xfId="18422" xr:uid="{EAA9D44D-CA2A-4281-AF0C-26EF6A2F1D24}"/>
    <cellStyle name="Comma 5 2 2 4 2 5 3" xfId="10334" xr:uid="{B0484669-2375-43E4-8796-F31F50BA9DDA}"/>
    <cellStyle name="Comma 5 2 2 4 2 5 3 2" xfId="22466" xr:uid="{22111269-EB68-48CF-BB84-3633DABA5100}"/>
    <cellStyle name="Comma 5 2 2 4 2 5 4" xfId="14378" xr:uid="{D1ED9B75-B2F5-4409-8575-4C4E0C656ADA}"/>
    <cellStyle name="Comma 5 2 2 4 2 6" xfId="4268" xr:uid="{230FD635-879F-420F-9950-5A7641841969}"/>
    <cellStyle name="Comma 5 2 2 4 2 6 2" xfId="16400" xr:uid="{B249E84F-28AF-4D03-99EB-525D04B54E3C}"/>
    <cellStyle name="Comma 5 2 2 4 2 7" xfId="8312" xr:uid="{4A16C7E0-89D8-4D96-8C19-DE833FC45BD8}"/>
    <cellStyle name="Comma 5 2 2 4 2 7 2" xfId="20444" xr:uid="{446F0212-482E-4843-A27D-3373428A65FC}"/>
    <cellStyle name="Comma 5 2 2 4 2 8" xfId="12356" xr:uid="{DA6770E6-B44D-4C29-B524-115F4BA88248}"/>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3" xfId="11977" xr:uid="{EA387691-8A3B-449A-9CF1-E9F607769D5B}"/>
    <cellStyle name="Comma 5 2 2 4 3 2 2 2 3 2" xfId="24109" xr:uid="{54A7ABE6-D9CD-4704-ABD4-C907CAD4BE36}"/>
    <cellStyle name="Comma 5 2 2 4 3 2 2 2 4" xfId="16021" xr:uid="{46EFF592-EF00-417F-BB7A-CB26CDEC72AA}"/>
    <cellStyle name="Comma 5 2 2 4 3 2 2 3" xfId="5911" xr:uid="{05CA0A0B-CF55-48D4-AE95-03DE47A0B490}"/>
    <cellStyle name="Comma 5 2 2 4 3 2 2 3 2" xfId="18043" xr:uid="{C131765B-D535-4C4D-B3E7-D6D8D2AB6915}"/>
    <cellStyle name="Comma 5 2 2 4 3 2 2 4" xfId="9955" xr:uid="{CE415DAC-D769-405A-962F-3E70D26A2018}"/>
    <cellStyle name="Comma 5 2 2 4 3 2 2 4 2" xfId="22087" xr:uid="{2FFE0217-743D-4688-A584-925674377F56}"/>
    <cellStyle name="Comma 5 2 2 4 3 2 2 5" xfId="13999" xr:uid="{677947FE-4027-49F0-948C-B92D91811D55}"/>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3" xfId="10966" xr:uid="{4E1F403C-1B5E-4CD9-8825-F074AE44F42A}"/>
    <cellStyle name="Comma 5 2 2 4 3 2 3 3 2" xfId="23098" xr:uid="{95220339-16D3-47D5-B46B-69708DC10E04}"/>
    <cellStyle name="Comma 5 2 2 4 3 2 3 4" xfId="15010" xr:uid="{841A8A4D-C503-483A-990B-7281A30759D2}"/>
    <cellStyle name="Comma 5 2 2 4 3 2 4" xfId="4900" xr:uid="{F4973672-20E1-4CB3-A95B-246BE2F2EE7B}"/>
    <cellStyle name="Comma 5 2 2 4 3 2 4 2" xfId="17032" xr:uid="{0DD496DB-DAD7-4907-84AF-5AC48696C1EB}"/>
    <cellStyle name="Comma 5 2 2 4 3 2 5" xfId="8944" xr:uid="{47FC3E9C-A44A-4D27-91F4-EB824934BFCF}"/>
    <cellStyle name="Comma 5 2 2 4 3 2 5 2" xfId="21076" xr:uid="{A4C5CB21-CCD6-41E3-9925-AC041CE3CE14}"/>
    <cellStyle name="Comma 5 2 2 4 3 2 6" xfId="12988" xr:uid="{40D45402-2394-4EAA-8BE3-A79A93415330}"/>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3" xfId="11472" xr:uid="{4369A4C2-92D6-45B2-8F03-B55DE0313E82}"/>
    <cellStyle name="Comma 5 2 2 4 3 3 2 3 2" xfId="23604" xr:uid="{8EACCE41-2FB5-46C9-A67A-1A7A58768404}"/>
    <cellStyle name="Comma 5 2 2 4 3 3 2 4" xfId="15516" xr:uid="{2A011D16-4077-483F-9883-7F4BC952239C}"/>
    <cellStyle name="Comma 5 2 2 4 3 3 3" xfId="5406" xr:uid="{561214EF-BEAB-46B5-9C9E-0A54E9672666}"/>
    <cellStyle name="Comma 5 2 2 4 3 3 3 2" xfId="17538" xr:uid="{09242B36-DD4B-4BB5-9A6E-254BD2D7E55B}"/>
    <cellStyle name="Comma 5 2 2 4 3 3 4" xfId="9450" xr:uid="{788E622A-CCF0-4EFF-B86C-8016D63768CE}"/>
    <cellStyle name="Comma 5 2 2 4 3 3 4 2" xfId="21582" xr:uid="{D8569003-E35A-484D-B804-4C3E73590A9F}"/>
    <cellStyle name="Comma 5 2 2 4 3 3 5" xfId="13494" xr:uid="{4346DCF0-ACE8-4F4F-B207-FEE5EF3D38DC}"/>
    <cellStyle name="Comma 5 2 2 4 3 4" xfId="2373" xr:uid="{966E1739-4630-4C8B-8D8A-58314D751A11}"/>
    <cellStyle name="Comma 5 2 2 4 3 4 2" xfId="6417" xr:uid="{FFD936ED-27DB-474E-92E7-9C31221B223C}"/>
    <cellStyle name="Comma 5 2 2 4 3 4 2 2" xfId="18549" xr:uid="{2AFB9B34-636F-47EE-86A6-C7E997B2D848}"/>
    <cellStyle name="Comma 5 2 2 4 3 4 3" xfId="10461" xr:uid="{0E164011-6707-4006-9996-14DA6CD50D00}"/>
    <cellStyle name="Comma 5 2 2 4 3 4 3 2" xfId="22593" xr:uid="{CF0EFF32-16F2-4EA3-88F6-03523788A66E}"/>
    <cellStyle name="Comma 5 2 2 4 3 4 4" xfId="14505" xr:uid="{DFDB5EF3-3F8F-4FE8-BFA8-2425EE5D7B2D}"/>
    <cellStyle name="Comma 5 2 2 4 3 5" xfId="4395" xr:uid="{AD4D0A8E-D26B-4B20-8834-BDE0F1D2B5CD}"/>
    <cellStyle name="Comma 5 2 2 4 3 5 2" xfId="16527" xr:uid="{C212D414-0B92-4B24-B56F-44D8A343D30E}"/>
    <cellStyle name="Comma 5 2 2 4 3 6" xfId="8439" xr:uid="{CD113B30-EFD3-420A-956C-9870B8DB4DBD}"/>
    <cellStyle name="Comma 5 2 2 4 3 6 2" xfId="20571" xr:uid="{2F3B0F46-F114-4A68-A1B4-47D2C1A11E16}"/>
    <cellStyle name="Comma 5 2 2 4 3 7" xfId="12483" xr:uid="{04CF347E-56AD-4F4D-8644-28A70AE0DF93}"/>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3" xfId="11724" xr:uid="{B184B4F6-74FF-4946-BDF8-0E0C01467012}"/>
    <cellStyle name="Comma 5 2 2 4 4 2 2 3 2" xfId="23856" xr:uid="{E4CDD5CC-6587-4E84-9989-7DABF786A450}"/>
    <cellStyle name="Comma 5 2 2 4 4 2 2 4" xfId="15768" xr:uid="{ED4F4D0A-1F65-4F4F-8FFD-FDFC74E22C22}"/>
    <cellStyle name="Comma 5 2 2 4 4 2 3" xfId="5658" xr:uid="{26035376-39F9-4000-9B64-A494BC16775A}"/>
    <cellStyle name="Comma 5 2 2 4 4 2 3 2" xfId="17790" xr:uid="{3367F22C-B476-4A08-B6AD-4F7D63D1E322}"/>
    <cellStyle name="Comma 5 2 2 4 4 2 4" xfId="9702" xr:uid="{0FA7FD33-E20C-4FCC-9C20-190442C9C9C2}"/>
    <cellStyle name="Comma 5 2 2 4 4 2 4 2" xfId="21834" xr:uid="{D47944CE-3164-416A-A06F-DBD80C72D88F}"/>
    <cellStyle name="Comma 5 2 2 4 4 2 5" xfId="13746" xr:uid="{C548D86F-0522-4305-B2B4-3AA4722BE136}"/>
    <cellStyle name="Comma 5 2 2 4 4 3" xfId="2625" xr:uid="{4D7B25E9-B378-41E1-8B27-F13666B30F03}"/>
    <cellStyle name="Comma 5 2 2 4 4 3 2" xfId="6669" xr:uid="{EDB091F1-59F2-4F72-A89E-B1C7F6F8DD99}"/>
    <cellStyle name="Comma 5 2 2 4 4 3 2 2" xfId="18801" xr:uid="{125CEF9F-41BB-481E-B859-FE66B0C43288}"/>
    <cellStyle name="Comma 5 2 2 4 4 3 3" xfId="10713" xr:uid="{10759BBC-869E-4CFA-AAE8-5DC40FE5E711}"/>
    <cellStyle name="Comma 5 2 2 4 4 3 3 2" xfId="22845" xr:uid="{11F200D0-A2F4-40FF-9619-8DED2640D5D4}"/>
    <cellStyle name="Comma 5 2 2 4 4 3 4" xfId="14757" xr:uid="{19CE4627-F13C-4CBF-878D-356CE85A3F71}"/>
    <cellStyle name="Comma 5 2 2 4 4 4" xfId="4647" xr:uid="{714D2296-8FE0-4CB7-ACF2-811D368A042F}"/>
    <cellStyle name="Comma 5 2 2 4 4 4 2" xfId="16779" xr:uid="{2ED278D5-1DD1-4538-B8CC-AF2570180D14}"/>
    <cellStyle name="Comma 5 2 2 4 4 5" xfId="8691" xr:uid="{F3BCD95A-A4B0-4E2D-A316-F86679C59220}"/>
    <cellStyle name="Comma 5 2 2 4 4 5 2" xfId="20823" xr:uid="{2D50A4A8-F03F-4785-AC15-D3DFAC3F3B8E}"/>
    <cellStyle name="Comma 5 2 2 4 4 6" xfId="12735" xr:uid="{A9FA7400-93ED-4141-AC25-97ECB59B2EEE}"/>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3" xfId="11219" xr:uid="{193A73A5-8C20-4191-A997-4E333D774A9E}"/>
    <cellStyle name="Comma 5 2 2 4 5 2 3 2" xfId="23351" xr:uid="{96F2F11C-D4CA-4D32-AE24-B69CFEEE17E6}"/>
    <cellStyle name="Comma 5 2 2 4 5 2 4" xfId="15263" xr:uid="{7021A986-C787-45DF-BAB0-4036BECC3EE0}"/>
    <cellStyle name="Comma 5 2 2 4 5 3" xfId="5153" xr:uid="{7C313701-0CF9-4BE2-9A78-F773E72C4787}"/>
    <cellStyle name="Comma 5 2 2 4 5 3 2" xfId="17285" xr:uid="{13940025-5334-4484-86BC-95977EE13ED8}"/>
    <cellStyle name="Comma 5 2 2 4 5 4" xfId="9197" xr:uid="{131A1B9A-9FD9-4430-9F87-2CC7CE5140B1}"/>
    <cellStyle name="Comma 5 2 2 4 5 4 2" xfId="21329" xr:uid="{28527A5A-3BF9-49DD-858D-1434A2702312}"/>
    <cellStyle name="Comma 5 2 2 4 5 5" xfId="13241" xr:uid="{5B162C7A-A681-4210-92E5-B50A5C3D8864}"/>
    <cellStyle name="Comma 5 2 2 4 6" xfId="2120" xr:uid="{1E45FB61-7B46-490D-BE36-CDB937067405}"/>
    <cellStyle name="Comma 5 2 2 4 6 2" xfId="6164" xr:uid="{ECA26E98-4267-476E-A3E7-FB94426EBEB3}"/>
    <cellStyle name="Comma 5 2 2 4 6 2 2" xfId="18296" xr:uid="{5CA6FAE5-2589-4E63-9ED8-04EDEEA95336}"/>
    <cellStyle name="Comma 5 2 2 4 6 3" xfId="10208" xr:uid="{47146617-5DBD-4791-B262-044413412C14}"/>
    <cellStyle name="Comma 5 2 2 4 6 3 2" xfId="22340" xr:uid="{B580DC24-2577-4A51-8EA6-C3CD5B14794C}"/>
    <cellStyle name="Comma 5 2 2 4 6 4" xfId="14252" xr:uid="{302A543D-663C-4CD1-85AD-ECB61E216EEA}"/>
    <cellStyle name="Comma 5 2 2 4 7" xfId="4142" xr:uid="{2512EC02-CC90-4820-8661-B4E67A172CC0}"/>
    <cellStyle name="Comma 5 2 2 4 7 2" xfId="16274" xr:uid="{2CB481BA-BE18-4C9F-8211-987C30447075}"/>
    <cellStyle name="Comma 5 2 2 4 8" xfId="8186" xr:uid="{5E9CB588-9009-458C-860B-D24F055DDE36}"/>
    <cellStyle name="Comma 5 2 2 4 8 2" xfId="20318" xr:uid="{62730AF5-272E-43DA-A296-5F68E21E488B}"/>
    <cellStyle name="Comma 5 2 2 4 9" xfId="12230" xr:uid="{2D8E69C5-57A9-46D5-943E-474BFBA25F98}"/>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3" xfId="12040" xr:uid="{70D99E62-EB73-483A-8A30-32501CB63B66}"/>
    <cellStyle name="Comma 5 2 2 5 2 2 2 2 3 2" xfId="24172" xr:uid="{541AF77D-B3FF-4917-AC14-F62F8EE113E2}"/>
    <cellStyle name="Comma 5 2 2 5 2 2 2 2 4" xfId="16084" xr:uid="{17BA4742-6169-4E81-A948-60EB3D3C46EB}"/>
    <cellStyle name="Comma 5 2 2 5 2 2 2 3" xfId="5974" xr:uid="{64EBBC4A-D777-4791-8FD4-2A349CFB1639}"/>
    <cellStyle name="Comma 5 2 2 5 2 2 2 3 2" xfId="18106" xr:uid="{C74A4394-B9F2-4E10-BCF3-C310F1D3A19D}"/>
    <cellStyle name="Comma 5 2 2 5 2 2 2 4" xfId="10018" xr:uid="{E06166CC-6CB6-42D9-9C72-5E8A17ED7EC8}"/>
    <cellStyle name="Comma 5 2 2 5 2 2 2 4 2" xfId="22150" xr:uid="{CBFB5712-FABE-44A0-AB2C-6A5E45F987F0}"/>
    <cellStyle name="Comma 5 2 2 5 2 2 2 5" xfId="14062" xr:uid="{F616F48D-01D9-435D-860B-208C983D6978}"/>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3" xfId="11029" xr:uid="{723F63D1-F708-45AD-9DF0-785E83368E8B}"/>
    <cellStyle name="Comma 5 2 2 5 2 2 3 3 2" xfId="23161" xr:uid="{095FF258-486B-44D3-A688-E9351C0ED369}"/>
    <cellStyle name="Comma 5 2 2 5 2 2 3 4" xfId="15073" xr:uid="{D32496F4-6E4E-473B-B7BE-D55DEFFCD466}"/>
    <cellStyle name="Comma 5 2 2 5 2 2 4" xfId="4963" xr:uid="{8528CE96-D07D-402D-9564-2AB9B779C745}"/>
    <cellStyle name="Comma 5 2 2 5 2 2 4 2" xfId="17095" xr:uid="{E9445B64-CA44-4389-A1F3-5799D3DF2E1D}"/>
    <cellStyle name="Comma 5 2 2 5 2 2 5" xfId="9007" xr:uid="{33D70C7F-06BC-45E2-B0F7-35B2E0AA189D}"/>
    <cellStyle name="Comma 5 2 2 5 2 2 5 2" xfId="21139" xr:uid="{69672C84-EE82-42BE-868A-39A03A63EB19}"/>
    <cellStyle name="Comma 5 2 2 5 2 2 6" xfId="13051" xr:uid="{DC61F433-3C1C-4E62-8679-D77A15DDDE30}"/>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3" xfId="11535" xr:uid="{7F2064CA-CE05-4E3F-985B-CFC51180BF34}"/>
    <cellStyle name="Comma 5 2 2 5 2 3 2 3 2" xfId="23667" xr:uid="{6CD29A5F-B662-4E19-865F-900AB26881FA}"/>
    <cellStyle name="Comma 5 2 2 5 2 3 2 4" xfId="15579" xr:uid="{25F474BF-996B-417A-BDAC-BDDA8827F666}"/>
    <cellStyle name="Comma 5 2 2 5 2 3 3" xfId="5469" xr:uid="{17057C45-9B5B-4C2D-BAB5-9639EFB2779B}"/>
    <cellStyle name="Comma 5 2 2 5 2 3 3 2" xfId="17601" xr:uid="{8D6CBD7A-53C6-4D9D-ADD3-42211E197808}"/>
    <cellStyle name="Comma 5 2 2 5 2 3 4" xfId="9513" xr:uid="{DE3D9DD7-B3CF-4DF3-8255-CFB4237F4C05}"/>
    <cellStyle name="Comma 5 2 2 5 2 3 4 2" xfId="21645" xr:uid="{BEE8B2DC-D3D7-421B-B95F-0A643919D887}"/>
    <cellStyle name="Comma 5 2 2 5 2 3 5" xfId="13557" xr:uid="{02B2C082-9A03-4FFF-9BF4-D73A87E2B946}"/>
    <cellStyle name="Comma 5 2 2 5 2 4" xfId="2436" xr:uid="{854CB86B-09C9-44D2-9714-A39BD7A26AFA}"/>
    <cellStyle name="Comma 5 2 2 5 2 4 2" xfId="6480" xr:uid="{659DD000-0675-472C-897C-D5AE5A85B0DB}"/>
    <cellStyle name="Comma 5 2 2 5 2 4 2 2" xfId="18612" xr:uid="{DB823D8C-FA3C-4471-BC05-0EBAFCCE58A1}"/>
    <cellStyle name="Comma 5 2 2 5 2 4 3" xfId="10524" xr:uid="{D33912F2-D8C1-4210-AB3A-FDAE645575EA}"/>
    <cellStyle name="Comma 5 2 2 5 2 4 3 2" xfId="22656" xr:uid="{48F43AC5-A324-4762-9A68-A72885A73A14}"/>
    <cellStyle name="Comma 5 2 2 5 2 4 4" xfId="14568" xr:uid="{CF0BA141-0023-49A5-BCEA-836AA7AD8B11}"/>
    <cellStyle name="Comma 5 2 2 5 2 5" xfId="4458" xr:uid="{316C9E39-7CAA-4C52-BF4F-FCF2F7DB5A26}"/>
    <cellStyle name="Comma 5 2 2 5 2 5 2" xfId="16590" xr:uid="{2D412C2F-A73B-4C50-B16B-BF27B32962B6}"/>
    <cellStyle name="Comma 5 2 2 5 2 6" xfId="8502" xr:uid="{5A64196F-5D9C-4E28-BA12-41B9A873AAF6}"/>
    <cellStyle name="Comma 5 2 2 5 2 6 2" xfId="20634" xr:uid="{F8584E78-94E4-4618-94EB-69E155511E2C}"/>
    <cellStyle name="Comma 5 2 2 5 2 7" xfId="12546" xr:uid="{4A985D87-6729-4084-A356-77E63E7D81CB}"/>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3" xfId="11787" xr:uid="{FBA13438-0BF7-4AAC-B9EB-EBCC4F4A4297}"/>
    <cellStyle name="Comma 5 2 2 5 3 2 2 3 2" xfId="23919" xr:uid="{A675548B-51F2-4A3F-B6B1-FE0D0AB31E9C}"/>
    <cellStyle name="Comma 5 2 2 5 3 2 2 4" xfId="15831" xr:uid="{4CD4986C-B544-40E4-9273-7561F73F343A}"/>
    <cellStyle name="Comma 5 2 2 5 3 2 3" xfId="5721" xr:uid="{59D1CC3E-AA64-4014-90E5-AB2A9C3BDB9D}"/>
    <cellStyle name="Comma 5 2 2 5 3 2 3 2" xfId="17853" xr:uid="{89302C08-B7F3-47C2-9D14-4B8560DEA5C4}"/>
    <cellStyle name="Comma 5 2 2 5 3 2 4" xfId="9765" xr:uid="{A19E7350-E835-4EE4-BA45-47100806EC3C}"/>
    <cellStyle name="Comma 5 2 2 5 3 2 4 2" xfId="21897" xr:uid="{ED73BBD2-1067-4F14-BF36-80C16C0E7918}"/>
    <cellStyle name="Comma 5 2 2 5 3 2 5" xfId="13809" xr:uid="{68220472-BB68-48BE-AEAC-7404ECD2E487}"/>
    <cellStyle name="Comma 5 2 2 5 3 3" xfId="2688" xr:uid="{86C13FE6-52F1-48B2-99F3-3E768CFEE25F}"/>
    <cellStyle name="Comma 5 2 2 5 3 3 2" xfId="6732" xr:uid="{C698933C-8323-44F0-87DB-841B182858FA}"/>
    <cellStyle name="Comma 5 2 2 5 3 3 2 2" xfId="18864" xr:uid="{0DD336E8-720F-4997-957F-9C47BA4C9E01}"/>
    <cellStyle name="Comma 5 2 2 5 3 3 3" xfId="10776" xr:uid="{B28E5B51-BB2D-4CDE-A3AE-B25F584C816C}"/>
    <cellStyle name="Comma 5 2 2 5 3 3 3 2" xfId="22908" xr:uid="{26551A09-6F15-4169-A1D0-3FFE155E182B}"/>
    <cellStyle name="Comma 5 2 2 5 3 3 4" xfId="14820" xr:uid="{9DD130EB-E3B0-44A0-898C-384BE492247A}"/>
    <cellStyle name="Comma 5 2 2 5 3 4" xfId="4710" xr:uid="{C16DEE45-1600-40A3-BD89-8333444551E7}"/>
    <cellStyle name="Comma 5 2 2 5 3 4 2" xfId="16842" xr:uid="{8C2A2A53-CEB4-48AA-A09A-BCE299610C9A}"/>
    <cellStyle name="Comma 5 2 2 5 3 5" xfId="8754" xr:uid="{43DAB1FF-12ED-4670-AF6B-F859C0C7E8B2}"/>
    <cellStyle name="Comma 5 2 2 5 3 5 2" xfId="20886" xr:uid="{10A5CAF9-3C3A-46C9-AEDF-1E6908E4CE91}"/>
    <cellStyle name="Comma 5 2 2 5 3 6" xfId="12798" xr:uid="{1AE402DA-BD30-4283-9A2D-59F993EF8FEA}"/>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3" xfId="11282" xr:uid="{115D9E2E-69F4-4EB1-91BE-FD8F2E41435D}"/>
    <cellStyle name="Comma 5 2 2 5 4 2 3 2" xfId="23414" xr:uid="{EDB91E4C-D994-4DC6-AF75-93203E7D521E}"/>
    <cellStyle name="Comma 5 2 2 5 4 2 4" xfId="15326" xr:uid="{23727FCC-AA7B-4B85-B7E3-3C9A82266550}"/>
    <cellStyle name="Comma 5 2 2 5 4 3" xfId="5216" xr:uid="{CD1D7395-CE00-4476-9286-211D71FC0844}"/>
    <cellStyle name="Comma 5 2 2 5 4 3 2" xfId="17348" xr:uid="{B8E97127-0565-48DB-8945-FF09A7C8B913}"/>
    <cellStyle name="Comma 5 2 2 5 4 4" xfId="9260" xr:uid="{26CC665E-6A77-4610-A550-3D9B0748F23F}"/>
    <cellStyle name="Comma 5 2 2 5 4 4 2" xfId="21392" xr:uid="{E81DDB29-EF67-4312-BF11-D66A9C7AB185}"/>
    <cellStyle name="Comma 5 2 2 5 4 5" xfId="13304" xr:uid="{BB09BB79-EDEC-4BC1-B314-CA5A7BC57AA4}"/>
    <cellStyle name="Comma 5 2 2 5 5" xfId="2183" xr:uid="{7130E414-9B61-4157-AB7E-7C516987A287}"/>
    <cellStyle name="Comma 5 2 2 5 5 2" xfId="6227" xr:uid="{3781C7FA-BDBB-4071-883F-27CF5D7CB807}"/>
    <cellStyle name="Comma 5 2 2 5 5 2 2" xfId="18359" xr:uid="{CFD2E45F-D259-4993-BEBD-914B21FFE865}"/>
    <cellStyle name="Comma 5 2 2 5 5 3" xfId="10271" xr:uid="{AF81232A-3AA0-4E8A-8484-2CFA98064909}"/>
    <cellStyle name="Comma 5 2 2 5 5 3 2" xfId="22403" xr:uid="{95CD9EB8-72DA-48A8-AEF3-2A2F49B19481}"/>
    <cellStyle name="Comma 5 2 2 5 5 4" xfId="14315" xr:uid="{EEA5AB8F-12EA-498C-AFA8-19D8B1507750}"/>
    <cellStyle name="Comma 5 2 2 5 6" xfId="4205" xr:uid="{118DCA56-68BE-4667-B25B-6B6BD081B6B8}"/>
    <cellStyle name="Comma 5 2 2 5 6 2" xfId="16337" xr:uid="{A71AECCF-1386-48CB-9F4E-14B840C2F95C}"/>
    <cellStyle name="Comma 5 2 2 5 7" xfId="8249" xr:uid="{225F0EB0-4A83-4EDF-901C-FC88E9D9EDED}"/>
    <cellStyle name="Comma 5 2 2 5 7 2" xfId="20381" xr:uid="{A9D23437-857B-441F-A9CB-4734B8A66AFE}"/>
    <cellStyle name="Comma 5 2 2 5 8" xfId="12293" xr:uid="{8CF374D0-8E9F-480E-B386-E27DE82AF837}"/>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3" xfId="11914" xr:uid="{C14A2570-49AF-4BA6-9A68-8A7B3A4E1DFC}"/>
    <cellStyle name="Comma 5 2 2 6 2 2 2 3 2" xfId="24046" xr:uid="{00F62E4B-42DE-4FB3-A4E4-55E1AAB8E5ED}"/>
    <cellStyle name="Comma 5 2 2 6 2 2 2 4" xfId="15958" xr:uid="{5EEC4C07-74C0-4E06-8B91-09C0E5D39BF3}"/>
    <cellStyle name="Comma 5 2 2 6 2 2 3" xfId="5848" xr:uid="{4033256B-DFCF-4532-9A48-2CF8E11F096F}"/>
    <cellStyle name="Comma 5 2 2 6 2 2 3 2" xfId="17980" xr:uid="{300B69F1-F56D-4DA5-90E2-DEBF5511301B}"/>
    <cellStyle name="Comma 5 2 2 6 2 2 4" xfId="9892" xr:uid="{D78C0E7B-AF13-4F5E-B964-3C5C59892231}"/>
    <cellStyle name="Comma 5 2 2 6 2 2 4 2" xfId="22024" xr:uid="{579AB99E-91CF-41EB-BFAE-32CE78D567FA}"/>
    <cellStyle name="Comma 5 2 2 6 2 2 5" xfId="13936" xr:uid="{F1856E55-66F7-4A4C-B9B2-FD40851B6898}"/>
    <cellStyle name="Comma 5 2 2 6 2 3" xfId="2815" xr:uid="{F6D5BBAB-27A1-4C39-9701-BA924C949B5A}"/>
    <cellStyle name="Comma 5 2 2 6 2 3 2" xfId="6859" xr:uid="{BC24D3A3-04EC-4E1F-B246-8900150D93C0}"/>
    <cellStyle name="Comma 5 2 2 6 2 3 2 2" xfId="18991" xr:uid="{F2385660-EABD-4B24-9DBB-8004FE6A5E7B}"/>
    <cellStyle name="Comma 5 2 2 6 2 3 3" xfId="10903" xr:uid="{60A31D2C-FB7A-4C72-A043-45BB7BEA745E}"/>
    <cellStyle name="Comma 5 2 2 6 2 3 3 2" xfId="23035" xr:uid="{B333367C-AEEC-4041-A016-73EADBEC355F}"/>
    <cellStyle name="Comma 5 2 2 6 2 3 4" xfId="14947" xr:uid="{4E3CD296-99FA-4448-A43B-4D94B1E351FF}"/>
    <cellStyle name="Comma 5 2 2 6 2 4" xfId="4837" xr:uid="{B3E3D855-2BA2-47B7-B7F8-A987372BFD51}"/>
    <cellStyle name="Comma 5 2 2 6 2 4 2" xfId="16969" xr:uid="{581ECC0C-D9E5-4D5D-947E-B2C67E4AAE7C}"/>
    <cellStyle name="Comma 5 2 2 6 2 5" xfId="8881" xr:uid="{F799F503-1640-4838-A56B-9BF0FDC0869E}"/>
    <cellStyle name="Comma 5 2 2 6 2 5 2" xfId="21013" xr:uid="{BE5F1191-91C3-47A8-A287-FA34DFEF35DD}"/>
    <cellStyle name="Comma 5 2 2 6 2 6" xfId="12925" xr:uid="{E4272B21-851C-42E5-A52F-2ED021A22A56}"/>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3" xfId="11409" xr:uid="{07E9E653-49F0-402E-95B9-0080C3C21AAE}"/>
    <cellStyle name="Comma 5 2 2 6 3 2 3 2" xfId="23541" xr:uid="{93B95CEC-4AA2-44AE-9420-06F48A607D04}"/>
    <cellStyle name="Comma 5 2 2 6 3 2 4" xfId="15453" xr:uid="{372DB4F9-A434-432B-B282-CACAE9B18381}"/>
    <cellStyle name="Comma 5 2 2 6 3 3" xfId="5343" xr:uid="{1150D55F-E8F7-422B-BBB5-BDF08B00258E}"/>
    <cellStyle name="Comma 5 2 2 6 3 3 2" xfId="17475" xr:uid="{B477B5D2-FF16-44C3-B519-EFC3590EA577}"/>
    <cellStyle name="Comma 5 2 2 6 3 4" xfId="9387" xr:uid="{7D19CD75-E8AC-4B3F-BE9B-F73C62BE4083}"/>
    <cellStyle name="Comma 5 2 2 6 3 4 2" xfId="21519" xr:uid="{02A43358-6BE9-4C03-820A-1156366D535D}"/>
    <cellStyle name="Comma 5 2 2 6 3 5" xfId="13431" xr:uid="{5F04FC93-A773-4BE1-88D2-ED5E2C2E0CBF}"/>
    <cellStyle name="Comma 5 2 2 6 4" xfId="2310" xr:uid="{FE1E7DD2-413B-43E1-89BA-E1894937002B}"/>
    <cellStyle name="Comma 5 2 2 6 4 2" xfId="6354" xr:uid="{3014A9F5-8B4D-47F7-A0B4-09F41921849A}"/>
    <cellStyle name="Comma 5 2 2 6 4 2 2" xfId="18486" xr:uid="{F2E8A212-BDCB-4AB5-855C-6EBD68FB9D6E}"/>
    <cellStyle name="Comma 5 2 2 6 4 3" xfId="10398" xr:uid="{9636A1E4-0807-4FFF-9D3A-40AAA7D7BE43}"/>
    <cellStyle name="Comma 5 2 2 6 4 3 2" xfId="22530" xr:uid="{CF57073A-6DD5-49B2-AD9B-89687D680DEB}"/>
    <cellStyle name="Comma 5 2 2 6 4 4" xfId="14442" xr:uid="{6B2F2B8E-772D-41F5-A9FB-C9478B2BE752}"/>
    <cellStyle name="Comma 5 2 2 6 5" xfId="4332" xr:uid="{26CABEE1-151D-4B2B-8170-AB667A6134A4}"/>
    <cellStyle name="Comma 5 2 2 6 5 2" xfId="16464" xr:uid="{1731767D-F63C-4D19-AC61-A82DAE9A7E64}"/>
    <cellStyle name="Comma 5 2 2 6 6" xfId="8376" xr:uid="{F8F2F193-C09F-41C5-91D5-A5688993E070}"/>
    <cellStyle name="Comma 5 2 2 6 6 2" xfId="20508" xr:uid="{7BDCFD94-8138-43CA-ACA4-55E015AA6246}"/>
    <cellStyle name="Comma 5 2 2 6 7" xfId="12420" xr:uid="{0E89078A-4EC4-411D-A6B3-29CAFCF786C5}"/>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3" xfId="11661" xr:uid="{F32C35C9-303D-4CC5-9440-2B221B9C7E48}"/>
    <cellStyle name="Comma 5 2 2 7 2 2 3 2" xfId="23793" xr:uid="{A80D260F-CDEC-4A06-9B26-00738B5D3EB4}"/>
    <cellStyle name="Comma 5 2 2 7 2 2 4" xfId="15705" xr:uid="{727E2711-D4BE-4678-AAEF-3F33DB4E96FB}"/>
    <cellStyle name="Comma 5 2 2 7 2 3" xfId="5595" xr:uid="{FF0EAB2B-8357-4D8D-873A-A8BE16EB5D2C}"/>
    <cellStyle name="Comma 5 2 2 7 2 3 2" xfId="17727" xr:uid="{8B366B96-AE10-4BC0-8B2F-482929027E41}"/>
    <cellStyle name="Comma 5 2 2 7 2 4" xfId="9639" xr:uid="{799558FC-DE25-459A-95D2-40AE3E14571E}"/>
    <cellStyle name="Comma 5 2 2 7 2 4 2" xfId="21771" xr:uid="{9224A58B-D5A4-4858-A098-831718A22C8A}"/>
    <cellStyle name="Comma 5 2 2 7 2 5" xfId="13683" xr:uid="{FD376E69-5186-4DF5-8C5C-FC804DC9D9FF}"/>
    <cellStyle name="Comma 5 2 2 7 3" xfId="2562" xr:uid="{67B21B8A-9E20-46CD-9FDE-39EDF364F84E}"/>
    <cellStyle name="Comma 5 2 2 7 3 2" xfId="6606" xr:uid="{BF241AD7-6443-4565-95E3-0735592C1DA1}"/>
    <cellStyle name="Comma 5 2 2 7 3 2 2" xfId="18738" xr:uid="{15D41519-DC90-4D8E-9B19-F03283ADBFF9}"/>
    <cellStyle name="Comma 5 2 2 7 3 3" xfId="10650" xr:uid="{E250480F-F6C7-4884-8A82-0394E3D7E06E}"/>
    <cellStyle name="Comma 5 2 2 7 3 3 2" xfId="22782" xr:uid="{58893953-C42C-43FE-A1E2-1193CC597328}"/>
    <cellStyle name="Comma 5 2 2 7 3 4" xfId="14694" xr:uid="{E8E78DBB-3E7F-44EA-B08C-16EDE63D0B68}"/>
    <cellStyle name="Comma 5 2 2 7 4" xfId="4584" xr:uid="{275D9B26-686A-4525-9AF0-5A9F6D7E634B}"/>
    <cellStyle name="Comma 5 2 2 7 4 2" xfId="16716" xr:uid="{719375B8-6961-49A2-96A3-AFAAB0919953}"/>
    <cellStyle name="Comma 5 2 2 7 5" xfId="8628" xr:uid="{7B85D63F-E7FE-403F-A228-D2FC07526A5E}"/>
    <cellStyle name="Comma 5 2 2 7 5 2" xfId="20760" xr:uid="{24A4DA8D-A460-4F62-8E7B-C4021E9F5A3E}"/>
    <cellStyle name="Comma 5 2 2 7 6" xfId="12672" xr:uid="{811F4DAD-F77F-4B4D-AB30-9B07C161B71C}"/>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3" xfId="11156" xr:uid="{4D53B179-F31B-4026-85B8-E63902C8F1BD}"/>
    <cellStyle name="Comma 5 2 2 8 2 3 2" xfId="23288" xr:uid="{9E51DC13-9EE8-4830-84DF-60CB5F45722A}"/>
    <cellStyle name="Comma 5 2 2 8 2 4" xfId="15200" xr:uid="{3E5A6CF7-2CEC-466A-A8FB-DEC58A91603D}"/>
    <cellStyle name="Comma 5 2 2 8 3" xfId="5090" xr:uid="{8AD70243-FDF5-4CFB-A768-1887BAD862BD}"/>
    <cellStyle name="Comma 5 2 2 8 3 2" xfId="17222" xr:uid="{EB708C0F-CE7D-412A-8784-72969682CCB6}"/>
    <cellStyle name="Comma 5 2 2 8 4" xfId="9134" xr:uid="{2E0BB426-671E-4AD6-9643-05775AEA1DEC}"/>
    <cellStyle name="Comma 5 2 2 8 4 2" xfId="21266" xr:uid="{A2D02930-EBA8-4DA6-8305-D6A8A5EACF3B}"/>
    <cellStyle name="Comma 5 2 2 8 5" xfId="13178" xr:uid="{0743967A-1EEC-4F0D-86C0-4AB5361784F0}"/>
    <cellStyle name="Comma 5 2 2 9" xfId="2057" xr:uid="{341CCF05-1A0C-44AD-990A-E0052C1F1C5D}"/>
    <cellStyle name="Comma 5 2 2 9 2" xfId="6101" xr:uid="{DC24F63D-1218-4C08-93BD-E2DD5222B125}"/>
    <cellStyle name="Comma 5 2 2 9 2 2" xfId="18233" xr:uid="{D90AD54B-7D23-4698-99E1-8A1EC898869E}"/>
    <cellStyle name="Comma 5 2 2 9 3" xfId="10145" xr:uid="{7E98F9B4-C835-4C4B-9897-930629E20A72}"/>
    <cellStyle name="Comma 5 2 2 9 3 2" xfId="22277" xr:uid="{5E5061F3-767E-41FF-88EA-40F82C062099}"/>
    <cellStyle name="Comma 5 2 2 9 4" xfId="14189" xr:uid="{BB6E404D-5337-4C1D-A8C2-DE299FE5F1BF}"/>
    <cellStyle name="Comma 5 2 3" xfId="45" xr:uid="{097A4FFB-D2E1-4DEA-A521-AF2423305221}"/>
    <cellStyle name="Comma 5 2 3 10" xfId="12177" xr:uid="{B870CCA9-8448-40ED-86B3-2DC0991A03BC}"/>
    <cellStyle name="Comma 5 2 3 2" xfId="108" xr:uid="{03E0F888-FE21-40C4-BEEF-E4F132226DEF}"/>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3" xfId="12113" xr:uid="{A4C49431-0603-40BB-B20E-3BBD5BF402F2}"/>
    <cellStyle name="Comma 5 2 3 2 2 2 2 2 2 3 2" xfId="24245" xr:uid="{F62B72E7-1E1C-46B4-8026-53BB3B3019F7}"/>
    <cellStyle name="Comma 5 2 3 2 2 2 2 2 2 4" xfId="16157" xr:uid="{94CF7C70-97AB-4A19-BF11-40B34BD396FE}"/>
    <cellStyle name="Comma 5 2 3 2 2 2 2 2 3" xfId="6047" xr:uid="{11B6C0A8-3AF4-4EE7-B051-441EF0EA09AD}"/>
    <cellStyle name="Comma 5 2 3 2 2 2 2 2 3 2" xfId="18179" xr:uid="{515AEE1E-A372-4F48-9F81-8B700E6473E9}"/>
    <cellStyle name="Comma 5 2 3 2 2 2 2 2 4" xfId="10091" xr:uid="{52357BAC-20CD-4D42-9649-0948D7BD995E}"/>
    <cellStyle name="Comma 5 2 3 2 2 2 2 2 4 2" xfId="22223" xr:uid="{78AA6850-6F08-44C1-96BE-3AC5528DF6E0}"/>
    <cellStyle name="Comma 5 2 3 2 2 2 2 2 5" xfId="14135" xr:uid="{B655A2DF-0897-4ED7-ADBF-A0219F8DFC87}"/>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3" xfId="11102" xr:uid="{75CF1F5D-6C8A-46D7-AD5D-D3193DB63ED5}"/>
    <cellStyle name="Comma 5 2 3 2 2 2 2 3 3 2" xfId="23234" xr:uid="{C7957985-CBC9-4AFD-B85E-135B2EA2AF24}"/>
    <cellStyle name="Comma 5 2 3 2 2 2 2 3 4" xfId="15146" xr:uid="{7039654A-A07B-4B44-9D67-131A32869A41}"/>
    <cellStyle name="Comma 5 2 3 2 2 2 2 4" xfId="5036" xr:uid="{44C615CE-DC25-4279-A8D0-5C63A76F7B31}"/>
    <cellStyle name="Comma 5 2 3 2 2 2 2 4 2" xfId="17168" xr:uid="{C72298CE-42CD-4A58-B515-14A3F92F9920}"/>
    <cellStyle name="Comma 5 2 3 2 2 2 2 5" xfId="9080" xr:uid="{C4148F6E-49B6-44D1-9D95-75A2ADD9CB45}"/>
    <cellStyle name="Comma 5 2 3 2 2 2 2 5 2" xfId="21212" xr:uid="{72B1CEAA-6402-4731-AA00-401387255804}"/>
    <cellStyle name="Comma 5 2 3 2 2 2 2 6" xfId="13124" xr:uid="{4CE800AC-B402-4E9A-9978-8B868915ED70}"/>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3" xfId="11608" xr:uid="{72A32833-896B-4874-81FA-997AA7A39D88}"/>
    <cellStyle name="Comma 5 2 3 2 2 2 3 2 3 2" xfId="23740" xr:uid="{0235ACC0-AFFA-47D4-9935-9B5793C67BE0}"/>
    <cellStyle name="Comma 5 2 3 2 2 2 3 2 4" xfId="15652" xr:uid="{9E3562D0-3FE4-4558-AA21-1A25FE351D6E}"/>
    <cellStyle name="Comma 5 2 3 2 2 2 3 3" xfId="5542" xr:uid="{0549FA48-53D0-46BE-80A3-1E72F6E7FAEC}"/>
    <cellStyle name="Comma 5 2 3 2 2 2 3 3 2" xfId="17674" xr:uid="{DACB0E26-9095-4F8C-A11F-E0BB652C1E42}"/>
    <cellStyle name="Comma 5 2 3 2 2 2 3 4" xfId="9586" xr:uid="{323F095D-E11A-412B-A4D9-B407470983C3}"/>
    <cellStyle name="Comma 5 2 3 2 2 2 3 4 2" xfId="21718" xr:uid="{BA54ACCD-E6D9-4BD5-980F-EB3ADE04AD77}"/>
    <cellStyle name="Comma 5 2 3 2 2 2 3 5" xfId="13630" xr:uid="{F005D781-D038-45DE-B3E7-A174CDC448DA}"/>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3" xfId="10597" xr:uid="{84DEA39F-3EFE-44B2-A640-92FADBEC13A6}"/>
    <cellStyle name="Comma 5 2 3 2 2 2 4 3 2" xfId="22729" xr:uid="{A5A54A08-BD6E-4FBE-8943-D7E51BEBA1DD}"/>
    <cellStyle name="Comma 5 2 3 2 2 2 4 4" xfId="14641" xr:uid="{AFBE40B1-8BD7-4BF7-B125-2500F2F7BB07}"/>
    <cellStyle name="Comma 5 2 3 2 2 2 5" xfId="4531" xr:uid="{5F98B10F-0503-4036-BBE1-2008C3BFBE13}"/>
    <cellStyle name="Comma 5 2 3 2 2 2 5 2" xfId="16663" xr:uid="{86F63ACF-D057-4917-A771-B71816C03C76}"/>
    <cellStyle name="Comma 5 2 3 2 2 2 6" xfId="8575" xr:uid="{436A8A97-962A-4D70-8E73-0EBAB40D7AEE}"/>
    <cellStyle name="Comma 5 2 3 2 2 2 6 2" xfId="20707" xr:uid="{52C2CE66-A674-4CF1-B92F-A1301F5D726D}"/>
    <cellStyle name="Comma 5 2 3 2 2 2 7" xfId="12619" xr:uid="{E6D8545B-AF73-4BBF-A579-56D479A494D1}"/>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3" xfId="11860" xr:uid="{4D9597EB-6F2B-4963-9743-47718BBF44D1}"/>
    <cellStyle name="Comma 5 2 3 2 2 3 2 2 3 2" xfId="23992" xr:uid="{C70535A4-AE0C-46F0-951C-5BB7C1197601}"/>
    <cellStyle name="Comma 5 2 3 2 2 3 2 2 4" xfId="15904" xr:uid="{61690B74-EC5A-4892-805A-E9654A798948}"/>
    <cellStyle name="Comma 5 2 3 2 2 3 2 3" xfId="5794" xr:uid="{D2A832BE-AF5F-4D62-8578-6681395D5720}"/>
    <cellStyle name="Comma 5 2 3 2 2 3 2 3 2" xfId="17926" xr:uid="{1AD2B920-0BB2-4BBA-B1A1-2D834C1EF2A5}"/>
    <cellStyle name="Comma 5 2 3 2 2 3 2 4" xfId="9838" xr:uid="{654625D9-6DDA-4A88-B50C-EC344C2D39F6}"/>
    <cellStyle name="Comma 5 2 3 2 2 3 2 4 2" xfId="21970" xr:uid="{D800DA45-3465-4DD0-BED2-3508A28EA49C}"/>
    <cellStyle name="Comma 5 2 3 2 2 3 2 5" xfId="13882" xr:uid="{B17BD1A3-96D4-42CB-BC95-6B8646C921E1}"/>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3" xfId="10849" xr:uid="{FC1ED7EC-1564-4E15-B78B-F1AE6CA87ED6}"/>
    <cellStyle name="Comma 5 2 3 2 2 3 3 3 2" xfId="22981" xr:uid="{AD955D5E-C02F-4A20-A5C8-A1DE53855D32}"/>
    <cellStyle name="Comma 5 2 3 2 2 3 3 4" xfId="14893" xr:uid="{A0DA0A0E-F56A-481C-9345-2AEADF6F6801}"/>
    <cellStyle name="Comma 5 2 3 2 2 3 4" xfId="4783" xr:uid="{A2BA9C90-3C0E-492E-AF22-0696BEDA87F3}"/>
    <cellStyle name="Comma 5 2 3 2 2 3 4 2" xfId="16915" xr:uid="{CBCC1A4F-A4D9-43C3-B708-D6FB62A917B2}"/>
    <cellStyle name="Comma 5 2 3 2 2 3 5" xfId="8827" xr:uid="{E4413DF5-08F1-428E-8CB3-CAF5D5001BB3}"/>
    <cellStyle name="Comma 5 2 3 2 2 3 5 2" xfId="20959" xr:uid="{3D82C227-7781-4780-B683-0DCC23FEE251}"/>
    <cellStyle name="Comma 5 2 3 2 2 3 6" xfId="12871" xr:uid="{257E5CA0-2256-49C6-9D1D-A3E1032866DF}"/>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3" xfId="11355" xr:uid="{DEBDF19B-F7E1-4A63-B384-37BC8BAD3F7A}"/>
    <cellStyle name="Comma 5 2 3 2 2 4 2 3 2" xfId="23487" xr:uid="{8EACAD70-AB9D-4A1B-9526-7B5A368CFF39}"/>
    <cellStyle name="Comma 5 2 3 2 2 4 2 4" xfId="15399" xr:uid="{3805490A-610E-40D5-A41F-2CB0095581DB}"/>
    <cellStyle name="Comma 5 2 3 2 2 4 3" xfId="5289" xr:uid="{318AFAEA-19F9-47DF-AED2-7675D70F4869}"/>
    <cellStyle name="Comma 5 2 3 2 2 4 3 2" xfId="17421" xr:uid="{F36EFD29-5C97-400F-826B-C66B648919E0}"/>
    <cellStyle name="Comma 5 2 3 2 2 4 4" xfId="9333" xr:uid="{2D193873-76A0-4377-8DE7-F18C2F71E681}"/>
    <cellStyle name="Comma 5 2 3 2 2 4 4 2" xfId="21465" xr:uid="{E908711F-0559-4FDD-81DD-435FB4164D20}"/>
    <cellStyle name="Comma 5 2 3 2 2 4 5" xfId="13377" xr:uid="{D4009C1C-B260-4F14-B9BD-7AF5E37122EA}"/>
    <cellStyle name="Comma 5 2 3 2 2 5" xfId="2256" xr:uid="{CDC49598-EDEC-47F3-B643-F201F8BD0364}"/>
    <cellStyle name="Comma 5 2 3 2 2 5 2" xfId="6300" xr:uid="{F44736D5-FE48-4B8F-B9DC-AAB69B7B6663}"/>
    <cellStyle name="Comma 5 2 3 2 2 5 2 2" xfId="18432" xr:uid="{3DC221BE-F97C-4613-8674-08BCB59E4CBE}"/>
    <cellStyle name="Comma 5 2 3 2 2 5 3" xfId="10344" xr:uid="{AAAE19D6-5816-434B-85EF-0840A5614710}"/>
    <cellStyle name="Comma 5 2 3 2 2 5 3 2" xfId="22476" xr:uid="{1649AD66-DDE2-45DB-A719-31755CBAFE9E}"/>
    <cellStyle name="Comma 5 2 3 2 2 5 4" xfId="14388" xr:uid="{7841A241-83EF-4926-93A8-6786E1CBB2B7}"/>
    <cellStyle name="Comma 5 2 3 2 2 6" xfId="4278" xr:uid="{9A08F1CD-8ABF-4FD5-B6B4-3E68A1973C67}"/>
    <cellStyle name="Comma 5 2 3 2 2 6 2" xfId="16410" xr:uid="{5CCE3F04-34C9-495A-9C07-D178A030AA1F}"/>
    <cellStyle name="Comma 5 2 3 2 2 7" xfId="8322" xr:uid="{98EBB617-92B3-490C-AD05-EF2BE8284486}"/>
    <cellStyle name="Comma 5 2 3 2 2 7 2" xfId="20454" xr:uid="{67DF0713-8A17-4F2C-836F-84AD9BEE0E89}"/>
    <cellStyle name="Comma 5 2 3 2 2 8" xfId="12366" xr:uid="{92C59474-4843-4A96-BB17-96EA7C9AB7FC}"/>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3" xfId="11987" xr:uid="{4026A475-BEA4-4793-B00F-219BC68095DC}"/>
    <cellStyle name="Comma 5 2 3 2 3 2 2 2 3 2" xfId="24119" xr:uid="{1169784A-169A-4E2B-80E1-0E3DBE45C34C}"/>
    <cellStyle name="Comma 5 2 3 2 3 2 2 2 4" xfId="16031" xr:uid="{CB7BB27B-492E-4E57-993D-8E332AD7A493}"/>
    <cellStyle name="Comma 5 2 3 2 3 2 2 3" xfId="5921" xr:uid="{FAA38CB8-9D69-4F8D-BD23-637286A699A8}"/>
    <cellStyle name="Comma 5 2 3 2 3 2 2 3 2" xfId="18053" xr:uid="{266C8320-98C7-4D92-850E-9823EA387C37}"/>
    <cellStyle name="Comma 5 2 3 2 3 2 2 4" xfId="9965" xr:uid="{4E396BA3-8A84-4DBB-AB51-A21F1E431309}"/>
    <cellStyle name="Comma 5 2 3 2 3 2 2 4 2" xfId="22097" xr:uid="{747E906E-6E83-407D-BFF4-6F99B6974386}"/>
    <cellStyle name="Comma 5 2 3 2 3 2 2 5" xfId="14009" xr:uid="{2D83F1B8-57ED-41AC-8A1D-D68E4E5FB077}"/>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3" xfId="10976" xr:uid="{03183640-F67D-4FD1-9FD6-CCD410C29E6C}"/>
    <cellStyle name="Comma 5 2 3 2 3 2 3 3 2" xfId="23108" xr:uid="{498E7427-9E22-44E1-AF8B-D427CF0BC3A9}"/>
    <cellStyle name="Comma 5 2 3 2 3 2 3 4" xfId="15020" xr:uid="{3A948D5D-60FF-47AD-993A-EF189614098F}"/>
    <cellStyle name="Comma 5 2 3 2 3 2 4" xfId="4910" xr:uid="{34066DB2-13E9-4400-A0E2-215B52A31748}"/>
    <cellStyle name="Comma 5 2 3 2 3 2 4 2" xfId="17042" xr:uid="{AF5E4CC6-07EC-4905-8EE7-12BFFEEE6960}"/>
    <cellStyle name="Comma 5 2 3 2 3 2 5" xfId="8954" xr:uid="{173B7CF0-37FB-4DB5-9769-16A11388FBB3}"/>
    <cellStyle name="Comma 5 2 3 2 3 2 5 2" xfId="21086" xr:uid="{F831A607-58B9-40D4-9588-82A29BF0374A}"/>
    <cellStyle name="Comma 5 2 3 2 3 2 6" xfId="12998" xr:uid="{10DDE6B6-651A-4EC2-AB7E-1BB58994B5C2}"/>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3" xfId="11482" xr:uid="{25D12F17-E5FF-4C3F-8981-AC1B6851C3C3}"/>
    <cellStyle name="Comma 5 2 3 2 3 3 2 3 2" xfId="23614" xr:uid="{2816C97E-F3D7-4534-9EBB-877750D6440B}"/>
    <cellStyle name="Comma 5 2 3 2 3 3 2 4" xfId="15526" xr:uid="{ABBD7243-B744-4E9C-AE3B-E14018BEE0A4}"/>
    <cellStyle name="Comma 5 2 3 2 3 3 3" xfId="5416" xr:uid="{94007B41-2499-495B-92FE-A67789E2F214}"/>
    <cellStyle name="Comma 5 2 3 2 3 3 3 2" xfId="17548" xr:uid="{EA66C4F5-1F9F-4EB3-BEB3-776F4BAEB707}"/>
    <cellStyle name="Comma 5 2 3 2 3 3 4" xfId="9460" xr:uid="{87AE24B8-3605-4EF8-8F7F-A9F1FFC06D28}"/>
    <cellStyle name="Comma 5 2 3 2 3 3 4 2" xfId="21592" xr:uid="{A97EEBAD-E777-43F7-A86D-8C50FA608AC9}"/>
    <cellStyle name="Comma 5 2 3 2 3 3 5" xfId="13504" xr:uid="{653582B7-6674-4C96-B8FF-2B25047FDA03}"/>
    <cellStyle name="Comma 5 2 3 2 3 4" xfId="2383" xr:uid="{DF262BB7-8522-481D-B6B9-D37F52BD8111}"/>
    <cellStyle name="Comma 5 2 3 2 3 4 2" xfId="6427" xr:uid="{95792FCB-D1FD-4D1E-80FF-F2B84F644F76}"/>
    <cellStyle name="Comma 5 2 3 2 3 4 2 2" xfId="18559" xr:uid="{5AFA2CCF-6E1F-4601-9D30-8C9C98C89C17}"/>
    <cellStyle name="Comma 5 2 3 2 3 4 3" xfId="10471" xr:uid="{24CA746C-6392-464C-B7D1-F9EF0C26A4A2}"/>
    <cellStyle name="Comma 5 2 3 2 3 4 3 2" xfId="22603" xr:uid="{CED0C1C6-E214-4CD0-B6F9-55F4BA0EA106}"/>
    <cellStyle name="Comma 5 2 3 2 3 4 4" xfId="14515" xr:uid="{38464C3B-2DC8-430A-84C2-1D5A91744192}"/>
    <cellStyle name="Comma 5 2 3 2 3 5" xfId="4405" xr:uid="{7AA8827C-ADCA-47A4-8623-66DA20935814}"/>
    <cellStyle name="Comma 5 2 3 2 3 5 2" xfId="16537" xr:uid="{F88105BA-0243-4171-AAD7-F0D9C80BBD20}"/>
    <cellStyle name="Comma 5 2 3 2 3 6" xfId="8449" xr:uid="{79C66AC6-7CC3-4F20-B244-434371C67462}"/>
    <cellStyle name="Comma 5 2 3 2 3 6 2" xfId="20581" xr:uid="{90FA9B4E-8C80-48D5-B612-0FDA8ED14519}"/>
    <cellStyle name="Comma 5 2 3 2 3 7" xfId="12493" xr:uid="{0A4F0F30-19D9-4116-BC23-33E143BBEBB8}"/>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3" xfId="11734" xr:uid="{997BD5CA-A2FF-4CD3-9C90-00EB3B28B3C9}"/>
    <cellStyle name="Comma 5 2 3 2 4 2 2 3 2" xfId="23866" xr:uid="{430259FD-B796-440D-A37B-942C48077EF2}"/>
    <cellStyle name="Comma 5 2 3 2 4 2 2 4" xfId="15778" xr:uid="{0F88271F-7988-4302-9F13-01B14721742D}"/>
    <cellStyle name="Comma 5 2 3 2 4 2 3" xfId="5668" xr:uid="{5D5A5F7F-2B1C-43FB-AAEA-5FA5F99A6F6D}"/>
    <cellStyle name="Comma 5 2 3 2 4 2 3 2" xfId="17800" xr:uid="{2C90E231-A79A-4E5B-9AFC-C8BB6360E606}"/>
    <cellStyle name="Comma 5 2 3 2 4 2 4" xfId="9712" xr:uid="{C1DABE85-292A-44F7-ACB0-073D08C36208}"/>
    <cellStyle name="Comma 5 2 3 2 4 2 4 2" xfId="21844" xr:uid="{185C7D3A-765B-459B-81D4-B1DEC54E4471}"/>
    <cellStyle name="Comma 5 2 3 2 4 2 5" xfId="13756" xr:uid="{C93FAB8D-E4FB-440A-AD7B-ABD8BD216898}"/>
    <cellStyle name="Comma 5 2 3 2 4 3" xfId="2635" xr:uid="{1EB00047-3697-422E-96DE-BE9EF9633F2F}"/>
    <cellStyle name="Comma 5 2 3 2 4 3 2" xfId="6679" xr:uid="{B8A5482C-5E41-4ECE-8B82-4BB15CC26831}"/>
    <cellStyle name="Comma 5 2 3 2 4 3 2 2" xfId="18811" xr:uid="{A3FAB00A-48A4-4D61-B166-F0037746E07A}"/>
    <cellStyle name="Comma 5 2 3 2 4 3 3" xfId="10723" xr:uid="{4A96BA76-849D-4711-A37D-E40C6A82F0AE}"/>
    <cellStyle name="Comma 5 2 3 2 4 3 3 2" xfId="22855" xr:uid="{8526AFF7-EC92-4864-B090-62188123CDC6}"/>
    <cellStyle name="Comma 5 2 3 2 4 3 4" xfId="14767" xr:uid="{A19C6E93-AC82-4201-8ECC-7CABBAF62291}"/>
    <cellStyle name="Comma 5 2 3 2 4 4" xfId="4657" xr:uid="{719203B9-9905-49E5-AA8B-F683A667186D}"/>
    <cellStyle name="Comma 5 2 3 2 4 4 2" xfId="16789" xr:uid="{90713EED-9CD2-4582-95C2-B80146284963}"/>
    <cellStyle name="Comma 5 2 3 2 4 5" xfId="8701" xr:uid="{6E55210E-7692-442D-A425-EDFEA959A8FB}"/>
    <cellStyle name="Comma 5 2 3 2 4 5 2" xfId="20833" xr:uid="{3B92D1B7-1E3C-4210-873D-504D0364D949}"/>
    <cellStyle name="Comma 5 2 3 2 4 6" xfId="12745" xr:uid="{87A0C282-488C-4752-AD0A-407DEDA5AB08}"/>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3" xfId="11229" xr:uid="{7FCD4938-12BA-4E36-AC35-DBEB3443DAA4}"/>
    <cellStyle name="Comma 5 2 3 2 5 2 3 2" xfId="23361" xr:uid="{E8D4F094-6EF0-4A1D-A721-650A979A5F59}"/>
    <cellStyle name="Comma 5 2 3 2 5 2 4" xfId="15273" xr:uid="{2CCA8765-ED8E-4CA3-9076-90A33B135EE8}"/>
    <cellStyle name="Comma 5 2 3 2 5 3" xfId="5163" xr:uid="{6CDFAE4A-3DEA-4A2D-9B8E-AB4A839A523F}"/>
    <cellStyle name="Comma 5 2 3 2 5 3 2" xfId="17295" xr:uid="{2C60FA53-783D-4A23-A66B-1E92974647B3}"/>
    <cellStyle name="Comma 5 2 3 2 5 4" xfId="9207" xr:uid="{80F4F8E7-DA91-4942-A00D-D6EF88CD7DA0}"/>
    <cellStyle name="Comma 5 2 3 2 5 4 2" xfId="21339" xr:uid="{839A2C1E-D600-4BF8-BE09-C03EABCA7B81}"/>
    <cellStyle name="Comma 5 2 3 2 5 5" xfId="13251" xr:uid="{C174A587-F952-4504-88D7-75CCFC817926}"/>
    <cellStyle name="Comma 5 2 3 2 6" xfId="2130" xr:uid="{8100DB80-2E09-41D6-9094-B65FCA18D22A}"/>
    <cellStyle name="Comma 5 2 3 2 6 2" xfId="6174" xr:uid="{B8B9CAC9-0C4D-45D8-B1D4-FF725A8D2F3E}"/>
    <cellStyle name="Comma 5 2 3 2 6 2 2" xfId="18306" xr:uid="{BF4C57E0-A36C-420C-90D6-6A1B4E15533F}"/>
    <cellStyle name="Comma 5 2 3 2 6 3" xfId="10218" xr:uid="{0E54A575-6CCD-4755-95CE-114E5C5320E5}"/>
    <cellStyle name="Comma 5 2 3 2 6 3 2" xfId="22350" xr:uid="{4268E042-69DC-4C3C-BD5D-A4C6D4A00BB5}"/>
    <cellStyle name="Comma 5 2 3 2 6 4" xfId="14262" xr:uid="{EFC42C62-1723-47F4-9FA5-0255CBB4BA82}"/>
    <cellStyle name="Comma 5 2 3 2 7" xfId="4152" xr:uid="{74EF376B-87D0-4D5A-81FC-69DF97FFA40C}"/>
    <cellStyle name="Comma 5 2 3 2 7 2" xfId="16284" xr:uid="{1F4225C0-8A69-444A-B838-F2F43296CC59}"/>
    <cellStyle name="Comma 5 2 3 2 8" xfId="8196" xr:uid="{B16FF68C-7CA6-45F0-AB76-CB1B30C1A31A}"/>
    <cellStyle name="Comma 5 2 3 2 8 2" xfId="20328" xr:uid="{C0E90A87-0E2F-4C72-964C-0000B0072268}"/>
    <cellStyle name="Comma 5 2 3 2 9" xfId="12240" xr:uid="{5EBBE946-B843-475D-B35A-4EF8098919A8}"/>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3" xfId="12050" xr:uid="{ED6AB27A-8826-4B16-8534-C9CFDE1C47D8}"/>
    <cellStyle name="Comma 5 2 3 3 2 2 2 2 3 2" xfId="24182" xr:uid="{06E8EFF3-EFA9-4D41-95A4-AD8E7C61A83D}"/>
    <cellStyle name="Comma 5 2 3 3 2 2 2 2 4" xfId="16094" xr:uid="{77A130E4-32F0-4430-A6C6-C282FB99186E}"/>
    <cellStyle name="Comma 5 2 3 3 2 2 2 3" xfId="5984" xr:uid="{F9570B57-4A6C-46FE-BA5D-30A76FDD6C29}"/>
    <cellStyle name="Comma 5 2 3 3 2 2 2 3 2" xfId="18116" xr:uid="{77F8AA6D-5A10-490E-A699-E11AC84A6F1B}"/>
    <cellStyle name="Comma 5 2 3 3 2 2 2 4" xfId="10028" xr:uid="{CEC288A7-D9A1-4210-9603-F19CF833CE74}"/>
    <cellStyle name="Comma 5 2 3 3 2 2 2 4 2" xfId="22160" xr:uid="{39760CDF-35FB-4F11-9190-D1DECE2C4015}"/>
    <cellStyle name="Comma 5 2 3 3 2 2 2 5" xfId="14072" xr:uid="{D1B6132D-A6D4-44F7-A533-1C7D58D142EC}"/>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3" xfId="11039" xr:uid="{4C23DCC6-29D6-489D-95E9-24BE3F4C31EE}"/>
    <cellStyle name="Comma 5 2 3 3 2 2 3 3 2" xfId="23171" xr:uid="{00419D7E-F652-4CC7-B5E3-0013ED4806F4}"/>
    <cellStyle name="Comma 5 2 3 3 2 2 3 4" xfId="15083" xr:uid="{41E0EC51-C699-4DED-BA43-AD5975FB711E}"/>
    <cellStyle name="Comma 5 2 3 3 2 2 4" xfId="4973" xr:uid="{46D0A0CE-8494-4F7D-A39D-B17283DBD3D4}"/>
    <cellStyle name="Comma 5 2 3 3 2 2 4 2" xfId="17105" xr:uid="{09644132-C613-4542-BC98-A9D130150C38}"/>
    <cellStyle name="Comma 5 2 3 3 2 2 5" xfId="9017" xr:uid="{243410E1-9C7A-4A45-BB48-5ED92A148836}"/>
    <cellStyle name="Comma 5 2 3 3 2 2 5 2" xfId="21149" xr:uid="{F376865E-0282-46AF-AB32-0B63CBAB0BC3}"/>
    <cellStyle name="Comma 5 2 3 3 2 2 6" xfId="13061" xr:uid="{032E250C-599B-4C8F-ACF1-DE51811E0F20}"/>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3" xfId="11545" xr:uid="{9F51C800-4916-463B-BEF7-71940D702D30}"/>
    <cellStyle name="Comma 5 2 3 3 2 3 2 3 2" xfId="23677" xr:uid="{3AB39F9C-5605-40E0-A39E-2BE6DE933C59}"/>
    <cellStyle name="Comma 5 2 3 3 2 3 2 4" xfId="15589" xr:uid="{42703D5D-84E3-4B41-9901-5699D3B9099A}"/>
    <cellStyle name="Comma 5 2 3 3 2 3 3" xfId="5479" xr:uid="{4911B2FD-9001-4917-92D9-F4E16FDA5655}"/>
    <cellStyle name="Comma 5 2 3 3 2 3 3 2" xfId="17611" xr:uid="{40316510-8EC9-46D9-AECF-6F6635B42501}"/>
    <cellStyle name="Comma 5 2 3 3 2 3 4" xfId="9523" xr:uid="{DC1650AE-6708-4A6E-BBE3-6FEF0F90264B}"/>
    <cellStyle name="Comma 5 2 3 3 2 3 4 2" xfId="21655" xr:uid="{348C7E97-53C5-416F-8158-A638E83B465B}"/>
    <cellStyle name="Comma 5 2 3 3 2 3 5" xfId="13567" xr:uid="{2668F865-BEDF-4D89-B369-FCD9B8A978A2}"/>
    <cellStyle name="Comma 5 2 3 3 2 4" xfId="2446" xr:uid="{43410619-9E3A-431A-A22A-A016E308FDB1}"/>
    <cellStyle name="Comma 5 2 3 3 2 4 2" xfId="6490" xr:uid="{6F932340-089C-47F3-B065-5CE2153B7FBD}"/>
    <cellStyle name="Comma 5 2 3 3 2 4 2 2" xfId="18622" xr:uid="{8139A891-6718-43C9-91C3-850AA6CF1A91}"/>
    <cellStyle name="Comma 5 2 3 3 2 4 3" xfId="10534" xr:uid="{BA35F245-6E80-4E7F-88D2-C5C81B412BE6}"/>
    <cellStyle name="Comma 5 2 3 3 2 4 3 2" xfId="22666" xr:uid="{F2FD7130-7BB7-4925-9077-78624A46A035}"/>
    <cellStyle name="Comma 5 2 3 3 2 4 4" xfId="14578" xr:uid="{7A574935-A3C4-4F39-B8DA-F2FFDD684991}"/>
    <cellStyle name="Comma 5 2 3 3 2 5" xfId="4468" xr:uid="{969C8183-B4CB-47E5-8264-CC1DAB3A1818}"/>
    <cellStyle name="Comma 5 2 3 3 2 5 2" xfId="16600" xr:uid="{772670DF-E919-4356-9D09-AC8C5F61AA49}"/>
    <cellStyle name="Comma 5 2 3 3 2 6" xfId="8512" xr:uid="{4E002E0D-79E7-4BAF-9573-FF97EB6EBD6F}"/>
    <cellStyle name="Comma 5 2 3 3 2 6 2" xfId="20644" xr:uid="{DA29B710-6197-4C63-B1F0-3F1F313E1B9A}"/>
    <cellStyle name="Comma 5 2 3 3 2 7" xfId="12556" xr:uid="{44C50EE0-26C1-4409-A9C8-5F91F2A1D6C2}"/>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3" xfId="11797" xr:uid="{6D4F51F9-D3F7-4678-B121-80DB2BAEC570}"/>
    <cellStyle name="Comma 5 2 3 3 3 2 2 3 2" xfId="23929" xr:uid="{90C9F7D7-538A-4605-B0E9-45C86EB2F4CB}"/>
    <cellStyle name="Comma 5 2 3 3 3 2 2 4" xfId="15841" xr:uid="{6FBF16E2-7F02-4AB6-8CF0-D896887DA815}"/>
    <cellStyle name="Comma 5 2 3 3 3 2 3" xfId="5731" xr:uid="{2B019577-5CAA-44BC-8B4F-42DA354FA9D8}"/>
    <cellStyle name="Comma 5 2 3 3 3 2 3 2" xfId="17863" xr:uid="{D3A70A14-448C-4368-98CE-B711BE0ED028}"/>
    <cellStyle name="Comma 5 2 3 3 3 2 4" xfId="9775" xr:uid="{4DCE50FE-53BF-4BF9-903B-1866FE9E8FE2}"/>
    <cellStyle name="Comma 5 2 3 3 3 2 4 2" xfId="21907" xr:uid="{C457EB08-077E-4256-869D-F08778887DDA}"/>
    <cellStyle name="Comma 5 2 3 3 3 2 5" xfId="13819" xr:uid="{858902C1-CD4E-4894-8C57-1E31B18DA268}"/>
    <cellStyle name="Comma 5 2 3 3 3 3" xfId="2698" xr:uid="{B4E1DEA9-C8FB-43B3-8FD4-5AA29575CFCF}"/>
    <cellStyle name="Comma 5 2 3 3 3 3 2" xfId="6742" xr:uid="{31B959C9-A3A4-4719-84C0-F5640A0A5130}"/>
    <cellStyle name="Comma 5 2 3 3 3 3 2 2" xfId="18874" xr:uid="{1D72AD1B-E245-4863-81E9-F213B55E57EF}"/>
    <cellStyle name="Comma 5 2 3 3 3 3 3" xfId="10786" xr:uid="{ED90EAF4-A947-4591-9F08-79AEC773F2F6}"/>
    <cellStyle name="Comma 5 2 3 3 3 3 3 2" xfId="22918" xr:uid="{B2B1A570-6BC8-4D35-95ED-62F53C65AB5F}"/>
    <cellStyle name="Comma 5 2 3 3 3 3 4" xfId="14830" xr:uid="{D1FE777B-848E-4BA9-95DC-8E7C0E3D367E}"/>
    <cellStyle name="Comma 5 2 3 3 3 4" xfId="4720" xr:uid="{8DDBA712-E03B-4ED8-8E5F-83032A034FDC}"/>
    <cellStyle name="Comma 5 2 3 3 3 4 2" xfId="16852" xr:uid="{27D03411-C436-4C0D-B5D2-85D49B1A6264}"/>
    <cellStyle name="Comma 5 2 3 3 3 5" xfId="8764" xr:uid="{3BAC170A-87A1-450B-86EB-073EF72C9527}"/>
    <cellStyle name="Comma 5 2 3 3 3 5 2" xfId="20896" xr:uid="{91C7ECF2-E942-47E7-9E62-291F40BF167A}"/>
    <cellStyle name="Comma 5 2 3 3 3 6" xfId="12808" xr:uid="{CED76A12-D2D4-4874-B936-85E6748FAE49}"/>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3" xfId="11292" xr:uid="{C087A607-8BE7-49A3-BED6-195FFED0D1D3}"/>
    <cellStyle name="Comma 5 2 3 3 4 2 3 2" xfId="23424" xr:uid="{5AC906D3-5D4B-4861-A233-922D5A132A5B}"/>
    <cellStyle name="Comma 5 2 3 3 4 2 4" xfId="15336" xr:uid="{E3090876-35EE-46AC-946A-84AE3406F701}"/>
    <cellStyle name="Comma 5 2 3 3 4 3" xfId="5226" xr:uid="{2A15AFEE-082E-46FB-BE11-9B0B9B9F1B06}"/>
    <cellStyle name="Comma 5 2 3 3 4 3 2" xfId="17358" xr:uid="{AFDCA121-639C-4011-8751-8FFAC2F2560A}"/>
    <cellStyle name="Comma 5 2 3 3 4 4" xfId="9270" xr:uid="{DDD76F75-0FF9-43BC-A0DC-C02A8FFF301D}"/>
    <cellStyle name="Comma 5 2 3 3 4 4 2" xfId="21402" xr:uid="{937C039A-BA97-43E2-AEBA-ACD442E562F2}"/>
    <cellStyle name="Comma 5 2 3 3 4 5" xfId="13314" xr:uid="{F344A5B4-6D8E-452C-9D53-B1B0815F2C97}"/>
    <cellStyle name="Comma 5 2 3 3 5" xfId="2193" xr:uid="{0C234E7D-971B-4BA4-A4FC-8D140CCFA43D}"/>
    <cellStyle name="Comma 5 2 3 3 5 2" xfId="6237" xr:uid="{E8ED4645-F30B-4259-A65C-96D4213E7791}"/>
    <cellStyle name="Comma 5 2 3 3 5 2 2" xfId="18369" xr:uid="{24352884-A76A-4D86-A459-DAFB89FC3EA3}"/>
    <cellStyle name="Comma 5 2 3 3 5 3" xfId="10281" xr:uid="{2CE3EB5B-ACE1-427D-9830-65D4CC70F12F}"/>
    <cellStyle name="Comma 5 2 3 3 5 3 2" xfId="22413" xr:uid="{41473577-507B-44FE-895A-0D1D92EC7FAA}"/>
    <cellStyle name="Comma 5 2 3 3 5 4" xfId="14325" xr:uid="{F0E334A8-699C-4E75-A511-78D94E01DD22}"/>
    <cellStyle name="Comma 5 2 3 3 6" xfId="4215" xr:uid="{4F8F3722-4385-4013-9496-23FDC92C8E64}"/>
    <cellStyle name="Comma 5 2 3 3 6 2" xfId="16347" xr:uid="{3B7358A7-3EA2-4868-B46E-510CC8EF82DF}"/>
    <cellStyle name="Comma 5 2 3 3 7" xfId="8259" xr:uid="{301CE1E8-F905-4AC1-8C9C-39C8AC3D473C}"/>
    <cellStyle name="Comma 5 2 3 3 7 2" xfId="20391" xr:uid="{DD88D384-2DD8-4B20-9D7E-6E82F0FEDF92}"/>
    <cellStyle name="Comma 5 2 3 3 8" xfId="12303" xr:uid="{3E00E171-CBB0-46BE-A9E3-4059D0669A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3" xfId="11924" xr:uid="{0E1A2BF7-55C7-4326-8A22-FCAA5431F0EB}"/>
    <cellStyle name="Comma 5 2 3 4 2 2 2 3 2" xfId="24056" xr:uid="{0F3DF95E-D191-4F3E-BEBE-0F617B270E0D}"/>
    <cellStyle name="Comma 5 2 3 4 2 2 2 4" xfId="15968" xr:uid="{79A1E097-C0D0-4F3C-B8B9-2D280355ACED}"/>
    <cellStyle name="Comma 5 2 3 4 2 2 3" xfId="5858" xr:uid="{BDE11FEC-4CA6-4C1F-AB42-0C2283011F2C}"/>
    <cellStyle name="Comma 5 2 3 4 2 2 3 2" xfId="17990" xr:uid="{746B1862-118F-4311-B645-75F35E9C9D93}"/>
    <cellStyle name="Comma 5 2 3 4 2 2 4" xfId="9902" xr:uid="{01516BA3-E5C6-4AEA-A67E-E6A0FEC9C181}"/>
    <cellStyle name="Comma 5 2 3 4 2 2 4 2" xfId="22034" xr:uid="{1EC7A517-D04A-4353-AEC9-09F03A325744}"/>
    <cellStyle name="Comma 5 2 3 4 2 2 5" xfId="13946" xr:uid="{FD7CEA2A-9A76-48F8-9327-C270733CBDD9}"/>
    <cellStyle name="Comma 5 2 3 4 2 3" xfId="2825" xr:uid="{2C82C210-B6E5-4D96-90D7-4EFDCBDE189D}"/>
    <cellStyle name="Comma 5 2 3 4 2 3 2" xfId="6869" xr:uid="{3CB12051-B483-4EC4-98CE-7A9BACD0259A}"/>
    <cellStyle name="Comma 5 2 3 4 2 3 2 2" xfId="19001" xr:uid="{C18B832F-F4A2-4C1D-A1B8-B6956AF3EB68}"/>
    <cellStyle name="Comma 5 2 3 4 2 3 3" xfId="10913" xr:uid="{9A8ABCFB-C74B-4A62-AA45-5E9CB8881155}"/>
    <cellStyle name="Comma 5 2 3 4 2 3 3 2" xfId="23045" xr:uid="{6512242A-3531-44D7-B7EC-37C4E7602CEF}"/>
    <cellStyle name="Comma 5 2 3 4 2 3 4" xfId="14957" xr:uid="{E27D69E6-1217-4649-9217-01A725A53A37}"/>
    <cellStyle name="Comma 5 2 3 4 2 4" xfId="4847" xr:uid="{A0B05969-BCD1-4930-8F9F-2DBF72E11BC4}"/>
    <cellStyle name="Comma 5 2 3 4 2 4 2" xfId="16979" xr:uid="{AB4F6E63-A3AF-478F-9A7B-7C89F8E62483}"/>
    <cellStyle name="Comma 5 2 3 4 2 5" xfId="8891" xr:uid="{4E4CED7A-C170-41A3-B656-26806525F6BC}"/>
    <cellStyle name="Comma 5 2 3 4 2 5 2" xfId="21023" xr:uid="{8DECF22D-0524-4535-AAA5-0188889EBD4A}"/>
    <cellStyle name="Comma 5 2 3 4 2 6" xfId="12935" xr:uid="{7F58C97B-120B-4EC3-BD15-73AAAFE5A6B9}"/>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3" xfId="11419" xr:uid="{3C62F4A4-02C9-4E3F-9BA1-DDC3B8EE8269}"/>
    <cellStyle name="Comma 5 2 3 4 3 2 3 2" xfId="23551" xr:uid="{CA9D1043-B952-4285-9E0C-30E7DB7A5E41}"/>
    <cellStyle name="Comma 5 2 3 4 3 2 4" xfId="15463" xr:uid="{8AF6C818-41C5-4470-A634-2B1A1102AE38}"/>
    <cellStyle name="Comma 5 2 3 4 3 3" xfId="5353" xr:uid="{9F79DD5D-A71D-4B6C-A99C-80C082037C4D}"/>
    <cellStyle name="Comma 5 2 3 4 3 3 2" xfId="17485" xr:uid="{5DF76BDB-0299-4D33-A70B-FE71348DE9CA}"/>
    <cellStyle name="Comma 5 2 3 4 3 4" xfId="9397" xr:uid="{44C6D814-6BDA-4203-8355-2EB64F47C772}"/>
    <cellStyle name="Comma 5 2 3 4 3 4 2" xfId="21529" xr:uid="{82A862C2-E105-44CD-8D81-7D72729FFE4B}"/>
    <cellStyle name="Comma 5 2 3 4 3 5" xfId="13441" xr:uid="{5669C8A0-7B54-4E0F-92AD-F59FEC9DE5A2}"/>
    <cellStyle name="Comma 5 2 3 4 4" xfId="2320" xr:uid="{0838D2BC-0340-40E8-B973-AA697981431C}"/>
    <cellStyle name="Comma 5 2 3 4 4 2" xfId="6364" xr:uid="{1C1A4856-CBF8-46C1-901E-994B22C89F5A}"/>
    <cellStyle name="Comma 5 2 3 4 4 2 2" xfId="18496" xr:uid="{5910E852-DA03-4AFC-882C-865C51271A48}"/>
    <cellStyle name="Comma 5 2 3 4 4 3" xfId="10408" xr:uid="{77529F93-B300-4C72-AB3E-37EED2E9C131}"/>
    <cellStyle name="Comma 5 2 3 4 4 3 2" xfId="22540" xr:uid="{C58062B8-07E1-485C-BCCE-F261B8B77579}"/>
    <cellStyle name="Comma 5 2 3 4 4 4" xfId="14452" xr:uid="{77337A26-EB3B-4CE5-8B06-26AEA7EF1BC5}"/>
    <cellStyle name="Comma 5 2 3 4 5" xfId="4342" xr:uid="{DD5866F1-8465-4771-A446-056A0170819C}"/>
    <cellStyle name="Comma 5 2 3 4 5 2" xfId="16474" xr:uid="{E8DFB0E4-BEF9-4521-A577-1D610CC58144}"/>
    <cellStyle name="Comma 5 2 3 4 6" xfId="8386" xr:uid="{9C58D65F-1B3F-45F0-A690-97EC7CD920E4}"/>
    <cellStyle name="Comma 5 2 3 4 6 2" xfId="20518" xr:uid="{3D748C0D-81A2-4585-B28D-6EE9DA38F57C}"/>
    <cellStyle name="Comma 5 2 3 4 7" xfId="12430" xr:uid="{CE9D579F-7FFB-4C7C-93E0-E32E13A951D9}"/>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3" xfId="11671" xr:uid="{DB845F1A-F1BD-4AB3-A0E3-1499B97B0ADF}"/>
    <cellStyle name="Comma 5 2 3 5 2 2 3 2" xfId="23803" xr:uid="{5B2A5333-C541-43A3-AD6B-0998C8AE8FA4}"/>
    <cellStyle name="Comma 5 2 3 5 2 2 4" xfId="15715" xr:uid="{A53759F4-84CA-4D7E-A53C-C69F08EEA3D4}"/>
    <cellStyle name="Comma 5 2 3 5 2 3" xfId="5605" xr:uid="{326F5D34-2758-44A2-BCAA-E3C67949316B}"/>
    <cellStyle name="Comma 5 2 3 5 2 3 2" xfId="17737" xr:uid="{FE4F5980-43C1-4AC4-8FEC-A5D4D8B8E8C8}"/>
    <cellStyle name="Comma 5 2 3 5 2 4" xfId="9649" xr:uid="{C694B493-9AD4-479A-A1C9-C73E4A214E92}"/>
    <cellStyle name="Comma 5 2 3 5 2 4 2" xfId="21781" xr:uid="{F36F90FF-8D3E-43AA-BF6F-4C8B0E9009AB}"/>
    <cellStyle name="Comma 5 2 3 5 2 5" xfId="13693" xr:uid="{EB6AD7E1-D7B3-4743-87A5-4DC3EA6EF029}"/>
    <cellStyle name="Comma 5 2 3 5 3" xfId="2572" xr:uid="{CCEB3A7E-F2BC-4C5F-83D1-421C6621B709}"/>
    <cellStyle name="Comma 5 2 3 5 3 2" xfId="6616" xr:uid="{4D15805D-DB39-493F-B97A-BC62850F1BBA}"/>
    <cellStyle name="Comma 5 2 3 5 3 2 2" xfId="18748" xr:uid="{5C180B2A-C352-4A48-B851-7E2EC769670F}"/>
    <cellStyle name="Comma 5 2 3 5 3 3" xfId="10660" xr:uid="{BBDE323B-29F6-42A4-91B1-672DE6D7CB39}"/>
    <cellStyle name="Comma 5 2 3 5 3 3 2" xfId="22792" xr:uid="{BC63AB70-C9A7-43F5-BEC1-F6732C6842E0}"/>
    <cellStyle name="Comma 5 2 3 5 3 4" xfId="14704" xr:uid="{AD88A511-07A6-4427-8181-F05E596742A1}"/>
    <cellStyle name="Comma 5 2 3 5 4" xfId="4594" xr:uid="{EB90159A-A0FA-48BA-A1BC-90BE4806A066}"/>
    <cellStyle name="Comma 5 2 3 5 4 2" xfId="16726" xr:uid="{31879FB4-B094-4C30-89F4-9523655E2309}"/>
    <cellStyle name="Comma 5 2 3 5 5" xfId="8638" xr:uid="{749C853E-D3E8-414B-9CAE-7BCF793F0602}"/>
    <cellStyle name="Comma 5 2 3 5 5 2" xfId="20770" xr:uid="{18DD5F8B-63D0-41C2-85CA-0B4309EB1600}"/>
    <cellStyle name="Comma 5 2 3 5 6" xfId="12682" xr:uid="{1B6B0E3D-BA81-453B-8BC6-A0168C7B7B5D}"/>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3" xfId="11166" xr:uid="{D3AF6A51-1B14-4497-B924-3ACD9C81CE84}"/>
    <cellStyle name="Comma 5 2 3 6 2 3 2" xfId="23298" xr:uid="{D36A7459-6EC0-4121-B1D0-C64A69C336D3}"/>
    <cellStyle name="Comma 5 2 3 6 2 4" xfId="15210" xr:uid="{07C59D8E-06F1-4177-B491-A4B488E14ADB}"/>
    <cellStyle name="Comma 5 2 3 6 3" xfId="5100" xr:uid="{29A8D147-F4A9-47A2-BD5C-D27C82CA4D24}"/>
    <cellStyle name="Comma 5 2 3 6 3 2" xfId="17232" xr:uid="{50A472C1-2D46-4676-BA1B-4809788659BF}"/>
    <cellStyle name="Comma 5 2 3 6 4" xfId="9144" xr:uid="{AB40E34A-9732-415A-BE87-20C2A0EB6D52}"/>
    <cellStyle name="Comma 5 2 3 6 4 2" xfId="21276" xr:uid="{AE159AE4-749B-412F-B192-E089F84290ED}"/>
    <cellStyle name="Comma 5 2 3 6 5" xfId="13188" xr:uid="{F452FA4A-46A4-4676-9860-297D83DD25C0}"/>
    <cellStyle name="Comma 5 2 3 7" xfId="2067" xr:uid="{EA76ADF9-FA38-40DD-81CD-2A68884C7BAB}"/>
    <cellStyle name="Comma 5 2 3 7 2" xfId="6111" xr:uid="{07B69F66-19F7-4D79-9BFF-0DC5702A5A09}"/>
    <cellStyle name="Comma 5 2 3 7 2 2" xfId="18243" xr:uid="{DA8196BF-8342-4925-BD4B-DCC27B3FD0E6}"/>
    <cellStyle name="Comma 5 2 3 7 3" xfId="10155" xr:uid="{C63AE677-29EF-418F-B75B-F9DB4FE5731B}"/>
    <cellStyle name="Comma 5 2 3 7 3 2" xfId="22287" xr:uid="{364E611B-0EA5-47B4-9465-AE372DD8B323}"/>
    <cellStyle name="Comma 5 2 3 7 4" xfId="14199" xr:uid="{314D55C9-E0AA-478E-A3BB-D7FF0891F8D4}"/>
    <cellStyle name="Comma 5 2 3 8" xfId="4089" xr:uid="{E765395F-696F-4678-8E50-4AE4FB2F3092}"/>
    <cellStyle name="Comma 5 2 3 8 2" xfId="16221" xr:uid="{C881CA2D-4108-4085-B89F-05B61EF817BC}"/>
    <cellStyle name="Comma 5 2 3 9" xfId="8133" xr:uid="{DEB05464-66AD-427D-A23C-16959AF640BD}"/>
    <cellStyle name="Comma 5 2 3 9 2" xfId="20265" xr:uid="{8C3900DD-1726-45D5-A712-32538EDA23DB}"/>
    <cellStyle name="Comma 5 2 4" xfId="66" xr:uid="{DBA60F6E-9FED-4AD2-B11A-F805349CD2A2}"/>
    <cellStyle name="Comma 5 2 4 10" xfId="12198" xr:uid="{BEB2137F-7A67-4C9D-826A-B7D6D58BAEF3}"/>
    <cellStyle name="Comma 5 2 4 2" xfId="129" xr:uid="{81BD9487-A34F-40A0-A82B-C157FFC746EE}"/>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3" xfId="12134" xr:uid="{5A58B0E5-8DEF-4EFD-BDDE-361CEA0167C6}"/>
    <cellStyle name="Comma 5 2 4 2 2 2 2 2 2 3 2" xfId="24266" xr:uid="{5492C234-C4C4-4435-A311-45AB560CBEB0}"/>
    <cellStyle name="Comma 5 2 4 2 2 2 2 2 2 4" xfId="16178" xr:uid="{F22EC2FF-7D2A-4B22-B007-3DFF736D9D37}"/>
    <cellStyle name="Comma 5 2 4 2 2 2 2 2 3" xfId="6068" xr:uid="{507DD433-B03A-4B2F-BBC1-30137218587C}"/>
    <cellStyle name="Comma 5 2 4 2 2 2 2 2 3 2" xfId="18200" xr:uid="{C80A5C79-6C3A-48DE-BECF-D1B1F5882212}"/>
    <cellStyle name="Comma 5 2 4 2 2 2 2 2 4" xfId="10112" xr:uid="{5083AA40-8DEB-4328-8CF9-4C56F48F2690}"/>
    <cellStyle name="Comma 5 2 4 2 2 2 2 2 4 2" xfId="22244" xr:uid="{8A0574A2-05B5-4EB0-AD2F-A26FBEC3A0D2}"/>
    <cellStyle name="Comma 5 2 4 2 2 2 2 2 5" xfId="14156" xr:uid="{FDFDE468-CAF8-451D-B5F6-899977CA60EB}"/>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3" xfId="11123" xr:uid="{9613FD3C-4751-4963-A92E-8C0BE6AF51FB}"/>
    <cellStyle name="Comma 5 2 4 2 2 2 2 3 3 2" xfId="23255" xr:uid="{1651C39E-7E65-47CF-B8BF-63A649A0A574}"/>
    <cellStyle name="Comma 5 2 4 2 2 2 2 3 4" xfId="15167" xr:uid="{A8C851F9-DFFC-4B4C-950A-3A47D74C429C}"/>
    <cellStyle name="Comma 5 2 4 2 2 2 2 4" xfId="5057" xr:uid="{97DFE9E5-2C50-4DC2-B37E-9DF26D799411}"/>
    <cellStyle name="Comma 5 2 4 2 2 2 2 4 2" xfId="17189" xr:uid="{586FA899-2B29-465E-9A33-171EE8B9B7EA}"/>
    <cellStyle name="Comma 5 2 4 2 2 2 2 5" xfId="9101" xr:uid="{A5625C83-6358-48A5-87E5-54F2E97781A8}"/>
    <cellStyle name="Comma 5 2 4 2 2 2 2 5 2" xfId="21233" xr:uid="{23005DFC-F77C-46CD-A258-ACE9D9C5E663}"/>
    <cellStyle name="Comma 5 2 4 2 2 2 2 6" xfId="13145" xr:uid="{AEF3E45F-AB66-4619-9CC2-DCE95EDB9643}"/>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3" xfId="11629" xr:uid="{30EDA6F5-6948-4A4B-AD29-BDDE2D60E839}"/>
    <cellStyle name="Comma 5 2 4 2 2 2 3 2 3 2" xfId="23761" xr:uid="{ADAC3F90-5166-4496-BAB7-6D160D3FF58D}"/>
    <cellStyle name="Comma 5 2 4 2 2 2 3 2 4" xfId="15673" xr:uid="{12B17DD8-9140-46E7-AC31-BF8E8A828796}"/>
    <cellStyle name="Comma 5 2 4 2 2 2 3 3" xfId="5563" xr:uid="{FC88314C-74D6-4E5F-B9BC-1CBF3BE66437}"/>
    <cellStyle name="Comma 5 2 4 2 2 2 3 3 2" xfId="17695" xr:uid="{ADD4EB36-CA52-454B-9B29-6A4CB39E9F50}"/>
    <cellStyle name="Comma 5 2 4 2 2 2 3 4" xfId="9607" xr:uid="{FDD8EFAF-381D-46BA-AB01-762BAD4867EE}"/>
    <cellStyle name="Comma 5 2 4 2 2 2 3 4 2" xfId="21739" xr:uid="{FF9AB7E2-1685-4FF5-A2D4-A3A810664AB7}"/>
    <cellStyle name="Comma 5 2 4 2 2 2 3 5" xfId="13651" xr:uid="{5D8C7B1A-3B38-4375-A039-DC3A24934F10}"/>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3" xfId="10618" xr:uid="{54FF8123-B9F5-47E8-B764-9104BA5A6945}"/>
    <cellStyle name="Comma 5 2 4 2 2 2 4 3 2" xfId="22750" xr:uid="{71ED044A-55A4-4144-B412-921032F05E13}"/>
    <cellStyle name="Comma 5 2 4 2 2 2 4 4" xfId="14662" xr:uid="{ED8D9B74-1174-49E1-86CA-93E89D8FF6FB}"/>
    <cellStyle name="Comma 5 2 4 2 2 2 5" xfId="4552" xr:uid="{E60A646C-1BC9-41DB-A67C-DCE18A558E9C}"/>
    <cellStyle name="Comma 5 2 4 2 2 2 5 2" xfId="16684" xr:uid="{B9813E74-1FBC-40BC-9686-CB446675B143}"/>
    <cellStyle name="Comma 5 2 4 2 2 2 6" xfId="8596" xr:uid="{5D530019-570D-4E42-97F9-7D33E843EA0D}"/>
    <cellStyle name="Comma 5 2 4 2 2 2 6 2" xfId="20728" xr:uid="{D70FE18B-CCD8-4C0D-B803-AE3E2564640F}"/>
    <cellStyle name="Comma 5 2 4 2 2 2 7" xfId="12640" xr:uid="{A6BC9E36-E177-418B-B0EF-6994B5F7F499}"/>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3" xfId="11881" xr:uid="{C0B2F48C-57E8-4792-ACCC-9CC5C99939DE}"/>
    <cellStyle name="Comma 5 2 4 2 2 3 2 2 3 2" xfId="24013" xr:uid="{C0BC30E8-3F65-4AC3-BF28-E8D1AB80D292}"/>
    <cellStyle name="Comma 5 2 4 2 2 3 2 2 4" xfId="15925" xr:uid="{A558797D-A47E-4109-A1F9-72BC4920A0B0}"/>
    <cellStyle name="Comma 5 2 4 2 2 3 2 3" xfId="5815" xr:uid="{A026B7A0-FB68-4ED3-A605-95C415DDF12D}"/>
    <cellStyle name="Comma 5 2 4 2 2 3 2 3 2" xfId="17947" xr:uid="{0B22E6B1-80D4-46CC-9061-915F790A7892}"/>
    <cellStyle name="Comma 5 2 4 2 2 3 2 4" xfId="9859" xr:uid="{199C0E27-2B44-421E-91A5-A468E4087030}"/>
    <cellStyle name="Comma 5 2 4 2 2 3 2 4 2" xfId="21991" xr:uid="{EDF44DB2-F316-4657-8CFE-49A8758B4F2A}"/>
    <cellStyle name="Comma 5 2 4 2 2 3 2 5" xfId="13903" xr:uid="{A8C1A73A-81A7-4352-BEB2-5177514135F7}"/>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3" xfId="10870" xr:uid="{0F5EA4E7-CE30-4D22-88D8-F5FB87E31CF4}"/>
    <cellStyle name="Comma 5 2 4 2 2 3 3 3 2" xfId="23002" xr:uid="{DC770B66-B3DF-4D05-9E5C-6BC791E43BC5}"/>
    <cellStyle name="Comma 5 2 4 2 2 3 3 4" xfId="14914" xr:uid="{9C58A286-BE8F-4555-830A-6865948EC273}"/>
    <cellStyle name="Comma 5 2 4 2 2 3 4" xfId="4804" xr:uid="{16BDCFFA-D6AD-44CF-98E7-41751E4E50AA}"/>
    <cellStyle name="Comma 5 2 4 2 2 3 4 2" xfId="16936" xr:uid="{D71C2B50-6AB1-4D20-9F5E-D8BF1872E122}"/>
    <cellStyle name="Comma 5 2 4 2 2 3 5" xfId="8848" xr:uid="{8753B52A-CF94-4D9F-A41A-7C39E4A8FC91}"/>
    <cellStyle name="Comma 5 2 4 2 2 3 5 2" xfId="20980" xr:uid="{40EF9512-AE26-43D4-8610-88F4EB61D399}"/>
    <cellStyle name="Comma 5 2 4 2 2 3 6" xfId="12892" xr:uid="{5BE0666D-DB88-4358-BD76-3C2002CD1161}"/>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3" xfId="11376" xr:uid="{F611E7CD-9AA5-4DA4-8F1A-58F923AE5DA4}"/>
    <cellStyle name="Comma 5 2 4 2 2 4 2 3 2" xfId="23508" xr:uid="{19A2D414-42C6-4799-8DA3-7EE18D68C2DF}"/>
    <cellStyle name="Comma 5 2 4 2 2 4 2 4" xfId="15420" xr:uid="{899D7DF2-794A-4D54-BBC4-0DC51A2E2F0C}"/>
    <cellStyle name="Comma 5 2 4 2 2 4 3" xfId="5310" xr:uid="{383C7593-56BB-4A24-BC2D-91AAF87C4D0E}"/>
    <cellStyle name="Comma 5 2 4 2 2 4 3 2" xfId="17442" xr:uid="{53A7CE29-028A-43C0-A9B3-4E96DDDB5C48}"/>
    <cellStyle name="Comma 5 2 4 2 2 4 4" xfId="9354" xr:uid="{62B4F159-FE68-4CEF-816E-A257F202A92C}"/>
    <cellStyle name="Comma 5 2 4 2 2 4 4 2" xfId="21486" xr:uid="{85248033-D834-4028-BF1A-D9A9118F6874}"/>
    <cellStyle name="Comma 5 2 4 2 2 4 5" xfId="13398" xr:uid="{BB287E76-66FB-427E-B8E6-B4B866BD85F5}"/>
    <cellStyle name="Comma 5 2 4 2 2 5" xfId="2277" xr:uid="{DAA4D5DA-5B99-446B-8997-8FD242CC0D24}"/>
    <cellStyle name="Comma 5 2 4 2 2 5 2" xfId="6321" xr:uid="{84E0A69A-72CF-40FD-86EB-E4DBF02E3477}"/>
    <cellStyle name="Comma 5 2 4 2 2 5 2 2" xfId="18453" xr:uid="{8C077A4F-3675-4AA4-B2DB-FE1FCE58D129}"/>
    <cellStyle name="Comma 5 2 4 2 2 5 3" xfId="10365" xr:uid="{9732E9AF-5C39-4132-A992-C8D847AD855A}"/>
    <cellStyle name="Comma 5 2 4 2 2 5 3 2" xfId="22497" xr:uid="{AFFD5D79-96CA-47F4-8FE7-ECC186B14E1D}"/>
    <cellStyle name="Comma 5 2 4 2 2 5 4" xfId="14409" xr:uid="{571F8B87-4FF7-4969-871F-8B7E7C59BF54}"/>
    <cellStyle name="Comma 5 2 4 2 2 6" xfId="4299" xr:uid="{B275DEA4-13CD-4017-9798-34507483F45C}"/>
    <cellStyle name="Comma 5 2 4 2 2 6 2" xfId="16431" xr:uid="{92229A9E-9A60-4D19-9623-8C92BFF27906}"/>
    <cellStyle name="Comma 5 2 4 2 2 7" xfId="8343" xr:uid="{F37FC7A3-892B-447E-B6CA-FB2A124A0337}"/>
    <cellStyle name="Comma 5 2 4 2 2 7 2" xfId="20475" xr:uid="{AAA0AE4B-0666-4771-A5AB-1F0D115BF59D}"/>
    <cellStyle name="Comma 5 2 4 2 2 8" xfId="12387" xr:uid="{02900B7E-FAF9-45CA-AD96-022703CAF3DE}"/>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3" xfId="12008" xr:uid="{EF00A752-975B-4147-B7C6-90D2C5E09470}"/>
    <cellStyle name="Comma 5 2 4 2 3 2 2 2 3 2" xfId="24140" xr:uid="{266C5B3D-E86C-4FD1-9391-536889608189}"/>
    <cellStyle name="Comma 5 2 4 2 3 2 2 2 4" xfId="16052" xr:uid="{2825CB77-3286-41D3-A80C-6AF19857480A}"/>
    <cellStyle name="Comma 5 2 4 2 3 2 2 3" xfId="5942" xr:uid="{4789A718-8EC4-452B-8D2C-5A3091E86E94}"/>
    <cellStyle name="Comma 5 2 4 2 3 2 2 3 2" xfId="18074" xr:uid="{83997605-1C74-42A8-A17E-B1736D865F54}"/>
    <cellStyle name="Comma 5 2 4 2 3 2 2 4" xfId="9986" xr:uid="{236C9602-97CC-46EE-9B3C-C54483DB7418}"/>
    <cellStyle name="Comma 5 2 4 2 3 2 2 4 2" xfId="22118" xr:uid="{55DA09E9-CEA6-46F3-B230-A331D79857E7}"/>
    <cellStyle name="Comma 5 2 4 2 3 2 2 5" xfId="14030" xr:uid="{8D1A3E68-1DC7-4E5B-8DA8-67C247EEBEC9}"/>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3" xfId="10997" xr:uid="{DA490BD8-3C8E-4958-870F-F91672CBBC5D}"/>
    <cellStyle name="Comma 5 2 4 2 3 2 3 3 2" xfId="23129" xr:uid="{1D38F9FE-C116-4882-BD20-22A03AAACFA9}"/>
    <cellStyle name="Comma 5 2 4 2 3 2 3 4" xfId="15041" xr:uid="{00AA3C69-464F-4B71-AC79-1B2C6DAADB96}"/>
    <cellStyle name="Comma 5 2 4 2 3 2 4" xfId="4931" xr:uid="{19E95242-B824-46C4-B0A5-828DCD3DB8B2}"/>
    <cellStyle name="Comma 5 2 4 2 3 2 4 2" xfId="17063" xr:uid="{9FF6E395-8CC8-427E-9DCC-34CC0F2CF76F}"/>
    <cellStyle name="Comma 5 2 4 2 3 2 5" xfId="8975" xr:uid="{D49525C4-9D17-4DBE-B4D5-8D9B513FDF9E}"/>
    <cellStyle name="Comma 5 2 4 2 3 2 5 2" xfId="21107" xr:uid="{7FFDCF3F-0A62-48D6-8100-C6CAD82C755E}"/>
    <cellStyle name="Comma 5 2 4 2 3 2 6" xfId="13019" xr:uid="{20350529-F336-4FBE-A963-D92D51E3957E}"/>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3" xfId="11503" xr:uid="{CF39E229-8A69-402B-AE1C-4EF7FC9DD999}"/>
    <cellStyle name="Comma 5 2 4 2 3 3 2 3 2" xfId="23635" xr:uid="{F6BE1358-69B2-453B-8ADE-EB289404280F}"/>
    <cellStyle name="Comma 5 2 4 2 3 3 2 4" xfId="15547" xr:uid="{02A68708-F3A1-4080-97B9-4606C90A9A14}"/>
    <cellStyle name="Comma 5 2 4 2 3 3 3" xfId="5437" xr:uid="{3A0DBDA7-17A4-43BF-A5BA-08235C33C962}"/>
    <cellStyle name="Comma 5 2 4 2 3 3 3 2" xfId="17569" xr:uid="{B88D4897-336A-4C29-9819-CBF2A0DF9DAC}"/>
    <cellStyle name="Comma 5 2 4 2 3 3 4" xfId="9481" xr:uid="{22955DDF-C096-4478-9185-863D4DAD444D}"/>
    <cellStyle name="Comma 5 2 4 2 3 3 4 2" xfId="21613" xr:uid="{A5ECD443-CDCF-4EBD-AAEA-65AEF5EA832B}"/>
    <cellStyle name="Comma 5 2 4 2 3 3 5" xfId="13525" xr:uid="{F24DAD02-89D4-4A8D-B5F9-CAD0A93EA604}"/>
    <cellStyle name="Comma 5 2 4 2 3 4" xfId="2404" xr:uid="{B1B03796-46B1-4A64-B061-A8CD20057A3F}"/>
    <cellStyle name="Comma 5 2 4 2 3 4 2" xfId="6448" xr:uid="{566144B6-2E74-44EA-A1ED-A00851887380}"/>
    <cellStyle name="Comma 5 2 4 2 3 4 2 2" xfId="18580" xr:uid="{3AE46E5B-0391-4F89-8060-D4E5DBD3CEE4}"/>
    <cellStyle name="Comma 5 2 4 2 3 4 3" xfId="10492" xr:uid="{AF168339-A6B6-4674-B617-9A25E090BE3D}"/>
    <cellStyle name="Comma 5 2 4 2 3 4 3 2" xfId="22624" xr:uid="{7872E794-A472-4769-A753-61601243FCD2}"/>
    <cellStyle name="Comma 5 2 4 2 3 4 4" xfId="14536" xr:uid="{BC03A7C4-07BC-4DDB-84CD-EC980CD46817}"/>
    <cellStyle name="Comma 5 2 4 2 3 5" xfId="4426" xr:uid="{85A684CE-3C32-40D5-89DD-8F1C88BFE0DF}"/>
    <cellStyle name="Comma 5 2 4 2 3 5 2" xfId="16558" xr:uid="{D9413247-0589-42FF-9A9B-FE2ACE54291C}"/>
    <cellStyle name="Comma 5 2 4 2 3 6" xfId="8470" xr:uid="{85929E5E-DED3-4BDF-BA33-579C9144EE93}"/>
    <cellStyle name="Comma 5 2 4 2 3 6 2" xfId="20602" xr:uid="{1C5AD412-1436-47AF-A4AF-8BB3C9780FEB}"/>
    <cellStyle name="Comma 5 2 4 2 3 7" xfId="12514" xr:uid="{FA47C52B-97BD-438E-9335-17E3DAF622AA}"/>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3" xfId="11755" xr:uid="{FC85045A-FFBA-46F4-9403-B7B6829F088D}"/>
    <cellStyle name="Comma 5 2 4 2 4 2 2 3 2" xfId="23887" xr:uid="{F4E5DBB3-A870-410E-ADC8-6E21E3E262FB}"/>
    <cellStyle name="Comma 5 2 4 2 4 2 2 4" xfId="15799" xr:uid="{1AFF7BA0-99CD-4265-937D-CADE0C187701}"/>
    <cellStyle name="Comma 5 2 4 2 4 2 3" xfId="5689" xr:uid="{D329220F-C722-41FF-9BE9-0891ADF49BE8}"/>
    <cellStyle name="Comma 5 2 4 2 4 2 3 2" xfId="17821" xr:uid="{18321168-564C-4AD3-8251-E5F2DF263C06}"/>
    <cellStyle name="Comma 5 2 4 2 4 2 4" xfId="9733" xr:uid="{CCBA7464-3320-4D50-BED3-7804E421EC3F}"/>
    <cellStyle name="Comma 5 2 4 2 4 2 4 2" xfId="21865" xr:uid="{7D4B6229-CBE5-453A-AD64-987BAB5E993F}"/>
    <cellStyle name="Comma 5 2 4 2 4 2 5" xfId="13777" xr:uid="{029B1BF5-29AE-487A-8D80-86D71E0A66D9}"/>
    <cellStyle name="Comma 5 2 4 2 4 3" xfId="2656" xr:uid="{CA5A1454-72EA-47D8-BAC9-0CC77B0DD81E}"/>
    <cellStyle name="Comma 5 2 4 2 4 3 2" xfId="6700" xr:uid="{DB520BE2-95BA-4FF8-A8C7-91A6FF26AB29}"/>
    <cellStyle name="Comma 5 2 4 2 4 3 2 2" xfId="18832" xr:uid="{8ED1EED3-E04C-4BB4-A47D-231F0EBCDB3D}"/>
    <cellStyle name="Comma 5 2 4 2 4 3 3" xfId="10744" xr:uid="{26A98C0E-27F9-40E8-AB2D-F6CDF9C11D27}"/>
    <cellStyle name="Comma 5 2 4 2 4 3 3 2" xfId="22876" xr:uid="{63BC2606-A22E-4DE5-8EB4-5C904CB35362}"/>
    <cellStyle name="Comma 5 2 4 2 4 3 4" xfId="14788" xr:uid="{703384E4-6412-4DDD-9ED9-450D160FB4FF}"/>
    <cellStyle name="Comma 5 2 4 2 4 4" xfId="4678" xr:uid="{3163B284-1E2C-4633-995F-B864DD7B571F}"/>
    <cellStyle name="Comma 5 2 4 2 4 4 2" xfId="16810" xr:uid="{8DA3B55A-6635-4540-BA9D-A46D31AEB47F}"/>
    <cellStyle name="Comma 5 2 4 2 4 5" xfId="8722" xr:uid="{5EBB4F43-D9CA-4937-A4B1-322346297782}"/>
    <cellStyle name="Comma 5 2 4 2 4 5 2" xfId="20854" xr:uid="{9302F70B-DE30-4B8D-B5EA-6A81AC9B465D}"/>
    <cellStyle name="Comma 5 2 4 2 4 6" xfId="12766" xr:uid="{CC59D18E-14E2-4A77-AF23-EE34D1BE9D5A}"/>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3" xfId="11250" xr:uid="{E50846D9-CB6C-49BA-AFD8-D58AD54E774C}"/>
    <cellStyle name="Comma 5 2 4 2 5 2 3 2" xfId="23382" xr:uid="{4AF45439-61BF-40F4-B587-26EBFAF6E927}"/>
    <cellStyle name="Comma 5 2 4 2 5 2 4" xfId="15294" xr:uid="{0658D914-778F-428B-8A1A-6762C665F955}"/>
    <cellStyle name="Comma 5 2 4 2 5 3" xfId="5184" xr:uid="{23DFDB12-D7AF-40BA-A22D-BB4F3B12B6D6}"/>
    <cellStyle name="Comma 5 2 4 2 5 3 2" xfId="17316" xr:uid="{CE08EB47-F684-47AA-B053-A0ADB7217413}"/>
    <cellStyle name="Comma 5 2 4 2 5 4" xfId="9228" xr:uid="{CE333C9B-1AC2-4D40-A5D5-AFA7370F1527}"/>
    <cellStyle name="Comma 5 2 4 2 5 4 2" xfId="21360" xr:uid="{0566A1FA-1DAA-41D7-9DD5-1CCFC005B2E0}"/>
    <cellStyle name="Comma 5 2 4 2 5 5" xfId="13272" xr:uid="{2B3EDFC6-74BB-4556-86A8-F1D77AD93D4A}"/>
    <cellStyle name="Comma 5 2 4 2 6" xfId="2151" xr:uid="{72ED316F-BF6A-41BF-9297-5CEBC615098B}"/>
    <cellStyle name="Comma 5 2 4 2 6 2" xfId="6195" xr:uid="{866E25B6-EEE1-47F3-A5FB-420820210AF4}"/>
    <cellStyle name="Comma 5 2 4 2 6 2 2" xfId="18327" xr:uid="{1E2595C3-432D-45C4-8966-E9947AE8CF3F}"/>
    <cellStyle name="Comma 5 2 4 2 6 3" xfId="10239" xr:uid="{F8368B6A-F491-459D-A320-A96722FC6BCD}"/>
    <cellStyle name="Comma 5 2 4 2 6 3 2" xfId="22371" xr:uid="{2DD2EE4C-2AF4-4A6B-932A-C1DEBBA16FF0}"/>
    <cellStyle name="Comma 5 2 4 2 6 4" xfId="14283" xr:uid="{46776973-43DF-43F2-AF9A-C3945B9C5734}"/>
    <cellStyle name="Comma 5 2 4 2 7" xfId="4173" xr:uid="{6A49DB37-DFE3-460B-88D8-AB2382ABC859}"/>
    <cellStyle name="Comma 5 2 4 2 7 2" xfId="16305" xr:uid="{467006B3-81FD-45D3-87BF-64B732D9C9B1}"/>
    <cellStyle name="Comma 5 2 4 2 8" xfId="8217" xr:uid="{978ED7AD-6BA1-4B51-AAEE-9B75321BA916}"/>
    <cellStyle name="Comma 5 2 4 2 8 2" xfId="20349" xr:uid="{EC50B482-DFB9-4620-AE7E-5CFD0870D123}"/>
    <cellStyle name="Comma 5 2 4 2 9" xfId="12261" xr:uid="{29FCF00C-66D2-487F-9CE3-539E01125409}"/>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3" xfId="12071" xr:uid="{26E7ABAB-209E-474F-A19A-E388741A5D1B}"/>
    <cellStyle name="Comma 5 2 4 3 2 2 2 2 3 2" xfId="24203" xr:uid="{8D6B2D38-6EFE-45F3-8374-42BFBC465A20}"/>
    <cellStyle name="Comma 5 2 4 3 2 2 2 2 4" xfId="16115" xr:uid="{541E59E6-CD7D-4256-8F42-76EED00098BE}"/>
    <cellStyle name="Comma 5 2 4 3 2 2 2 3" xfId="6005" xr:uid="{664652AF-8B1B-4428-ADC2-EB47C147E835}"/>
    <cellStyle name="Comma 5 2 4 3 2 2 2 3 2" xfId="18137" xr:uid="{08F47148-8CC6-4F4E-9EA6-C06130FA14C1}"/>
    <cellStyle name="Comma 5 2 4 3 2 2 2 4" xfId="10049" xr:uid="{727E511D-D80F-42C4-9E9D-8B56AFCE7573}"/>
    <cellStyle name="Comma 5 2 4 3 2 2 2 4 2" xfId="22181" xr:uid="{E2F14A45-727E-4D66-B8F7-7FFF94156613}"/>
    <cellStyle name="Comma 5 2 4 3 2 2 2 5" xfId="14093" xr:uid="{1554F532-696B-4EB2-9CB0-A783301A92CD}"/>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3" xfId="11060" xr:uid="{1FAD2F37-D907-4772-8528-6707601DA388}"/>
    <cellStyle name="Comma 5 2 4 3 2 2 3 3 2" xfId="23192" xr:uid="{90F6E42C-89E2-4DA5-AB09-CD780F8C73C6}"/>
    <cellStyle name="Comma 5 2 4 3 2 2 3 4" xfId="15104" xr:uid="{DCD95435-F849-444A-84FB-53D478293714}"/>
    <cellStyle name="Comma 5 2 4 3 2 2 4" xfId="4994" xr:uid="{E68DC65F-D1E7-4193-AD2C-C6219830B73F}"/>
    <cellStyle name="Comma 5 2 4 3 2 2 4 2" xfId="17126" xr:uid="{93D3FA60-7135-455A-881E-B0A42D97D7F1}"/>
    <cellStyle name="Comma 5 2 4 3 2 2 5" xfId="9038" xr:uid="{9DFD1239-5D9B-4CF8-B402-ACEA85254A83}"/>
    <cellStyle name="Comma 5 2 4 3 2 2 5 2" xfId="21170" xr:uid="{E294D87E-0714-476B-8C89-FE9F8249F16E}"/>
    <cellStyle name="Comma 5 2 4 3 2 2 6" xfId="13082" xr:uid="{74BB4852-2FE4-4B09-93A6-91EC3827DFA1}"/>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3" xfId="11566" xr:uid="{9F1ABD65-F754-4C29-9528-EC8C655CC5D9}"/>
    <cellStyle name="Comma 5 2 4 3 2 3 2 3 2" xfId="23698" xr:uid="{152BE3E2-6B46-498E-8DFC-A0F9B88F7968}"/>
    <cellStyle name="Comma 5 2 4 3 2 3 2 4" xfId="15610" xr:uid="{724E0AE4-37EC-49B5-9961-C69AD02DEA9A}"/>
    <cellStyle name="Comma 5 2 4 3 2 3 3" xfId="5500" xr:uid="{98503EF8-BB98-4786-9FCE-8CF1AC43D5ED}"/>
    <cellStyle name="Comma 5 2 4 3 2 3 3 2" xfId="17632" xr:uid="{78CA8105-95A6-43D0-A66A-4E20E46AE6AF}"/>
    <cellStyle name="Comma 5 2 4 3 2 3 4" xfId="9544" xr:uid="{DE34109A-0530-4A48-85DB-90427925C93C}"/>
    <cellStyle name="Comma 5 2 4 3 2 3 4 2" xfId="21676" xr:uid="{A36DE7D6-9A33-483C-80B9-828BCC547671}"/>
    <cellStyle name="Comma 5 2 4 3 2 3 5" xfId="13588" xr:uid="{26E5E431-DBE3-4E88-AA2D-27B3CBBDB39E}"/>
    <cellStyle name="Comma 5 2 4 3 2 4" xfId="2467" xr:uid="{ABF6A7B6-068B-47CB-BDE0-12BA2030A607}"/>
    <cellStyle name="Comma 5 2 4 3 2 4 2" xfId="6511" xr:uid="{619DCE52-1C9E-4AF4-90F5-5CE3D6E78394}"/>
    <cellStyle name="Comma 5 2 4 3 2 4 2 2" xfId="18643" xr:uid="{DCF976CE-8F23-45AC-889B-B3964CD62BB5}"/>
    <cellStyle name="Comma 5 2 4 3 2 4 3" xfId="10555" xr:uid="{89A6D6C3-EC34-40EB-85AA-B92477C2EAFE}"/>
    <cellStyle name="Comma 5 2 4 3 2 4 3 2" xfId="22687" xr:uid="{F22353DF-981B-4D7E-9C9C-172C57120379}"/>
    <cellStyle name="Comma 5 2 4 3 2 4 4" xfId="14599" xr:uid="{372A9AA7-468D-4C64-BA91-A2565F14AB89}"/>
    <cellStyle name="Comma 5 2 4 3 2 5" xfId="4489" xr:uid="{977A10C2-2B8B-4DC3-8201-3BBAAE62D988}"/>
    <cellStyle name="Comma 5 2 4 3 2 5 2" xfId="16621" xr:uid="{05ACB168-EE31-4C69-B017-81B45EA746F7}"/>
    <cellStyle name="Comma 5 2 4 3 2 6" xfId="8533" xr:uid="{0FC25947-FD40-4BBB-88A6-380DEF0C909C}"/>
    <cellStyle name="Comma 5 2 4 3 2 6 2" xfId="20665" xr:uid="{B2F4666D-61E4-49E7-8634-F99C5C1C5CC5}"/>
    <cellStyle name="Comma 5 2 4 3 2 7" xfId="12577" xr:uid="{1FE5B680-60B8-483C-9F6B-9B4D828F438C}"/>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3" xfId="11818" xr:uid="{FCE789C5-2238-477B-99B3-628FF26E4EE5}"/>
    <cellStyle name="Comma 5 2 4 3 3 2 2 3 2" xfId="23950" xr:uid="{DF39434A-4894-4885-96B5-B31FAEE37237}"/>
    <cellStyle name="Comma 5 2 4 3 3 2 2 4" xfId="15862" xr:uid="{8DB38CC8-C1D7-43A1-B09A-A50071ED5A49}"/>
    <cellStyle name="Comma 5 2 4 3 3 2 3" xfId="5752" xr:uid="{2C5319DC-BF1F-49EF-9287-A2AE3B6E18FE}"/>
    <cellStyle name="Comma 5 2 4 3 3 2 3 2" xfId="17884" xr:uid="{104AE3B1-6126-4A1F-AE3F-96A1B4843F4D}"/>
    <cellStyle name="Comma 5 2 4 3 3 2 4" xfId="9796" xr:uid="{C9BD8B2C-E7DA-45D1-8C53-88003C1E986F}"/>
    <cellStyle name="Comma 5 2 4 3 3 2 4 2" xfId="21928" xr:uid="{D28CD893-81A3-42CC-8AC0-6C3186392602}"/>
    <cellStyle name="Comma 5 2 4 3 3 2 5" xfId="13840" xr:uid="{E280586D-5D4A-4AC0-B791-5F15C5888936}"/>
    <cellStyle name="Comma 5 2 4 3 3 3" xfId="2719" xr:uid="{30FE6128-6204-4C53-B362-578D24D99E20}"/>
    <cellStyle name="Comma 5 2 4 3 3 3 2" xfId="6763" xr:uid="{BBA7677C-4F58-470C-B0D2-C219B5331068}"/>
    <cellStyle name="Comma 5 2 4 3 3 3 2 2" xfId="18895" xr:uid="{160CD431-9038-4CDB-9E85-8D93CD67241D}"/>
    <cellStyle name="Comma 5 2 4 3 3 3 3" xfId="10807" xr:uid="{11BA5865-4FBA-48E8-8AD1-C46F33754D7C}"/>
    <cellStyle name="Comma 5 2 4 3 3 3 3 2" xfId="22939" xr:uid="{FE8B169F-9AC8-4156-82ED-58DF6997B9D7}"/>
    <cellStyle name="Comma 5 2 4 3 3 3 4" xfId="14851" xr:uid="{C365642F-5520-432F-9FD2-35BCF25A2276}"/>
    <cellStyle name="Comma 5 2 4 3 3 4" xfId="4741" xr:uid="{601288C5-46D1-406A-9A40-1AF04389E101}"/>
    <cellStyle name="Comma 5 2 4 3 3 4 2" xfId="16873" xr:uid="{C845A060-9D0C-4C5C-AD79-CD0C7C1AE1B5}"/>
    <cellStyle name="Comma 5 2 4 3 3 5" xfId="8785" xr:uid="{9A64870D-CF62-4DE4-84DA-C11CC500A649}"/>
    <cellStyle name="Comma 5 2 4 3 3 5 2" xfId="20917" xr:uid="{DFB0ED77-41ED-43BF-88A4-7F97AECD2CEA}"/>
    <cellStyle name="Comma 5 2 4 3 3 6" xfId="12829" xr:uid="{72F5C9C8-E3FC-4E65-BF3D-7EA950DDEC48}"/>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3" xfId="11313" xr:uid="{94293D33-F92E-4C97-988D-FB487DFF601E}"/>
    <cellStyle name="Comma 5 2 4 3 4 2 3 2" xfId="23445" xr:uid="{40E014A2-8CA3-45B1-B13F-57179D9E64D4}"/>
    <cellStyle name="Comma 5 2 4 3 4 2 4" xfId="15357" xr:uid="{51F1AC77-35FF-4F0C-8650-6028CC316609}"/>
    <cellStyle name="Comma 5 2 4 3 4 3" xfId="5247" xr:uid="{A65FC677-243C-4E4B-8E0C-445A6FF74FA7}"/>
    <cellStyle name="Comma 5 2 4 3 4 3 2" xfId="17379" xr:uid="{2F35858D-E8F5-4A8E-9E0B-D4DB0F06A37B}"/>
    <cellStyle name="Comma 5 2 4 3 4 4" xfId="9291" xr:uid="{0D6F2533-2028-4DCE-A808-46CB27D844DF}"/>
    <cellStyle name="Comma 5 2 4 3 4 4 2" xfId="21423" xr:uid="{35FA69F6-1926-4CC4-8BC7-72CCF31EC015}"/>
    <cellStyle name="Comma 5 2 4 3 4 5" xfId="13335" xr:uid="{9278B5FB-5FBC-466C-AA32-8FFE41B46727}"/>
    <cellStyle name="Comma 5 2 4 3 5" xfId="2214" xr:uid="{6D71006E-0752-4A91-A892-3323B48B46C6}"/>
    <cellStyle name="Comma 5 2 4 3 5 2" xfId="6258" xr:uid="{621CB5EB-0267-4E09-B4C9-32A8AF6ECA6D}"/>
    <cellStyle name="Comma 5 2 4 3 5 2 2" xfId="18390" xr:uid="{23F8EC00-C44C-4F6E-926D-32F766E4E313}"/>
    <cellStyle name="Comma 5 2 4 3 5 3" xfId="10302" xr:uid="{3ED712BD-957D-4B93-917E-6D91D333E6E0}"/>
    <cellStyle name="Comma 5 2 4 3 5 3 2" xfId="22434" xr:uid="{3A81900D-39F5-400B-A86B-208D5E1564A7}"/>
    <cellStyle name="Comma 5 2 4 3 5 4" xfId="14346" xr:uid="{788B165C-30DA-4D62-A44C-5358082CB353}"/>
    <cellStyle name="Comma 5 2 4 3 6" xfId="4236" xr:uid="{6B41E5E1-4E54-4B93-87BF-10AA100FF9F6}"/>
    <cellStyle name="Comma 5 2 4 3 6 2" xfId="16368" xr:uid="{E921FFB1-06B7-4359-BE81-81EACFBA7792}"/>
    <cellStyle name="Comma 5 2 4 3 7" xfId="8280" xr:uid="{CE501F3F-47B8-4955-AF1D-6A33414DF16A}"/>
    <cellStyle name="Comma 5 2 4 3 7 2" xfId="20412" xr:uid="{0CEF7391-8972-47A4-B5C6-60F26E8B54F4}"/>
    <cellStyle name="Comma 5 2 4 3 8" xfId="12324" xr:uid="{27525AE7-0BBE-4431-8C9F-B548E9AEAB6B}"/>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3" xfId="11945" xr:uid="{7D1585DF-B06F-4EBC-AFE9-0B94B65E53EA}"/>
    <cellStyle name="Comma 5 2 4 4 2 2 2 3 2" xfId="24077" xr:uid="{E662E549-F72C-4738-A1D9-6FD762630635}"/>
    <cellStyle name="Comma 5 2 4 4 2 2 2 4" xfId="15989" xr:uid="{2D3362F0-E244-4F6F-AC5E-42D421C60E73}"/>
    <cellStyle name="Comma 5 2 4 4 2 2 3" xfId="5879" xr:uid="{EA1F7C69-1F28-4D6C-8915-1D404EE481A4}"/>
    <cellStyle name="Comma 5 2 4 4 2 2 3 2" xfId="18011" xr:uid="{975BF385-4106-485D-BCF8-EC04D1275129}"/>
    <cellStyle name="Comma 5 2 4 4 2 2 4" xfId="9923" xr:uid="{9C19F06D-C93E-44C3-BFB6-65AB5172F0FF}"/>
    <cellStyle name="Comma 5 2 4 4 2 2 4 2" xfId="22055" xr:uid="{B522C901-8F46-47A4-A99E-006C32BAFADA}"/>
    <cellStyle name="Comma 5 2 4 4 2 2 5" xfId="13967" xr:uid="{824EC17F-9FCA-4D21-B424-80489A359A61}"/>
    <cellStyle name="Comma 5 2 4 4 2 3" xfId="2846" xr:uid="{6E46EBFD-5F1F-4035-9433-0B90482E3541}"/>
    <cellStyle name="Comma 5 2 4 4 2 3 2" xfId="6890" xr:uid="{95C75376-7510-4AB3-82CA-3BA22EB0E51F}"/>
    <cellStyle name="Comma 5 2 4 4 2 3 2 2" xfId="19022" xr:uid="{3F5BE05A-C8BA-4D37-8D2A-6E1BB0E6F3C4}"/>
    <cellStyle name="Comma 5 2 4 4 2 3 3" xfId="10934" xr:uid="{EBC95942-2C39-48E9-AE82-5AE7BF81C2BE}"/>
    <cellStyle name="Comma 5 2 4 4 2 3 3 2" xfId="23066" xr:uid="{05789703-6443-463F-8689-31A07FB6C867}"/>
    <cellStyle name="Comma 5 2 4 4 2 3 4" xfId="14978" xr:uid="{552590C0-4A52-4926-AD46-E18C418143A8}"/>
    <cellStyle name="Comma 5 2 4 4 2 4" xfId="4868" xr:uid="{F267857F-853E-47EC-A269-16818235D63A}"/>
    <cellStyle name="Comma 5 2 4 4 2 4 2" xfId="17000" xr:uid="{5D56588D-C773-4F0D-A028-5B5FF8D32037}"/>
    <cellStyle name="Comma 5 2 4 4 2 5" xfId="8912" xr:uid="{F226E9A9-6B65-424F-B2B4-8803A661B081}"/>
    <cellStyle name="Comma 5 2 4 4 2 5 2" xfId="21044" xr:uid="{2319A3F0-5528-41FF-8B12-7778FA81919D}"/>
    <cellStyle name="Comma 5 2 4 4 2 6" xfId="12956" xr:uid="{6E7C6852-E840-4A26-A244-9DA4B75E58CB}"/>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3" xfId="11440" xr:uid="{339FDBF4-3B5B-42F0-88DE-C2984E368BBA}"/>
    <cellStyle name="Comma 5 2 4 4 3 2 3 2" xfId="23572" xr:uid="{9A8A5B01-1662-4EB7-A110-1C74CAE89FA7}"/>
    <cellStyle name="Comma 5 2 4 4 3 2 4" xfId="15484" xr:uid="{D2821C64-6997-4E91-8AFD-D91021E4045A}"/>
    <cellStyle name="Comma 5 2 4 4 3 3" xfId="5374" xr:uid="{74817347-B6CC-4306-8FE5-7876C7B14B0F}"/>
    <cellStyle name="Comma 5 2 4 4 3 3 2" xfId="17506" xr:uid="{8A440062-AB15-40B6-BF24-C6EDFD6B2A34}"/>
    <cellStyle name="Comma 5 2 4 4 3 4" xfId="9418" xr:uid="{2A9BAA78-D644-4F38-9B31-CE582A829266}"/>
    <cellStyle name="Comma 5 2 4 4 3 4 2" xfId="21550" xr:uid="{0A7114BB-9563-4144-8510-18594075CCB8}"/>
    <cellStyle name="Comma 5 2 4 4 3 5" xfId="13462" xr:uid="{B6B654B6-0893-4022-98F3-20AFD270042D}"/>
    <cellStyle name="Comma 5 2 4 4 4" xfId="2341" xr:uid="{933E1D99-6422-47B2-A024-7F097BAA48F1}"/>
    <cellStyle name="Comma 5 2 4 4 4 2" xfId="6385" xr:uid="{CB91F9AF-269E-477C-B3A0-C690901B5ED8}"/>
    <cellStyle name="Comma 5 2 4 4 4 2 2" xfId="18517" xr:uid="{0EA2393F-3B5E-4711-B08C-ADAE9E9440F3}"/>
    <cellStyle name="Comma 5 2 4 4 4 3" xfId="10429" xr:uid="{83671075-D29E-40DE-BD7A-9603F6908D01}"/>
    <cellStyle name="Comma 5 2 4 4 4 3 2" xfId="22561" xr:uid="{6BD2E0EA-BB64-479F-B2F0-8ADB3BBDBF1E}"/>
    <cellStyle name="Comma 5 2 4 4 4 4" xfId="14473" xr:uid="{4080C454-63AC-4318-8119-54667D006898}"/>
    <cellStyle name="Comma 5 2 4 4 5" xfId="4363" xr:uid="{CECADEED-435E-46DE-8DFC-2A26B549D3BD}"/>
    <cellStyle name="Comma 5 2 4 4 5 2" xfId="16495" xr:uid="{D3ECAECF-A064-4F05-8A3B-04E20D69B742}"/>
    <cellStyle name="Comma 5 2 4 4 6" xfId="8407" xr:uid="{08AF93B3-DE70-4EEF-8CFD-B0085FE2735B}"/>
    <cellStyle name="Comma 5 2 4 4 6 2" xfId="20539" xr:uid="{50F32A13-AF6E-4AA0-8788-715841AF624C}"/>
    <cellStyle name="Comma 5 2 4 4 7" xfId="12451" xr:uid="{6A57A6BD-9FFE-4C18-8A02-2A80158DE0D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3" xfId="11692" xr:uid="{2330F46D-9DBA-4504-AA70-06FAD79FEEAF}"/>
    <cellStyle name="Comma 5 2 4 5 2 2 3 2" xfId="23824" xr:uid="{012E6550-A61E-468C-939E-7FE9F9EDDDB1}"/>
    <cellStyle name="Comma 5 2 4 5 2 2 4" xfId="15736" xr:uid="{DD066EAF-FE15-4A86-80B6-EE84DE394E91}"/>
    <cellStyle name="Comma 5 2 4 5 2 3" xfId="5626" xr:uid="{7F8E3E20-80FB-4416-BD56-F3D400CC7D20}"/>
    <cellStyle name="Comma 5 2 4 5 2 3 2" xfId="17758" xr:uid="{6B58ED1F-406B-4047-AF36-1452209F71AD}"/>
    <cellStyle name="Comma 5 2 4 5 2 4" xfId="9670" xr:uid="{FE6B16DA-DFCB-4568-B199-E0257BA1B4CD}"/>
    <cellStyle name="Comma 5 2 4 5 2 4 2" xfId="21802" xr:uid="{D710B019-2135-498D-B5EF-86640225BFFF}"/>
    <cellStyle name="Comma 5 2 4 5 2 5" xfId="13714" xr:uid="{641F0420-CEB0-41D7-B83F-2C1950AD16E5}"/>
    <cellStyle name="Comma 5 2 4 5 3" xfId="2593" xr:uid="{E6CC83BA-105F-4860-8EC7-567DBEC0AA77}"/>
    <cellStyle name="Comma 5 2 4 5 3 2" xfId="6637" xr:uid="{5B93A95C-A399-4AC5-B1CF-2D37E89BB72A}"/>
    <cellStyle name="Comma 5 2 4 5 3 2 2" xfId="18769" xr:uid="{FF2800E7-46D6-4D1D-B1DD-0FC29D16B170}"/>
    <cellStyle name="Comma 5 2 4 5 3 3" xfId="10681" xr:uid="{3C58B367-DB3D-46E0-8249-5A884E10944B}"/>
    <cellStyle name="Comma 5 2 4 5 3 3 2" xfId="22813" xr:uid="{F3B7C45A-1E5D-43D7-93F6-980A73F7649E}"/>
    <cellStyle name="Comma 5 2 4 5 3 4" xfId="14725" xr:uid="{361F4ED8-ACA8-47DB-A99E-79DE12D5E800}"/>
    <cellStyle name="Comma 5 2 4 5 4" xfId="4615" xr:uid="{4A38E22E-F413-4220-A803-5A22DFDA0F9D}"/>
    <cellStyle name="Comma 5 2 4 5 4 2" xfId="16747" xr:uid="{AD8669FC-CD42-4B26-8ECC-CCF1CAD1DD09}"/>
    <cellStyle name="Comma 5 2 4 5 5" xfId="8659" xr:uid="{99DFAFAC-F772-46F3-AB4A-C219BCE69CCC}"/>
    <cellStyle name="Comma 5 2 4 5 5 2" xfId="20791" xr:uid="{F01623CB-5906-419C-A643-7A3A0A15E5D6}"/>
    <cellStyle name="Comma 5 2 4 5 6" xfId="12703" xr:uid="{E4CA41C0-F7FB-458A-83E2-D0F601BE6411}"/>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3" xfId="11187" xr:uid="{FAA5DE1C-4CBF-4405-B519-7353B5679F8A}"/>
    <cellStyle name="Comma 5 2 4 6 2 3 2" xfId="23319" xr:uid="{5B05EC5E-4C45-4D9F-B87B-5D6634920014}"/>
    <cellStyle name="Comma 5 2 4 6 2 4" xfId="15231" xr:uid="{DC822937-ED77-479C-8D3D-48D248CB3BAB}"/>
    <cellStyle name="Comma 5 2 4 6 3" xfId="5121" xr:uid="{9DBB667E-3BE7-4576-A178-85BFB71DB3AD}"/>
    <cellStyle name="Comma 5 2 4 6 3 2" xfId="17253" xr:uid="{7F4DCA32-198F-4116-BE25-2FBCEDEEA1AF}"/>
    <cellStyle name="Comma 5 2 4 6 4" xfId="9165" xr:uid="{A8284985-1C42-4A7C-9025-C7999EFE23FC}"/>
    <cellStyle name="Comma 5 2 4 6 4 2" xfId="21297" xr:uid="{03993AAD-0231-4916-B4BD-5E2B459C4BD3}"/>
    <cellStyle name="Comma 5 2 4 6 5" xfId="13209" xr:uid="{FC41CF57-107C-4493-ACDD-F835177269C5}"/>
    <cellStyle name="Comma 5 2 4 7" xfId="2088" xr:uid="{42B1E71D-7D15-48DE-BF7F-873CE19A0B41}"/>
    <cellStyle name="Comma 5 2 4 7 2" xfId="6132" xr:uid="{E57B4EE5-E5A1-4DAB-8956-7DDAE7BBB72D}"/>
    <cellStyle name="Comma 5 2 4 7 2 2" xfId="18264" xr:uid="{CD5884A5-7FDA-44CA-A3DC-CE7805FB6059}"/>
    <cellStyle name="Comma 5 2 4 7 3" xfId="10176" xr:uid="{72646180-B6C4-447C-9683-B12AEEE5802B}"/>
    <cellStyle name="Comma 5 2 4 7 3 2" xfId="22308" xr:uid="{5B2A331D-ACDE-47CE-A72A-093AD10012AB}"/>
    <cellStyle name="Comma 5 2 4 7 4" xfId="14220" xr:uid="{933AF0DF-479D-4A56-9F1F-2A23660361EB}"/>
    <cellStyle name="Comma 5 2 4 8" xfId="4110" xr:uid="{A3472D8C-C014-4C1D-BDF5-C51F199A4142}"/>
    <cellStyle name="Comma 5 2 4 8 2" xfId="16242" xr:uid="{145789A5-8892-44D9-84C9-939C2CDA01F8}"/>
    <cellStyle name="Comma 5 2 4 9" xfId="8154" xr:uid="{EB6BBDC6-E313-472A-A929-0E3CE2FC23C0}"/>
    <cellStyle name="Comma 5 2 4 9 2" xfId="20286" xr:uid="{AED95230-36C6-464F-9367-8BDA7F900BD3}"/>
    <cellStyle name="Comma 5 2 5" xfId="87" xr:uid="{E5E36C2D-565B-450F-B5EE-430E2C71FD67}"/>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3" xfId="12092" xr:uid="{EA544837-E93B-4B51-BD42-40F154CDBC44}"/>
    <cellStyle name="Comma 5 2 5 2 2 2 2 2 3 2" xfId="24224" xr:uid="{CEB78A44-0284-46C9-A9F8-52DCB005558A}"/>
    <cellStyle name="Comma 5 2 5 2 2 2 2 2 4" xfId="16136" xr:uid="{25BF839C-CE82-4093-BBCA-A58B983956C1}"/>
    <cellStyle name="Comma 5 2 5 2 2 2 2 3" xfId="6026" xr:uid="{D4C41FAB-9034-42D8-8AFC-7E3C00F35F9F}"/>
    <cellStyle name="Comma 5 2 5 2 2 2 2 3 2" xfId="18158" xr:uid="{0B66D930-6F2E-4798-8C1F-2B117B8E1209}"/>
    <cellStyle name="Comma 5 2 5 2 2 2 2 4" xfId="10070" xr:uid="{36E8D2D6-D871-4E47-A9FE-7F1A363FC8E1}"/>
    <cellStyle name="Comma 5 2 5 2 2 2 2 4 2" xfId="22202" xr:uid="{7883505D-CDDB-44B9-9651-53AA623774D9}"/>
    <cellStyle name="Comma 5 2 5 2 2 2 2 5" xfId="14114" xr:uid="{800554E4-DE78-4B02-AED8-A959BEF17605}"/>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3" xfId="11081" xr:uid="{BA5ACF8C-F5B9-4F8A-9A6D-79C3F670888D}"/>
    <cellStyle name="Comma 5 2 5 2 2 2 3 3 2" xfId="23213" xr:uid="{CC993F25-869E-488D-A551-DB585D32F8B9}"/>
    <cellStyle name="Comma 5 2 5 2 2 2 3 4" xfId="15125" xr:uid="{0D2139A5-8096-49F1-A19E-F1B8626A9EBA}"/>
    <cellStyle name="Comma 5 2 5 2 2 2 4" xfId="5015" xr:uid="{AEAD9E21-0BBF-46EB-BC7C-387F5AB98601}"/>
    <cellStyle name="Comma 5 2 5 2 2 2 4 2" xfId="17147" xr:uid="{D4AC3832-4592-4552-96C8-9B1051A23F96}"/>
    <cellStyle name="Comma 5 2 5 2 2 2 5" xfId="9059" xr:uid="{75CBBE89-7BB8-4373-90F1-5E594C75F04A}"/>
    <cellStyle name="Comma 5 2 5 2 2 2 5 2" xfId="21191" xr:uid="{A58BF2A3-0B65-405A-83E3-DC43EE526A4B}"/>
    <cellStyle name="Comma 5 2 5 2 2 2 6" xfId="13103" xr:uid="{A3F4559E-052B-4274-843B-E8C9271E52D0}"/>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3" xfId="11587" xr:uid="{A9AAF5D6-9DC8-4E71-959F-9429B100AA62}"/>
    <cellStyle name="Comma 5 2 5 2 2 3 2 3 2" xfId="23719" xr:uid="{12EE826D-A925-4479-BFB7-23136A2ACDDD}"/>
    <cellStyle name="Comma 5 2 5 2 2 3 2 4" xfId="15631" xr:uid="{4E96EBA5-947F-4C2A-9F93-A8B0059D9DE1}"/>
    <cellStyle name="Comma 5 2 5 2 2 3 3" xfId="5521" xr:uid="{BAD23CC9-A8CD-435D-8FDD-E09E73B19FF1}"/>
    <cellStyle name="Comma 5 2 5 2 2 3 3 2" xfId="17653" xr:uid="{4BEF048D-1DAC-4802-B3E8-FB3018F144F7}"/>
    <cellStyle name="Comma 5 2 5 2 2 3 4" xfId="9565" xr:uid="{2AEB59E6-D8E8-4AD8-A556-747599FB0357}"/>
    <cellStyle name="Comma 5 2 5 2 2 3 4 2" xfId="21697" xr:uid="{A65ACD3E-7F3D-4C8A-A302-5E086942E384}"/>
    <cellStyle name="Comma 5 2 5 2 2 3 5" xfId="13609" xr:uid="{CC1A6961-D224-4E62-9D71-4DF74249A8A0}"/>
    <cellStyle name="Comma 5 2 5 2 2 4" xfId="2488" xr:uid="{9FCA0240-BF24-4A34-9135-AF8DAC474432}"/>
    <cellStyle name="Comma 5 2 5 2 2 4 2" xfId="6532" xr:uid="{39512932-68E6-4A9E-8B83-3630DA176284}"/>
    <cellStyle name="Comma 5 2 5 2 2 4 2 2" xfId="18664" xr:uid="{D41F524F-F43B-4995-B3C2-4C89A6D13537}"/>
    <cellStyle name="Comma 5 2 5 2 2 4 3" xfId="10576" xr:uid="{59AF01D0-64BF-4688-B69C-978CF2642F53}"/>
    <cellStyle name="Comma 5 2 5 2 2 4 3 2" xfId="22708" xr:uid="{471261C1-4602-4349-B794-DE9D182321C7}"/>
    <cellStyle name="Comma 5 2 5 2 2 4 4" xfId="14620" xr:uid="{67832B98-61EC-4341-BCD9-58356328731C}"/>
    <cellStyle name="Comma 5 2 5 2 2 5" xfId="4510" xr:uid="{8A96199C-1BCA-4AFD-BE5A-F3EC5A44E2AE}"/>
    <cellStyle name="Comma 5 2 5 2 2 5 2" xfId="16642" xr:uid="{14A03886-4296-4D75-8FE2-FAA0E0E6C3B0}"/>
    <cellStyle name="Comma 5 2 5 2 2 6" xfId="8554" xr:uid="{D99C25ED-333A-4E1C-BC95-4F9869F074BF}"/>
    <cellStyle name="Comma 5 2 5 2 2 6 2" xfId="20686" xr:uid="{2A844D2F-C324-4902-958F-3A7E0969E61D}"/>
    <cellStyle name="Comma 5 2 5 2 2 7" xfId="12598" xr:uid="{F13F7608-3F7B-4838-B766-D6B61EA1ECD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3" xfId="11839" xr:uid="{D8EE7B79-E5FA-43BB-BD04-ABCEB2B5D08F}"/>
    <cellStyle name="Comma 5 2 5 2 3 2 2 3 2" xfId="23971" xr:uid="{CCE2CCF2-00A6-42BE-9289-EBC8A3445EF5}"/>
    <cellStyle name="Comma 5 2 5 2 3 2 2 4" xfId="15883" xr:uid="{DB110F7B-6F53-4121-A808-3352F3000A28}"/>
    <cellStyle name="Comma 5 2 5 2 3 2 3" xfId="5773" xr:uid="{BE4C7DD1-F989-4006-BD34-D7CD22AE26C5}"/>
    <cellStyle name="Comma 5 2 5 2 3 2 3 2" xfId="17905" xr:uid="{4D5631B3-8B14-4F21-8C8D-4613F9B44B4D}"/>
    <cellStyle name="Comma 5 2 5 2 3 2 4" xfId="9817" xr:uid="{04B73318-BE48-4C4C-A284-39DAA5D3B6FF}"/>
    <cellStyle name="Comma 5 2 5 2 3 2 4 2" xfId="21949" xr:uid="{6EE31A8B-E173-4DAD-A6D4-BDE4219746BD}"/>
    <cellStyle name="Comma 5 2 5 2 3 2 5" xfId="13861" xr:uid="{0D748EFC-7ADD-4D1E-9D5F-313821AD7582}"/>
    <cellStyle name="Comma 5 2 5 2 3 3" xfId="2740" xr:uid="{52294A54-1CAA-4345-B8C5-3AE8DBC85741}"/>
    <cellStyle name="Comma 5 2 5 2 3 3 2" xfId="6784" xr:uid="{7075E042-7743-4153-8E51-C7D45DF685DD}"/>
    <cellStyle name="Comma 5 2 5 2 3 3 2 2" xfId="18916" xr:uid="{8122FAB7-7F00-4A4B-8C2C-7C658433DEA0}"/>
    <cellStyle name="Comma 5 2 5 2 3 3 3" xfId="10828" xr:uid="{35544F90-E5DA-4D38-8274-C2CB5705E6A3}"/>
    <cellStyle name="Comma 5 2 5 2 3 3 3 2" xfId="22960" xr:uid="{1AC23EAA-F9C9-4AC8-A035-61B3DA030629}"/>
    <cellStyle name="Comma 5 2 5 2 3 3 4" xfId="14872" xr:uid="{1F7F0C55-FBF4-400F-BDF2-5E39B5165CC5}"/>
    <cellStyle name="Comma 5 2 5 2 3 4" xfId="4762" xr:uid="{CDD8A1D4-02B6-42B1-8CF4-88DC597C2D26}"/>
    <cellStyle name="Comma 5 2 5 2 3 4 2" xfId="16894" xr:uid="{6B856744-6EB1-4476-8ED2-B6FC636B9AC8}"/>
    <cellStyle name="Comma 5 2 5 2 3 5" xfId="8806" xr:uid="{C3E7AE2A-5C7E-410A-93A8-3339DF9ECE32}"/>
    <cellStyle name="Comma 5 2 5 2 3 5 2" xfId="20938" xr:uid="{B81E8F8A-11F4-4205-AFF7-D8C4CA00F6C5}"/>
    <cellStyle name="Comma 5 2 5 2 3 6" xfId="12850" xr:uid="{32CC1E5E-BC5F-40BD-B9E3-5BD6106B6ECA}"/>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3" xfId="11334" xr:uid="{1D3C105E-15EF-4C3E-A122-714662CF5CAF}"/>
    <cellStyle name="Comma 5 2 5 2 4 2 3 2" xfId="23466" xr:uid="{A544808A-1BDB-4815-BA2B-3E2B0CF063B0}"/>
    <cellStyle name="Comma 5 2 5 2 4 2 4" xfId="15378" xr:uid="{D20A8C9F-E7EE-417D-8E22-AE8FD8AD1941}"/>
    <cellStyle name="Comma 5 2 5 2 4 3" xfId="5268" xr:uid="{7C7AF06B-2102-4444-949A-B53B97C87759}"/>
    <cellStyle name="Comma 5 2 5 2 4 3 2" xfId="17400" xr:uid="{8E5D8B09-4AD7-4BC6-B66E-9A4AD589AA42}"/>
    <cellStyle name="Comma 5 2 5 2 4 4" xfId="9312" xr:uid="{2ADAF64E-DA5D-447C-B547-E769D959358A}"/>
    <cellStyle name="Comma 5 2 5 2 4 4 2" xfId="21444" xr:uid="{53BD72D5-865F-45BF-AE51-F72A87445E00}"/>
    <cellStyle name="Comma 5 2 5 2 4 5" xfId="13356" xr:uid="{F987BE6B-44B0-49F8-B0EE-8EE5180CBD35}"/>
    <cellStyle name="Comma 5 2 5 2 5" xfId="2235" xr:uid="{12E257D9-3E33-427C-A1E5-E040B4144599}"/>
    <cellStyle name="Comma 5 2 5 2 5 2" xfId="6279" xr:uid="{54F664CC-4555-426C-88F1-DF4304704EE6}"/>
    <cellStyle name="Comma 5 2 5 2 5 2 2" xfId="18411" xr:uid="{9286CBEA-1FB0-4A4A-A953-C80100627261}"/>
    <cellStyle name="Comma 5 2 5 2 5 3" xfId="10323" xr:uid="{E9C95771-A81A-4ADB-B9FC-201E0ECE1D44}"/>
    <cellStyle name="Comma 5 2 5 2 5 3 2" xfId="22455" xr:uid="{7BAE46B0-D79B-4332-BD4F-1FBAA52CAB2E}"/>
    <cellStyle name="Comma 5 2 5 2 5 4" xfId="14367" xr:uid="{1FDDB825-42E4-47DC-8EB7-B1DE1199B8EF}"/>
    <cellStyle name="Comma 5 2 5 2 6" xfId="4257" xr:uid="{FF56331A-3CCC-4946-B352-74FD99A4B889}"/>
    <cellStyle name="Comma 5 2 5 2 6 2" xfId="16389" xr:uid="{A9DF711F-34EE-4049-AD70-CC549CCDC9BB}"/>
    <cellStyle name="Comma 5 2 5 2 7" xfId="8301" xr:uid="{35217C55-B313-4CF4-B8E1-658240C6E8D6}"/>
    <cellStyle name="Comma 5 2 5 2 7 2" xfId="20433" xr:uid="{F01A362B-EFE6-4F36-BC5E-D30FC3C5F2E1}"/>
    <cellStyle name="Comma 5 2 5 2 8" xfId="12345" xr:uid="{B60C25AD-FC17-4940-BEC6-D68396ABFDF7}"/>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3" xfId="11966" xr:uid="{46D59B2C-6FAD-41EE-9970-225C7D8AFEA4}"/>
    <cellStyle name="Comma 5 2 5 3 2 2 2 3 2" xfId="24098" xr:uid="{88342C99-13DD-40D8-BEF1-5B6D6A807256}"/>
    <cellStyle name="Comma 5 2 5 3 2 2 2 4" xfId="16010" xr:uid="{46B789D4-40A1-4809-93DA-1E6D5B5B1702}"/>
    <cellStyle name="Comma 5 2 5 3 2 2 3" xfId="5900" xr:uid="{2181A635-252C-4B7A-95C9-CB45F6FEAC99}"/>
    <cellStyle name="Comma 5 2 5 3 2 2 3 2" xfId="18032" xr:uid="{B612ED98-7A5D-445F-AD39-BF2F3CABCD4E}"/>
    <cellStyle name="Comma 5 2 5 3 2 2 4" xfId="9944" xr:uid="{B140AAA6-8100-45B3-B183-19F7543EA751}"/>
    <cellStyle name="Comma 5 2 5 3 2 2 4 2" xfId="22076" xr:uid="{E4511F03-C69A-40DF-9FB7-BCB3ABB27CF7}"/>
    <cellStyle name="Comma 5 2 5 3 2 2 5" xfId="13988" xr:uid="{BB41EC9E-7A88-494F-87F6-364E8D9B654F}"/>
    <cellStyle name="Comma 5 2 5 3 2 3" xfId="2867" xr:uid="{A16A473A-E9D9-4F66-83EF-956E9A4378AE}"/>
    <cellStyle name="Comma 5 2 5 3 2 3 2" xfId="6911" xr:uid="{80AE8E22-4CF1-4F65-B4E2-76A69069D9D9}"/>
    <cellStyle name="Comma 5 2 5 3 2 3 2 2" xfId="19043" xr:uid="{E229099A-721F-414C-989F-928995895246}"/>
    <cellStyle name="Comma 5 2 5 3 2 3 3" xfId="10955" xr:uid="{59FA7F34-D0ED-43B6-8E4C-6D4E2297C67F}"/>
    <cellStyle name="Comma 5 2 5 3 2 3 3 2" xfId="23087" xr:uid="{1EC08E38-C835-4CC8-9166-18DA8E1FF4AB}"/>
    <cellStyle name="Comma 5 2 5 3 2 3 4" xfId="14999" xr:uid="{949EC5E0-3331-4483-9C7D-145218F9D2EC}"/>
    <cellStyle name="Comma 5 2 5 3 2 4" xfId="4889" xr:uid="{4226AF42-0A95-4E6A-AB50-208A1F2E6714}"/>
    <cellStyle name="Comma 5 2 5 3 2 4 2" xfId="17021" xr:uid="{B4F3C70D-1DEE-4FFA-8E95-F471D9DBAEF0}"/>
    <cellStyle name="Comma 5 2 5 3 2 5" xfId="8933" xr:uid="{2A8050FF-86F4-4769-976F-B265537DC677}"/>
    <cellStyle name="Comma 5 2 5 3 2 5 2" xfId="21065" xr:uid="{4FCCD0B0-5803-44F7-83B5-DFED7D0CC7A1}"/>
    <cellStyle name="Comma 5 2 5 3 2 6" xfId="12977" xr:uid="{6E876E5C-E800-40C6-9A19-09F776B944CF}"/>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3" xfId="11461" xr:uid="{467B1FD2-AC5B-4290-AB68-5F5052FA7221}"/>
    <cellStyle name="Comma 5 2 5 3 3 2 3 2" xfId="23593" xr:uid="{9360100C-4FA2-46E7-91B9-103C6C1B9DAB}"/>
    <cellStyle name="Comma 5 2 5 3 3 2 4" xfId="15505" xr:uid="{13BD231A-1E64-456E-8450-074202C12684}"/>
    <cellStyle name="Comma 5 2 5 3 3 3" xfId="5395" xr:uid="{7BD5CF41-9FBA-4F7A-995F-E00BF4B489C3}"/>
    <cellStyle name="Comma 5 2 5 3 3 3 2" xfId="17527" xr:uid="{71637232-1423-40DA-BC62-3CBE5E964FA3}"/>
    <cellStyle name="Comma 5 2 5 3 3 4" xfId="9439" xr:uid="{6245A541-406B-44E8-9D72-905682B81183}"/>
    <cellStyle name="Comma 5 2 5 3 3 4 2" xfId="21571" xr:uid="{E9D51342-5734-48FE-A777-6B8E92DC9B69}"/>
    <cellStyle name="Comma 5 2 5 3 3 5" xfId="13483" xr:uid="{FAE8E426-6819-43DB-A0FF-AF2B1528C18B}"/>
    <cellStyle name="Comma 5 2 5 3 4" xfId="2362" xr:uid="{25535240-CC58-42BB-832E-123BF19C6E8B}"/>
    <cellStyle name="Comma 5 2 5 3 4 2" xfId="6406" xr:uid="{62CFC346-301D-4B2A-97D8-1E9BF915A924}"/>
    <cellStyle name="Comma 5 2 5 3 4 2 2" xfId="18538" xr:uid="{5C1B1F1C-1972-4448-9987-6862670FF765}"/>
    <cellStyle name="Comma 5 2 5 3 4 3" xfId="10450" xr:uid="{DCEA271A-63A9-412C-871B-14C6C19A63FA}"/>
    <cellStyle name="Comma 5 2 5 3 4 3 2" xfId="22582" xr:uid="{35C9FD5E-D3E1-4EA3-AC82-91B51900A907}"/>
    <cellStyle name="Comma 5 2 5 3 4 4" xfId="14494" xr:uid="{36B9BA33-08CA-46ED-BE68-4979B05F0506}"/>
    <cellStyle name="Comma 5 2 5 3 5" xfId="4384" xr:uid="{E5098CF3-7806-4D75-B864-D04B237D6EA9}"/>
    <cellStyle name="Comma 5 2 5 3 5 2" xfId="16516" xr:uid="{7C634D02-24B0-4E1F-9CF3-3731F3462AF2}"/>
    <cellStyle name="Comma 5 2 5 3 6" xfId="8428" xr:uid="{9ABF64FC-832F-4F31-AF47-89AAA83AF0BC}"/>
    <cellStyle name="Comma 5 2 5 3 6 2" xfId="20560" xr:uid="{4A9784E9-D976-4F7C-9EDB-9D99CEBB7C6C}"/>
    <cellStyle name="Comma 5 2 5 3 7" xfId="12472" xr:uid="{3A636199-3E8B-478E-946A-DEC31C516212}"/>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3" xfId="11713" xr:uid="{B9882255-3135-4295-B89A-C09084699836}"/>
    <cellStyle name="Comma 5 2 5 4 2 2 3 2" xfId="23845" xr:uid="{CD78C49C-668A-4BF7-88B1-2B07960955B3}"/>
    <cellStyle name="Comma 5 2 5 4 2 2 4" xfId="15757" xr:uid="{F1FAF58E-FA21-49CA-8ACD-564F2CC5FA29}"/>
    <cellStyle name="Comma 5 2 5 4 2 3" xfId="5647" xr:uid="{29C21659-FD82-4E8C-A5B8-00A59FFFDD47}"/>
    <cellStyle name="Comma 5 2 5 4 2 3 2" xfId="17779" xr:uid="{574F0E3C-540B-4ED2-88A0-354450742495}"/>
    <cellStyle name="Comma 5 2 5 4 2 4" xfId="9691" xr:uid="{C0CD4E2F-3A52-40FD-BE51-34F48584758B}"/>
    <cellStyle name="Comma 5 2 5 4 2 4 2" xfId="21823" xr:uid="{B021F047-EEDA-46B1-A6F0-2B5715EE64D7}"/>
    <cellStyle name="Comma 5 2 5 4 2 5" xfId="13735" xr:uid="{A3A193E7-2FB4-45E3-8B8D-7A1919A01D1D}"/>
    <cellStyle name="Comma 5 2 5 4 3" xfId="2614" xr:uid="{FC47066A-8D79-4098-9F3F-CAF36F632C43}"/>
    <cellStyle name="Comma 5 2 5 4 3 2" xfId="6658" xr:uid="{C1276A1C-D6A0-443B-A8A3-D6F2E4BDD9C2}"/>
    <cellStyle name="Comma 5 2 5 4 3 2 2" xfId="18790" xr:uid="{BD5F096E-DAD2-4880-B499-6F185F80A411}"/>
    <cellStyle name="Comma 5 2 5 4 3 3" xfId="10702" xr:uid="{5FD62206-2A47-4158-8FF1-C3C49097D785}"/>
    <cellStyle name="Comma 5 2 5 4 3 3 2" xfId="22834" xr:uid="{C3AEAC82-A2AF-48C1-9B99-9C228A30460B}"/>
    <cellStyle name="Comma 5 2 5 4 3 4" xfId="14746" xr:uid="{6EB22F43-B365-4803-8F94-2C29B28D44D8}"/>
    <cellStyle name="Comma 5 2 5 4 4" xfId="4636" xr:uid="{BD6BEC4C-08D7-469C-9FAE-97E42E2E172C}"/>
    <cellStyle name="Comma 5 2 5 4 4 2" xfId="16768" xr:uid="{7CC79168-DB21-43FD-ADE5-06BA879CC47A}"/>
    <cellStyle name="Comma 5 2 5 4 5" xfId="8680" xr:uid="{44760816-E4D5-4A26-AC70-CC28675044EF}"/>
    <cellStyle name="Comma 5 2 5 4 5 2" xfId="20812" xr:uid="{1DCDA7E0-A1B9-48CF-9832-3A139A61E862}"/>
    <cellStyle name="Comma 5 2 5 4 6" xfId="12724" xr:uid="{D6DB8A76-EA11-42B2-9803-003902699844}"/>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3" xfId="11208" xr:uid="{8FB34405-E018-4C0A-8505-67DB4B68C309}"/>
    <cellStyle name="Comma 5 2 5 5 2 3 2" xfId="23340" xr:uid="{6B571ECC-489A-4E49-A7AD-572DBB81BD5C}"/>
    <cellStyle name="Comma 5 2 5 5 2 4" xfId="15252" xr:uid="{E40B736F-685C-4702-ABC1-5DD5165A9DFD}"/>
    <cellStyle name="Comma 5 2 5 5 3" xfId="5142" xr:uid="{2A062931-7F22-4EE5-94C4-1491E3795C8C}"/>
    <cellStyle name="Comma 5 2 5 5 3 2" xfId="17274" xr:uid="{83F620A3-FD1D-4238-8D16-775F262E0155}"/>
    <cellStyle name="Comma 5 2 5 5 4" xfId="9186" xr:uid="{9F5C6FDF-432A-4082-8F2C-7F2F36A19B7D}"/>
    <cellStyle name="Comma 5 2 5 5 4 2" xfId="21318" xr:uid="{88A24B6A-C91C-4698-A088-6605EE46C907}"/>
    <cellStyle name="Comma 5 2 5 5 5" xfId="13230" xr:uid="{22641BE3-1269-4BE8-887B-12BAECDE0E94}"/>
    <cellStyle name="Comma 5 2 5 6" xfId="2109" xr:uid="{6475325A-441F-466A-A626-3F869107E8FE}"/>
    <cellStyle name="Comma 5 2 5 6 2" xfId="6153" xr:uid="{F2F01935-D23A-4BFA-B63A-903845D111FC}"/>
    <cellStyle name="Comma 5 2 5 6 2 2" xfId="18285" xr:uid="{94462BD7-6C4B-4ACB-9A0F-F7A2D6558B0B}"/>
    <cellStyle name="Comma 5 2 5 6 3" xfId="10197" xr:uid="{6874367B-FC6D-4F59-A71E-4BB5803A10DC}"/>
    <cellStyle name="Comma 5 2 5 6 3 2" xfId="22329" xr:uid="{886513ED-F94A-4CC7-949D-70E502509CA8}"/>
    <cellStyle name="Comma 5 2 5 6 4" xfId="14241" xr:uid="{C6AFF753-4D36-4906-B258-A2158DEC42B4}"/>
    <cellStyle name="Comma 5 2 5 7" xfId="4131" xr:uid="{0088408E-E4C0-44A7-9ECC-9F8AE88750C9}"/>
    <cellStyle name="Comma 5 2 5 7 2" xfId="16263" xr:uid="{D1E4C287-7303-4A41-ABDE-D2744D8868E9}"/>
    <cellStyle name="Comma 5 2 5 8" xfId="8175" xr:uid="{8AA3286F-5BE1-4005-A736-A385A7552971}"/>
    <cellStyle name="Comma 5 2 5 8 2" xfId="20307" xr:uid="{34E8CA23-6A62-4D77-A132-9B793575D01D}"/>
    <cellStyle name="Comma 5 2 5 9" xfId="12219" xr:uid="{77DB0916-0EAD-4747-9651-916FE44D6219}"/>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3" xfId="12029" xr:uid="{E0C3D543-612C-45DE-A5CE-679CAF113C09}"/>
    <cellStyle name="Comma 5 2 6 2 2 2 2 3 2" xfId="24161" xr:uid="{B68F1B80-6A52-4DA0-9E07-DFAE9A9381AE}"/>
    <cellStyle name="Comma 5 2 6 2 2 2 2 4" xfId="16073" xr:uid="{84D6CFA7-C48C-458E-A7E8-64D2D70BED23}"/>
    <cellStyle name="Comma 5 2 6 2 2 2 3" xfId="5963" xr:uid="{F7486B2E-66E5-4A99-9370-F3C8465A5088}"/>
    <cellStyle name="Comma 5 2 6 2 2 2 3 2" xfId="18095" xr:uid="{C206BF19-F358-4A34-ADB9-0254AF9A316C}"/>
    <cellStyle name="Comma 5 2 6 2 2 2 4" xfId="10007" xr:uid="{5C5E995C-A326-4585-A88D-6AB7A6B143AC}"/>
    <cellStyle name="Comma 5 2 6 2 2 2 4 2" xfId="22139" xr:uid="{6B96516D-D3D8-45D8-861F-C352D1A7E5BC}"/>
    <cellStyle name="Comma 5 2 6 2 2 2 5" xfId="14051" xr:uid="{EBCB699B-5B74-4EE5-A07A-016671011F8A}"/>
    <cellStyle name="Comma 5 2 6 2 2 3" xfId="2930" xr:uid="{5CD716F3-920F-434B-9AB7-76B12115E729}"/>
    <cellStyle name="Comma 5 2 6 2 2 3 2" xfId="6974" xr:uid="{5679551A-2968-4D56-865E-8C27706237F3}"/>
    <cellStyle name="Comma 5 2 6 2 2 3 2 2" xfId="19106" xr:uid="{46571CD6-F187-419A-B8C1-04E87DC058D4}"/>
    <cellStyle name="Comma 5 2 6 2 2 3 3" xfId="11018" xr:uid="{1168116A-0C5E-44A1-900D-B7031DC14C5B}"/>
    <cellStyle name="Comma 5 2 6 2 2 3 3 2" xfId="23150" xr:uid="{0F15F7F0-7B91-4D1B-BD47-2F8FDAC622EB}"/>
    <cellStyle name="Comma 5 2 6 2 2 3 4" xfId="15062" xr:uid="{7D46CD4C-E929-4F5F-94DA-E7CE4C0DA0E3}"/>
    <cellStyle name="Comma 5 2 6 2 2 4" xfId="4952" xr:uid="{F2E26D1F-84FD-4B8D-BAA2-DCBD71E0741C}"/>
    <cellStyle name="Comma 5 2 6 2 2 4 2" xfId="17084" xr:uid="{C749AF16-F37B-4495-9E9D-8BD50D6CD53F}"/>
    <cellStyle name="Comma 5 2 6 2 2 5" xfId="8996" xr:uid="{4AE62D9A-C24A-40DF-98E2-63CD492F0D4C}"/>
    <cellStyle name="Comma 5 2 6 2 2 5 2" xfId="21128" xr:uid="{CE43BE9F-89E1-4A78-9048-06413DA914EB}"/>
    <cellStyle name="Comma 5 2 6 2 2 6" xfId="13040" xr:uid="{63CE8FCA-000E-4B28-8693-A1541BEB314E}"/>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3" xfId="11524" xr:uid="{49F14298-C198-4235-82CA-78DC80D1F503}"/>
    <cellStyle name="Comma 5 2 6 2 3 2 3 2" xfId="23656" xr:uid="{9A24A8D3-659C-4AE6-830F-85A490D48929}"/>
    <cellStyle name="Comma 5 2 6 2 3 2 4" xfId="15568" xr:uid="{9BB5DF3D-9DAC-4F81-A255-CA1924FBCD76}"/>
    <cellStyle name="Comma 5 2 6 2 3 3" xfId="5458" xr:uid="{40C2F8F7-2290-43B6-AC8F-DAEAFEFEEED3}"/>
    <cellStyle name="Comma 5 2 6 2 3 3 2" xfId="17590" xr:uid="{86680800-34DF-4FAE-BD60-F29A24C5EBEF}"/>
    <cellStyle name="Comma 5 2 6 2 3 4" xfId="9502" xr:uid="{5CAF0157-EC41-4B81-A1AA-6C00BAD3E2C1}"/>
    <cellStyle name="Comma 5 2 6 2 3 4 2" xfId="21634" xr:uid="{7A26E652-C8C3-4BC1-91C0-ABBDEF45A938}"/>
    <cellStyle name="Comma 5 2 6 2 3 5" xfId="13546" xr:uid="{F4C2DD44-1829-488C-9901-5E8E6DF54EBC}"/>
    <cellStyle name="Comma 5 2 6 2 4" xfId="2425" xr:uid="{4B2A10E0-C8BD-4A16-8DDF-7F39FE3ADD56}"/>
    <cellStyle name="Comma 5 2 6 2 4 2" xfId="6469" xr:uid="{628C0CE0-E736-4F5E-8928-E19110F6D2CA}"/>
    <cellStyle name="Comma 5 2 6 2 4 2 2" xfId="18601" xr:uid="{58896180-BDAE-46CF-8427-7B15D8931A79}"/>
    <cellStyle name="Comma 5 2 6 2 4 3" xfId="10513" xr:uid="{5976398B-7CE9-47EE-8640-4956BB49AEDB}"/>
    <cellStyle name="Comma 5 2 6 2 4 3 2" xfId="22645" xr:uid="{E49FA854-2F27-4A15-93EB-69793B63DC8D}"/>
    <cellStyle name="Comma 5 2 6 2 4 4" xfId="14557" xr:uid="{5D1DF027-D778-4114-B6A8-4DCE058B787B}"/>
    <cellStyle name="Comma 5 2 6 2 5" xfId="4447" xr:uid="{823CEFAB-D9F6-4F88-B61D-499B51930A00}"/>
    <cellStyle name="Comma 5 2 6 2 5 2" xfId="16579" xr:uid="{88EA6EFD-785A-41AD-BE72-E0E704692D86}"/>
    <cellStyle name="Comma 5 2 6 2 6" xfId="8491" xr:uid="{ADBDC66C-01F3-4EB1-A572-4F190175590D}"/>
    <cellStyle name="Comma 5 2 6 2 6 2" xfId="20623" xr:uid="{E9233F47-BA3D-4D19-9CFA-7CF3D3E2829C}"/>
    <cellStyle name="Comma 5 2 6 2 7" xfId="12535" xr:uid="{26EC2280-5961-460A-B077-57F0948DBCA9}"/>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3" xfId="11776" xr:uid="{8A9AE682-38FF-4D0A-8BDC-8AAEE447C4A1}"/>
    <cellStyle name="Comma 5 2 6 3 2 2 3 2" xfId="23908" xr:uid="{344C5DAD-88A0-46CE-9FC4-68D2122AFBD9}"/>
    <cellStyle name="Comma 5 2 6 3 2 2 4" xfId="15820" xr:uid="{6410191B-B029-4B7F-9777-827143FC125C}"/>
    <cellStyle name="Comma 5 2 6 3 2 3" xfId="5710" xr:uid="{F85219C2-87B3-4747-831A-434169FDAD35}"/>
    <cellStyle name="Comma 5 2 6 3 2 3 2" xfId="17842" xr:uid="{7A7E3484-309F-4D09-9810-86699B04C602}"/>
    <cellStyle name="Comma 5 2 6 3 2 4" xfId="9754" xr:uid="{2587CA5A-8417-4ED7-A62A-FD6FDC7C1AB5}"/>
    <cellStyle name="Comma 5 2 6 3 2 4 2" xfId="21886" xr:uid="{5131002A-9770-443B-BB32-47FBFA41E273}"/>
    <cellStyle name="Comma 5 2 6 3 2 5" xfId="13798" xr:uid="{333C70B3-9959-4DA4-AC4B-295A9B286DD3}"/>
    <cellStyle name="Comma 5 2 6 3 3" xfId="2677" xr:uid="{CD9FF74B-DE49-4B43-8C4A-C6F9270AC600}"/>
    <cellStyle name="Comma 5 2 6 3 3 2" xfId="6721" xr:uid="{40D9B534-4A03-47FE-9136-4746C57DA9BA}"/>
    <cellStyle name="Comma 5 2 6 3 3 2 2" xfId="18853" xr:uid="{00413693-C971-4464-A988-8BDE3F609EF5}"/>
    <cellStyle name="Comma 5 2 6 3 3 3" xfId="10765" xr:uid="{2BC78160-9254-4FA1-9044-CB4ABE1C78BE}"/>
    <cellStyle name="Comma 5 2 6 3 3 3 2" xfId="22897" xr:uid="{89CB91CB-DDA5-43F5-862B-D7E41C1A01EF}"/>
    <cellStyle name="Comma 5 2 6 3 3 4" xfId="14809" xr:uid="{B2FB376E-02EE-4B03-8950-39505EE2480C}"/>
    <cellStyle name="Comma 5 2 6 3 4" xfId="4699" xr:uid="{DAD69A3F-4C54-417B-84A1-2F2D1A9B3B19}"/>
    <cellStyle name="Comma 5 2 6 3 4 2" xfId="16831" xr:uid="{18FBB1B8-8F32-4A61-9DD2-8BFE038A203A}"/>
    <cellStyle name="Comma 5 2 6 3 5" xfId="8743" xr:uid="{19842E10-2AE5-4D86-8E56-36681CAA65A5}"/>
    <cellStyle name="Comma 5 2 6 3 5 2" xfId="20875" xr:uid="{1F43438D-69F7-4EFB-A5A9-867E76DBE7D7}"/>
    <cellStyle name="Comma 5 2 6 3 6" xfId="12787" xr:uid="{8E481CA8-D0EB-439C-8E9B-FB69D73FB882}"/>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3" xfId="11271" xr:uid="{E502294C-60B1-4850-A3C6-EA27B66FDC22}"/>
    <cellStyle name="Comma 5 2 6 4 2 3 2" xfId="23403" xr:uid="{25ADA8BE-E36D-41A9-AC21-3617ACA7B930}"/>
    <cellStyle name="Comma 5 2 6 4 2 4" xfId="15315" xr:uid="{BFFCD2B4-D1AB-4FD4-9F4D-167783FDAAE8}"/>
    <cellStyle name="Comma 5 2 6 4 3" xfId="5205" xr:uid="{2058FD9A-325A-49E6-905E-AEEB86409DC9}"/>
    <cellStyle name="Comma 5 2 6 4 3 2" xfId="17337" xr:uid="{26C52634-6237-4EF2-B9C0-DC433F7371F0}"/>
    <cellStyle name="Comma 5 2 6 4 4" xfId="9249" xr:uid="{1A8BC667-078C-4225-89CD-732E9482A1C5}"/>
    <cellStyle name="Comma 5 2 6 4 4 2" xfId="21381" xr:uid="{968366BB-5744-40DA-B618-927825C7768F}"/>
    <cellStyle name="Comma 5 2 6 4 5" xfId="13293" xr:uid="{DB19D094-FF41-4D6A-AB4C-80377D4277A2}"/>
    <cellStyle name="Comma 5 2 6 5" xfId="2172" xr:uid="{D875CC6C-A9DC-45BD-94CB-A053CAFD3E1C}"/>
    <cellStyle name="Comma 5 2 6 5 2" xfId="6216" xr:uid="{A373CD0B-4E99-4230-9506-8BE36238849F}"/>
    <cellStyle name="Comma 5 2 6 5 2 2" xfId="18348" xr:uid="{D70BDD89-AB64-4BD8-BA4A-C1AB8B9A7E51}"/>
    <cellStyle name="Comma 5 2 6 5 3" xfId="10260" xr:uid="{7E8E16E5-06FA-4F61-B48E-D49E8A6F69C0}"/>
    <cellStyle name="Comma 5 2 6 5 3 2" xfId="22392" xr:uid="{74638B76-9098-461B-BB69-45D8092247BD}"/>
    <cellStyle name="Comma 5 2 6 5 4" xfId="14304" xr:uid="{0DFCF839-3F36-4251-8371-443D6517F657}"/>
    <cellStyle name="Comma 5 2 6 6" xfId="4194" xr:uid="{8CC55639-2769-46D9-93A4-6700ADC84BE7}"/>
    <cellStyle name="Comma 5 2 6 6 2" xfId="16326" xr:uid="{6A29E350-768E-4871-B6C0-375D53D7DD0B}"/>
    <cellStyle name="Comma 5 2 6 7" xfId="8238" xr:uid="{319DF3A1-8A69-44B4-AA08-3CD8CD87751D}"/>
    <cellStyle name="Comma 5 2 6 7 2" xfId="20370" xr:uid="{1D8FA72D-752E-45D9-82B7-54EAC210446F}"/>
    <cellStyle name="Comma 5 2 6 8" xfId="12282" xr:uid="{8791FF9E-D29D-4E96-8B87-4BA4878CC0CB}"/>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3" xfId="11903" xr:uid="{398B0A01-7383-47B9-B963-50967C956D0F}"/>
    <cellStyle name="Comma 5 2 7 2 2 2 3 2" xfId="24035" xr:uid="{DBC5D59B-B386-4208-8A65-7603D3B6697C}"/>
    <cellStyle name="Comma 5 2 7 2 2 2 4" xfId="15947" xr:uid="{96B76349-5531-4381-BF76-1D9F41247E32}"/>
    <cellStyle name="Comma 5 2 7 2 2 3" xfId="5837" xr:uid="{0DC65098-EF7C-4B86-B4A4-00CE5A49761F}"/>
    <cellStyle name="Comma 5 2 7 2 2 3 2" xfId="17969" xr:uid="{A3B0316A-9B52-45DB-B042-6045C887CB91}"/>
    <cellStyle name="Comma 5 2 7 2 2 4" xfId="9881" xr:uid="{BDC810BD-70B6-4389-BE96-B1E3D8D03F9D}"/>
    <cellStyle name="Comma 5 2 7 2 2 4 2" xfId="22013" xr:uid="{F7507793-BD7D-4A00-BD3E-AD2DD905937E}"/>
    <cellStyle name="Comma 5 2 7 2 2 5" xfId="13925" xr:uid="{4C948297-E04C-4D68-8A96-6C0D7981D062}"/>
    <cellStyle name="Comma 5 2 7 2 3" xfId="2804" xr:uid="{C5C74CBD-6FFA-4B2A-9261-95144087B5A0}"/>
    <cellStyle name="Comma 5 2 7 2 3 2" xfId="6848" xr:uid="{5E0187EA-7A91-4AD3-B14D-3622DE0242A8}"/>
    <cellStyle name="Comma 5 2 7 2 3 2 2" xfId="18980" xr:uid="{E11692BE-9A27-47B0-948C-4BB951342680}"/>
    <cellStyle name="Comma 5 2 7 2 3 3" xfId="10892" xr:uid="{082FD801-630D-45CB-9BD6-EF468B015912}"/>
    <cellStyle name="Comma 5 2 7 2 3 3 2" xfId="23024" xr:uid="{2B818176-EDD4-4913-B236-2078380CD969}"/>
    <cellStyle name="Comma 5 2 7 2 3 4" xfId="14936" xr:uid="{4109DBBA-966C-438C-86D7-EF8C062DE1B5}"/>
    <cellStyle name="Comma 5 2 7 2 4" xfId="4826" xr:uid="{5E64EB1F-F680-431B-B6F6-F3435615AF7E}"/>
    <cellStyle name="Comma 5 2 7 2 4 2" xfId="16958" xr:uid="{A386389E-2E5A-4B23-9281-2BEBB417FD1C}"/>
    <cellStyle name="Comma 5 2 7 2 5" xfId="8870" xr:uid="{A467D024-3C03-4A49-8F8F-AF00170F10AB}"/>
    <cellStyle name="Comma 5 2 7 2 5 2" xfId="21002" xr:uid="{F894E6F8-7A1A-48DD-90EA-72E45C73CE45}"/>
    <cellStyle name="Comma 5 2 7 2 6" xfId="12914" xr:uid="{CC7AB677-5FEE-4CC4-BF16-3461206B82F8}"/>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3" xfId="11398" xr:uid="{036D5B5D-8B45-4666-8011-4C3028F68197}"/>
    <cellStyle name="Comma 5 2 7 3 2 3 2" xfId="23530" xr:uid="{6DD4614C-FBD5-4B02-BBAF-3839079DB020}"/>
    <cellStyle name="Comma 5 2 7 3 2 4" xfId="15442" xr:uid="{B0E625A7-3359-4F4E-B613-4B94BDBF745F}"/>
    <cellStyle name="Comma 5 2 7 3 3" xfId="5332" xr:uid="{7469A366-08C2-474E-A673-52DE5C6A6B4C}"/>
    <cellStyle name="Comma 5 2 7 3 3 2" xfId="17464" xr:uid="{FFD16B8D-7C25-40E2-A266-83CEF64EA4B5}"/>
    <cellStyle name="Comma 5 2 7 3 4" xfId="9376" xr:uid="{6801BCD5-D1F0-46B3-88C8-D9A0DB7A8F64}"/>
    <cellStyle name="Comma 5 2 7 3 4 2" xfId="21508" xr:uid="{FCFA925D-6C67-445D-8857-2D03161D2266}"/>
    <cellStyle name="Comma 5 2 7 3 5" xfId="13420" xr:uid="{1E6CC94D-1B1C-4294-A650-533F211E67DA}"/>
    <cellStyle name="Comma 5 2 7 4" xfId="2299" xr:uid="{0DEA5535-D25E-44AA-B9B3-CFF0CE044F20}"/>
    <cellStyle name="Comma 5 2 7 4 2" xfId="6343" xr:uid="{FA3A10D9-5B8C-4203-84AA-92460F695ABB}"/>
    <cellStyle name="Comma 5 2 7 4 2 2" xfId="18475" xr:uid="{F0874B7F-039F-488B-944C-76858ED95693}"/>
    <cellStyle name="Comma 5 2 7 4 3" xfId="10387" xr:uid="{C13139C0-168E-42A8-B404-F7E783C5DD13}"/>
    <cellStyle name="Comma 5 2 7 4 3 2" xfId="22519" xr:uid="{3A86C8C2-98D8-417B-AEFF-C80410FF330D}"/>
    <cellStyle name="Comma 5 2 7 4 4" xfId="14431" xr:uid="{17D54738-10CB-4903-A480-70BDCA3B6255}"/>
    <cellStyle name="Comma 5 2 7 5" xfId="4321" xr:uid="{4EAE4382-6875-4A5F-89BB-F6E353D623D6}"/>
    <cellStyle name="Comma 5 2 7 5 2" xfId="16453" xr:uid="{24761A5D-E739-4916-B8D5-07974DE62201}"/>
    <cellStyle name="Comma 5 2 7 6" xfId="8365" xr:uid="{103B612F-3B15-4011-9473-584AD3FBD3F4}"/>
    <cellStyle name="Comma 5 2 7 6 2" xfId="20497" xr:uid="{C679997A-3708-47F5-935E-562CFCC2E0B4}"/>
    <cellStyle name="Comma 5 2 7 7" xfId="12409" xr:uid="{233CBA58-A33A-48E9-A0BA-9E8F0F9856E0}"/>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3" xfId="11650" xr:uid="{448CCF96-C548-446B-8873-1D40360DC290}"/>
    <cellStyle name="Comma 5 2 8 2 2 3 2" xfId="23782" xr:uid="{59DF4DE2-38A6-4914-A0EF-976113609BA7}"/>
    <cellStyle name="Comma 5 2 8 2 2 4" xfId="15694" xr:uid="{E4997170-3DE4-48B6-8D9D-F6C21C2A9EE1}"/>
    <cellStyle name="Comma 5 2 8 2 3" xfId="5584" xr:uid="{0017C9BF-9FD8-4321-8542-01CAB1D274D7}"/>
    <cellStyle name="Comma 5 2 8 2 3 2" xfId="17716" xr:uid="{9ABE6D85-E0FF-4AE1-9D4A-0B9BD4A06725}"/>
    <cellStyle name="Comma 5 2 8 2 4" xfId="9628" xr:uid="{9D8042EB-064E-46BF-9734-F897E466F8A7}"/>
    <cellStyle name="Comma 5 2 8 2 4 2" xfId="21760" xr:uid="{737BCAA9-74BC-48C3-ACB9-4F354133B7FF}"/>
    <cellStyle name="Comma 5 2 8 2 5" xfId="13672" xr:uid="{7F213184-D606-4016-BF3B-797C70B6C47E}"/>
    <cellStyle name="Comma 5 2 8 3" xfId="2551" xr:uid="{E1C0668C-84B6-497C-A737-6BE5BB82E78F}"/>
    <cellStyle name="Comma 5 2 8 3 2" xfId="6595" xr:uid="{21790223-B200-42B9-8424-40F1C7BB6D88}"/>
    <cellStyle name="Comma 5 2 8 3 2 2" xfId="18727" xr:uid="{818394E3-C4DD-4FD3-9C58-3B1ED905186E}"/>
    <cellStyle name="Comma 5 2 8 3 3" xfId="10639" xr:uid="{4CF299B1-A607-4A76-9584-7DB918E95FD8}"/>
    <cellStyle name="Comma 5 2 8 3 3 2" xfId="22771" xr:uid="{019EFCAE-400D-468C-AF82-6705F4B9E3E9}"/>
    <cellStyle name="Comma 5 2 8 3 4" xfId="14683" xr:uid="{7475951B-5903-4CAF-B440-17DBDCD43F07}"/>
    <cellStyle name="Comma 5 2 8 4" xfId="4573" xr:uid="{12D873B2-D750-4DCD-A5A5-6D6662D815DC}"/>
    <cellStyle name="Comma 5 2 8 4 2" xfId="16705" xr:uid="{79B7E206-7E48-445F-BC74-3FDDA0511D36}"/>
    <cellStyle name="Comma 5 2 8 5" xfId="8617" xr:uid="{9DE9A5BD-610F-4FFC-AB17-6AE13C096219}"/>
    <cellStyle name="Comma 5 2 8 5 2" xfId="20749" xr:uid="{BBC3B3C9-010C-4B66-B363-144AFA9ECE8D}"/>
    <cellStyle name="Comma 5 2 8 6" xfId="12661" xr:uid="{B335F697-45AB-417E-8AA3-443EE8296B0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3" xfId="11145" xr:uid="{F0241957-46E7-417A-98F1-F39F13A3449E}"/>
    <cellStyle name="Comma 5 2 9 2 3 2" xfId="23277" xr:uid="{CE5934DA-1624-4D72-85C8-75FB752F5145}"/>
    <cellStyle name="Comma 5 2 9 2 4" xfId="15189" xr:uid="{4ECD3CAD-5AFB-4977-8CB7-6D1EF405224B}"/>
    <cellStyle name="Comma 5 2 9 3" xfId="5079" xr:uid="{05518D4D-1F15-4E56-B1B9-C4344A0BBEB7}"/>
    <cellStyle name="Comma 5 2 9 3 2" xfId="17211" xr:uid="{1CAFED9A-C844-4324-AC43-9562251427DC}"/>
    <cellStyle name="Comma 5 2 9 4" xfId="9123" xr:uid="{1C15E766-A1E5-47DC-8C61-C1948BE1653A}"/>
    <cellStyle name="Comma 5 2 9 4 2" xfId="21255" xr:uid="{67C34E9A-3A2C-407C-A1BF-A649E83A6FE4}"/>
    <cellStyle name="Comma 5 2 9 5" xfId="13167" xr:uid="{29BCAB8D-DF5B-4FC0-9C5A-04E21DF6EAD0}"/>
    <cellStyle name="Comma 5 3" xfId="30" xr:uid="{074748F6-BD7E-4291-81EE-B288B47CB6B3}"/>
    <cellStyle name="Comma 5 3 10" xfId="4074" xr:uid="{6EA15368-3AD9-4FE2-A844-903F2BA26705}"/>
    <cellStyle name="Comma 5 3 10 2" xfId="16206" xr:uid="{70A22175-7B2D-4657-A891-C12CEF213B4F}"/>
    <cellStyle name="Comma 5 3 11" xfId="8118" xr:uid="{AC2DEE49-2313-4B2F-83AC-B0089CEACB4C}"/>
    <cellStyle name="Comma 5 3 11 2" xfId="20250" xr:uid="{7EF799DA-86E8-4BC6-8160-AE088CC579E8}"/>
    <cellStyle name="Comma 5 3 12" xfId="12162" xr:uid="{895A808C-D895-4676-8620-F98E160839BA}"/>
    <cellStyle name="Comma 5 3 2" xfId="51" xr:uid="{BCB87914-6541-4C3E-A973-CDB2E577E6B3}"/>
    <cellStyle name="Comma 5 3 2 10" xfId="12183" xr:uid="{34F1C870-6BD5-4F6B-B4E3-5E38D3C54721}"/>
    <cellStyle name="Comma 5 3 2 2" xfId="114" xr:uid="{98D60F4C-8F2F-458E-B468-4C1577C3E7F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3" xfId="12119" xr:uid="{9D2CA4AA-050A-4A03-9E51-43486F67D66B}"/>
    <cellStyle name="Comma 5 3 2 2 2 2 2 2 2 3 2" xfId="24251" xr:uid="{50480A61-4A55-4B61-B8C3-B2134FC83392}"/>
    <cellStyle name="Comma 5 3 2 2 2 2 2 2 2 4" xfId="16163" xr:uid="{EA66ED50-F7B7-4F44-A3D1-A8D64A66F019}"/>
    <cellStyle name="Comma 5 3 2 2 2 2 2 2 3" xfId="6053" xr:uid="{013C1AA1-3E1D-4EA9-911B-C0EE95171026}"/>
    <cellStyle name="Comma 5 3 2 2 2 2 2 2 3 2" xfId="18185" xr:uid="{DFF7B251-11BA-48B7-8A62-54E2A7438509}"/>
    <cellStyle name="Comma 5 3 2 2 2 2 2 2 4" xfId="10097" xr:uid="{52606001-910D-441E-A4EE-9B5E96D94FFA}"/>
    <cellStyle name="Comma 5 3 2 2 2 2 2 2 4 2" xfId="22229" xr:uid="{216B714E-2565-47E9-9482-A33D17E78DFB}"/>
    <cellStyle name="Comma 5 3 2 2 2 2 2 2 5" xfId="14141" xr:uid="{E4870DF0-EE48-4E07-8B5E-8D7642D05F56}"/>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3" xfId="11108" xr:uid="{D93E57F6-19D1-4CF4-97AE-2EC02104C6D9}"/>
    <cellStyle name="Comma 5 3 2 2 2 2 2 3 3 2" xfId="23240" xr:uid="{2045B2D1-9E66-4E1C-BCAF-70C398110C14}"/>
    <cellStyle name="Comma 5 3 2 2 2 2 2 3 4" xfId="15152" xr:uid="{74082DD4-AE2F-4A63-9F79-196770108F96}"/>
    <cellStyle name="Comma 5 3 2 2 2 2 2 4" xfId="5042" xr:uid="{D814A7E8-2A8A-4DFF-BEF4-59752A6C8874}"/>
    <cellStyle name="Comma 5 3 2 2 2 2 2 4 2" xfId="17174" xr:uid="{32249C2D-3B13-4B53-BA83-A302D928780F}"/>
    <cellStyle name="Comma 5 3 2 2 2 2 2 5" xfId="9086" xr:uid="{11A65DA4-681D-487C-9AB2-9341D6A1BB99}"/>
    <cellStyle name="Comma 5 3 2 2 2 2 2 5 2" xfId="21218" xr:uid="{24AB0701-7EE5-4C82-A569-54F8ECDCCBF1}"/>
    <cellStyle name="Comma 5 3 2 2 2 2 2 6" xfId="13130" xr:uid="{2721F75C-0B92-40BD-9E59-9B08B8EF9FEA}"/>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3" xfId="11614" xr:uid="{51270AA3-8C6D-4DEF-A537-E492DD21D4F4}"/>
    <cellStyle name="Comma 5 3 2 2 2 2 3 2 3 2" xfId="23746" xr:uid="{114E87EB-BE9B-46E1-AC63-437047D2F57A}"/>
    <cellStyle name="Comma 5 3 2 2 2 2 3 2 4" xfId="15658" xr:uid="{E2E33D85-1CAB-44E3-A719-225D05CADEC5}"/>
    <cellStyle name="Comma 5 3 2 2 2 2 3 3" xfId="5548" xr:uid="{13673081-7DC6-41BF-888A-E79A0E7EBD9E}"/>
    <cellStyle name="Comma 5 3 2 2 2 2 3 3 2" xfId="17680" xr:uid="{5CAD2CEF-27C4-4B3A-A28C-FD654014C2C3}"/>
    <cellStyle name="Comma 5 3 2 2 2 2 3 4" xfId="9592" xr:uid="{B1794923-96AD-48A4-B695-65B07AF744C6}"/>
    <cellStyle name="Comma 5 3 2 2 2 2 3 4 2" xfId="21724" xr:uid="{7163DA25-3EE4-4E5A-B135-7D812D443E09}"/>
    <cellStyle name="Comma 5 3 2 2 2 2 3 5" xfId="13636" xr:uid="{1F942137-A93E-4A25-B29A-5C37B120469E}"/>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3" xfId="10603" xr:uid="{E85234FB-9729-4BB9-9621-3732FEC97B31}"/>
    <cellStyle name="Comma 5 3 2 2 2 2 4 3 2" xfId="22735" xr:uid="{D8DD7AB4-6272-4CC0-B39B-B7BA3CA3AC49}"/>
    <cellStyle name="Comma 5 3 2 2 2 2 4 4" xfId="14647" xr:uid="{18EBCC9C-7CA8-421B-9789-49B4F07FD041}"/>
    <cellStyle name="Comma 5 3 2 2 2 2 5" xfId="4537" xr:uid="{14F4D01B-FACB-443A-8E9A-6F11D0F5E0FA}"/>
    <cellStyle name="Comma 5 3 2 2 2 2 5 2" xfId="16669" xr:uid="{6768345A-6AA1-4126-91C4-B2CDB1B8845B}"/>
    <cellStyle name="Comma 5 3 2 2 2 2 6" xfId="8581" xr:uid="{3536DCF5-ADF1-44AE-8044-9E99546CFDCA}"/>
    <cellStyle name="Comma 5 3 2 2 2 2 6 2" xfId="20713" xr:uid="{75854232-F7E0-4F06-A782-6ED41A977383}"/>
    <cellStyle name="Comma 5 3 2 2 2 2 7" xfId="12625" xr:uid="{C4AFAC64-9F11-4C7B-A491-18D2673F7FFC}"/>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3" xfId="11866" xr:uid="{53484AF2-77CD-48E2-8CD3-79B1F0F679D7}"/>
    <cellStyle name="Comma 5 3 2 2 2 3 2 2 3 2" xfId="23998" xr:uid="{8F8ACF69-94F0-4004-9526-40A2FF6CB253}"/>
    <cellStyle name="Comma 5 3 2 2 2 3 2 2 4" xfId="15910" xr:uid="{2EA14F2F-9A82-4D92-AB00-0B35A7B7E793}"/>
    <cellStyle name="Comma 5 3 2 2 2 3 2 3" xfId="5800" xr:uid="{6B6A64AA-2B55-423D-ADBD-5B07A6C16790}"/>
    <cellStyle name="Comma 5 3 2 2 2 3 2 3 2" xfId="17932" xr:uid="{2CC70EDB-4F30-42E2-8903-6100F7D9A49F}"/>
    <cellStyle name="Comma 5 3 2 2 2 3 2 4" xfId="9844" xr:uid="{3BB5960A-D329-4899-80A9-AF8B669F4E44}"/>
    <cellStyle name="Comma 5 3 2 2 2 3 2 4 2" xfId="21976" xr:uid="{14754558-AADE-4844-B91D-3F4C27EFCA6D}"/>
    <cellStyle name="Comma 5 3 2 2 2 3 2 5" xfId="13888" xr:uid="{BB10CC42-B4AB-4988-8553-8086E3E29FA1}"/>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3" xfId="10855" xr:uid="{22A6A19F-5868-467D-883B-168E84AC1CE9}"/>
    <cellStyle name="Comma 5 3 2 2 2 3 3 3 2" xfId="22987" xr:uid="{C05DFAD1-A867-435A-8F9C-2703187A635F}"/>
    <cellStyle name="Comma 5 3 2 2 2 3 3 4" xfId="14899" xr:uid="{0401F26D-CDA1-45D3-9B92-037FB1A681F8}"/>
    <cellStyle name="Comma 5 3 2 2 2 3 4" xfId="4789" xr:uid="{EB890D12-D173-4D53-AE27-4C333C516D3C}"/>
    <cellStyle name="Comma 5 3 2 2 2 3 4 2" xfId="16921" xr:uid="{A66FB8B7-09B1-4D18-8C77-4CE0F4D9B45A}"/>
    <cellStyle name="Comma 5 3 2 2 2 3 5" xfId="8833" xr:uid="{4F687B59-3AFE-4194-B033-BC8E170F25A5}"/>
    <cellStyle name="Comma 5 3 2 2 2 3 5 2" xfId="20965" xr:uid="{42925D08-5E17-479F-8C29-2829A41596D4}"/>
    <cellStyle name="Comma 5 3 2 2 2 3 6" xfId="12877" xr:uid="{FD5823A7-2BC4-4964-A909-407E124DBDEA}"/>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3" xfId="11361" xr:uid="{E99B1EC3-8523-49CB-83B6-7864FE10E0AE}"/>
    <cellStyle name="Comma 5 3 2 2 2 4 2 3 2" xfId="23493" xr:uid="{8A986C18-5543-4CCA-B737-B820D17EB84A}"/>
    <cellStyle name="Comma 5 3 2 2 2 4 2 4" xfId="15405" xr:uid="{7FE3A4A0-631D-4491-87B9-2F2F31263CE9}"/>
    <cellStyle name="Comma 5 3 2 2 2 4 3" xfId="5295" xr:uid="{E1F7F38B-6B72-4341-AD80-D86FEF8A9227}"/>
    <cellStyle name="Comma 5 3 2 2 2 4 3 2" xfId="17427" xr:uid="{50D919A4-616D-4A58-A520-B9EA3F6F2523}"/>
    <cellStyle name="Comma 5 3 2 2 2 4 4" xfId="9339" xr:uid="{14A93BDB-B4BC-4702-9304-5710254CC004}"/>
    <cellStyle name="Comma 5 3 2 2 2 4 4 2" xfId="21471" xr:uid="{DB593BD7-581E-418D-A12F-16803545BB09}"/>
    <cellStyle name="Comma 5 3 2 2 2 4 5" xfId="13383" xr:uid="{2E58FF2C-5A02-4235-B2E0-AFB736FB9F6B}"/>
    <cellStyle name="Comma 5 3 2 2 2 5" xfId="2262" xr:uid="{A3DF5B53-5EBF-4669-899A-92A99AA8F421}"/>
    <cellStyle name="Comma 5 3 2 2 2 5 2" xfId="6306" xr:uid="{78E6F75A-6FF3-442A-9CFD-FA46D72D45F4}"/>
    <cellStyle name="Comma 5 3 2 2 2 5 2 2" xfId="18438" xr:uid="{84199968-2BA7-4578-9C77-B795790B8653}"/>
    <cellStyle name="Comma 5 3 2 2 2 5 3" xfId="10350" xr:uid="{87BC6AF9-4A37-4FFA-836A-1D74A44E7918}"/>
    <cellStyle name="Comma 5 3 2 2 2 5 3 2" xfId="22482" xr:uid="{E557F3EE-4C28-4B22-A4B2-202E91BCF5FB}"/>
    <cellStyle name="Comma 5 3 2 2 2 5 4" xfId="14394" xr:uid="{C23FC92B-81EB-477A-BE87-0C6CEFE2950B}"/>
    <cellStyle name="Comma 5 3 2 2 2 6" xfId="4284" xr:uid="{5E7A6712-78C6-4B83-9F91-A47F2BECC321}"/>
    <cellStyle name="Comma 5 3 2 2 2 6 2" xfId="16416" xr:uid="{9BA23C5B-C726-4920-BDA8-157E47C34769}"/>
    <cellStyle name="Comma 5 3 2 2 2 7" xfId="8328" xr:uid="{DCD6E325-C2AC-41D9-AE90-E3FC66E01795}"/>
    <cellStyle name="Comma 5 3 2 2 2 7 2" xfId="20460" xr:uid="{00117D52-7309-4C87-A25C-F56A3B8A19BA}"/>
    <cellStyle name="Comma 5 3 2 2 2 8" xfId="12372" xr:uid="{34AF5643-D14D-4A68-8BCD-FBBD47C470EF}"/>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3" xfId="11993" xr:uid="{F544AD54-4B62-4562-AB8D-B9604C3A1DEC}"/>
    <cellStyle name="Comma 5 3 2 2 3 2 2 2 3 2" xfId="24125" xr:uid="{FA0BE704-F413-4708-AFE1-B9F7D8E04EB8}"/>
    <cellStyle name="Comma 5 3 2 2 3 2 2 2 4" xfId="16037" xr:uid="{87036D5E-DF25-4471-B47A-01BA67D10E55}"/>
    <cellStyle name="Comma 5 3 2 2 3 2 2 3" xfId="5927" xr:uid="{ABD09A87-DC18-4803-9608-AB653DCEEA02}"/>
    <cellStyle name="Comma 5 3 2 2 3 2 2 3 2" xfId="18059" xr:uid="{FE81DAD2-09D6-4855-AFBC-481DF50D1EA3}"/>
    <cellStyle name="Comma 5 3 2 2 3 2 2 4" xfId="9971" xr:uid="{E8926D66-C243-4D71-9576-B1D8A09771DA}"/>
    <cellStyle name="Comma 5 3 2 2 3 2 2 4 2" xfId="22103" xr:uid="{B135CFB2-DA84-4FDB-81FD-D818FC360045}"/>
    <cellStyle name="Comma 5 3 2 2 3 2 2 5" xfId="14015" xr:uid="{522F8DAD-4D42-4A47-AC55-48B5269FB4C8}"/>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3" xfId="10982" xr:uid="{E878DAA0-96FF-4F5F-8E44-2A501C89CC5A}"/>
    <cellStyle name="Comma 5 3 2 2 3 2 3 3 2" xfId="23114" xr:uid="{0A2DF516-20E6-462F-B6E5-2646F3D27C21}"/>
    <cellStyle name="Comma 5 3 2 2 3 2 3 4" xfId="15026" xr:uid="{203CF313-71ED-476C-AA56-B5E96BBDD5B7}"/>
    <cellStyle name="Comma 5 3 2 2 3 2 4" xfId="4916" xr:uid="{524955AB-9118-4C22-B37A-E9062EEB5E92}"/>
    <cellStyle name="Comma 5 3 2 2 3 2 4 2" xfId="17048" xr:uid="{11C10227-855E-4ADB-B4B5-F40B2FF531F0}"/>
    <cellStyle name="Comma 5 3 2 2 3 2 5" xfId="8960" xr:uid="{B94A45D3-9A8E-4E3E-BA56-E271E1C868CF}"/>
    <cellStyle name="Comma 5 3 2 2 3 2 5 2" xfId="21092" xr:uid="{FB835976-416D-4572-873B-D6D269756AFB}"/>
    <cellStyle name="Comma 5 3 2 2 3 2 6" xfId="13004" xr:uid="{0A3A9D85-3DA0-4E17-A4B4-FF91F596CB21}"/>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3" xfId="11488" xr:uid="{D227293E-D136-44A9-8936-27533CC39504}"/>
    <cellStyle name="Comma 5 3 2 2 3 3 2 3 2" xfId="23620" xr:uid="{60462263-4E19-492E-A6C1-41773FB3B20A}"/>
    <cellStyle name="Comma 5 3 2 2 3 3 2 4" xfId="15532" xr:uid="{8A27BE15-12CD-4DC9-AD38-E9A2D7EA6096}"/>
    <cellStyle name="Comma 5 3 2 2 3 3 3" xfId="5422" xr:uid="{511F7118-E863-4FEF-8549-71732DD94AFC}"/>
    <cellStyle name="Comma 5 3 2 2 3 3 3 2" xfId="17554" xr:uid="{747ED776-D492-4557-A107-55070E6BEB8B}"/>
    <cellStyle name="Comma 5 3 2 2 3 3 4" xfId="9466" xr:uid="{5C63E023-2616-4774-9B3D-E459444C19C2}"/>
    <cellStyle name="Comma 5 3 2 2 3 3 4 2" xfId="21598" xr:uid="{5E1A6737-8D6E-4662-A9E0-205EDAE4FFF7}"/>
    <cellStyle name="Comma 5 3 2 2 3 3 5" xfId="13510" xr:uid="{101E14D8-B47D-4451-9D68-80F8B57B4F83}"/>
    <cellStyle name="Comma 5 3 2 2 3 4" xfId="2389" xr:uid="{4D53F29A-9C1F-455A-B875-822D8F35F701}"/>
    <cellStyle name="Comma 5 3 2 2 3 4 2" xfId="6433" xr:uid="{2E76F13F-B95B-4AFB-B591-782F46CA9A1C}"/>
    <cellStyle name="Comma 5 3 2 2 3 4 2 2" xfId="18565" xr:uid="{24E31A91-1E1D-4F7C-A4AA-1B7996E3F793}"/>
    <cellStyle name="Comma 5 3 2 2 3 4 3" xfId="10477" xr:uid="{B6B65C5F-59B7-40E5-AEB2-655F77675E04}"/>
    <cellStyle name="Comma 5 3 2 2 3 4 3 2" xfId="22609" xr:uid="{6938DADF-9EAD-4677-A37D-539200384199}"/>
    <cellStyle name="Comma 5 3 2 2 3 4 4" xfId="14521" xr:uid="{83B48D6A-5BF9-4D1B-845D-2AFD0D6086FC}"/>
    <cellStyle name="Comma 5 3 2 2 3 5" xfId="4411" xr:uid="{75620BF1-8653-4191-B6B0-C4B06CF95776}"/>
    <cellStyle name="Comma 5 3 2 2 3 5 2" xfId="16543" xr:uid="{2090B145-25AE-48AB-9ECD-9C4A4887CCBE}"/>
    <cellStyle name="Comma 5 3 2 2 3 6" xfId="8455" xr:uid="{1A751C07-BF16-4AC0-844C-D5C648FA48C9}"/>
    <cellStyle name="Comma 5 3 2 2 3 6 2" xfId="20587" xr:uid="{6FB58CC8-1FFF-453C-8B8B-E1DADAE41CEF}"/>
    <cellStyle name="Comma 5 3 2 2 3 7" xfId="12499" xr:uid="{0741350E-4C06-42AD-A965-48A6EC98C569}"/>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3" xfId="11740" xr:uid="{2A922129-06EF-4905-831B-6897B709BE52}"/>
    <cellStyle name="Comma 5 3 2 2 4 2 2 3 2" xfId="23872" xr:uid="{805D976E-FC93-4631-AFB9-43B5AFFDAE0A}"/>
    <cellStyle name="Comma 5 3 2 2 4 2 2 4" xfId="15784" xr:uid="{FB51DF09-01A4-4E23-90A5-F937567D9475}"/>
    <cellStyle name="Comma 5 3 2 2 4 2 3" xfId="5674" xr:uid="{351780E6-B058-4A7F-8ADA-E742EBF4ACEE}"/>
    <cellStyle name="Comma 5 3 2 2 4 2 3 2" xfId="17806" xr:uid="{5A961E16-F2E1-4D3D-8A6D-98F9FE19B1DA}"/>
    <cellStyle name="Comma 5 3 2 2 4 2 4" xfId="9718" xr:uid="{F0C79531-6B66-436D-AED2-8BD9EE66B64A}"/>
    <cellStyle name="Comma 5 3 2 2 4 2 4 2" xfId="21850" xr:uid="{59CCF824-D059-4F13-93B4-46CBA91267F5}"/>
    <cellStyle name="Comma 5 3 2 2 4 2 5" xfId="13762" xr:uid="{75814F4A-D9FD-4900-9BFE-E8601982AB8C}"/>
    <cellStyle name="Comma 5 3 2 2 4 3" xfId="2641" xr:uid="{459881B4-4A86-479C-863B-4A6623E44221}"/>
    <cellStyle name="Comma 5 3 2 2 4 3 2" xfId="6685" xr:uid="{279A4A39-4BAA-44A4-ABDA-C9F723A9710E}"/>
    <cellStyle name="Comma 5 3 2 2 4 3 2 2" xfId="18817" xr:uid="{AA1AA580-BAF5-4CA2-A9E4-B804CCEC6658}"/>
    <cellStyle name="Comma 5 3 2 2 4 3 3" xfId="10729" xr:uid="{5677C17C-0477-4DD9-A628-3E97707C73D7}"/>
    <cellStyle name="Comma 5 3 2 2 4 3 3 2" xfId="22861" xr:uid="{1822FC65-BBF4-4798-B5D8-E9F5D774FB21}"/>
    <cellStyle name="Comma 5 3 2 2 4 3 4" xfId="14773" xr:uid="{5F7CC599-FEC6-4005-90BF-0D8141524B91}"/>
    <cellStyle name="Comma 5 3 2 2 4 4" xfId="4663" xr:uid="{12DA9686-39B6-4546-AF85-80D011E41FF0}"/>
    <cellStyle name="Comma 5 3 2 2 4 4 2" xfId="16795" xr:uid="{A53E021F-44FA-487F-9673-8D4509070BF8}"/>
    <cellStyle name="Comma 5 3 2 2 4 5" xfId="8707" xr:uid="{A5E3E0CF-7F80-4E3B-A6BA-655EDD45E1FB}"/>
    <cellStyle name="Comma 5 3 2 2 4 5 2" xfId="20839" xr:uid="{6B539A9C-F16F-4F2C-B20F-8508D383566E}"/>
    <cellStyle name="Comma 5 3 2 2 4 6" xfId="12751" xr:uid="{416AF92A-DDB2-489E-9AD4-812E6C14CD83}"/>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3" xfId="11235" xr:uid="{BFDDF2B7-18DC-4CCD-B287-7204EACF9753}"/>
    <cellStyle name="Comma 5 3 2 2 5 2 3 2" xfId="23367" xr:uid="{C5B643E7-2A17-4B7F-B791-BDAA3B8CEF9D}"/>
    <cellStyle name="Comma 5 3 2 2 5 2 4" xfId="15279" xr:uid="{B9C2FFEF-0A8B-45BF-92C2-B5BCBEC76106}"/>
    <cellStyle name="Comma 5 3 2 2 5 3" xfId="5169" xr:uid="{58BF7D38-3B1C-405B-99C3-06F41BFB4E49}"/>
    <cellStyle name="Comma 5 3 2 2 5 3 2" xfId="17301" xr:uid="{7F2FFEF8-28C3-477B-B5C1-C2D1A400D3FE}"/>
    <cellStyle name="Comma 5 3 2 2 5 4" xfId="9213" xr:uid="{469F6732-9A2A-4AF5-931B-85024EFB1C5F}"/>
    <cellStyle name="Comma 5 3 2 2 5 4 2" xfId="21345" xr:uid="{62F51E8F-A1BC-4F73-BB15-754B73261EAF}"/>
    <cellStyle name="Comma 5 3 2 2 5 5" xfId="13257" xr:uid="{759D838F-1C77-4BEA-B982-AFC84C785F61}"/>
    <cellStyle name="Comma 5 3 2 2 6" xfId="2136" xr:uid="{1FBCC776-5DBE-479D-8623-15B2DE145889}"/>
    <cellStyle name="Comma 5 3 2 2 6 2" xfId="6180" xr:uid="{D7B6E288-0D7C-4698-85BD-001E884F15A5}"/>
    <cellStyle name="Comma 5 3 2 2 6 2 2" xfId="18312" xr:uid="{44E6630B-845F-4681-ADB9-FC44D874AA61}"/>
    <cellStyle name="Comma 5 3 2 2 6 3" xfId="10224" xr:uid="{0F06A1F9-9A2A-4515-862C-B9D0D9BEF617}"/>
    <cellStyle name="Comma 5 3 2 2 6 3 2" xfId="22356" xr:uid="{3AA55994-9310-4A96-AEEA-57DE63366B91}"/>
    <cellStyle name="Comma 5 3 2 2 6 4" xfId="14268" xr:uid="{D4C80EBF-D4B9-403B-A97A-CA914321B214}"/>
    <cellStyle name="Comma 5 3 2 2 7" xfId="4158" xr:uid="{B7C3D870-D4C0-47D3-9E55-065D71E55D4D}"/>
    <cellStyle name="Comma 5 3 2 2 7 2" xfId="16290" xr:uid="{916F3CF4-5BBB-42AD-AEB8-3B7BD3FC5E66}"/>
    <cellStyle name="Comma 5 3 2 2 8" xfId="8202" xr:uid="{B5C2B061-9CEF-441D-846D-67C2BE2B4537}"/>
    <cellStyle name="Comma 5 3 2 2 8 2" xfId="20334" xr:uid="{06FAB605-8047-4D05-8229-58DBA0F810DF}"/>
    <cellStyle name="Comma 5 3 2 2 9" xfId="12246" xr:uid="{B136D3FE-061B-4EF8-A448-09E20F3E7A9F}"/>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3" xfId="12056" xr:uid="{AAB522CE-28F1-4899-BDEE-20AC57F93975}"/>
    <cellStyle name="Comma 5 3 2 3 2 2 2 2 3 2" xfId="24188" xr:uid="{7BBAC2AC-E6FA-4C78-9968-B6050312094C}"/>
    <cellStyle name="Comma 5 3 2 3 2 2 2 2 4" xfId="16100" xr:uid="{9D414814-984E-4998-AAB2-34D4384B5DB3}"/>
    <cellStyle name="Comma 5 3 2 3 2 2 2 3" xfId="5990" xr:uid="{8D595E50-66E6-4162-88C7-EE343E7E9E9C}"/>
    <cellStyle name="Comma 5 3 2 3 2 2 2 3 2" xfId="18122" xr:uid="{E404F401-0B7B-4F43-BDF3-DBF2EF7CBCE5}"/>
    <cellStyle name="Comma 5 3 2 3 2 2 2 4" xfId="10034" xr:uid="{9ADBB080-9B9E-408B-A030-8AD9639CB82E}"/>
    <cellStyle name="Comma 5 3 2 3 2 2 2 4 2" xfId="22166" xr:uid="{64DB6D0E-50CD-42F8-A22E-2CA08DAF3E10}"/>
    <cellStyle name="Comma 5 3 2 3 2 2 2 5" xfId="14078" xr:uid="{329A9D50-3E6F-4E85-BFD5-EE9B37B1E178}"/>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3" xfId="11045" xr:uid="{18457F67-D07D-41DC-A9B4-C6FF138511C2}"/>
    <cellStyle name="Comma 5 3 2 3 2 2 3 3 2" xfId="23177" xr:uid="{74B33A7D-A975-49C8-B0DB-B2CEEC8C6E0E}"/>
    <cellStyle name="Comma 5 3 2 3 2 2 3 4" xfId="15089" xr:uid="{A4EFB0C5-A45A-4D43-A7D9-B3AD5D7AAC33}"/>
    <cellStyle name="Comma 5 3 2 3 2 2 4" xfId="4979" xr:uid="{3DB451D3-065C-4E26-98BD-C3E86925F3D3}"/>
    <cellStyle name="Comma 5 3 2 3 2 2 4 2" xfId="17111" xr:uid="{7BAAB036-7BBA-47EC-92DC-5E64D4B6280E}"/>
    <cellStyle name="Comma 5 3 2 3 2 2 5" xfId="9023" xr:uid="{A2415C31-2F52-4FD8-BD16-8F912271748C}"/>
    <cellStyle name="Comma 5 3 2 3 2 2 5 2" xfId="21155" xr:uid="{0D0C35B2-DB99-487E-B716-97CE07B67BFF}"/>
    <cellStyle name="Comma 5 3 2 3 2 2 6" xfId="13067" xr:uid="{446D5E52-3230-48D1-AD91-829F0E15DA97}"/>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3" xfId="11551" xr:uid="{B7D1313B-7E63-451B-9EF2-9A39B829F699}"/>
    <cellStyle name="Comma 5 3 2 3 2 3 2 3 2" xfId="23683" xr:uid="{8CEF760C-8A0F-4D74-955F-6E427014FCE3}"/>
    <cellStyle name="Comma 5 3 2 3 2 3 2 4" xfId="15595" xr:uid="{A32A7589-A81A-493F-9919-F9ABD1E4D278}"/>
    <cellStyle name="Comma 5 3 2 3 2 3 3" xfId="5485" xr:uid="{7F62B337-1D81-4A7D-BFCF-281CC43601AD}"/>
    <cellStyle name="Comma 5 3 2 3 2 3 3 2" xfId="17617" xr:uid="{87F8BC54-EF74-4B89-84C3-3C04F43D5EC7}"/>
    <cellStyle name="Comma 5 3 2 3 2 3 4" xfId="9529" xr:uid="{CC92625F-1279-4935-A395-60EE7D36D6FC}"/>
    <cellStyle name="Comma 5 3 2 3 2 3 4 2" xfId="21661" xr:uid="{3E4D9F84-91CE-4EF9-963A-06C7C69E195F}"/>
    <cellStyle name="Comma 5 3 2 3 2 3 5" xfId="13573" xr:uid="{FE3010B3-1319-4980-A22C-498D46D75D7D}"/>
    <cellStyle name="Comma 5 3 2 3 2 4" xfId="2452" xr:uid="{CF939DBF-05A6-4DF6-A716-90267B1374C2}"/>
    <cellStyle name="Comma 5 3 2 3 2 4 2" xfId="6496" xr:uid="{52098EE4-C346-47D6-93A6-0617B05FCAF4}"/>
    <cellStyle name="Comma 5 3 2 3 2 4 2 2" xfId="18628" xr:uid="{E1D45DC2-4E32-44D0-B6B8-03AA5C29E536}"/>
    <cellStyle name="Comma 5 3 2 3 2 4 3" xfId="10540" xr:uid="{39DE8269-D359-4BC6-B9C6-7DC57EE7904F}"/>
    <cellStyle name="Comma 5 3 2 3 2 4 3 2" xfId="22672" xr:uid="{9F43FD95-9D09-44EF-8536-31A274DE341E}"/>
    <cellStyle name="Comma 5 3 2 3 2 4 4" xfId="14584" xr:uid="{936A2AB9-6617-4CB8-91D4-64B60568B3FE}"/>
    <cellStyle name="Comma 5 3 2 3 2 5" xfId="4474" xr:uid="{9683351A-B47C-4B07-9182-12F65D3BF9AB}"/>
    <cellStyle name="Comma 5 3 2 3 2 5 2" xfId="16606" xr:uid="{0FDFCA87-F7C2-4A5B-84F6-385118BBAE44}"/>
    <cellStyle name="Comma 5 3 2 3 2 6" xfId="8518" xr:uid="{39F1740B-66B4-455C-B9DA-566E224550C1}"/>
    <cellStyle name="Comma 5 3 2 3 2 6 2" xfId="20650" xr:uid="{6B23D90F-309C-46D2-A073-4FBA9CC7DE82}"/>
    <cellStyle name="Comma 5 3 2 3 2 7" xfId="12562" xr:uid="{253C3C27-4052-4ED8-983C-9A64A52DB4B7}"/>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3" xfId="11803" xr:uid="{4C735171-8130-4723-B9FB-8DB07B5B72BF}"/>
    <cellStyle name="Comma 5 3 2 3 3 2 2 3 2" xfId="23935" xr:uid="{CF803C37-8CA1-4A3B-BFE3-033E3D1FA39B}"/>
    <cellStyle name="Comma 5 3 2 3 3 2 2 4" xfId="15847" xr:uid="{95F1933C-3ECB-4F32-9081-6CA3CCFCAE73}"/>
    <cellStyle name="Comma 5 3 2 3 3 2 3" xfId="5737" xr:uid="{E50A853E-9D3A-4F5E-9704-E0E54DB78175}"/>
    <cellStyle name="Comma 5 3 2 3 3 2 3 2" xfId="17869" xr:uid="{0FED4793-A8FD-4B74-A83C-52DD7337E118}"/>
    <cellStyle name="Comma 5 3 2 3 3 2 4" xfId="9781" xr:uid="{5C1B0B88-CA33-46CB-B472-7FBBC3D9C208}"/>
    <cellStyle name="Comma 5 3 2 3 3 2 4 2" xfId="21913" xr:uid="{4E5C2363-BD01-4367-BB87-A374556590D7}"/>
    <cellStyle name="Comma 5 3 2 3 3 2 5" xfId="13825" xr:uid="{731DEB77-C627-4805-A045-EB3EEF7BC1B0}"/>
    <cellStyle name="Comma 5 3 2 3 3 3" xfId="2704" xr:uid="{FC8EA1A9-D9EC-4857-8253-13BBA7088EDB}"/>
    <cellStyle name="Comma 5 3 2 3 3 3 2" xfId="6748" xr:uid="{5BAB55AB-F8F1-4478-B897-BBA22EE2DCF8}"/>
    <cellStyle name="Comma 5 3 2 3 3 3 2 2" xfId="18880" xr:uid="{5B69277B-6A2B-441B-98CE-9E8A61376603}"/>
    <cellStyle name="Comma 5 3 2 3 3 3 3" xfId="10792" xr:uid="{A12A5A7F-F312-4520-95BB-B87A7585629D}"/>
    <cellStyle name="Comma 5 3 2 3 3 3 3 2" xfId="22924" xr:uid="{44BD939A-14E4-412E-A3BF-BE8B64A2CBCE}"/>
    <cellStyle name="Comma 5 3 2 3 3 3 4" xfId="14836" xr:uid="{079CAC4B-260A-4389-8953-C5DB311F72CF}"/>
    <cellStyle name="Comma 5 3 2 3 3 4" xfId="4726" xr:uid="{265CCCD7-0C6E-4B43-964F-B5B07B34E0BC}"/>
    <cellStyle name="Comma 5 3 2 3 3 4 2" xfId="16858" xr:uid="{2335AB6D-D76B-4AA3-A2C9-E9514B3A815A}"/>
    <cellStyle name="Comma 5 3 2 3 3 5" xfId="8770" xr:uid="{BB66E7EE-E2D6-4D37-9CE6-F5C85741E3C1}"/>
    <cellStyle name="Comma 5 3 2 3 3 5 2" xfId="20902" xr:uid="{19DC85C5-F9C8-494A-9FA5-79C5FCA79F04}"/>
    <cellStyle name="Comma 5 3 2 3 3 6" xfId="12814" xr:uid="{F9FA4188-5CAC-464C-9909-9BB0358659D5}"/>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3" xfId="11298" xr:uid="{D7E9C845-73B5-4A51-9232-A614873B5434}"/>
    <cellStyle name="Comma 5 3 2 3 4 2 3 2" xfId="23430" xr:uid="{D67D5A79-0C23-40CB-AD4E-7245F0030273}"/>
    <cellStyle name="Comma 5 3 2 3 4 2 4" xfId="15342" xr:uid="{A203C246-CFBA-4B80-8A1F-C1A98A16D462}"/>
    <cellStyle name="Comma 5 3 2 3 4 3" xfId="5232" xr:uid="{041279C3-3858-4C23-AD04-0A214FF6E409}"/>
    <cellStyle name="Comma 5 3 2 3 4 3 2" xfId="17364" xr:uid="{CF55F38A-CF81-4A42-BD4E-F921B1170768}"/>
    <cellStyle name="Comma 5 3 2 3 4 4" xfId="9276" xr:uid="{6AD9481D-3F50-4453-B43F-8B3C563A6ADE}"/>
    <cellStyle name="Comma 5 3 2 3 4 4 2" xfId="21408" xr:uid="{4A577914-CDD5-45ED-B26F-85E95FA69F2F}"/>
    <cellStyle name="Comma 5 3 2 3 4 5" xfId="13320" xr:uid="{8D7F2F58-4F17-415A-BD51-F553A9190397}"/>
    <cellStyle name="Comma 5 3 2 3 5" xfId="2199" xr:uid="{5B7A6075-5CE4-48FF-AD8E-06C369A5B95C}"/>
    <cellStyle name="Comma 5 3 2 3 5 2" xfId="6243" xr:uid="{BBE83EE1-8114-45FA-A8F8-6F7405CFA9E4}"/>
    <cellStyle name="Comma 5 3 2 3 5 2 2" xfId="18375" xr:uid="{E9ADCAD6-F467-4477-90A1-6AB9AE2BC5FB}"/>
    <cellStyle name="Comma 5 3 2 3 5 3" xfId="10287" xr:uid="{63D91B52-8867-404C-B5C9-1A24F57BFE30}"/>
    <cellStyle name="Comma 5 3 2 3 5 3 2" xfId="22419" xr:uid="{B32DCC34-372E-420E-85A8-17A174F595B9}"/>
    <cellStyle name="Comma 5 3 2 3 5 4" xfId="14331" xr:uid="{A5140A26-C17B-44D0-AF46-3B4F3344663F}"/>
    <cellStyle name="Comma 5 3 2 3 6" xfId="4221" xr:uid="{A7F08E63-200E-4E39-A811-04143B68DA21}"/>
    <cellStyle name="Comma 5 3 2 3 6 2" xfId="16353" xr:uid="{BA0804E8-09F7-4C19-82F0-B2657B803611}"/>
    <cellStyle name="Comma 5 3 2 3 7" xfId="8265" xr:uid="{0C4A42BA-F61E-4966-9E9D-1656DC3BB840}"/>
    <cellStyle name="Comma 5 3 2 3 7 2" xfId="20397" xr:uid="{410FCFCF-A1C8-4985-BBB5-112762C118E0}"/>
    <cellStyle name="Comma 5 3 2 3 8" xfId="12309" xr:uid="{C18E726D-1BD0-4AEE-B131-9E3961B99E9C}"/>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3" xfId="11930" xr:uid="{5FB915DF-F2F1-41F9-8D12-0844450D2708}"/>
    <cellStyle name="Comma 5 3 2 4 2 2 2 3 2" xfId="24062" xr:uid="{724E21E0-F747-40C5-97F4-87C922984E71}"/>
    <cellStyle name="Comma 5 3 2 4 2 2 2 4" xfId="15974" xr:uid="{278E32D2-31DF-4803-B2EE-C8A35A1E1642}"/>
    <cellStyle name="Comma 5 3 2 4 2 2 3" xfId="5864" xr:uid="{0AC58AD1-705B-4E07-9833-ED9F2DBE894D}"/>
    <cellStyle name="Comma 5 3 2 4 2 2 3 2" xfId="17996" xr:uid="{DDB5BCBB-863F-44BE-9AD1-A6C4E10102E7}"/>
    <cellStyle name="Comma 5 3 2 4 2 2 4" xfId="9908" xr:uid="{3457F7BA-5DA5-4A34-B192-A6534CBC7F96}"/>
    <cellStyle name="Comma 5 3 2 4 2 2 4 2" xfId="22040" xr:uid="{3810926B-53C1-4F83-9459-DF0229C26B9E}"/>
    <cellStyle name="Comma 5 3 2 4 2 2 5" xfId="13952" xr:uid="{1FAF2D26-03AE-4C21-BF5D-35277C021DC3}"/>
    <cellStyle name="Comma 5 3 2 4 2 3" xfId="2831" xr:uid="{B726EA44-8B4C-4D2D-A80A-6D4418690C9F}"/>
    <cellStyle name="Comma 5 3 2 4 2 3 2" xfId="6875" xr:uid="{1E46A325-0EDF-421D-AC94-467E2A434B87}"/>
    <cellStyle name="Comma 5 3 2 4 2 3 2 2" xfId="19007" xr:uid="{F076DE71-36B4-4C74-A20F-5C108742A959}"/>
    <cellStyle name="Comma 5 3 2 4 2 3 3" xfId="10919" xr:uid="{FF7D31A2-8ABA-439E-93F2-A3F430CCC102}"/>
    <cellStyle name="Comma 5 3 2 4 2 3 3 2" xfId="23051" xr:uid="{28DE9D37-2972-4997-8EB6-76669559E037}"/>
    <cellStyle name="Comma 5 3 2 4 2 3 4" xfId="14963" xr:uid="{A44E7B15-D2B1-45AB-BAD6-FF19413CE894}"/>
    <cellStyle name="Comma 5 3 2 4 2 4" xfId="4853" xr:uid="{65E41F80-1487-41E9-8F16-F54F2ADDFA4C}"/>
    <cellStyle name="Comma 5 3 2 4 2 4 2" xfId="16985" xr:uid="{3D40534B-C0EA-46BB-B089-979B6B7C7930}"/>
    <cellStyle name="Comma 5 3 2 4 2 5" xfId="8897" xr:uid="{D68586ED-C017-490E-910B-8CA3B2ADD82C}"/>
    <cellStyle name="Comma 5 3 2 4 2 5 2" xfId="21029" xr:uid="{2078782F-1432-4009-8423-87C228FE4AD6}"/>
    <cellStyle name="Comma 5 3 2 4 2 6" xfId="12941" xr:uid="{45D3631B-0712-4CE7-9980-25B8CCD52936}"/>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3" xfId="11425" xr:uid="{5197BD71-2BFB-4CAC-BA91-785363030F6C}"/>
    <cellStyle name="Comma 5 3 2 4 3 2 3 2" xfId="23557" xr:uid="{BBEC04A7-0C55-4B5D-8595-17367C1EB28F}"/>
    <cellStyle name="Comma 5 3 2 4 3 2 4" xfId="15469" xr:uid="{EB9E1E1C-824A-48DD-88BF-FE2AE7412C6C}"/>
    <cellStyle name="Comma 5 3 2 4 3 3" xfId="5359" xr:uid="{6022B09B-9709-48CF-8695-86185AA5C84D}"/>
    <cellStyle name="Comma 5 3 2 4 3 3 2" xfId="17491" xr:uid="{EF18590B-25F3-462C-87C1-5D18A222B7F0}"/>
    <cellStyle name="Comma 5 3 2 4 3 4" xfId="9403" xr:uid="{A8B3630C-225E-4322-ACE2-30DC8EB9B132}"/>
    <cellStyle name="Comma 5 3 2 4 3 4 2" xfId="21535" xr:uid="{F4BED088-2BF2-4AFD-9158-B38EABF0591F}"/>
    <cellStyle name="Comma 5 3 2 4 3 5" xfId="13447" xr:uid="{4D419D65-0B3E-4236-BC07-3A2A75DC2684}"/>
    <cellStyle name="Comma 5 3 2 4 4" xfId="2326" xr:uid="{6D65BD36-F562-4DF8-B23F-76BFF430041A}"/>
    <cellStyle name="Comma 5 3 2 4 4 2" xfId="6370" xr:uid="{2221FE9D-3824-4FBF-A84D-5AD5F09B2D71}"/>
    <cellStyle name="Comma 5 3 2 4 4 2 2" xfId="18502" xr:uid="{5A8AEADD-1E7E-4E7B-896F-AD15BE9E63A6}"/>
    <cellStyle name="Comma 5 3 2 4 4 3" xfId="10414" xr:uid="{BE7EA092-B11D-4BCD-9B71-163FED06B3B9}"/>
    <cellStyle name="Comma 5 3 2 4 4 3 2" xfId="22546" xr:uid="{BAB1C668-A5FE-4979-B01C-C5F696A1397D}"/>
    <cellStyle name="Comma 5 3 2 4 4 4" xfId="14458" xr:uid="{47E9F929-A6CD-4E26-8364-6653227DF00A}"/>
    <cellStyle name="Comma 5 3 2 4 5" xfId="4348" xr:uid="{4179CB66-8182-4204-8B3C-5426FBAF52DA}"/>
    <cellStyle name="Comma 5 3 2 4 5 2" xfId="16480" xr:uid="{B777CE09-A820-4D12-8F8C-065C26A1FF59}"/>
    <cellStyle name="Comma 5 3 2 4 6" xfId="8392" xr:uid="{FEDAA3D5-4260-4957-8A74-E979D7EE267D}"/>
    <cellStyle name="Comma 5 3 2 4 6 2" xfId="20524" xr:uid="{FFF2A242-394C-483D-BC4A-2DBAE2DBC00E}"/>
    <cellStyle name="Comma 5 3 2 4 7" xfId="12436" xr:uid="{911C305D-B915-49E2-AEA7-13182C66B497}"/>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3" xfId="11677" xr:uid="{CBB6405A-D91B-4D56-B71C-A40F4E950D3E}"/>
    <cellStyle name="Comma 5 3 2 5 2 2 3 2" xfId="23809" xr:uid="{18865D0A-8D88-4E77-9C2E-1CC3B2673001}"/>
    <cellStyle name="Comma 5 3 2 5 2 2 4" xfId="15721" xr:uid="{D7BA5DED-F4EB-4C29-BBD9-6957D3397F08}"/>
    <cellStyle name="Comma 5 3 2 5 2 3" xfId="5611" xr:uid="{443F4E58-1AFC-439F-B0C2-64A66ED44681}"/>
    <cellStyle name="Comma 5 3 2 5 2 3 2" xfId="17743" xr:uid="{469C091B-1514-4395-9B31-54BF5B8833C1}"/>
    <cellStyle name="Comma 5 3 2 5 2 4" xfId="9655" xr:uid="{4D1273A8-3DDB-4DA8-B9C1-1457A95BB5E3}"/>
    <cellStyle name="Comma 5 3 2 5 2 4 2" xfId="21787" xr:uid="{5EEDBD40-C16F-4518-BDB2-CB665E84627E}"/>
    <cellStyle name="Comma 5 3 2 5 2 5" xfId="13699" xr:uid="{AA920589-F350-4770-809E-C21B57B6FA92}"/>
    <cellStyle name="Comma 5 3 2 5 3" xfId="2578" xr:uid="{D2CAD0E9-6E0C-4F4E-96F8-F8E8D9F866DF}"/>
    <cellStyle name="Comma 5 3 2 5 3 2" xfId="6622" xr:uid="{811CCF6E-A070-4332-BC4E-D486822D5B1D}"/>
    <cellStyle name="Comma 5 3 2 5 3 2 2" xfId="18754" xr:uid="{77C1C397-844E-4E72-AC2E-963CFAD73EF8}"/>
    <cellStyle name="Comma 5 3 2 5 3 3" xfId="10666" xr:uid="{4421BA87-6282-4462-B37A-424213E9325E}"/>
    <cellStyle name="Comma 5 3 2 5 3 3 2" xfId="22798" xr:uid="{C54C1226-9D3B-4AED-82B6-0F157EE9CE5D}"/>
    <cellStyle name="Comma 5 3 2 5 3 4" xfId="14710" xr:uid="{AEE0DDD7-EC3D-4164-A1CE-7F4579640E45}"/>
    <cellStyle name="Comma 5 3 2 5 4" xfId="4600" xr:uid="{17C21DA3-6821-440B-AA89-6937EE4D39F9}"/>
    <cellStyle name="Comma 5 3 2 5 4 2" xfId="16732" xr:uid="{17FE2962-FAC9-4BD3-BC0B-F3D8D34A5A6D}"/>
    <cellStyle name="Comma 5 3 2 5 5" xfId="8644" xr:uid="{D1F39673-6EA7-467A-B8DA-29A0BD7DBF96}"/>
    <cellStyle name="Comma 5 3 2 5 5 2" xfId="20776" xr:uid="{09224666-4D2E-4E22-86EE-12CB292A7F57}"/>
    <cellStyle name="Comma 5 3 2 5 6" xfId="12688" xr:uid="{1CA152BD-5C8B-43A8-9E27-4D02DE5E504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3" xfId="11172" xr:uid="{75628332-38A5-4472-BE10-0AE74AA455CE}"/>
    <cellStyle name="Comma 5 3 2 6 2 3 2" xfId="23304" xr:uid="{16D0828E-36E2-4867-B90E-0CB1BDF08EA7}"/>
    <cellStyle name="Comma 5 3 2 6 2 4" xfId="15216" xr:uid="{2ED13CE6-9943-4C4D-858B-328BBBC54DE9}"/>
    <cellStyle name="Comma 5 3 2 6 3" xfId="5106" xr:uid="{FC35B309-CDCE-4639-A0C2-9F75ED22800B}"/>
    <cellStyle name="Comma 5 3 2 6 3 2" xfId="17238" xr:uid="{84F4A5DE-6C43-4A86-902E-879367C29F94}"/>
    <cellStyle name="Comma 5 3 2 6 4" xfId="9150" xr:uid="{985637C3-E958-4C91-9B39-B48E662B5A1C}"/>
    <cellStyle name="Comma 5 3 2 6 4 2" xfId="21282" xr:uid="{58209B1E-499D-490E-9C88-272ECD6AAE30}"/>
    <cellStyle name="Comma 5 3 2 6 5" xfId="13194" xr:uid="{456B565D-FEE6-4FCA-BE32-7C56001D013D}"/>
    <cellStyle name="Comma 5 3 2 7" xfId="2073" xr:uid="{4D41206A-9146-4EE9-858F-849907A23DF1}"/>
    <cellStyle name="Comma 5 3 2 7 2" xfId="6117" xr:uid="{C2631786-98BD-4F21-9178-03C036227C0A}"/>
    <cellStyle name="Comma 5 3 2 7 2 2" xfId="18249" xr:uid="{C7E9D282-FD3D-4DDD-89C6-6C66DECD2AD6}"/>
    <cellStyle name="Comma 5 3 2 7 3" xfId="10161" xr:uid="{01C3DA11-0125-4C9D-AC36-DA70B5FD4C87}"/>
    <cellStyle name="Comma 5 3 2 7 3 2" xfId="22293" xr:uid="{02386BF7-54E8-40E2-8E69-77D24BC07D50}"/>
    <cellStyle name="Comma 5 3 2 7 4" xfId="14205" xr:uid="{28FECBD4-8D86-4F45-B45F-C472F29E1744}"/>
    <cellStyle name="Comma 5 3 2 8" xfId="4095" xr:uid="{A4D227B5-156A-40CE-BDD3-1916DB06F866}"/>
    <cellStyle name="Comma 5 3 2 8 2" xfId="16227" xr:uid="{244052DD-EB5C-4BA9-8F52-529BC2FCDF93}"/>
    <cellStyle name="Comma 5 3 2 9" xfId="8139" xr:uid="{C467B7A8-400E-41F8-ADDA-4103151AE80E}"/>
    <cellStyle name="Comma 5 3 2 9 2" xfId="20271" xr:uid="{60C08B31-1A2B-4731-8F8C-6F40E412CF94}"/>
    <cellStyle name="Comma 5 3 3" xfId="72" xr:uid="{883FB7CC-EDB5-44DF-B773-2E192A012DE7}"/>
    <cellStyle name="Comma 5 3 3 10" xfId="12204" xr:uid="{A79A28EA-E5E8-4D59-9546-2DBDE28B7F6F}"/>
    <cellStyle name="Comma 5 3 3 2" xfId="135" xr:uid="{27870D7D-5E98-4E39-B456-2822B4F462E7}"/>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3" xfId="12140" xr:uid="{4004E6DF-4886-4690-A471-F5A47B66AF23}"/>
    <cellStyle name="Comma 5 3 3 2 2 2 2 2 2 3 2" xfId="24272" xr:uid="{ECED0A4F-8271-42A2-8A40-D3C9A856C296}"/>
    <cellStyle name="Comma 5 3 3 2 2 2 2 2 2 4" xfId="16184" xr:uid="{E984E8B2-87C8-4C7B-A429-F6AA4BA927DB}"/>
    <cellStyle name="Comma 5 3 3 2 2 2 2 2 3" xfId="6074" xr:uid="{D27C4D2A-0A05-460E-8ED2-FDABCFE00898}"/>
    <cellStyle name="Comma 5 3 3 2 2 2 2 2 3 2" xfId="18206" xr:uid="{327B40B1-85B1-4A00-8F4F-DEF2B53024EB}"/>
    <cellStyle name="Comma 5 3 3 2 2 2 2 2 4" xfId="10118" xr:uid="{E2866F32-4214-48F9-91AC-0DB382969F30}"/>
    <cellStyle name="Comma 5 3 3 2 2 2 2 2 4 2" xfId="22250" xr:uid="{7ED6159E-6015-4FE7-9307-451EDE62CABA}"/>
    <cellStyle name="Comma 5 3 3 2 2 2 2 2 5" xfId="14162" xr:uid="{6E9D4FAF-42DE-48BF-B05D-92FB88965628}"/>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3" xfId="11129" xr:uid="{AFDD4A4E-433A-4C5B-A4B8-09309736FD74}"/>
    <cellStyle name="Comma 5 3 3 2 2 2 2 3 3 2" xfId="23261" xr:uid="{9542D9B3-340D-4EB0-A38D-6F0856571F3F}"/>
    <cellStyle name="Comma 5 3 3 2 2 2 2 3 4" xfId="15173" xr:uid="{2F96880F-F541-4E7E-91FF-F0412BF343BE}"/>
    <cellStyle name="Comma 5 3 3 2 2 2 2 4" xfId="5063" xr:uid="{381CD8F2-DF48-4CF9-87B4-1FDA08401832}"/>
    <cellStyle name="Comma 5 3 3 2 2 2 2 4 2" xfId="17195" xr:uid="{4E9B713C-8700-4A3E-B8CD-342CF30C7512}"/>
    <cellStyle name="Comma 5 3 3 2 2 2 2 5" xfId="9107" xr:uid="{7DAF6E8C-4F2B-445F-8806-BC45BC3F8255}"/>
    <cellStyle name="Comma 5 3 3 2 2 2 2 5 2" xfId="21239" xr:uid="{B820C340-A221-42A3-AA9F-45E76EE04E71}"/>
    <cellStyle name="Comma 5 3 3 2 2 2 2 6" xfId="13151" xr:uid="{3DB8214B-6AEE-46DF-93CA-B384D4ADF6FF}"/>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3" xfId="11635" xr:uid="{49182004-C6D0-46B3-B708-EB9AB268DB3A}"/>
    <cellStyle name="Comma 5 3 3 2 2 2 3 2 3 2" xfId="23767" xr:uid="{05F761D5-21C8-4E17-B90E-40814BF49ACA}"/>
    <cellStyle name="Comma 5 3 3 2 2 2 3 2 4" xfId="15679" xr:uid="{145D7B3D-9334-4F0C-AA3D-48EC0D9C3BE0}"/>
    <cellStyle name="Comma 5 3 3 2 2 2 3 3" xfId="5569" xr:uid="{81125E7F-3EE0-49CB-87F2-427F1C7BE92F}"/>
    <cellStyle name="Comma 5 3 3 2 2 2 3 3 2" xfId="17701" xr:uid="{ED4D41FA-987C-4804-A642-88C252DB27E7}"/>
    <cellStyle name="Comma 5 3 3 2 2 2 3 4" xfId="9613" xr:uid="{69B6FEA4-E6AF-4CB3-940B-BC4B0B403125}"/>
    <cellStyle name="Comma 5 3 3 2 2 2 3 4 2" xfId="21745" xr:uid="{BB0B232F-EC54-4D28-9527-BA20A20661E5}"/>
    <cellStyle name="Comma 5 3 3 2 2 2 3 5" xfId="13657" xr:uid="{B5239A23-E28B-4CA9-AFE0-8D0B30791013}"/>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3" xfId="10624" xr:uid="{D3F68703-D50C-4DB2-9E6A-F33196DAB8A7}"/>
    <cellStyle name="Comma 5 3 3 2 2 2 4 3 2" xfId="22756" xr:uid="{002266E9-39D0-441C-89F1-49A970ECFD54}"/>
    <cellStyle name="Comma 5 3 3 2 2 2 4 4" xfId="14668" xr:uid="{E31B542C-C28D-4BE9-8936-D035042164EA}"/>
    <cellStyle name="Comma 5 3 3 2 2 2 5" xfId="4558" xr:uid="{7A5533A3-4720-4AD2-B3CC-01E6CD612FC7}"/>
    <cellStyle name="Comma 5 3 3 2 2 2 5 2" xfId="16690" xr:uid="{0E37B073-3D17-4F88-A501-6A69FF94CA08}"/>
    <cellStyle name="Comma 5 3 3 2 2 2 6" xfId="8602" xr:uid="{396A6EE9-30F0-4903-B1EA-1249FFA777A5}"/>
    <cellStyle name="Comma 5 3 3 2 2 2 6 2" xfId="20734" xr:uid="{B2BF7362-8247-4705-9CFB-7F01312C8AA7}"/>
    <cellStyle name="Comma 5 3 3 2 2 2 7" xfId="12646" xr:uid="{C8D3B8EB-5E65-4B0D-8DC3-D2DDE08B31F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3" xfId="11887" xr:uid="{77D1A596-6E85-4394-BA81-05595BC7BB99}"/>
    <cellStyle name="Comma 5 3 3 2 2 3 2 2 3 2" xfId="24019" xr:uid="{1A834F35-389E-44D4-93C5-F50693AEA66A}"/>
    <cellStyle name="Comma 5 3 3 2 2 3 2 2 4" xfId="15931" xr:uid="{D7FC4A8D-7267-4627-9A10-8C23EB91CDC4}"/>
    <cellStyle name="Comma 5 3 3 2 2 3 2 3" xfId="5821" xr:uid="{186922E2-A394-43A6-A4FF-6DFCC4EAA015}"/>
    <cellStyle name="Comma 5 3 3 2 2 3 2 3 2" xfId="17953" xr:uid="{7BFFF0A0-757C-41CB-8F8D-DE370C648FFC}"/>
    <cellStyle name="Comma 5 3 3 2 2 3 2 4" xfId="9865" xr:uid="{0E5FD95F-EA24-4A4D-A116-6DEFFFF70108}"/>
    <cellStyle name="Comma 5 3 3 2 2 3 2 4 2" xfId="21997" xr:uid="{11507895-F981-483A-9960-8CCC056A8C67}"/>
    <cellStyle name="Comma 5 3 3 2 2 3 2 5" xfId="13909" xr:uid="{44E811DE-ADA2-4049-90B1-F82F3E44F269}"/>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3" xfId="10876" xr:uid="{C3F03ACD-E9B4-445B-A575-302FD954D74F}"/>
    <cellStyle name="Comma 5 3 3 2 2 3 3 3 2" xfId="23008" xr:uid="{D219C88D-FAC1-48C9-AC1A-8672F7DE2803}"/>
    <cellStyle name="Comma 5 3 3 2 2 3 3 4" xfId="14920" xr:uid="{75D82CA9-D28D-40A0-B670-739C08D86A1F}"/>
    <cellStyle name="Comma 5 3 3 2 2 3 4" xfId="4810" xr:uid="{2F63B8F5-3EF1-4F9D-AF60-C4B66FB992B3}"/>
    <cellStyle name="Comma 5 3 3 2 2 3 4 2" xfId="16942" xr:uid="{C4DFA29B-A0EC-462D-840D-7D747567897E}"/>
    <cellStyle name="Comma 5 3 3 2 2 3 5" xfId="8854" xr:uid="{A9F518C4-CFDA-4B56-B91C-6B50C18E1ADB}"/>
    <cellStyle name="Comma 5 3 3 2 2 3 5 2" xfId="20986" xr:uid="{090069AB-A74B-4257-9994-87C84441B312}"/>
    <cellStyle name="Comma 5 3 3 2 2 3 6" xfId="12898" xr:uid="{F3FD7DD4-C142-4BB0-8A4B-724807B2AA13}"/>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3" xfId="11382" xr:uid="{F5345EA3-9E89-4D79-B3D7-887E581A9697}"/>
    <cellStyle name="Comma 5 3 3 2 2 4 2 3 2" xfId="23514" xr:uid="{3854AD46-0AC4-4574-9D09-86CD23C07D24}"/>
    <cellStyle name="Comma 5 3 3 2 2 4 2 4" xfId="15426" xr:uid="{EA645EF8-4D9F-4AD3-BCDC-FD41A5055929}"/>
    <cellStyle name="Comma 5 3 3 2 2 4 3" xfId="5316" xr:uid="{68D89592-E2B4-48C9-8541-EBB4ABD16508}"/>
    <cellStyle name="Comma 5 3 3 2 2 4 3 2" xfId="17448" xr:uid="{53017D5E-5210-47BD-97EA-92FCA483EF55}"/>
    <cellStyle name="Comma 5 3 3 2 2 4 4" xfId="9360" xr:uid="{86E32DDF-C136-4267-BF8E-F49CF11B651E}"/>
    <cellStyle name="Comma 5 3 3 2 2 4 4 2" xfId="21492" xr:uid="{8A6CF774-64F1-4FC9-BF63-3AB697E387EF}"/>
    <cellStyle name="Comma 5 3 3 2 2 4 5" xfId="13404" xr:uid="{50E0E49F-1C83-41CD-B7EA-E42D78ECE86C}"/>
    <cellStyle name="Comma 5 3 3 2 2 5" xfId="2283" xr:uid="{FCB5E805-F82C-448E-972B-4E92E3425F13}"/>
    <cellStyle name="Comma 5 3 3 2 2 5 2" xfId="6327" xr:uid="{95E4DC2C-609D-4950-BF18-BE4E493AEFC8}"/>
    <cellStyle name="Comma 5 3 3 2 2 5 2 2" xfId="18459" xr:uid="{FF330FC0-815F-4C97-991A-6021007002A7}"/>
    <cellStyle name="Comma 5 3 3 2 2 5 3" xfId="10371" xr:uid="{AEE4F64C-078B-465F-92E7-2519C921300A}"/>
    <cellStyle name="Comma 5 3 3 2 2 5 3 2" xfId="22503" xr:uid="{F48A2D18-BC7C-49BD-9AF6-C61F3EEC31CF}"/>
    <cellStyle name="Comma 5 3 3 2 2 5 4" xfId="14415" xr:uid="{5E39B7A5-D4A1-413D-823C-7A937E7634F3}"/>
    <cellStyle name="Comma 5 3 3 2 2 6" xfId="4305" xr:uid="{93C7FC4B-20E2-4A5A-BB35-D8164EA5315F}"/>
    <cellStyle name="Comma 5 3 3 2 2 6 2" xfId="16437" xr:uid="{18BE732D-F0C6-4628-BB0A-250670FD7665}"/>
    <cellStyle name="Comma 5 3 3 2 2 7" xfId="8349" xr:uid="{ABE8E8F3-8CB2-4F30-AF96-E66072485675}"/>
    <cellStyle name="Comma 5 3 3 2 2 7 2" xfId="20481" xr:uid="{31BE5630-A844-4BFA-8C96-0CAD1988FFDB}"/>
    <cellStyle name="Comma 5 3 3 2 2 8" xfId="12393" xr:uid="{7D6F3F7B-CA0A-4733-8728-6791A65CBE0A}"/>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3" xfId="12014" xr:uid="{24D7BB6E-B368-402C-92DE-4F7B25734740}"/>
    <cellStyle name="Comma 5 3 3 2 3 2 2 2 3 2" xfId="24146" xr:uid="{5164F705-0A3F-4509-8537-A0CD4C4B9D32}"/>
    <cellStyle name="Comma 5 3 3 2 3 2 2 2 4" xfId="16058" xr:uid="{E2A77043-599E-4DBC-BEB5-6DE421B9FADF}"/>
    <cellStyle name="Comma 5 3 3 2 3 2 2 3" xfId="5948" xr:uid="{04CCBAB6-9AFA-4A69-954B-C31F548B34E7}"/>
    <cellStyle name="Comma 5 3 3 2 3 2 2 3 2" xfId="18080" xr:uid="{CBEA15CA-8C36-44E3-8D91-49879241F65E}"/>
    <cellStyle name="Comma 5 3 3 2 3 2 2 4" xfId="9992" xr:uid="{059F91AD-CF0E-49F3-9D34-FC436B8748C9}"/>
    <cellStyle name="Comma 5 3 3 2 3 2 2 4 2" xfId="22124" xr:uid="{CE01AD19-F709-4531-9A4D-11126B1C2348}"/>
    <cellStyle name="Comma 5 3 3 2 3 2 2 5" xfId="14036" xr:uid="{F3EE2089-64DB-4360-8489-46AD3C0ED45E}"/>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3" xfId="11003" xr:uid="{DA3A97B7-D037-4566-81BC-1C01FAB816AC}"/>
    <cellStyle name="Comma 5 3 3 2 3 2 3 3 2" xfId="23135" xr:uid="{74EC0517-F879-45D6-80EF-6AE1439529C8}"/>
    <cellStyle name="Comma 5 3 3 2 3 2 3 4" xfId="15047" xr:uid="{3516E7C6-58A9-45D1-8B91-50737C5533B6}"/>
    <cellStyle name="Comma 5 3 3 2 3 2 4" xfId="4937" xr:uid="{97069A67-185D-4472-9846-F489BBB12D66}"/>
    <cellStyle name="Comma 5 3 3 2 3 2 4 2" xfId="17069" xr:uid="{26F64ED9-F442-4096-95DA-C527F4C10C78}"/>
    <cellStyle name="Comma 5 3 3 2 3 2 5" xfId="8981" xr:uid="{792B9715-DACE-4E07-9DC2-391AD07301F5}"/>
    <cellStyle name="Comma 5 3 3 2 3 2 5 2" xfId="21113" xr:uid="{495A0E12-42DF-46F6-A434-C47F33BE097E}"/>
    <cellStyle name="Comma 5 3 3 2 3 2 6" xfId="13025" xr:uid="{84E989E4-8AD6-45C8-8969-39B9A2B6DC19}"/>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3" xfId="11509" xr:uid="{6E23CCFC-71D4-433B-B007-EEF46A2580F0}"/>
    <cellStyle name="Comma 5 3 3 2 3 3 2 3 2" xfId="23641" xr:uid="{922755F9-8B21-4FD9-8871-EB93EE68EE8C}"/>
    <cellStyle name="Comma 5 3 3 2 3 3 2 4" xfId="15553" xr:uid="{AA13F068-8230-4BC7-8A5B-0FAB4653A351}"/>
    <cellStyle name="Comma 5 3 3 2 3 3 3" xfId="5443" xr:uid="{67BD9521-8CB1-4C59-8F12-5275289DCD44}"/>
    <cellStyle name="Comma 5 3 3 2 3 3 3 2" xfId="17575" xr:uid="{5E97893F-5889-4BD6-8381-2344F55BC37D}"/>
    <cellStyle name="Comma 5 3 3 2 3 3 4" xfId="9487" xr:uid="{C57AAD50-E42E-4788-A1D2-1D9E560DDF8E}"/>
    <cellStyle name="Comma 5 3 3 2 3 3 4 2" xfId="21619" xr:uid="{F0BEC4F5-6809-4588-9BDF-6C9A15F1AD88}"/>
    <cellStyle name="Comma 5 3 3 2 3 3 5" xfId="13531" xr:uid="{6BA6311D-7A4E-4CA1-9ABD-C072DA2BEC94}"/>
    <cellStyle name="Comma 5 3 3 2 3 4" xfId="2410" xr:uid="{9E29E83D-57A2-4CEC-B1DD-DD908B014152}"/>
    <cellStyle name="Comma 5 3 3 2 3 4 2" xfId="6454" xr:uid="{EE9735E4-9AB7-4A57-AF49-C44F4E339D93}"/>
    <cellStyle name="Comma 5 3 3 2 3 4 2 2" xfId="18586" xr:uid="{953092E1-9D0E-4568-B1A3-08AE8F387860}"/>
    <cellStyle name="Comma 5 3 3 2 3 4 3" xfId="10498" xr:uid="{6DEAE551-A414-45FD-9731-1DCC49651D25}"/>
    <cellStyle name="Comma 5 3 3 2 3 4 3 2" xfId="22630" xr:uid="{B9D760C2-0F47-445C-9655-5AF904E2CCD9}"/>
    <cellStyle name="Comma 5 3 3 2 3 4 4" xfId="14542" xr:uid="{1BA0816D-DC29-4457-A8D3-F622786F52A6}"/>
    <cellStyle name="Comma 5 3 3 2 3 5" xfId="4432" xr:uid="{7C668700-0885-4002-8C2B-A0634F6DDC4B}"/>
    <cellStyle name="Comma 5 3 3 2 3 5 2" xfId="16564" xr:uid="{D475D56D-E7A6-40DC-9408-EB775DFB4398}"/>
    <cellStyle name="Comma 5 3 3 2 3 6" xfId="8476" xr:uid="{AF9C91E0-5C0E-46D3-8968-0B1D6C378DC6}"/>
    <cellStyle name="Comma 5 3 3 2 3 6 2" xfId="20608" xr:uid="{EBDCA8B9-E61B-4200-8C07-7B29580EF83E}"/>
    <cellStyle name="Comma 5 3 3 2 3 7" xfId="12520" xr:uid="{7FA6370B-D5C7-41B5-B552-BEB5653D4AC9}"/>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3" xfId="11761" xr:uid="{8238756C-3009-45C7-8F20-5B66641732CD}"/>
    <cellStyle name="Comma 5 3 3 2 4 2 2 3 2" xfId="23893" xr:uid="{E380A9AB-947E-44E1-80BC-EB48CE05BCEF}"/>
    <cellStyle name="Comma 5 3 3 2 4 2 2 4" xfId="15805" xr:uid="{C53D21C9-97F8-438B-BBEF-2CCFEA4199B8}"/>
    <cellStyle name="Comma 5 3 3 2 4 2 3" xfId="5695" xr:uid="{4D8B6F61-EE48-487D-A3F5-9A7D5A6BD00F}"/>
    <cellStyle name="Comma 5 3 3 2 4 2 3 2" xfId="17827" xr:uid="{7B667E2A-3517-4154-AF93-E5C8ED917D4D}"/>
    <cellStyle name="Comma 5 3 3 2 4 2 4" xfId="9739" xr:uid="{99401D9D-2462-48AC-91D2-5D92AE7C09B0}"/>
    <cellStyle name="Comma 5 3 3 2 4 2 4 2" xfId="21871" xr:uid="{AC3D1D01-AE89-46D7-A68B-6F0BA841ADFB}"/>
    <cellStyle name="Comma 5 3 3 2 4 2 5" xfId="13783" xr:uid="{29BC3918-04F2-42DA-BF2C-4DC2A78A1233}"/>
    <cellStyle name="Comma 5 3 3 2 4 3" xfId="2662" xr:uid="{89074EAC-A6D4-47DC-89C5-66D9311D0CB9}"/>
    <cellStyle name="Comma 5 3 3 2 4 3 2" xfId="6706" xr:uid="{ECAF79E6-5FD2-48D2-AC10-CF505A712E47}"/>
    <cellStyle name="Comma 5 3 3 2 4 3 2 2" xfId="18838" xr:uid="{B7E45292-7F23-4ED2-8989-1CD56AEE4925}"/>
    <cellStyle name="Comma 5 3 3 2 4 3 3" xfId="10750" xr:uid="{7E77C96D-C62D-47DE-AFCE-02D4C754D828}"/>
    <cellStyle name="Comma 5 3 3 2 4 3 3 2" xfId="22882" xr:uid="{96A0A64E-893D-4982-B719-D80F2690F2B7}"/>
    <cellStyle name="Comma 5 3 3 2 4 3 4" xfId="14794" xr:uid="{FC004C74-0747-4F35-B375-8527D53125F6}"/>
    <cellStyle name="Comma 5 3 3 2 4 4" xfId="4684" xr:uid="{6B486203-0395-47C6-AE63-B0A9D3BB4D89}"/>
    <cellStyle name="Comma 5 3 3 2 4 4 2" xfId="16816" xr:uid="{21897CB3-0836-439B-A001-4315C3ABBCD8}"/>
    <cellStyle name="Comma 5 3 3 2 4 5" xfId="8728" xr:uid="{4C8ABD8E-34D4-470B-BEB4-1583CC3C60EA}"/>
    <cellStyle name="Comma 5 3 3 2 4 5 2" xfId="20860" xr:uid="{26C423A5-0EE6-43E0-870C-63E33349B88D}"/>
    <cellStyle name="Comma 5 3 3 2 4 6" xfId="12772" xr:uid="{CF1A4EDE-C2F3-4F55-B9DC-E5B415B37629}"/>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3" xfId="11256" xr:uid="{5D519AC7-4B23-44C5-83E0-1CEF5B5A58D4}"/>
    <cellStyle name="Comma 5 3 3 2 5 2 3 2" xfId="23388" xr:uid="{B36E98F9-03C0-4218-ACDE-6322E2B326B6}"/>
    <cellStyle name="Comma 5 3 3 2 5 2 4" xfId="15300" xr:uid="{CE326E89-F92D-4CB5-B2AE-C7924F0AE1B4}"/>
    <cellStyle name="Comma 5 3 3 2 5 3" xfId="5190" xr:uid="{FF0646E9-CB50-470C-8844-F43BDE20351C}"/>
    <cellStyle name="Comma 5 3 3 2 5 3 2" xfId="17322" xr:uid="{757D1B88-9E00-4CB8-AE8C-BE7AE75C3554}"/>
    <cellStyle name="Comma 5 3 3 2 5 4" xfId="9234" xr:uid="{6B63A063-C4C8-4DA2-8C77-476FFF5B6D9A}"/>
    <cellStyle name="Comma 5 3 3 2 5 4 2" xfId="21366" xr:uid="{310F27A4-58F0-4AF3-82B0-90BFBDD20ACD}"/>
    <cellStyle name="Comma 5 3 3 2 5 5" xfId="13278" xr:uid="{4C317ECE-B4A4-46BF-B965-D4C66DF3B0C1}"/>
    <cellStyle name="Comma 5 3 3 2 6" xfId="2157" xr:uid="{C43DA26F-9C7B-4E38-B2EE-6E2F75C91A31}"/>
    <cellStyle name="Comma 5 3 3 2 6 2" xfId="6201" xr:uid="{D2AF1A59-7B26-4304-B926-E755247B3195}"/>
    <cellStyle name="Comma 5 3 3 2 6 2 2" xfId="18333" xr:uid="{D7957C94-8714-40D9-A962-FCEDE8A90C9C}"/>
    <cellStyle name="Comma 5 3 3 2 6 3" xfId="10245" xr:uid="{785FE854-511A-4C99-87C9-5E96ED543D76}"/>
    <cellStyle name="Comma 5 3 3 2 6 3 2" xfId="22377" xr:uid="{FB6CB122-A178-45C0-816B-7E8A809475D9}"/>
    <cellStyle name="Comma 5 3 3 2 6 4" xfId="14289" xr:uid="{599AD62C-A921-4DCB-B961-A10FE31F759D}"/>
    <cellStyle name="Comma 5 3 3 2 7" xfId="4179" xr:uid="{D2525A47-D250-48D5-A38C-090BEED3C9D2}"/>
    <cellStyle name="Comma 5 3 3 2 7 2" xfId="16311" xr:uid="{C89E2ABE-54CD-4E7B-B249-1E3B178AEF53}"/>
    <cellStyle name="Comma 5 3 3 2 8" xfId="8223" xr:uid="{54810018-DFDC-45A1-966E-391A5A8C9455}"/>
    <cellStyle name="Comma 5 3 3 2 8 2" xfId="20355" xr:uid="{16353F6B-55F2-44C2-B2BC-32B1C55D0011}"/>
    <cellStyle name="Comma 5 3 3 2 9" xfId="12267" xr:uid="{86050284-1B0C-4BAB-8439-272B7D4741BD}"/>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3" xfId="12077" xr:uid="{A68640AF-02AF-4571-97A4-A6C1C256E87C}"/>
    <cellStyle name="Comma 5 3 3 3 2 2 2 2 3 2" xfId="24209" xr:uid="{647C57E2-E899-4D18-9466-EDA1E3A02104}"/>
    <cellStyle name="Comma 5 3 3 3 2 2 2 2 4" xfId="16121" xr:uid="{39A34D27-59C3-4300-B3FD-221B9A50D2A8}"/>
    <cellStyle name="Comma 5 3 3 3 2 2 2 3" xfId="6011" xr:uid="{EBEAC8B7-E8D0-4170-8C1D-7C8BD508164C}"/>
    <cellStyle name="Comma 5 3 3 3 2 2 2 3 2" xfId="18143" xr:uid="{7CF14361-6BE7-4793-BEB5-2B58DE0F5884}"/>
    <cellStyle name="Comma 5 3 3 3 2 2 2 4" xfId="10055" xr:uid="{D29178C3-50F9-4CB9-A235-37C9AFD5BC14}"/>
    <cellStyle name="Comma 5 3 3 3 2 2 2 4 2" xfId="22187" xr:uid="{3DDA199D-9E5B-478C-9880-259F7B30248D}"/>
    <cellStyle name="Comma 5 3 3 3 2 2 2 5" xfId="14099" xr:uid="{7085EDB5-3724-463B-BD74-12DD407BA45F}"/>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3" xfId="11066" xr:uid="{5427861E-4ECC-43F0-848F-1656D60B10E2}"/>
    <cellStyle name="Comma 5 3 3 3 2 2 3 3 2" xfId="23198" xr:uid="{618FA43D-8F92-42CA-A575-65EDE4C1300B}"/>
    <cellStyle name="Comma 5 3 3 3 2 2 3 4" xfId="15110" xr:uid="{30D987B8-DA2B-4E64-A62D-C8D9406C9C45}"/>
    <cellStyle name="Comma 5 3 3 3 2 2 4" xfId="5000" xr:uid="{54A118C4-FB2F-46DB-A676-C4FEA7D58A68}"/>
    <cellStyle name="Comma 5 3 3 3 2 2 4 2" xfId="17132" xr:uid="{245D7C7B-7863-4F5F-BC32-05DD965E5F53}"/>
    <cellStyle name="Comma 5 3 3 3 2 2 5" xfId="9044" xr:uid="{4E6C0F79-2D28-4F52-86E1-B0B28374E43F}"/>
    <cellStyle name="Comma 5 3 3 3 2 2 5 2" xfId="21176" xr:uid="{23F102E6-B949-4468-BB47-8653E8C578AF}"/>
    <cellStyle name="Comma 5 3 3 3 2 2 6" xfId="13088" xr:uid="{92993B4A-6F47-4D66-9791-81EEEA85BB62}"/>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3" xfId="11572" xr:uid="{FE280724-EC82-4C16-8B6F-A8437351DBB4}"/>
    <cellStyle name="Comma 5 3 3 3 2 3 2 3 2" xfId="23704" xr:uid="{84EDFAEF-D702-44A9-A540-2E201D596F5B}"/>
    <cellStyle name="Comma 5 3 3 3 2 3 2 4" xfId="15616" xr:uid="{87BD265D-5FD4-4277-BED9-7D4E1D9C020A}"/>
    <cellStyle name="Comma 5 3 3 3 2 3 3" xfId="5506" xr:uid="{E1DA86CD-F9F9-40B8-9DEA-3BE88E049FD6}"/>
    <cellStyle name="Comma 5 3 3 3 2 3 3 2" xfId="17638" xr:uid="{A2FD81FF-48CF-44BD-9E51-76465C1EED32}"/>
    <cellStyle name="Comma 5 3 3 3 2 3 4" xfId="9550" xr:uid="{09F79D14-050B-4AF4-9794-4A69642A7F2C}"/>
    <cellStyle name="Comma 5 3 3 3 2 3 4 2" xfId="21682" xr:uid="{010D9219-A704-4029-A75E-7FACEA300A2B}"/>
    <cellStyle name="Comma 5 3 3 3 2 3 5" xfId="13594" xr:uid="{03F1F207-28CB-4EC7-8923-AA8E3855F133}"/>
    <cellStyle name="Comma 5 3 3 3 2 4" xfId="2473" xr:uid="{48C6853E-4279-4CDC-8224-DE7528926502}"/>
    <cellStyle name="Comma 5 3 3 3 2 4 2" xfId="6517" xr:uid="{8B694C7F-24D3-415D-8E5B-313F1C81C240}"/>
    <cellStyle name="Comma 5 3 3 3 2 4 2 2" xfId="18649" xr:uid="{29FD2BAE-9718-4A25-9AD1-F75D462963D0}"/>
    <cellStyle name="Comma 5 3 3 3 2 4 3" xfId="10561" xr:uid="{9D381C9F-47A0-42CD-9AA0-941E33950EA1}"/>
    <cellStyle name="Comma 5 3 3 3 2 4 3 2" xfId="22693" xr:uid="{48EB198D-72B3-4BB4-AF2C-46DB2451FFCC}"/>
    <cellStyle name="Comma 5 3 3 3 2 4 4" xfId="14605" xr:uid="{A15529C6-4BC0-4F37-94F8-1EBCF4C9AFCA}"/>
    <cellStyle name="Comma 5 3 3 3 2 5" xfId="4495" xr:uid="{1D3EE0EB-9C7D-485F-8625-109DBFC5DA6F}"/>
    <cellStyle name="Comma 5 3 3 3 2 5 2" xfId="16627" xr:uid="{97AF9F75-1B2B-4913-B378-3359A2E8BAC6}"/>
    <cellStyle name="Comma 5 3 3 3 2 6" xfId="8539" xr:uid="{3E4FB6E9-64EB-4BC8-AF4A-A35096AF2801}"/>
    <cellStyle name="Comma 5 3 3 3 2 6 2" xfId="20671" xr:uid="{82E5F45F-237A-4804-8D19-2C028F99E4CD}"/>
    <cellStyle name="Comma 5 3 3 3 2 7" xfId="12583" xr:uid="{553E8AFF-A084-434E-BA69-562F1023C8F9}"/>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3" xfId="11824" xr:uid="{11A8CF91-2033-46DD-96CA-FFFACAA825A7}"/>
    <cellStyle name="Comma 5 3 3 3 3 2 2 3 2" xfId="23956" xr:uid="{30BF4612-416D-4890-A8EC-6A9DD730627A}"/>
    <cellStyle name="Comma 5 3 3 3 3 2 2 4" xfId="15868" xr:uid="{08B56D21-E9F3-4D2E-AF65-3197AE654CE0}"/>
    <cellStyle name="Comma 5 3 3 3 3 2 3" xfId="5758" xr:uid="{1DF22FA4-A073-48DE-A354-3C8F95FC4302}"/>
    <cellStyle name="Comma 5 3 3 3 3 2 3 2" xfId="17890" xr:uid="{7EDDC92D-3E3F-43F4-911C-A843D5000FD3}"/>
    <cellStyle name="Comma 5 3 3 3 3 2 4" xfId="9802" xr:uid="{F796E289-310B-495A-BB58-EEAD2F51A9D4}"/>
    <cellStyle name="Comma 5 3 3 3 3 2 4 2" xfId="21934" xr:uid="{F01E093F-19DD-4200-A5AA-B0905B9C079F}"/>
    <cellStyle name="Comma 5 3 3 3 3 2 5" xfId="13846" xr:uid="{9FC371BD-7844-45F0-9411-AC7084DA41FE}"/>
    <cellStyle name="Comma 5 3 3 3 3 3" xfId="2725" xr:uid="{921B57E8-0CB7-4ED8-B2CF-015A75D63DAA}"/>
    <cellStyle name="Comma 5 3 3 3 3 3 2" xfId="6769" xr:uid="{9B0FAAC6-4DBC-4DA1-9AFC-202B18F1B99E}"/>
    <cellStyle name="Comma 5 3 3 3 3 3 2 2" xfId="18901" xr:uid="{8FB6660C-7D29-4CF3-8538-A60CFC6E889D}"/>
    <cellStyle name="Comma 5 3 3 3 3 3 3" xfId="10813" xr:uid="{C42B6DC4-C792-47DB-BE78-E851FAC1CE90}"/>
    <cellStyle name="Comma 5 3 3 3 3 3 3 2" xfId="22945" xr:uid="{182A7818-38CA-43BE-89FC-1D41132925F9}"/>
    <cellStyle name="Comma 5 3 3 3 3 3 4" xfId="14857" xr:uid="{2A2AA49B-2777-4E8D-986A-F063C512FB51}"/>
    <cellStyle name="Comma 5 3 3 3 3 4" xfId="4747" xr:uid="{71DE35D9-74DA-492C-AB0D-C1990D1977BE}"/>
    <cellStyle name="Comma 5 3 3 3 3 4 2" xfId="16879" xr:uid="{90C0A06A-3C06-4A88-B949-D09683706A9C}"/>
    <cellStyle name="Comma 5 3 3 3 3 5" xfId="8791" xr:uid="{EAECE0E2-A780-4136-AE11-1C4E01741447}"/>
    <cellStyle name="Comma 5 3 3 3 3 5 2" xfId="20923" xr:uid="{4CF510E7-17D4-4241-9B68-533422F1C37B}"/>
    <cellStyle name="Comma 5 3 3 3 3 6" xfId="12835" xr:uid="{DF6F0567-207E-4612-86DB-69DA44F2889B}"/>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3" xfId="11319" xr:uid="{C45CE033-2F13-4707-BAA5-95FDB127DFCB}"/>
    <cellStyle name="Comma 5 3 3 3 4 2 3 2" xfId="23451" xr:uid="{CF4EFB4E-A646-4983-A50E-B6FA12F1F4BF}"/>
    <cellStyle name="Comma 5 3 3 3 4 2 4" xfId="15363" xr:uid="{55D4D2CB-B849-465F-BFAF-3B1ACCE569BD}"/>
    <cellStyle name="Comma 5 3 3 3 4 3" xfId="5253" xr:uid="{49EE7604-B2E0-4ABE-B6AE-9E17343DC29C}"/>
    <cellStyle name="Comma 5 3 3 3 4 3 2" xfId="17385" xr:uid="{A32472E7-6EEA-405A-AC18-AB15FF9AF3E6}"/>
    <cellStyle name="Comma 5 3 3 3 4 4" xfId="9297" xr:uid="{E7016A46-11FB-4118-A1D8-C8FAC64FA158}"/>
    <cellStyle name="Comma 5 3 3 3 4 4 2" xfId="21429" xr:uid="{101701F7-193E-4BE6-8A25-6F616C370CB7}"/>
    <cellStyle name="Comma 5 3 3 3 4 5" xfId="13341" xr:uid="{1720DFD9-56C1-45A3-8D12-DB0DF6CA7D93}"/>
    <cellStyle name="Comma 5 3 3 3 5" xfId="2220" xr:uid="{E2E03502-F314-4B22-B2EB-B5E2EA9F690F}"/>
    <cellStyle name="Comma 5 3 3 3 5 2" xfId="6264" xr:uid="{085C4745-8688-467C-8F2D-44C205900CBE}"/>
    <cellStyle name="Comma 5 3 3 3 5 2 2" xfId="18396" xr:uid="{E1FDDAED-3613-4844-A958-E4125E06C7ED}"/>
    <cellStyle name="Comma 5 3 3 3 5 3" xfId="10308" xr:uid="{FB875251-6E81-4F07-B0CE-A29EEF2274F6}"/>
    <cellStyle name="Comma 5 3 3 3 5 3 2" xfId="22440" xr:uid="{DAD1AC1D-AE38-4CFA-B36E-8F583B2A7F42}"/>
    <cellStyle name="Comma 5 3 3 3 5 4" xfId="14352" xr:uid="{282DD9C8-24A8-40C0-86FE-D57C9AAA81A2}"/>
    <cellStyle name="Comma 5 3 3 3 6" xfId="4242" xr:uid="{AC599E0F-CC05-48B3-9FB5-96D8475CC5E4}"/>
    <cellStyle name="Comma 5 3 3 3 6 2" xfId="16374" xr:uid="{A7CA6DA5-7C8E-4DA3-BA53-CCCD3DE8CBDE}"/>
    <cellStyle name="Comma 5 3 3 3 7" xfId="8286" xr:uid="{4937BB99-5637-42F8-B7AE-FE0554B333E5}"/>
    <cellStyle name="Comma 5 3 3 3 7 2" xfId="20418" xr:uid="{B508EE02-9590-4007-8120-4B468FCB0B55}"/>
    <cellStyle name="Comma 5 3 3 3 8" xfId="12330" xr:uid="{4DE6EFC7-0462-4634-9048-F51463401296}"/>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3" xfId="11951" xr:uid="{8ED07480-1DE7-4553-9FF5-F50CAB2B2D72}"/>
    <cellStyle name="Comma 5 3 3 4 2 2 2 3 2" xfId="24083" xr:uid="{2F9CC160-AD29-409F-80D8-9A058C78A066}"/>
    <cellStyle name="Comma 5 3 3 4 2 2 2 4" xfId="15995" xr:uid="{C2EF73BD-7671-4793-AAE3-251028F1288F}"/>
    <cellStyle name="Comma 5 3 3 4 2 2 3" xfId="5885" xr:uid="{B25E4AE4-3C5E-4465-B854-ADBAD84190D7}"/>
    <cellStyle name="Comma 5 3 3 4 2 2 3 2" xfId="18017" xr:uid="{8331047A-EDDA-4F9D-A8E4-F77BEA5B3A3B}"/>
    <cellStyle name="Comma 5 3 3 4 2 2 4" xfId="9929" xr:uid="{56B55056-9980-4069-8693-E845C9F3119E}"/>
    <cellStyle name="Comma 5 3 3 4 2 2 4 2" xfId="22061" xr:uid="{562B5FFC-A701-4058-8830-4A1F0195DD24}"/>
    <cellStyle name="Comma 5 3 3 4 2 2 5" xfId="13973" xr:uid="{442008D0-278F-4974-9FDF-A17F37117B14}"/>
    <cellStyle name="Comma 5 3 3 4 2 3" xfId="2852" xr:uid="{90BFC9FA-C9AF-4E08-AA63-4AAD60089FBD}"/>
    <cellStyle name="Comma 5 3 3 4 2 3 2" xfId="6896" xr:uid="{54121B02-33E5-4815-819D-6ED557FA0E67}"/>
    <cellStyle name="Comma 5 3 3 4 2 3 2 2" xfId="19028" xr:uid="{F5A72B95-5846-4A7D-BFC9-1563A1550970}"/>
    <cellStyle name="Comma 5 3 3 4 2 3 3" xfId="10940" xr:uid="{C599A3F2-3364-4459-AE69-5898EE293B54}"/>
    <cellStyle name="Comma 5 3 3 4 2 3 3 2" xfId="23072" xr:uid="{BF2B3F93-293B-4474-89C7-97FD2C03CC69}"/>
    <cellStyle name="Comma 5 3 3 4 2 3 4" xfId="14984" xr:uid="{04C09E29-CDBC-4405-A49A-02D26D2C8C89}"/>
    <cellStyle name="Comma 5 3 3 4 2 4" xfId="4874" xr:uid="{1E37D81B-F3BC-4E44-9400-47BE3225A17A}"/>
    <cellStyle name="Comma 5 3 3 4 2 4 2" xfId="17006" xr:uid="{C635AC43-B649-4F37-90B9-294A9E236A35}"/>
    <cellStyle name="Comma 5 3 3 4 2 5" xfId="8918" xr:uid="{07AC75C0-6ED7-4B65-9408-D1108A372D1A}"/>
    <cellStyle name="Comma 5 3 3 4 2 5 2" xfId="21050" xr:uid="{EFCF32FF-E2C1-4ED1-8258-8F7BE77E3AF2}"/>
    <cellStyle name="Comma 5 3 3 4 2 6" xfId="12962" xr:uid="{68E314B7-3918-4729-850B-2A60B3DEEE7C}"/>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3" xfId="11446" xr:uid="{98D6F6F9-2139-4A97-8592-C7290496F2F6}"/>
    <cellStyle name="Comma 5 3 3 4 3 2 3 2" xfId="23578" xr:uid="{251956E8-ADD1-499D-A4CD-7A988718B021}"/>
    <cellStyle name="Comma 5 3 3 4 3 2 4" xfId="15490" xr:uid="{29EC6CB7-2AAC-4514-8030-139767B4CA5F}"/>
    <cellStyle name="Comma 5 3 3 4 3 3" xfId="5380" xr:uid="{6696786E-ACD4-4ABC-B65A-E51FAA21886C}"/>
    <cellStyle name="Comma 5 3 3 4 3 3 2" xfId="17512" xr:uid="{55AFBB7B-1527-4CC2-828D-C7641C59F2EC}"/>
    <cellStyle name="Comma 5 3 3 4 3 4" xfId="9424" xr:uid="{10927172-C8B1-4E18-97D3-B30EC47509AD}"/>
    <cellStyle name="Comma 5 3 3 4 3 4 2" xfId="21556" xr:uid="{4AAC7F68-5FDC-4A7B-8EC7-6C543D4AE4E3}"/>
    <cellStyle name="Comma 5 3 3 4 3 5" xfId="13468" xr:uid="{266759C7-7F99-46CB-85AB-A61E5CC2EC13}"/>
    <cellStyle name="Comma 5 3 3 4 4" xfId="2347" xr:uid="{DEF1ADAF-C120-4411-87F0-93235E4FC5A4}"/>
    <cellStyle name="Comma 5 3 3 4 4 2" xfId="6391" xr:uid="{E2343616-B27A-44B2-AD0E-37B1E9234B89}"/>
    <cellStyle name="Comma 5 3 3 4 4 2 2" xfId="18523" xr:uid="{BAE4EC77-359A-4FF3-9FF7-71BECF02C88C}"/>
    <cellStyle name="Comma 5 3 3 4 4 3" xfId="10435" xr:uid="{93B53461-B10B-4F1C-9DB5-8AEB0F9ACD04}"/>
    <cellStyle name="Comma 5 3 3 4 4 3 2" xfId="22567" xr:uid="{45693384-C965-422D-8FAE-3A6E5A56A4AA}"/>
    <cellStyle name="Comma 5 3 3 4 4 4" xfId="14479" xr:uid="{4307617C-DF76-4DED-BA0D-BF24C3728FB0}"/>
    <cellStyle name="Comma 5 3 3 4 5" xfId="4369" xr:uid="{7C4EC147-3706-44A4-A9C4-05F4E7D3FF0C}"/>
    <cellStyle name="Comma 5 3 3 4 5 2" xfId="16501" xr:uid="{69547595-AACF-4D94-90F1-A44F7648A640}"/>
    <cellStyle name="Comma 5 3 3 4 6" xfId="8413" xr:uid="{8445E4A4-7BE3-4044-9572-5265D7E26D76}"/>
    <cellStyle name="Comma 5 3 3 4 6 2" xfId="20545" xr:uid="{36E6D216-AB7F-43A1-9635-CD6410E796E1}"/>
    <cellStyle name="Comma 5 3 3 4 7" xfId="12457" xr:uid="{3C4BEAAB-7C88-4F19-B6DB-89E948F87E43}"/>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3" xfId="11698" xr:uid="{44C6C999-533A-496C-A192-28279EE6DA6E}"/>
    <cellStyle name="Comma 5 3 3 5 2 2 3 2" xfId="23830" xr:uid="{16A25F32-FAA8-4DF1-B841-61D4669DC7BF}"/>
    <cellStyle name="Comma 5 3 3 5 2 2 4" xfId="15742" xr:uid="{4E4E0CBC-EEDC-4A6C-8999-CFCA6E20F540}"/>
    <cellStyle name="Comma 5 3 3 5 2 3" xfId="5632" xr:uid="{8B4AE18C-3073-4687-BBB4-A509E10B46CA}"/>
    <cellStyle name="Comma 5 3 3 5 2 3 2" xfId="17764" xr:uid="{D71B4829-1E25-490F-83B3-970E167E91E2}"/>
    <cellStyle name="Comma 5 3 3 5 2 4" xfId="9676" xr:uid="{970FDEE2-B805-4998-94C0-1E99581C775D}"/>
    <cellStyle name="Comma 5 3 3 5 2 4 2" xfId="21808" xr:uid="{404E0205-5F0D-40A2-8ABA-6E8612983EE5}"/>
    <cellStyle name="Comma 5 3 3 5 2 5" xfId="13720" xr:uid="{DAB7DA17-708F-4149-BC68-4FE9442B460F}"/>
    <cellStyle name="Comma 5 3 3 5 3" xfId="2599" xr:uid="{AD0101DD-1309-4C65-B04E-1DDE96FB544D}"/>
    <cellStyle name="Comma 5 3 3 5 3 2" xfId="6643" xr:uid="{D29CD21A-E88E-4FA2-9069-D26787AB33E1}"/>
    <cellStyle name="Comma 5 3 3 5 3 2 2" xfId="18775" xr:uid="{CBBE93F8-B9BF-4FEC-B931-064E47861666}"/>
    <cellStyle name="Comma 5 3 3 5 3 3" xfId="10687" xr:uid="{81825473-E425-45A3-8B2D-ACE0C299F66C}"/>
    <cellStyle name="Comma 5 3 3 5 3 3 2" xfId="22819" xr:uid="{B76F6DBA-4922-4A39-9B6F-27968012353B}"/>
    <cellStyle name="Comma 5 3 3 5 3 4" xfId="14731" xr:uid="{4255D2E5-4445-4D21-85EE-2C9E4FEDE54B}"/>
    <cellStyle name="Comma 5 3 3 5 4" xfId="4621" xr:uid="{A842CE8E-0BA2-4309-936A-768BC5E4CF12}"/>
    <cellStyle name="Comma 5 3 3 5 4 2" xfId="16753" xr:uid="{00C2EF30-1E66-4A99-9BD2-9CF8C6A05481}"/>
    <cellStyle name="Comma 5 3 3 5 5" xfId="8665" xr:uid="{3E107843-8F59-4948-A8F0-4B58A99F3EC3}"/>
    <cellStyle name="Comma 5 3 3 5 5 2" xfId="20797" xr:uid="{AAEEAF89-3900-4D4C-9BC9-72ED558133F4}"/>
    <cellStyle name="Comma 5 3 3 5 6" xfId="12709" xr:uid="{BDD8528C-CB57-4F56-8C84-387D3ADCB3A0}"/>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3" xfId="11193" xr:uid="{99B483AF-E5EA-4213-BEF1-2BAC4CABB9D5}"/>
    <cellStyle name="Comma 5 3 3 6 2 3 2" xfId="23325" xr:uid="{EC10C7F0-81C1-4DEC-AD8E-967BB50733BF}"/>
    <cellStyle name="Comma 5 3 3 6 2 4" xfId="15237" xr:uid="{B143D404-2AC1-41C3-A955-1B93E8E0DDB1}"/>
    <cellStyle name="Comma 5 3 3 6 3" xfId="5127" xr:uid="{B660EA05-A548-47C4-B9FE-7A29883A83AB}"/>
    <cellStyle name="Comma 5 3 3 6 3 2" xfId="17259" xr:uid="{3335EFB0-5953-4BB6-ADF4-E4B54B340D8B}"/>
    <cellStyle name="Comma 5 3 3 6 4" xfId="9171" xr:uid="{5530D4A6-68AD-49DA-932D-05A46CA97D41}"/>
    <cellStyle name="Comma 5 3 3 6 4 2" xfId="21303" xr:uid="{405255C4-CE0C-41DB-B9FC-13E107A3F917}"/>
    <cellStyle name="Comma 5 3 3 6 5" xfId="13215" xr:uid="{9EA49E05-74E1-4817-A0D7-22BD28622732}"/>
    <cellStyle name="Comma 5 3 3 7" xfId="2094" xr:uid="{0F9DE320-1D81-4B15-B0BD-A9590CEF21BB}"/>
    <cellStyle name="Comma 5 3 3 7 2" xfId="6138" xr:uid="{835C4D62-68B0-4324-BA61-5B73AFC899A1}"/>
    <cellStyle name="Comma 5 3 3 7 2 2" xfId="18270" xr:uid="{88951B59-70AC-46FE-AD74-1D1939EAEB9C}"/>
    <cellStyle name="Comma 5 3 3 7 3" xfId="10182" xr:uid="{318338D0-6F3F-4CD9-A2D8-3A5AEAB5D44C}"/>
    <cellStyle name="Comma 5 3 3 7 3 2" xfId="22314" xr:uid="{3D1BA2F7-3C27-42E4-8F88-8F5C8F971909}"/>
    <cellStyle name="Comma 5 3 3 7 4" xfId="14226" xr:uid="{D78E4A2A-9781-47FF-850D-D7563C3B28E4}"/>
    <cellStyle name="Comma 5 3 3 8" xfId="4116" xr:uid="{12BB5FD6-2BBD-4000-9752-1D773601F5DF}"/>
    <cellStyle name="Comma 5 3 3 8 2" xfId="16248" xr:uid="{1F0FF1E3-8136-4911-861D-F8CF9CF67697}"/>
    <cellStyle name="Comma 5 3 3 9" xfId="8160" xr:uid="{B14EBE10-7985-4218-BF63-6F13DECDD36F}"/>
    <cellStyle name="Comma 5 3 3 9 2" xfId="20292" xr:uid="{DE92B55D-8C4A-4C86-838E-331F7ECFED0D}"/>
    <cellStyle name="Comma 5 3 4" xfId="93" xr:uid="{EAD4FC67-D498-48AF-8B64-1739D7AD09A2}"/>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3" xfId="12098" xr:uid="{F9E07146-028A-4B69-AE19-E00DDE9DCC3A}"/>
    <cellStyle name="Comma 5 3 4 2 2 2 2 2 3 2" xfId="24230" xr:uid="{B44E8598-BDDA-4C8C-90E6-0D33151E60A6}"/>
    <cellStyle name="Comma 5 3 4 2 2 2 2 2 4" xfId="16142" xr:uid="{89CF30A3-E336-46B9-954B-782907094ED5}"/>
    <cellStyle name="Comma 5 3 4 2 2 2 2 3" xfId="6032" xr:uid="{BD502DE3-3008-47B2-B4A2-7541980012A7}"/>
    <cellStyle name="Comma 5 3 4 2 2 2 2 3 2" xfId="18164" xr:uid="{FC3D0627-CCDA-44C7-9E78-9AD5B8692B53}"/>
    <cellStyle name="Comma 5 3 4 2 2 2 2 4" xfId="10076" xr:uid="{5D929BC9-C3BA-43C3-9B56-3B6E6BBECEA5}"/>
    <cellStyle name="Comma 5 3 4 2 2 2 2 4 2" xfId="22208" xr:uid="{62C1D66B-BBB2-4F2A-98E8-0F472F1AE45F}"/>
    <cellStyle name="Comma 5 3 4 2 2 2 2 5" xfId="14120" xr:uid="{B68097E7-BA26-4AE9-A920-9D76B0C1253B}"/>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3" xfId="11087" xr:uid="{F206BEDB-E4D0-4E9A-85F2-63BC982E2882}"/>
    <cellStyle name="Comma 5 3 4 2 2 2 3 3 2" xfId="23219" xr:uid="{D483697A-0049-49FA-B934-BDAA569DD99F}"/>
    <cellStyle name="Comma 5 3 4 2 2 2 3 4" xfId="15131" xr:uid="{FB1130BF-D2EA-4353-A96E-1EA1ACC72384}"/>
    <cellStyle name="Comma 5 3 4 2 2 2 4" xfId="5021" xr:uid="{DE4DA515-9C7A-49B8-B01E-CE778CB188B5}"/>
    <cellStyle name="Comma 5 3 4 2 2 2 4 2" xfId="17153" xr:uid="{254D7F7C-B709-42AE-8B13-5170BD26B867}"/>
    <cellStyle name="Comma 5 3 4 2 2 2 5" xfId="9065" xr:uid="{591864A6-7B2B-4019-A43C-C8DF617A9893}"/>
    <cellStyle name="Comma 5 3 4 2 2 2 5 2" xfId="21197" xr:uid="{67D8B779-0F32-4804-AFD4-9C8F04CD0500}"/>
    <cellStyle name="Comma 5 3 4 2 2 2 6" xfId="13109" xr:uid="{1C22CBE4-B633-4509-9EFF-7ADC97BE8460}"/>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3" xfId="11593" xr:uid="{53EB985F-61E6-4A51-85E4-459E6B252213}"/>
    <cellStyle name="Comma 5 3 4 2 2 3 2 3 2" xfId="23725" xr:uid="{DF0D0197-706E-41E8-80E5-26A430E53B17}"/>
    <cellStyle name="Comma 5 3 4 2 2 3 2 4" xfId="15637" xr:uid="{95F88355-3E71-4023-84A5-7ECF5277C069}"/>
    <cellStyle name="Comma 5 3 4 2 2 3 3" xfId="5527" xr:uid="{2C50FA30-B4E7-48BC-9432-10E33E684044}"/>
    <cellStyle name="Comma 5 3 4 2 2 3 3 2" xfId="17659" xr:uid="{35142A95-DB31-4963-8EA2-261190406316}"/>
    <cellStyle name="Comma 5 3 4 2 2 3 4" xfId="9571" xr:uid="{7D58FDC8-8221-49E4-A56A-65CE5A5FF857}"/>
    <cellStyle name="Comma 5 3 4 2 2 3 4 2" xfId="21703" xr:uid="{88E696B7-FF53-44E4-A098-676E7EBEEEA4}"/>
    <cellStyle name="Comma 5 3 4 2 2 3 5" xfId="13615" xr:uid="{0761E849-4B36-4CB5-A814-7592FCB81E95}"/>
    <cellStyle name="Comma 5 3 4 2 2 4" xfId="2494" xr:uid="{8ED05685-0E5B-4BA0-B669-CFE354830A68}"/>
    <cellStyle name="Comma 5 3 4 2 2 4 2" xfId="6538" xr:uid="{128F4DF6-BBCD-44A0-9095-4A7F7482B7E0}"/>
    <cellStyle name="Comma 5 3 4 2 2 4 2 2" xfId="18670" xr:uid="{A4D66666-992D-4B9C-A80E-1CF071FA5E9D}"/>
    <cellStyle name="Comma 5 3 4 2 2 4 3" xfId="10582" xr:uid="{7C155628-BA9B-4201-94F8-4339C426587E}"/>
    <cellStyle name="Comma 5 3 4 2 2 4 3 2" xfId="22714" xr:uid="{362B2345-75BB-4ED6-9A8D-3DD735449EE2}"/>
    <cellStyle name="Comma 5 3 4 2 2 4 4" xfId="14626" xr:uid="{233489BA-E7A7-4EA4-B9AD-3E4DE98498EA}"/>
    <cellStyle name="Comma 5 3 4 2 2 5" xfId="4516" xr:uid="{58D1AE5D-BC4D-4FFB-8011-3EE2F72FA64E}"/>
    <cellStyle name="Comma 5 3 4 2 2 5 2" xfId="16648" xr:uid="{8F73645D-8B06-4676-A3C1-76220F475857}"/>
    <cellStyle name="Comma 5 3 4 2 2 6" xfId="8560" xr:uid="{04DA9129-88FA-44D6-B48A-86235BB20E4A}"/>
    <cellStyle name="Comma 5 3 4 2 2 6 2" xfId="20692" xr:uid="{262C450C-037A-432B-B169-9DB2A21798F9}"/>
    <cellStyle name="Comma 5 3 4 2 2 7" xfId="12604" xr:uid="{377F8DEE-36D3-4F72-934F-7C2D3EC3134F}"/>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3" xfId="11845" xr:uid="{FD8F9B54-02CE-4252-B712-475A87683F49}"/>
    <cellStyle name="Comma 5 3 4 2 3 2 2 3 2" xfId="23977" xr:uid="{4BDBC976-1EB1-412C-9D08-524F7D10558A}"/>
    <cellStyle name="Comma 5 3 4 2 3 2 2 4" xfId="15889" xr:uid="{549437FA-A700-4B6E-BD77-F606227BE103}"/>
    <cellStyle name="Comma 5 3 4 2 3 2 3" xfId="5779" xr:uid="{2695B84A-D288-49D1-8C83-C18F725DDDC1}"/>
    <cellStyle name="Comma 5 3 4 2 3 2 3 2" xfId="17911" xr:uid="{DE8AFD3E-EA2C-4092-AE2C-62EA825AB647}"/>
    <cellStyle name="Comma 5 3 4 2 3 2 4" xfId="9823" xr:uid="{BB401B35-DCC5-43C1-BA58-CC2143903EF6}"/>
    <cellStyle name="Comma 5 3 4 2 3 2 4 2" xfId="21955" xr:uid="{40B9765C-8018-40AF-92D5-4BDEDF84506E}"/>
    <cellStyle name="Comma 5 3 4 2 3 2 5" xfId="13867" xr:uid="{29BF183D-70F9-4509-919F-26F19C6D48BD}"/>
    <cellStyle name="Comma 5 3 4 2 3 3" xfId="2746" xr:uid="{931C094D-0C91-4835-A3EC-48259C29B49F}"/>
    <cellStyle name="Comma 5 3 4 2 3 3 2" xfId="6790" xr:uid="{94933B7D-DC8C-40E8-A70F-A9A91C6063DD}"/>
    <cellStyle name="Comma 5 3 4 2 3 3 2 2" xfId="18922" xr:uid="{C1800F1F-2E0F-4764-B8BB-ADA2C46625A3}"/>
    <cellStyle name="Comma 5 3 4 2 3 3 3" xfId="10834" xr:uid="{1803EEA9-8F6C-4706-938F-F1ED74242CB0}"/>
    <cellStyle name="Comma 5 3 4 2 3 3 3 2" xfId="22966" xr:uid="{8629D687-9F56-466B-A2EE-E73E1DCE17FF}"/>
    <cellStyle name="Comma 5 3 4 2 3 3 4" xfId="14878" xr:uid="{67329D06-7AA9-4B96-AE07-D9B796A1BB88}"/>
    <cellStyle name="Comma 5 3 4 2 3 4" xfId="4768" xr:uid="{DDB28D29-EECE-4A10-ADF9-280673E51F37}"/>
    <cellStyle name="Comma 5 3 4 2 3 4 2" xfId="16900" xr:uid="{09764E6B-DCBC-46BA-8F57-271DB8472EF6}"/>
    <cellStyle name="Comma 5 3 4 2 3 5" xfId="8812" xr:uid="{A1C5C408-3E58-4EC6-898F-534267D27993}"/>
    <cellStyle name="Comma 5 3 4 2 3 5 2" xfId="20944" xr:uid="{E118F20C-AB3A-41AD-AE08-352BBEEF6630}"/>
    <cellStyle name="Comma 5 3 4 2 3 6" xfId="12856" xr:uid="{D22B4BD4-3677-4605-92CF-3CE3F551CFD5}"/>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3" xfId="11340" xr:uid="{AA5CCDE7-8F90-488F-9E8D-75681CCF943A}"/>
    <cellStyle name="Comma 5 3 4 2 4 2 3 2" xfId="23472" xr:uid="{50AB701C-1A43-4DF9-8833-7D4000C92775}"/>
    <cellStyle name="Comma 5 3 4 2 4 2 4" xfId="15384" xr:uid="{79BF0DCB-3BD3-4201-9A66-776064D4E4B1}"/>
    <cellStyle name="Comma 5 3 4 2 4 3" xfId="5274" xr:uid="{AF6E8CA9-3642-4AC7-860C-070D611A2DAD}"/>
    <cellStyle name="Comma 5 3 4 2 4 3 2" xfId="17406" xr:uid="{6CD6F5B2-1E48-4E6F-8316-A56FC62221FA}"/>
    <cellStyle name="Comma 5 3 4 2 4 4" xfId="9318" xr:uid="{B9C4F884-58A9-46D5-A38D-427D020EB7A7}"/>
    <cellStyle name="Comma 5 3 4 2 4 4 2" xfId="21450" xr:uid="{00B2A85F-7BBA-4E1E-A005-59EEECABEDEB}"/>
    <cellStyle name="Comma 5 3 4 2 4 5" xfId="13362" xr:uid="{B59A289F-EDDD-4C44-8440-D6E5F8E621C3}"/>
    <cellStyle name="Comma 5 3 4 2 5" xfId="2241" xr:uid="{91088C5C-C4DF-4756-AC04-A1E839020472}"/>
    <cellStyle name="Comma 5 3 4 2 5 2" xfId="6285" xr:uid="{A1CCE7E7-E08F-4DE6-9389-09AFB263CECF}"/>
    <cellStyle name="Comma 5 3 4 2 5 2 2" xfId="18417" xr:uid="{A10C672E-533E-407E-8DB1-4F9B01A86B9F}"/>
    <cellStyle name="Comma 5 3 4 2 5 3" xfId="10329" xr:uid="{18B4673A-51FC-465F-997E-B611B96F7441}"/>
    <cellStyle name="Comma 5 3 4 2 5 3 2" xfId="22461" xr:uid="{266A96F6-73B6-4FE0-B76E-DF37C1F32858}"/>
    <cellStyle name="Comma 5 3 4 2 5 4" xfId="14373" xr:uid="{3AC3E066-B58C-460C-9127-F16E9833BB25}"/>
    <cellStyle name="Comma 5 3 4 2 6" xfId="4263" xr:uid="{D659A2E8-E337-40AE-BD77-96F9318B7586}"/>
    <cellStyle name="Comma 5 3 4 2 6 2" xfId="16395" xr:uid="{66CFD6F2-EAFF-4685-A3E7-B75BC74C1B78}"/>
    <cellStyle name="Comma 5 3 4 2 7" xfId="8307" xr:uid="{EDB284D7-FAA9-4F42-849F-4842147AB020}"/>
    <cellStyle name="Comma 5 3 4 2 7 2" xfId="20439" xr:uid="{E0F1CD4E-E4E6-4031-949A-7D13B2355AC7}"/>
    <cellStyle name="Comma 5 3 4 2 8" xfId="12351" xr:uid="{1751DDB8-C01D-4C33-839D-A4A552E4C77A}"/>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3" xfId="11972" xr:uid="{E68D6077-3DFF-4A77-A03A-5C7055616B2C}"/>
    <cellStyle name="Comma 5 3 4 3 2 2 2 3 2" xfId="24104" xr:uid="{DAA98737-6CFC-4000-BE51-23A42DA43A6E}"/>
    <cellStyle name="Comma 5 3 4 3 2 2 2 4" xfId="16016" xr:uid="{60329887-A9BF-4D91-917D-47DF317E5A80}"/>
    <cellStyle name="Comma 5 3 4 3 2 2 3" xfId="5906" xr:uid="{ADB964B6-1177-448F-8645-A698F190764D}"/>
    <cellStyle name="Comma 5 3 4 3 2 2 3 2" xfId="18038" xr:uid="{3C8AD74F-F0D7-408C-83A1-D9406FB9F214}"/>
    <cellStyle name="Comma 5 3 4 3 2 2 4" xfId="9950" xr:uid="{26DF6F8C-AC32-40D9-8C61-7EA643E9CAC8}"/>
    <cellStyle name="Comma 5 3 4 3 2 2 4 2" xfId="22082" xr:uid="{4C858E99-53E6-4CFA-9FF2-6CFCBB3FEFC7}"/>
    <cellStyle name="Comma 5 3 4 3 2 2 5" xfId="13994" xr:uid="{21BABACC-07ED-4177-9F7D-26C9B37BF9E7}"/>
    <cellStyle name="Comma 5 3 4 3 2 3" xfId="2873" xr:uid="{C7C5A7B2-E638-41A9-800C-341C5ABE7844}"/>
    <cellStyle name="Comma 5 3 4 3 2 3 2" xfId="6917" xr:uid="{3905EBC3-B8A7-454D-8C28-EF02CB8FFE0C}"/>
    <cellStyle name="Comma 5 3 4 3 2 3 2 2" xfId="19049" xr:uid="{F4FF842C-A10B-457C-909F-3CAED88BC9CE}"/>
    <cellStyle name="Comma 5 3 4 3 2 3 3" xfId="10961" xr:uid="{C4E552F9-FCBB-4BC9-8440-148EE161398C}"/>
    <cellStyle name="Comma 5 3 4 3 2 3 3 2" xfId="23093" xr:uid="{0CF54BE6-02E3-49B5-9BE0-E86E7D0D4C5B}"/>
    <cellStyle name="Comma 5 3 4 3 2 3 4" xfId="15005" xr:uid="{7805DBCA-5BC1-4DA8-B9C2-E9B15BE7D071}"/>
    <cellStyle name="Comma 5 3 4 3 2 4" xfId="4895" xr:uid="{C45144C2-0F32-4CA4-8D37-E2B929857C3D}"/>
    <cellStyle name="Comma 5 3 4 3 2 4 2" xfId="17027" xr:uid="{9F6281B7-DFF3-4ABA-8673-027CEDDE6FC8}"/>
    <cellStyle name="Comma 5 3 4 3 2 5" xfId="8939" xr:uid="{9534449F-A519-4F51-8003-7E848C65E09C}"/>
    <cellStyle name="Comma 5 3 4 3 2 5 2" xfId="21071" xr:uid="{030432B2-D199-4BA5-B2DA-8778121EB716}"/>
    <cellStyle name="Comma 5 3 4 3 2 6" xfId="12983" xr:uid="{7EAD7D35-92CF-4D6E-9C39-D481205ACE1B}"/>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3" xfId="11467" xr:uid="{67C08A3A-97BD-47F0-B663-F1F28420852B}"/>
    <cellStyle name="Comma 5 3 4 3 3 2 3 2" xfId="23599" xr:uid="{B24C0467-5CF2-4F9D-A48E-48E985D48C56}"/>
    <cellStyle name="Comma 5 3 4 3 3 2 4" xfId="15511" xr:uid="{916CC10A-B6CF-4862-A156-83819679877D}"/>
    <cellStyle name="Comma 5 3 4 3 3 3" xfId="5401" xr:uid="{7FDAEC40-942A-4779-A93D-B68DD32615A7}"/>
    <cellStyle name="Comma 5 3 4 3 3 3 2" xfId="17533" xr:uid="{3697633F-D224-4644-9B6E-D4A0FE659C4A}"/>
    <cellStyle name="Comma 5 3 4 3 3 4" xfId="9445" xr:uid="{6D3D1BFD-8A5A-424A-86BE-852C375149A4}"/>
    <cellStyle name="Comma 5 3 4 3 3 4 2" xfId="21577" xr:uid="{9F211F3F-777E-4041-A9A1-E674844B0AF4}"/>
    <cellStyle name="Comma 5 3 4 3 3 5" xfId="13489" xr:uid="{4EB11CFF-40A7-40DA-A6A7-E3E83BD8D9E7}"/>
    <cellStyle name="Comma 5 3 4 3 4" xfId="2368" xr:uid="{F2929D89-2F96-41EA-BA81-C1DE0DE25191}"/>
    <cellStyle name="Comma 5 3 4 3 4 2" xfId="6412" xr:uid="{F74A255A-19A6-4620-997D-44B9FB2FCD92}"/>
    <cellStyle name="Comma 5 3 4 3 4 2 2" xfId="18544" xr:uid="{AA6D5A2C-E23C-4B99-8A4F-1BC3D2185857}"/>
    <cellStyle name="Comma 5 3 4 3 4 3" xfId="10456" xr:uid="{F8F0AA21-D656-4171-A2F1-42F7A6981E57}"/>
    <cellStyle name="Comma 5 3 4 3 4 3 2" xfId="22588" xr:uid="{08619669-FB1E-4374-A922-2DCA3C5D0162}"/>
    <cellStyle name="Comma 5 3 4 3 4 4" xfId="14500" xr:uid="{FAC95479-4310-4B6D-97F6-6AE1C3E29D2E}"/>
    <cellStyle name="Comma 5 3 4 3 5" xfId="4390" xr:uid="{F56D8663-C105-43E1-9491-F03A930E3023}"/>
    <cellStyle name="Comma 5 3 4 3 5 2" xfId="16522" xr:uid="{B01C33DE-2551-481F-A582-7156E6395ED1}"/>
    <cellStyle name="Comma 5 3 4 3 6" xfId="8434" xr:uid="{A3CBC60D-4800-4C2B-85BC-FDC8A87C388E}"/>
    <cellStyle name="Comma 5 3 4 3 6 2" xfId="20566" xr:uid="{EA42F551-769D-4287-B284-4A03DC4BADF7}"/>
    <cellStyle name="Comma 5 3 4 3 7" xfId="12478" xr:uid="{9D9BCCDF-56DE-4812-B0C2-162F9AB647CE}"/>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3" xfId="11719" xr:uid="{29DA00A1-51FA-49C7-8C80-265241224B38}"/>
    <cellStyle name="Comma 5 3 4 4 2 2 3 2" xfId="23851" xr:uid="{3AFB0EC9-3FC8-4DED-A2E3-749752DAC987}"/>
    <cellStyle name="Comma 5 3 4 4 2 2 4" xfId="15763" xr:uid="{138E61CE-EF2F-4941-8666-51EE9E0C0812}"/>
    <cellStyle name="Comma 5 3 4 4 2 3" xfId="5653" xr:uid="{30DD6EEC-9CB6-494B-AA7D-56197114DD11}"/>
    <cellStyle name="Comma 5 3 4 4 2 3 2" xfId="17785" xr:uid="{0AE1586E-6F36-42D4-85F3-B17B5E6DA164}"/>
    <cellStyle name="Comma 5 3 4 4 2 4" xfId="9697" xr:uid="{4DA36E6F-2E4B-4D2B-A5FB-B6F6FC564AEA}"/>
    <cellStyle name="Comma 5 3 4 4 2 4 2" xfId="21829" xr:uid="{477BB22E-4DF3-4600-B84F-1400522FA960}"/>
    <cellStyle name="Comma 5 3 4 4 2 5" xfId="13741" xr:uid="{E8D2883C-054E-4091-9CCA-B01D4E266423}"/>
    <cellStyle name="Comma 5 3 4 4 3" xfId="2620" xr:uid="{BA003F14-F5C6-434E-96E8-3E11E6426A2C}"/>
    <cellStyle name="Comma 5 3 4 4 3 2" xfId="6664" xr:uid="{DB1EF0A1-B92C-413C-8C11-AC5C52A0D871}"/>
    <cellStyle name="Comma 5 3 4 4 3 2 2" xfId="18796" xr:uid="{41289F17-98A3-4DE0-869E-15EAFB73225B}"/>
    <cellStyle name="Comma 5 3 4 4 3 3" xfId="10708" xr:uid="{1D17AAAB-6515-4FC2-A89A-831DB24C4432}"/>
    <cellStyle name="Comma 5 3 4 4 3 3 2" xfId="22840" xr:uid="{47C8DD82-7342-45F6-B704-20CF9B7BB290}"/>
    <cellStyle name="Comma 5 3 4 4 3 4" xfId="14752" xr:uid="{EF773331-374F-4C54-8E4A-6755BAEF7F47}"/>
    <cellStyle name="Comma 5 3 4 4 4" xfId="4642" xr:uid="{82147BEC-C91A-487B-AFA3-A0D9C64051DE}"/>
    <cellStyle name="Comma 5 3 4 4 4 2" xfId="16774" xr:uid="{C91503AB-FA03-4722-BBF3-4F8055B99A23}"/>
    <cellStyle name="Comma 5 3 4 4 5" xfId="8686" xr:uid="{0ABBE324-2678-4AE4-9E60-31D45D93CC2D}"/>
    <cellStyle name="Comma 5 3 4 4 5 2" xfId="20818" xr:uid="{7A52508D-A9E4-4CEB-B3F0-27C5D30F06BA}"/>
    <cellStyle name="Comma 5 3 4 4 6" xfId="12730" xr:uid="{207CA439-9637-4777-B006-82E86A12E324}"/>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3" xfId="11214" xr:uid="{2075F143-7936-449C-899C-5B090201ADBC}"/>
    <cellStyle name="Comma 5 3 4 5 2 3 2" xfId="23346" xr:uid="{BDD08B19-42E6-4DEF-B648-129AD9A92EFB}"/>
    <cellStyle name="Comma 5 3 4 5 2 4" xfId="15258" xr:uid="{66391C2E-5DF3-479A-B289-9046A9A8C541}"/>
    <cellStyle name="Comma 5 3 4 5 3" xfId="5148" xr:uid="{87BE3D29-FA15-4B60-8C14-6CE58B9B3E53}"/>
    <cellStyle name="Comma 5 3 4 5 3 2" xfId="17280" xr:uid="{6D825C74-7DED-4FD1-8D43-F11FBA081039}"/>
    <cellStyle name="Comma 5 3 4 5 4" xfId="9192" xr:uid="{600E7589-5940-454E-A735-D1A2A2E28A89}"/>
    <cellStyle name="Comma 5 3 4 5 4 2" xfId="21324" xr:uid="{875B42DF-3F6F-4A84-9DFC-65847BF6A4C7}"/>
    <cellStyle name="Comma 5 3 4 5 5" xfId="13236" xr:uid="{220BAFF2-4595-49F0-B9FD-E8599DE099D8}"/>
    <cellStyle name="Comma 5 3 4 6" xfId="2115" xr:uid="{D06EA6B3-543A-4E94-814A-F9D4900A58F6}"/>
    <cellStyle name="Comma 5 3 4 6 2" xfId="6159" xr:uid="{15EDCAFE-6ACE-45CE-A611-6513A1D6127C}"/>
    <cellStyle name="Comma 5 3 4 6 2 2" xfId="18291" xr:uid="{538FA572-23B1-4BAE-A726-6D35EBD7A16A}"/>
    <cellStyle name="Comma 5 3 4 6 3" xfId="10203" xr:uid="{A152366D-11DE-4BA0-A095-844B92B17FBA}"/>
    <cellStyle name="Comma 5 3 4 6 3 2" xfId="22335" xr:uid="{1E81E45F-7932-4860-9B9F-07B78C5EAF25}"/>
    <cellStyle name="Comma 5 3 4 6 4" xfId="14247" xr:uid="{0EB5C1BF-2FFC-497D-BF07-D97A32CE204E}"/>
    <cellStyle name="Comma 5 3 4 7" xfId="4137" xr:uid="{EFC2B2FE-61E5-4F01-B79C-C604651DCB4C}"/>
    <cellStyle name="Comma 5 3 4 7 2" xfId="16269" xr:uid="{E411F499-ABDD-4532-A518-A8453184C642}"/>
    <cellStyle name="Comma 5 3 4 8" xfId="8181" xr:uid="{0297DB9B-AA19-445F-8CC3-46A345578035}"/>
    <cellStyle name="Comma 5 3 4 8 2" xfId="20313" xr:uid="{B8A6B51E-3C71-4887-B66E-3B220298103B}"/>
    <cellStyle name="Comma 5 3 4 9" xfId="12225" xr:uid="{0E9F7635-218A-48F8-904C-79720FEF769A}"/>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3" xfId="12035" xr:uid="{7FD94375-C29B-4896-8CCE-2F6BF3763737}"/>
    <cellStyle name="Comma 5 3 5 2 2 2 2 3 2" xfId="24167" xr:uid="{90F87D62-97A6-40FF-A716-3C386172D5BB}"/>
    <cellStyle name="Comma 5 3 5 2 2 2 2 4" xfId="16079" xr:uid="{9AA2FF7A-5110-4724-80F6-9BAF71AEDF17}"/>
    <cellStyle name="Comma 5 3 5 2 2 2 3" xfId="5969" xr:uid="{70F80052-5619-4F8D-A0EF-339024652027}"/>
    <cellStyle name="Comma 5 3 5 2 2 2 3 2" xfId="18101" xr:uid="{7AA3078A-E4E7-488E-B273-89310C954A9F}"/>
    <cellStyle name="Comma 5 3 5 2 2 2 4" xfId="10013" xr:uid="{64C75CE9-4D42-43E7-9C9B-DEE57EC22A4F}"/>
    <cellStyle name="Comma 5 3 5 2 2 2 4 2" xfId="22145" xr:uid="{B0054603-CAD1-4ABE-8635-B974097F43A0}"/>
    <cellStyle name="Comma 5 3 5 2 2 2 5" xfId="14057" xr:uid="{8B7888B2-68F3-48AE-A964-61B5F67A9870}"/>
    <cellStyle name="Comma 5 3 5 2 2 3" xfId="2936" xr:uid="{74CA3086-5A55-4E6F-8B7F-926E46773C37}"/>
    <cellStyle name="Comma 5 3 5 2 2 3 2" xfId="6980" xr:uid="{2493AE45-770D-421B-9BAA-2305F4CE26B8}"/>
    <cellStyle name="Comma 5 3 5 2 2 3 2 2" xfId="19112" xr:uid="{FEEC9789-8487-413F-BE86-6375F5BBB9F8}"/>
    <cellStyle name="Comma 5 3 5 2 2 3 3" xfId="11024" xr:uid="{8ABD4473-A8B8-45A7-AE8A-34E42E99EDAF}"/>
    <cellStyle name="Comma 5 3 5 2 2 3 3 2" xfId="23156" xr:uid="{8913B49A-4857-4DC7-8B24-4A6D7EF966A4}"/>
    <cellStyle name="Comma 5 3 5 2 2 3 4" xfId="15068" xr:uid="{BA9232AA-A895-4ECA-8AB5-04FDB8479443}"/>
    <cellStyle name="Comma 5 3 5 2 2 4" xfId="4958" xr:uid="{B6BBB96D-127B-4669-9FF9-D99319760CDA}"/>
    <cellStyle name="Comma 5 3 5 2 2 4 2" xfId="17090" xr:uid="{B6C13134-F8BB-4B40-B21F-381B98093CB6}"/>
    <cellStyle name="Comma 5 3 5 2 2 5" xfId="9002" xr:uid="{1B0417E0-039A-4C7F-B2A9-D646FB4C511B}"/>
    <cellStyle name="Comma 5 3 5 2 2 5 2" xfId="21134" xr:uid="{D3C8C083-9C1D-432B-838B-FF8DF90E6382}"/>
    <cellStyle name="Comma 5 3 5 2 2 6" xfId="13046" xr:uid="{04A63E41-4E61-4FE6-BE92-5421F34BACF5}"/>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3" xfId="11530" xr:uid="{6081E5F3-D0F3-4B1D-9028-4A2D9D297C7E}"/>
    <cellStyle name="Comma 5 3 5 2 3 2 3 2" xfId="23662" xr:uid="{1663A684-351E-46F0-804F-C6D51DB265D3}"/>
    <cellStyle name="Comma 5 3 5 2 3 2 4" xfId="15574" xr:uid="{87CBAA0A-6CAC-40DB-83AA-E3827D9A6DBA}"/>
    <cellStyle name="Comma 5 3 5 2 3 3" xfId="5464" xr:uid="{A1132078-BF24-4C78-B289-11475C468598}"/>
    <cellStyle name="Comma 5 3 5 2 3 3 2" xfId="17596" xr:uid="{CD988FB4-77F8-4F58-B101-E7E7B4D85A4D}"/>
    <cellStyle name="Comma 5 3 5 2 3 4" xfId="9508" xr:uid="{B9779DC1-FB84-47B9-904A-352FEB7D75ED}"/>
    <cellStyle name="Comma 5 3 5 2 3 4 2" xfId="21640" xr:uid="{4D70521C-A85F-4C1F-919B-AA4585DC3EC2}"/>
    <cellStyle name="Comma 5 3 5 2 3 5" xfId="13552" xr:uid="{C1ACB874-A3AE-4F84-880D-7EE60CEE2B49}"/>
    <cellStyle name="Comma 5 3 5 2 4" xfId="2431" xr:uid="{EA270E4D-C5F1-453C-84B4-7B2E152DD8E3}"/>
    <cellStyle name="Comma 5 3 5 2 4 2" xfId="6475" xr:uid="{9A0AA306-6EF2-490F-A1F6-B7BCD6FD04BD}"/>
    <cellStyle name="Comma 5 3 5 2 4 2 2" xfId="18607" xr:uid="{A10F6E43-A826-4FAD-8068-C7D16E95AC38}"/>
    <cellStyle name="Comma 5 3 5 2 4 3" xfId="10519" xr:uid="{CAEE9EA4-BC44-4458-9766-1A04A2C2BE5E}"/>
    <cellStyle name="Comma 5 3 5 2 4 3 2" xfId="22651" xr:uid="{BAE41E32-6EB1-4FB3-9A38-76533312503C}"/>
    <cellStyle name="Comma 5 3 5 2 4 4" xfId="14563" xr:uid="{9E76E713-F67C-435A-A387-0DDB5E8E03C3}"/>
    <cellStyle name="Comma 5 3 5 2 5" xfId="4453" xr:uid="{BEA449C8-1364-4FC4-87DE-64343416CBAC}"/>
    <cellStyle name="Comma 5 3 5 2 5 2" xfId="16585" xr:uid="{A6A3F50A-5BED-46C1-A1E9-7B70E2A229A9}"/>
    <cellStyle name="Comma 5 3 5 2 6" xfId="8497" xr:uid="{AA2A2CA0-DF6E-4831-AB01-1E3343AB5625}"/>
    <cellStyle name="Comma 5 3 5 2 6 2" xfId="20629" xr:uid="{E8F67336-0B16-4A5C-A3D4-7E10963B82F0}"/>
    <cellStyle name="Comma 5 3 5 2 7" xfId="12541" xr:uid="{4D76F1D5-A830-4A4E-B129-010EACCBE3F3}"/>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3" xfId="11782" xr:uid="{3503DC1C-D21E-489B-82A1-E6FF57FEC906}"/>
    <cellStyle name="Comma 5 3 5 3 2 2 3 2" xfId="23914" xr:uid="{E2AD06F7-F8DE-4093-88F1-CECF79C3CEB1}"/>
    <cellStyle name="Comma 5 3 5 3 2 2 4" xfId="15826" xr:uid="{C55A4C25-6B46-4300-A323-7622C1579CC6}"/>
    <cellStyle name="Comma 5 3 5 3 2 3" xfId="5716" xr:uid="{E07DFB36-0425-4368-B9E0-F8450B9D59AB}"/>
    <cellStyle name="Comma 5 3 5 3 2 3 2" xfId="17848" xr:uid="{0D28B429-82CE-4A3F-9A63-4B39A23569C9}"/>
    <cellStyle name="Comma 5 3 5 3 2 4" xfId="9760" xr:uid="{8077469F-052A-466E-A063-3E5815346158}"/>
    <cellStyle name="Comma 5 3 5 3 2 4 2" xfId="21892" xr:uid="{9DBF4238-6ADF-4BF0-B202-BDD7B7E783D0}"/>
    <cellStyle name="Comma 5 3 5 3 2 5" xfId="13804" xr:uid="{E9EBAE55-EE9E-4698-9134-AEAFDEE4704D}"/>
    <cellStyle name="Comma 5 3 5 3 3" xfId="2683" xr:uid="{0763E02B-7451-444B-907D-6C420A9DE387}"/>
    <cellStyle name="Comma 5 3 5 3 3 2" xfId="6727" xr:uid="{11EBC010-378B-44A2-BD4A-817C76F3A304}"/>
    <cellStyle name="Comma 5 3 5 3 3 2 2" xfId="18859" xr:uid="{6CFAB090-1E74-4E43-B477-C7905DEBBA71}"/>
    <cellStyle name="Comma 5 3 5 3 3 3" xfId="10771" xr:uid="{D7BA8517-85B2-4D50-87A0-5C6A5921EB9E}"/>
    <cellStyle name="Comma 5 3 5 3 3 3 2" xfId="22903" xr:uid="{7D93DEE7-12E0-40FC-90A3-831C275EE2D9}"/>
    <cellStyle name="Comma 5 3 5 3 3 4" xfId="14815" xr:uid="{79A7CC7E-7B61-4815-9E84-0A72ED11083E}"/>
    <cellStyle name="Comma 5 3 5 3 4" xfId="4705" xr:uid="{7F856902-4210-45AC-A79B-E01B389788FF}"/>
    <cellStyle name="Comma 5 3 5 3 4 2" xfId="16837" xr:uid="{91349F2E-C53D-4C94-BCB1-3AD2AC23C96C}"/>
    <cellStyle name="Comma 5 3 5 3 5" xfId="8749" xr:uid="{7B19A125-B81F-40DA-9386-F9C64A3E92BB}"/>
    <cellStyle name="Comma 5 3 5 3 5 2" xfId="20881" xr:uid="{D917856F-C82F-4020-B2D9-D44EC50C72E6}"/>
    <cellStyle name="Comma 5 3 5 3 6" xfId="12793" xr:uid="{9EBD9039-9591-4405-8F8E-832ACEA475D9}"/>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3" xfId="11277" xr:uid="{5EF2C2A7-1B23-4675-BB28-864FE6900DE9}"/>
    <cellStyle name="Comma 5 3 5 4 2 3 2" xfId="23409" xr:uid="{3D928F99-679D-4CA4-8CEC-14BF2D1DF004}"/>
    <cellStyle name="Comma 5 3 5 4 2 4" xfId="15321" xr:uid="{5DEFB29C-CAC4-4959-B5EB-19EB148009CF}"/>
    <cellStyle name="Comma 5 3 5 4 3" xfId="5211" xr:uid="{D7710B93-734B-4BCB-A111-349F9F0FF5C1}"/>
    <cellStyle name="Comma 5 3 5 4 3 2" xfId="17343" xr:uid="{3FC70E45-4C4F-4B2D-8BFD-584AFA844DDD}"/>
    <cellStyle name="Comma 5 3 5 4 4" xfId="9255" xr:uid="{14A87942-601A-40FB-BF77-197B6F5E7A5F}"/>
    <cellStyle name="Comma 5 3 5 4 4 2" xfId="21387" xr:uid="{C8D0A226-BDAF-488A-8EF9-AB3CA38E0DCF}"/>
    <cellStyle name="Comma 5 3 5 4 5" xfId="13299" xr:uid="{FB823878-6626-4AC9-9666-E4E4F1472B42}"/>
    <cellStyle name="Comma 5 3 5 5" xfId="2178" xr:uid="{9CCF4CC6-2C0E-42D4-AF31-96D82373FCFC}"/>
    <cellStyle name="Comma 5 3 5 5 2" xfId="6222" xr:uid="{B30912B2-2C80-4075-8AD7-774AEC8B0213}"/>
    <cellStyle name="Comma 5 3 5 5 2 2" xfId="18354" xr:uid="{3DA58185-25F8-430C-9C68-EC68250FA174}"/>
    <cellStyle name="Comma 5 3 5 5 3" xfId="10266" xr:uid="{7613D39A-5657-43DD-B67B-611B07CE226F}"/>
    <cellStyle name="Comma 5 3 5 5 3 2" xfId="22398" xr:uid="{16628CEB-C491-4B54-9864-677CC7FFE9D6}"/>
    <cellStyle name="Comma 5 3 5 5 4" xfId="14310" xr:uid="{DE82E64E-E0FC-44CF-8D90-E4D04773AA7C}"/>
    <cellStyle name="Comma 5 3 5 6" xfId="4200" xr:uid="{C469D9D1-F9E6-42E4-A42F-E5005F9F7491}"/>
    <cellStyle name="Comma 5 3 5 6 2" xfId="16332" xr:uid="{14415E58-7DD6-47D8-8119-45640224E02C}"/>
    <cellStyle name="Comma 5 3 5 7" xfId="8244" xr:uid="{3AA2CB8B-0EFA-4590-A018-14E7DD5BA600}"/>
    <cellStyle name="Comma 5 3 5 7 2" xfId="20376" xr:uid="{C51FBAC3-0221-4130-8102-3C425FEBFF67}"/>
    <cellStyle name="Comma 5 3 5 8" xfId="12288" xr:uid="{30568351-77B7-4149-9CA2-2614E85C6462}"/>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3" xfId="11909" xr:uid="{18C37C9E-2816-48A3-BDD3-00145478F188}"/>
    <cellStyle name="Comma 5 3 6 2 2 2 3 2" xfId="24041" xr:uid="{B527FBB2-C28C-48BE-B4CA-A74468BAE302}"/>
    <cellStyle name="Comma 5 3 6 2 2 2 4" xfId="15953" xr:uid="{520281BF-4AB4-49B7-AB54-99B193A70D93}"/>
    <cellStyle name="Comma 5 3 6 2 2 3" xfId="5843" xr:uid="{1D784BF1-C709-4862-9BBB-831436AE7146}"/>
    <cellStyle name="Comma 5 3 6 2 2 3 2" xfId="17975" xr:uid="{913FFD4B-0340-47F7-8FBB-5C7B6520C826}"/>
    <cellStyle name="Comma 5 3 6 2 2 4" xfId="9887" xr:uid="{E2F4C9AA-2F5E-4387-84DE-F617EDAC03D2}"/>
    <cellStyle name="Comma 5 3 6 2 2 4 2" xfId="22019" xr:uid="{66FAD870-CE35-4AC6-836C-A0F7B5F91977}"/>
    <cellStyle name="Comma 5 3 6 2 2 5" xfId="13931" xr:uid="{F3161C82-3673-46C0-AA88-10BCBE7C888C}"/>
    <cellStyle name="Comma 5 3 6 2 3" xfId="2810" xr:uid="{4D792AF6-29D9-4C89-85BA-C9512DCCB92D}"/>
    <cellStyle name="Comma 5 3 6 2 3 2" xfId="6854" xr:uid="{B70087A9-9D11-421B-A710-4A5A3437918F}"/>
    <cellStyle name="Comma 5 3 6 2 3 2 2" xfId="18986" xr:uid="{3092E02E-5640-4DB1-B5A2-7F4EBA77090B}"/>
    <cellStyle name="Comma 5 3 6 2 3 3" xfId="10898" xr:uid="{E0E5E0F6-A897-447B-90A3-93220DEDD9F1}"/>
    <cellStyle name="Comma 5 3 6 2 3 3 2" xfId="23030" xr:uid="{F5F3183B-1FB7-4C9E-BD2B-43A666F07C9F}"/>
    <cellStyle name="Comma 5 3 6 2 3 4" xfId="14942" xr:uid="{A45C087B-4FC5-42A1-B22C-676ADF79D8AC}"/>
    <cellStyle name="Comma 5 3 6 2 4" xfId="4832" xr:uid="{D9ADF636-6D1A-47E8-A7A3-F81D996367D9}"/>
    <cellStyle name="Comma 5 3 6 2 4 2" xfId="16964" xr:uid="{C2221BEE-9F3C-4B45-96A4-E3B247DD2D6A}"/>
    <cellStyle name="Comma 5 3 6 2 5" xfId="8876" xr:uid="{4D88BFFA-9853-401F-83A4-FA40CD63F2F3}"/>
    <cellStyle name="Comma 5 3 6 2 5 2" xfId="21008" xr:uid="{4E96377A-E8B1-4CA0-A2AF-0BA7F3C4C07F}"/>
    <cellStyle name="Comma 5 3 6 2 6" xfId="12920" xr:uid="{EF684602-CEBA-4DC2-97AF-447A338BA03F}"/>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3" xfId="11404" xr:uid="{1FF78779-95B6-4DE7-A3C0-D3FEDE4F2D8A}"/>
    <cellStyle name="Comma 5 3 6 3 2 3 2" xfId="23536" xr:uid="{FF0AF1F8-497A-4BD2-8120-B0DEE9A6F4B0}"/>
    <cellStyle name="Comma 5 3 6 3 2 4" xfId="15448" xr:uid="{506B0AB3-E646-4C92-AB06-B54D4C9764B1}"/>
    <cellStyle name="Comma 5 3 6 3 3" xfId="5338" xr:uid="{F488EE4B-B3FB-4EDA-BBF9-A78602B9FB9E}"/>
    <cellStyle name="Comma 5 3 6 3 3 2" xfId="17470" xr:uid="{B818CA2E-0247-41C1-850F-0398735ECFD9}"/>
    <cellStyle name="Comma 5 3 6 3 4" xfId="9382" xr:uid="{EC62B4C6-EF58-42DC-A234-E9F333FB4181}"/>
    <cellStyle name="Comma 5 3 6 3 4 2" xfId="21514" xr:uid="{753DAD88-F803-48E8-A66A-8B1979849D61}"/>
    <cellStyle name="Comma 5 3 6 3 5" xfId="13426" xr:uid="{A12F7CF4-A5D9-42A5-B28A-7152C868D905}"/>
    <cellStyle name="Comma 5 3 6 4" xfId="2305" xr:uid="{E60B2677-6C5B-4734-A4BE-925CE02ACD82}"/>
    <cellStyle name="Comma 5 3 6 4 2" xfId="6349" xr:uid="{D6B1ED0A-F6EB-4A41-BBFA-DAC2474F2ED7}"/>
    <cellStyle name="Comma 5 3 6 4 2 2" xfId="18481" xr:uid="{547B2B40-38D8-42B9-B213-99034EDDF6B9}"/>
    <cellStyle name="Comma 5 3 6 4 3" xfId="10393" xr:uid="{F6114EB1-8972-4A96-917E-70529163B1C0}"/>
    <cellStyle name="Comma 5 3 6 4 3 2" xfId="22525" xr:uid="{F49BBDE7-7D1F-4284-BEF0-868A34B88D17}"/>
    <cellStyle name="Comma 5 3 6 4 4" xfId="14437" xr:uid="{7B768A82-0881-4164-822B-7F562BB9E09C}"/>
    <cellStyle name="Comma 5 3 6 5" xfId="4327" xr:uid="{33E95B24-7ED5-4519-B378-4CBA24C58DF6}"/>
    <cellStyle name="Comma 5 3 6 5 2" xfId="16459" xr:uid="{32B52404-C734-4A57-9DEB-2EDE3B051BC4}"/>
    <cellStyle name="Comma 5 3 6 6" xfId="8371" xr:uid="{F84298D2-BB2C-4DFA-8EDA-8D6670A05D82}"/>
    <cellStyle name="Comma 5 3 6 6 2" xfId="20503" xr:uid="{A24BE8A5-DC87-45F0-87FB-BDEA36B1F786}"/>
    <cellStyle name="Comma 5 3 6 7" xfId="12415" xr:uid="{C37DB8A5-E453-4907-B107-4BCD8E871F1D}"/>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3" xfId="11656" xr:uid="{0555F6CD-D3C8-46E8-8D6D-F12CFAA88B3E}"/>
    <cellStyle name="Comma 5 3 7 2 2 3 2" xfId="23788" xr:uid="{67F2DC16-5678-4E7C-B67B-ECE7A3A8631F}"/>
    <cellStyle name="Comma 5 3 7 2 2 4" xfId="15700" xr:uid="{C792CAF7-B9CE-46AA-B88E-0C7A4DBA48AB}"/>
    <cellStyle name="Comma 5 3 7 2 3" xfId="5590" xr:uid="{8555D87A-CA54-497A-B48E-74E21EED403C}"/>
    <cellStyle name="Comma 5 3 7 2 3 2" xfId="17722" xr:uid="{2CF2F2F5-82F3-4254-A52C-2B0306EE0228}"/>
    <cellStyle name="Comma 5 3 7 2 4" xfId="9634" xr:uid="{988BDE46-9EE1-438A-A883-FEB16E61DD25}"/>
    <cellStyle name="Comma 5 3 7 2 4 2" xfId="21766" xr:uid="{B5E26B82-1492-400B-AE55-2334DE55FF80}"/>
    <cellStyle name="Comma 5 3 7 2 5" xfId="13678" xr:uid="{61E00AA9-EB2E-4B26-BDCB-E03F9930E702}"/>
    <cellStyle name="Comma 5 3 7 3" xfId="2557" xr:uid="{8D3F93E4-66D1-4D79-B373-916E389E387E}"/>
    <cellStyle name="Comma 5 3 7 3 2" xfId="6601" xr:uid="{9F6DCCD4-DBBA-471B-B782-B95662B8B2B1}"/>
    <cellStyle name="Comma 5 3 7 3 2 2" xfId="18733" xr:uid="{63CD839D-5324-4131-A237-E328A977F84D}"/>
    <cellStyle name="Comma 5 3 7 3 3" xfId="10645" xr:uid="{15F80045-6703-4735-908F-2D19FB1A6702}"/>
    <cellStyle name="Comma 5 3 7 3 3 2" xfId="22777" xr:uid="{8DAC6CC8-6CCE-452C-8F5D-F3782BE6DFEE}"/>
    <cellStyle name="Comma 5 3 7 3 4" xfId="14689" xr:uid="{A12AD2AC-A55A-47AD-92A5-8307E6AEEB95}"/>
    <cellStyle name="Comma 5 3 7 4" xfId="4579" xr:uid="{FCAFF6D8-E902-4012-9891-E57385D80F92}"/>
    <cellStyle name="Comma 5 3 7 4 2" xfId="16711" xr:uid="{84621AD9-3B56-4BB1-9365-33128CAFC752}"/>
    <cellStyle name="Comma 5 3 7 5" xfId="8623" xr:uid="{8CAB05EE-E747-4D93-9BB0-E31D499EF64F}"/>
    <cellStyle name="Comma 5 3 7 5 2" xfId="20755" xr:uid="{8F9B2234-FB73-412B-AE8E-59D8E4E876C9}"/>
    <cellStyle name="Comma 5 3 7 6" xfId="12667" xr:uid="{0192C0D8-CA99-425F-9614-9E8609868682}"/>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3" xfId="11151" xr:uid="{3D320E24-B465-40E8-8544-59211B7F1264}"/>
    <cellStyle name="Comma 5 3 8 2 3 2" xfId="23283" xr:uid="{F164DC66-3383-48B3-9AFD-FC8E36EA1F3E}"/>
    <cellStyle name="Comma 5 3 8 2 4" xfId="15195" xr:uid="{DDF45BA0-E3E3-437B-803D-050C9BA577F3}"/>
    <cellStyle name="Comma 5 3 8 3" xfId="5085" xr:uid="{6C228772-3007-4018-8FB1-62B9E7A1FF38}"/>
    <cellStyle name="Comma 5 3 8 3 2" xfId="17217" xr:uid="{8EDE24C5-F0A9-478B-8A78-385A9B34E765}"/>
    <cellStyle name="Comma 5 3 8 4" xfId="9129" xr:uid="{5DB22FF8-C3FC-428B-AC1F-FB74BD2BE838}"/>
    <cellStyle name="Comma 5 3 8 4 2" xfId="21261" xr:uid="{EF2EBB36-FAFC-4E78-AB41-861A520F71D5}"/>
    <cellStyle name="Comma 5 3 8 5" xfId="13173" xr:uid="{4DF56FE4-52E4-43FE-9AD0-DB25937CD601}"/>
    <cellStyle name="Comma 5 3 9" xfId="2052" xr:uid="{DADBD3E7-35D7-41B7-83DD-093EDD462DD9}"/>
    <cellStyle name="Comma 5 3 9 2" xfId="6096" xr:uid="{65935861-DD87-474A-978E-054C0338BD73}"/>
    <cellStyle name="Comma 5 3 9 2 2" xfId="18228" xr:uid="{E119478A-F7A8-4A0F-A4D1-C525BE7994D3}"/>
    <cellStyle name="Comma 5 3 9 3" xfId="10140" xr:uid="{E0BC6BFE-94D0-4CEE-B645-EE8806BF6781}"/>
    <cellStyle name="Comma 5 3 9 3 2" xfId="22272" xr:uid="{EC78668A-7B62-4819-9E51-BD5C08703FA0}"/>
    <cellStyle name="Comma 5 3 9 4" xfId="14184" xr:uid="{4AFAE583-5B04-40B5-8277-C0008BC0038C}"/>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3" xfId="11143" xr:uid="{DEE78CBF-EF73-443C-9051-2397F9D07C7D}"/>
    <cellStyle name="Comma 6 10 2 3 2" xfId="23275" xr:uid="{938EBA78-28D2-4017-8A2A-57B519A5DD59}"/>
    <cellStyle name="Comma 6 10 2 4" xfId="15187" xr:uid="{A9F3FBC9-5978-4AF9-9AE0-87467925D46B}"/>
    <cellStyle name="Comma 6 10 3" xfId="5077" xr:uid="{2DE15B78-BE6E-467C-9E99-85B58F8681CD}"/>
    <cellStyle name="Comma 6 10 3 2" xfId="17209" xr:uid="{E1420A2B-65E0-407C-B66B-1399D0BC5A30}"/>
    <cellStyle name="Comma 6 10 4" xfId="9121" xr:uid="{5097E6A1-66FD-4FA3-91D4-06C1EE7710D0}"/>
    <cellStyle name="Comma 6 10 4 2" xfId="21253" xr:uid="{C68369D1-6F06-417A-A7BB-F24112686E51}"/>
    <cellStyle name="Comma 6 10 5" xfId="13165" xr:uid="{9B0C645C-A0D1-43B0-A77B-CADDF83549F5}"/>
    <cellStyle name="Comma 6 11" xfId="2044" xr:uid="{D4725509-58E4-4380-A3CA-F0117DD1F033}"/>
    <cellStyle name="Comma 6 11 2" xfId="6088" xr:uid="{96539ED8-9F69-40C6-BF4C-EC86B8E37ED8}"/>
    <cellStyle name="Comma 6 11 2 2" xfId="18220" xr:uid="{CA93E671-1FEE-4688-BF04-C87655AF3CC1}"/>
    <cellStyle name="Comma 6 11 3" xfId="10132" xr:uid="{1D1DDBFE-0F7C-4550-86CD-BBC70877E115}"/>
    <cellStyle name="Comma 6 11 3 2" xfId="22264" xr:uid="{E1A93417-0EB3-4F55-8481-49867B547683}"/>
    <cellStyle name="Comma 6 11 4" xfId="14176" xr:uid="{918C368C-F51B-4014-9EB1-0C4ABF8C7598}"/>
    <cellStyle name="Comma 6 12" xfId="4066" xr:uid="{68A05808-13DD-4698-A13C-65FBF7677D2B}"/>
    <cellStyle name="Comma 6 12 2" xfId="16198" xr:uid="{9EC0FA29-BCC7-4A75-AF90-B43F33038715}"/>
    <cellStyle name="Comma 6 13" xfId="8110" xr:uid="{071A2F89-9944-4976-9B89-2686996CEC0A}"/>
    <cellStyle name="Comma 6 13 2" xfId="20242" xr:uid="{EFDC038E-3E32-4AF0-A70F-77612D3A8684}"/>
    <cellStyle name="Comma 6 14" xfId="12154" xr:uid="{3BBFC617-6B70-45A8-8DE9-CA6D6A8891AD}"/>
    <cellStyle name="Comma 6 15" xfId="24650" xr:uid="{070FFA2A-4753-42B3-BF1A-263E53F46A88}"/>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3" xfId="10137" xr:uid="{0C90D5CB-DE2A-4BBF-9E2F-100EF7C97912}"/>
    <cellStyle name="Comma 6 2 10 3 2" xfId="22269" xr:uid="{EB71C2AD-E1CD-4D9F-B280-0C9F31DFD9A7}"/>
    <cellStyle name="Comma 6 2 10 4" xfId="14181" xr:uid="{B57FF1AA-225C-46EE-BEA8-336DE2DC3110}"/>
    <cellStyle name="Comma 6 2 11" xfId="4071" xr:uid="{F70A2973-B734-40D0-BC56-3BC2D7D437D1}"/>
    <cellStyle name="Comma 6 2 11 2" xfId="16203" xr:uid="{4FE8CED3-4BD2-4D47-B618-BBC702494822}"/>
    <cellStyle name="Comma 6 2 12" xfId="8115" xr:uid="{2BADEA11-7D7B-4FD7-A327-E868C6267BFF}"/>
    <cellStyle name="Comma 6 2 12 2" xfId="20247" xr:uid="{4F7038A8-D2D6-489C-8730-ECE501FC2087}"/>
    <cellStyle name="Comma 6 2 13" xfId="12159" xr:uid="{EC2B08B8-6BDC-4784-B734-0A7C96DD3E49}"/>
    <cellStyle name="Comma 6 2 14" xfId="24936" xr:uid="{F3357C0C-34D4-4D2D-BACB-7A2C6D402D77}"/>
    <cellStyle name="Comma 6 2 2" xfId="38" xr:uid="{26AFA7C9-9F1B-4D8D-AEAB-14167B72B340}"/>
    <cellStyle name="Comma 6 2 2 10" xfId="4082" xr:uid="{6A3C608C-B0E1-4BBB-BA56-717BEE276CA3}"/>
    <cellStyle name="Comma 6 2 2 10 2" xfId="16214" xr:uid="{F3E2012A-CF5D-449C-8D2E-B5FC55813FE5}"/>
    <cellStyle name="Comma 6 2 2 11" xfId="8126" xr:uid="{B46ACC21-BD9B-4B74-A37C-B9E0200D49DA}"/>
    <cellStyle name="Comma 6 2 2 11 2" xfId="20258" xr:uid="{10192E93-550C-46A6-83F0-CF6E4DAE5DC2}"/>
    <cellStyle name="Comma 6 2 2 12" xfId="12170" xr:uid="{0F901319-A3DD-4CA8-93D3-CA42E471473E}"/>
    <cellStyle name="Comma 6 2 2 2" xfId="59" xr:uid="{775014CE-06C1-4EEC-9AD5-0553CC78F256}"/>
    <cellStyle name="Comma 6 2 2 2 10" xfId="12191" xr:uid="{9B40B891-BFD1-42F8-A177-A537F14542A5}"/>
    <cellStyle name="Comma 6 2 2 2 2" xfId="122" xr:uid="{858C2423-8EE8-4D0A-98C8-82ECC07AA9B7}"/>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3" xfId="12127" xr:uid="{8998D5C6-2E35-4433-A437-3293755D7D4C}"/>
    <cellStyle name="Comma 6 2 2 2 2 2 2 2 2 2 3 2" xfId="24259" xr:uid="{8F33EDB5-D8EC-412C-9B21-7429830D5852}"/>
    <cellStyle name="Comma 6 2 2 2 2 2 2 2 2 2 4" xfId="16171" xr:uid="{22E3B32D-B4CF-4B0A-9F9D-1060AFF3A949}"/>
    <cellStyle name="Comma 6 2 2 2 2 2 2 2 2 3" xfId="6061" xr:uid="{F160792B-EA24-4381-B994-70290CD7C34F}"/>
    <cellStyle name="Comma 6 2 2 2 2 2 2 2 2 3 2" xfId="18193" xr:uid="{9135F885-E5F0-4A56-986A-8B4772479122}"/>
    <cellStyle name="Comma 6 2 2 2 2 2 2 2 2 4" xfId="10105" xr:uid="{11B6FC9B-3797-44CC-88CA-2EE98D864A62}"/>
    <cellStyle name="Comma 6 2 2 2 2 2 2 2 2 4 2" xfId="22237" xr:uid="{B811DC49-985C-4866-B727-343C00D44CB7}"/>
    <cellStyle name="Comma 6 2 2 2 2 2 2 2 2 5" xfId="14149" xr:uid="{3B2FF8AD-FA7A-49A6-988F-7A0E7AC2B2F1}"/>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3" xfId="11116" xr:uid="{25F5D6FC-8541-4D14-A3C1-3041E0C5BCE1}"/>
    <cellStyle name="Comma 6 2 2 2 2 2 2 2 3 3 2" xfId="23248" xr:uid="{8BD287FD-7F37-40E1-812C-3A4118337A9C}"/>
    <cellStyle name="Comma 6 2 2 2 2 2 2 2 3 4" xfId="15160" xr:uid="{7420749E-9DFE-4EEF-9C00-1AE29509460A}"/>
    <cellStyle name="Comma 6 2 2 2 2 2 2 2 4" xfId="5050" xr:uid="{73927D0C-0869-447F-9C45-D273B7999B43}"/>
    <cellStyle name="Comma 6 2 2 2 2 2 2 2 4 2" xfId="17182" xr:uid="{F6D34CFA-C875-4CD7-B225-C86A89D3EDCE}"/>
    <cellStyle name="Comma 6 2 2 2 2 2 2 2 5" xfId="9094" xr:uid="{0AE3E8AB-6C86-4F64-B89D-EBD42828B07E}"/>
    <cellStyle name="Comma 6 2 2 2 2 2 2 2 5 2" xfId="21226" xr:uid="{5731FDA2-15C7-46C4-AC39-719E781F8E41}"/>
    <cellStyle name="Comma 6 2 2 2 2 2 2 2 6" xfId="13138" xr:uid="{59A2B527-DEE9-4B2A-B4A8-8006F8E3D73F}"/>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3" xfId="11622" xr:uid="{3B82E8B6-1AB8-4624-B72D-6F80B22BC9E7}"/>
    <cellStyle name="Comma 6 2 2 2 2 2 2 3 2 3 2" xfId="23754" xr:uid="{1801CD85-8DBE-48D3-BABB-E63752B7F9A5}"/>
    <cellStyle name="Comma 6 2 2 2 2 2 2 3 2 4" xfId="15666" xr:uid="{E01FB9BD-47D5-4FEC-9475-4D26F520C465}"/>
    <cellStyle name="Comma 6 2 2 2 2 2 2 3 3" xfId="5556" xr:uid="{1CE31ED1-ED8F-48AB-8FD5-56AF7C959480}"/>
    <cellStyle name="Comma 6 2 2 2 2 2 2 3 3 2" xfId="17688" xr:uid="{ADF3AD02-2AC7-466F-A6BE-A2AD81D104E9}"/>
    <cellStyle name="Comma 6 2 2 2 2 2 2 3 4" xfId="9600" xr:uid="{E5E759BB-E0FC-4A44-8A8E-35F9545438CA}"/>
    <cellStyle name="Comma 6 2 2 2 2 2 2 3 4 2" xfId="21732" xr:uid="{2B43E26D-8D54-4792-90B2-2C17004C5F8C}"/>
    <cellStyle name="Comma 6 2 2 2 2 2 2 3 5" xfId="13644" xr:uid="{763BE116-DC84-4B0C-A5BF-707CAF66F0DB}"/>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3" xfId="10611" xr:uid="{2C866A0D-8D87-4EF1-B402-B3608C47F6F5}"/>
    <cellStyle name="Comma 6 2 2 2 2 2 2 4 3 2" xfId="22743" xr:uid="{097584BD-4B7E-4EB4-A917-315BECFDE99A}"/>
    <cellStyle name="Comma 6 2 2 2 2 2 2 4 4" xfId="14655" xr:uid="{A31AED63-D6DA-4A7B-9FBC-751692F144B0}"/>
    <cellStyle name="Comma 6 2 2 2 2 2 2 5" xfId="4545" xr:uid="{E61D1C09-E702-431E-B8A4-83C1010A726E}"/>
    <cellStyle name="Comma 6 2 2 2 2 2 2 5 2" xfId="16677" xr:uid="{1B6604FD-9B6C-4FD0-9B9E-2386A4A9A639}"/>
    <cellStyle name="Comma 6 2 2 2 2 2 2 6" xfId="8589" xr:uid="{11B7B1F8-8B1D-46B8-9C9D-26D2E65B15D6}"/>
    <cellStyle name="Comma 6 2 2 2 2 2 2 6 2" xfId="20721" xr:uid="{9BEBF04A-C93B-41B8-B888-58BF7F3FC8CF}"/>
    <cellStyle name="Comma 6 2 2 2 2 2 2 7" xfId="12633" xr:uid="{27366C56-945E-4528-9792-75E3D8354C37}"/>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3" xfId="11874" xr:uid="{9C75D287-DBB5-4760-BA2B-DC92343FFA97}"/>
    <cellStyle name="Comma 6 2 2 2 2 2 3 2 2 3 2" xfId="24006" xr:uid="{91797670-552F-4BD4-8C62-F7439EBE120C}"/>
    <cellStyle name="Comma 6 2 2 2 2 2 3 2 2 4" xfId="15918" xr:uid="{BFA84813-2361-4379-80E5-52AA8B995766}"/>
    <cellStyle name="Comma 6 2 2 2 2 2 3 2 3" xfId="5808" xr:uid="{BAD9518C-DCF0-4771-851E-F0C091E515FB}"/>
    <cellStyle name="Comma 6 2 2 2 2 2 3 2 3 2" xfId="17940" xr:uid="{DD7AC666-F233-44B9-ACB7-ABD314BA74CA}"/>
    <cellStyle name="Comma 6 2 2 2 2 2 3 2 4" xfId="9852" xr:uid="{F6A90E98-E410-4EBA-9A7E-7819715556DC}"/>
    <cellStyle name="Comma 6 2 2 2 2 2 3 2 4 2" xfId="21984" xr:uid="{5FD6A2C5-0DC7-4E43-9A74-B7E834B47A52}"/>
    <cellStyle name="Comma 6 2 2 2 2 2 3 2 5" xfId="13896" xr:uid="{C73AB3C9-8379-463E-8E95-8B3E7157E530}"/>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3" xfId="10863" xr:uid="{459B23D9-2D1F-4C50-ABE5-17EFD6527F4A}"/>
    <cellStyle name="Comma 6 2 2 2 2 2 3 3 3 2" xfId="22995" xr:uid="{1967E910-CBC2-42B0-9BC1-55298F7039B7}"/>
    <cellStyle name="Comma 6 2 2 2 2 2 3 3 4" xfId="14907" xr:uid="{CE824FB6-32C8-4B7A-97AC-CC6F28926F27}"/>
    <cellStyle name="Comma 6 2 2 2 2 2 3 4" xfId="4797" xr:uid="{B02F41B1-0386-45B7-AF54-2EAAB608005D}"/>
    <cellStyle name="Comma 6 2 2 2 2 2 3 4 2" xfId="16929" xr:uid="{F43CE753-8436-4616-A5C7-A0E223E71790}"/>
    <cellStyle name="Comma 6 2 2 2 2 2 3 5" xfId="8841" xr:uid="{753F1BB8-2F66-4FB7-9843-738F67CAEEAD}"/>
    <cellStyle name="Comma 6 2 2 2 2 2 3 5 2" xfId="20973" xr:uid="{06D967D7-1984-4873-8A24-B5C6B74D6652}"/>
    <cellStyle name="Comma 6 2 2 2 2 2 3 6" xfId="12885" xr:uid="{F130DA27-0C52-42C5-9991-EC5951EF470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3" xfId="11369" xr:uid="{FDFCEFE1-B13E-4087-AB10-02E201615777}"/>
    <cellStyle name="Comma 6 2 2 2 2 2 4 2 3 2" xfId="23501" xr:uid="{150783D6-E19D-42C7-9744-76AF7D46F3BC}"/>
    <cellStyle name="Comma 6 2 2 2 2 2 4 2 4" xfId="15413" xr:uid="{862CE16E-FD39-4B93-938E-3146542D0216}"/>
    <cellStyle name="Comma 6 2 2 2 2 2 4 3" xfId="5303" xr:uid="{05A05F15-20E2-4F46-9950-A6EB93D87E58}"/>
    <cellStyle name="Comma 6 2 2 2 2 2 4 3 2" xfId="17435" xr:uid="{2692B407-8975-4FB4-B054-5BDC3579BDB6}"/>
    <cellStyle name="Comma 6 2 2 2 2 2 4 4" xfId="9347" xr:uid="{4682B854-408E-4DDF-8804-EEFF92872380}"/>
    <cellStyle name="Comma 6 2 2 2 2 2 4 4 2" xfId="21479" xr:uid="{9ED3BD24-0D4A-4E62-9CCC-F6F9C974887B}"/>
    <cellStyle name="Comma 6 2 2 2 2 2 4 5" xfId="13391" xr:uid="{BCBDA500-D723-4E40-9943-B7B456E7F1AB}"/>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3" xfId="10358" xr:uid="{4764610F-B5E3-4A94-A666-0EFE4094866C}"/>
    <cellStyle name="Comma 6 2 2 2 2 2 5 3 2" xfId="22490" xr:uid="{8C54A0EC-F09C-4105-B539-ACFE10E7B39A}"/>
    <cellStyle name="Comma 6 2 2 2 2 2 5 4" xfId="14402" xr:uid="{5EA7F31E-2C93-4965-B601-2FF851AB8B2C}"/>
    <cellStyle name="Comma 6 2 2 2 2 2 6" xfId="4292" xr:uid="{E8B784D6-710B-432C-B62F-F55CFF8BA424}"/>
    <cellStyle name="Comma 6 2 2 2 2 2 6 2" xfId="16424" xr:uid="{064484CA-AE8D-494E-A33C-9926DEA9CCDD}"/>
    <cellStyle name="Comma 6 2 2 2 2 2 7" xfId="8336" xr:uid="{E1032DCA-A209-4ABC-A004-4AB7B7B6C24A}"/>
    <cellStyle name="Comma 6 2 2 2 2 2 7 2" xfId="20468" xr:uid="{242B22A4-2674-4833-B611-548F667875D4}"/>
    <cellStyle name="Comma 6 2 2 2 2 2 8" xfId="12380" xr:uid="{162C70FE-1265-4E14-A8DF-36C1BDF868A5}"/>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3" xfId="12001" xr:uid="{3048F3DF-A4A5-4D08-A691-05E3DAE8AC2E}"/>
    <cellStyle name="Comma 6 2 2 2 2 3 2 2 2 3 2" xfId="24133" xr:uid="{7E8E5A0E-9604-432F-BE8F-49304E22B1B1}"/>
    <cellStyle name="Comma 6 2 2 2 2 3 2 2 2 4" xfId="16045" xr:uid="{1B7B8874-C483-485D-B661-632BEDE029F3}"/>
    <cellStyle name="Comma 6 2 2 2 2 3 2 2 3" xfId="5935" xr:uid="{91790292-D9F9-4F88-98E9-86492049F7F3}"/>
    <cellStyle name="Comma 6 2 2 2 2 3 2 2 3 2" xfId="18067" xr:uid="{62052F1E-D0DE-4BDA-9385-BE231EEDA70F}"/>
    <cellStyle name="Comma 6 2 2 2 2 3 2 2 4" xfId="9979" xr:uid="{77F8537D-DDCA-4C0D-92A4-0D735DC40939}"/>
    <cellStyle name="Comma 6 2 2 2 2 3 2 2 4 2" xfId="22111" xr:uid="{C89F49D5-1278-48EC-ADF6-4E6751703F29}"/>
    <cellStyle name="Comma 6 2 2 2 2 3 2 2 5" xfId="14023" xr:uid="{830D1F87-52A5-42B1-9A05-A5FFBA157EDF}"/>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3" xfId="10990" xr:uid="{A984966B-9679-4485-9B24-66F165FEC8CB}"/>
    <cellStyle name="Comma 6 2 2 2 2 3 2 3 3 2" xfId="23122" xr:uid="{C42EC01A-F948-4C38-ABE7-8BAF07E0A31D}"/>
    <cellStyle name="Comma 6 2 2 2 2 3 2 3 4" xfId="15034" xr:uid="{91EE06BF-731D-4612-9C3F-E5755C73749D}"/>
    <cellStyle name="Comma 6 2 2 2 2 3 2 4" xfId="4924" xr:uid="{82E8947A-628D-4A7D-8383-5B1304E0E354}"/>
    <cellStyle name="Comma 6 2 2 2 2 3 2 4 2" xfId="17056" xr:uid="{64C71641-49CB-4426-AD27-10C4200F9A36}"/>
    <cellStyle name="Comma 6 2 2 2 2 3 2 5" xfId="8968" xr:uid="{5CF34064-57CA-452A-B91A-EC6325BA361C}"/>
    <cellStyle name="Comma 6 2 2 2 2 3 2 5 2" xfId="21100" xr:uid="{E8B32B6B-F70D-4F40-A291-4AEB12F0E526}"/>
    <cellStyle name="Comma 6 2 2 2 2 3 2 6" xfId="13012" xr:uid="{6C50C237-68F3-4CCA-9F97-F67C4F43587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3" xfId="11496" xr:uid="{0F790FF4-BA2D-4645-9D4D-E3156A7063D8}"/>
    <cellStyle name="Comma 6 2 2 2 2 3 3 2 3 2" xfId="23628" xr:uid="{AC949EF2-898D-49F8-AC42-A265A509C53F}"/>
    <cellStyle name="Comma 6 2 2 2 2 3 3 2 4" xfId="15540" xr:uid="{74378534-7D17-4613-BFD3-75CF7D9DF762}"/>
    <cellStyle name="Comma 6 2 2 2 2 3 3 3" xfId="5430" xr:uid="{5479F416-0B48-4579-B16B-DC337B7B3C8D}"/>
    <cellStyle name="Comma 6 2 2 2 2 3 3 3 2" xfId="17562" xr:uid="{4A52A128-E213-4827-A477-B146A22FE18F}"/>
    <cellStyle name="Comma 6 2 2 2 2 3 3 4" xfId="9474" xr:uid="{462E842D-9FDA-4C38-8F04-5EEE3A3C2630}"/>
    <cellStyle name="Comma 6 2 2 2 2 3 3 4 2" xfId="21606" xr:uid="{4D31C2EB-E6F6-4E52-8D74-EA54732BD71D}"/>
    <cellStyle name="Comma 6 2 2 2 2 3 3 5" xfId="13518" xr:uid="{1F1D23D5-E8D5-4615-9C26-9A23BDA37E03}"/>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3" xfId="10485" xr:uid="{93AD659B-9179-4B06-A63B-F4ACBBC0AEAB}"/>
    <cellStyle name="Comma 6 2 2 2 2 3 4 3 2" xfId="22617" xr:uid="{79DD3EBF-A71F-4C1D-9CE1-7D0EEA3A9869}"/>
    <cellStyle name="Comma 6 2 2 2 2 3 4 4" xfId="14529" xr:uid="{10F06B66-CD8D-4E11-B63E-D38BCCA84D3A}"/>
    <cellStyle name="Comma 6 2 2 2 2 3 5" xfId="4419" xr:uid="{1E2E7839-6DB0-4FAE-B7C1-F150DE86410A}"/>
    <cellStyle name="Comma 6 2 2 2 2 3 5 2" xfId="16551" xr:uid="{B98AFBD9-DA07-4027-B3AA-820C5B9F0CE0}"/>
    <cellStyle name="Comma 6 2 2 2 2 3 6" xfId="8463" xr:uid="{7FF6260F-DDA7-4C11-84EA-98F1EFA7027B}"/>
    <cellStyle name="Comma 6 2 2 2 2 3 6 2" xfId="20595" xr:uid="{23656256-ABAD-4CB1-A675-0DF49D0FC0D2}"/>
    <cellStyle name="Comma 6 2 2 2 2 3 7" xfId="12507" xr:uid="{E19C390F-0E0B-493F-A397-2DB7BA158D58}"/>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3" xfId="11748" xr:uid="{874F7B6A-979D-45B4-8DC3-2AE6FA4EC7CA}"/>
    <cellStyle name="Comma 6 2 2 2 2 4 2 2 3 2" xfId="23880" xr:uid="{6529D487-B69B-4971-B5C1-E9457E71ECB7}"/>
    <cellStyle name="Comma 6 2 2 2 2 4 2 2 4" xfId="15792" xr:uid="{009EE0C9-23C8-4289-A64E-A8240F52ADB9}"/>
    <cellStyle name="Comma 6 2 2 2 2 4 2 3" xfId="5682" xr:uid="{CBA16768-1B68-466A-BA56-4356C3903044}"/>
    <cellStyle name="Comma 6 2 2 2 2 4 2 3 2" xfId="17814" xr:uid="{8B07AE52-A5D9-4A67-BCB7-5785701F4CF4}"/>
    <cellStyle name="Comma 6 2 2 2 2 4 2 4" xfId="9726" xr:uid="{55AB4CD3-F71B-46C5-84B8-8223F198CD48}"/>
    <cellStyle name="Comma 6 2 2 2 2 4 2 4 2" xfId="21858" xr:uid="{24474436-08D5-4CE0-AA1E-2376788D52F0}"/>
    <cellStyle name="Comma 6 2 2 2 2 4 2 5" xfId="13770" xr:uid="{51EDD844-FF66-42F1-A0B2-233CB0CE646F}"/>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3" xfId="10737" xr:uid="{69635B40-AF6D-4201-930F-246F779FFB5D}"/>
    <cellStyle name="Comma 6 2 2 2 2 4 3 3 2" xfId="22869" xr:uid="{6C27F81A-5DC5-413A-8A96-0B518E33ACC5}"/>
    <cellStyle name="Comma 6 2 2 2 2 4 3 4" xfId="14781" xr:uid="{73806797-6A36-4FF8-877F-D2F67E06EA70}"/>
    <cellStyle name="Comma 6 2 2 2 2 4 4" xfId="4671" xr:uid="{04A7F80D-A734-4B98-BD1F-5D2535E20839}"/>
    <cellStyle name="Comma 6 2 2 2 2 4 4 2" xfId="16803" xr:uid="{98668100-5ADF-4F97-B607-957FBCE30B27}"/>
    <cellStyle name="Comma 6 2 2 2 2 4 5" xfId="8715" xr:uid="{206624A9-6057-4F29-9DE7-2C15E3FA6BD5}"/>
    <cellStyle name="Comma 6 2 2 2 2 4 5 2" xfId="20847" xr:uid="{5C37F8C4-E5EB-4507-8796-745FD79C5FE9}"/>
    <cellStyle name="Comma 6 2 2 2 2 4 6" xfId="12759" xr:uid="{074A12ED-F24C-4B98-B4B7-52112793B108}"/>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3" xfId="11243" xr:uid="{0C1B4CC0-8F8F-4B8A-ADBA-1AF72EBB8E99}"/>
    <cellStyle name="Comma 6 2 2 2 2 5 2 3 2" xfId="23375" xr:uid="{A37CB562-6C0D-4F7F-B250-F68C2CC98F7B}"/>
    <cellStyle name="Comma 6 2 2 2 2 5 2 4" xfId="15287" xr:uid="{1C240069-00B6-4486-B1CE-8B60C2B529FA}"/>
    <cellStyle name="Comma 6 2 2 2 2 5 3" xfId="5177" xr:uid="{3823BA72-E142-4CB7-AAC6-C3E91F9D69DA}"/>
    <cellStyle name="Comma 6 2 2 2 2 5 3 2" xfId="17309" xr:uid="{1E96D376-A8BC-4D12-87BB-7A5105AB60AA}"/>
    <cellStyle name="Comma 6 2 2 2 2 5 4" xfId="9221" xr:uid="{099362A6-D792-4EA6-B153-89F216B7E865}"/>
    <cellStyle name="Comma 6 2 2 2 2 5 4 2" xfId="21353" xr:uid="{47494A53-69D2-43BF-B97B-47E37F989B2A}"/>
    <cellStyle name="Comma 6 2 2 2 2 5 5" xfId="13265" xr:uid="{67C11F56-B526-4ABF-85CC-60D3DB5CFC43}"/>
    <cellStyle name="Comma 6 2 2 2 2 6" xfId="2144" xr:uid="{EBA38EED-165B-4181-B21C-EF6E2A27964E}"/>
    <cellStyle name="Comma 6 2 2 2 2 6 2" xfId="6188" xr:uid="{A2E0866F-9543-431A-A95D-E5B2B9E51E2C}"/>
    <cellStyle name="Comma 6 2 2 2 2 6 2 2" xfId="18320" xr:uid="{D5699C63-714D-4017-B511-0858F6815019}"/>
    <cellStyle name="Comma 6 2 2 2 2 6 3" xfId="10232" xr:uid="{1DCBEAC0-3759-4C8C-9BEA-E48376C8243F}"/>
    <cellStyle name="Comma 6 2 2 2 2 6 3 2" xfId="22364" xr:uid="{72889F0B-8433-4ACD-83D5-734C44952E83}"/>
    <cellStyle name="Comma 6 2 2 2 2 6 4" xfId="14276" xr:uid="{82DA848D-2284-4A2E-91CC-65DA83B03D84}"/>
    <cellStyle name="Comma 6 2 2 2 2 7" xfId="4166" xr:uid="{4A3FB917-2440-4509-8F57-F760C2D96515}"/>
    <cellStyle name="Comma 6 2 2 2 2 7 2" xfId="16298" xr:uid="{44CC3406-5333-4453-8A29-00D4ECF37CDC}"/>
    <cellStyle name="Comma 6 2 2 2 2 8" xfId="8210" xr:uid="{798F8E43-8AE5-4C39-B8A4-42C187AAC72C}"/>
    <cellStyle name="Comma 6 2 2 2 2 8 2" xfId="20342" xr:uid="{4023ECBE-6EBD-4D3D-ACA4-0B1B9E1A82C0}"/>
    <cellStyle name="Comma 6 2 2 2 2 9" xfId="12254" xr:uid="{8953DB77-8B30-4FFC-ABA0-457F09DD06DB}"/>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3" xfId="12064" xr:uid="{E83793D0-E2D5-4ABD-900E-22D769F56667}"/>
    <cellStyle name="Comma 6 2 2 2 3 2 2 2 2 3 2" xfId="24196" xr:uid="{BCAE6BF4-30D0-47CC-8582-2E3BC02459D2}"/>
    <cellStyle name="Comma 6 2 2 2 3 2 2 2 2 4" xfId="16108" xr:uid="{EF887BDA-9093-48D8-9FEC-500D91B2DDB9}"/>
    <cellStyle name="Comma 6 2 2 2 3 2 2 2 3" xfId="5998" xr:uid="{26A362DB-9F54-4718-A570-B5C4C183B9FA}"/>
    <cellStyle name="Comma 6 2 2 2 3 2 2 2 3 2" xfId="18130" xr:uid="{9C03587E-D445-4778-A1BF-0EEAFCFC5836}"/>
    <cellStyle name="Comma 6 2 2 2 3 2 2 2 4" xfId="10042" xr:uid="{6F776129-C7A2-46E3-8D1C-3020C568C370}"/>
    <cellStyle name="Comma 6 2 2 2 3 2 2 2 4 2" xfId="22174" xr:uid="{3D22C7CA-5F67-48A5-A356-DA68E6DEC5E4}"/>
    <cellStyle name="Comma 6 2 2 2 3 2 2 2 5" xfId="14086" xr:uid="{7C69FC61-2BA3-4775-9B59-53CCF0A76FC9}"/>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3" xfId="11053" xr:uid="{D071976C-2CAB-44D2-9F72-B76EC6216534}"/>
    <cellStyle name="Comma 6 2 2 2 3 2 2 3 3 2" xfId="23185" xr:uid="{6641859A-0D7C-4A7F-95A3-2DC5DFB2734D}"/>
    <cellStyle name="Comma 6 2 2 2 3 2 2 3 4" xfId="15097" xr:uid="{5F8ACC13-54FA-43D7-B462-89A5C219DADA}"/>
    <cellStyle name="Comma 6 2 2 2 3 2 2 4" xfId="4987" xr:uid="{DAC82721-D978-4CB8-9707-1831BD38D6F3}"/>
    <cellStyle name="Comma 6 2 2 2 3 2 2 4 2" xfId="17119" xr:uid="{C1D23836-C913-4BA5-ABB0-79BAB8D727AD}"/>
    <cellStyle name="Comma 6 2 2 2 3 2 2 5" xfId="9031" xr:uid="{BBA9EAEA-FCC8-4198-83F7-58A6DB401A14}"/>
    <cellStyle name="Comma 6 2 2 2 3 2 2 5 2" xfId="21163" xr:uid="{0F14F1A1-C5B4-46ED-96DE-9C906C54DCE7}"/>
    <cellStyle name="Comma 6 2 2 2 3 2 2 6" xfId="13075" xr:uid="{CCA34307-7F5D-45FD-8862-9A5CA0EB46DA}"/>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3" xfId="11559" xr:uid="{AB3CAE2A-F101-4515-90BA-C1B43506BD12}"/>
    <cellStyle name="Comma 6 2 2 2 3 2 3 2 3 2" xfId="23691" xr:uid="{7E78F507-3E32-409B-89D4-65DE64EA9C2C}"/>
    <cellStyle name="Comma 6 2 2 2 3 2 3 2 4" xfId="15603" xr:uid="{BE57B279-3BAA-4A65-A6C5-6E09E4D97F7E}"/>
    <cellStyle name="Comma 6 2 2 2 3 2 3 3" xfId="5493" xr:uid="{A93A162E-AAF0-4E57-BD3E-46E7FD0A87A7}"/>
    <cellStyle name="Comma 6 2 2 2 3 2 3 3 2" xfId="17625" xr:uid="{02B3B748-5936-4C7C-8B40-D4765A87D70E}"/>
    <cellStyle name="Comma 6 2 2 2 3 2 3 4" xfId="9537" xr:uid="{D1BC4106-F278-4A70-8430-0C74815B1D1E}"/>
    <cellStyle name="Comma 6 2 2 2 3 2 3 4 2" xfId="21669" xr:uid="{7FD0C906-5FA9-406A-B8C4-0D2BC35B79E7}"/>
    <cellStyle name="Comma 6 2 2 2 3 2 3 5" xfId="13581" xr:uid="{5623C6F8-1DE5-4F91-B48D-8A312E36BEE4}"/>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3" xfId="10548" xr:uid="{0BF3894B-C0A7-4DD6-A7FF-0AB39286ABEA}"/>
    <cellStyle name="Comma 6 2 2 2 3 2 4 3 2" xfId="22680" xr:uid="{FB89E845-9F36-4B2D-88DD-2A0B259C8926}"/>
    <cellStyle name="Comma 6 2 2 2 3 2 4 4" xfId="14592" xr:uid="{C4885E1D-8749-477F-9B3C-21F79E4D970B}"/>
    <cellStyle name="Comma 6 2 2 2 3 2 5" xfId="4482" xr:uid="{10B410AA-FB5D-46BF-9456-DED830D66A73}"/>
    <cellStyle name="Comma 6 2 2 2 3 2 5 2" xfId="16614" xr:uid="{AF036431-320A-4B79-B780-D2E70E326848}"/>
    <cellStyle name="Comma 6 2 2 2 3 2 6" xfId="8526" xr:uid="{436830CD-88DB-4F59-960C-A602B17507E8}"/>
    <cellStyle name="Comma 6 2 2 2 3 2 6 2" xfId="20658" xr:uid="{249FDE7C-C69F-4B13-9D61-6702E62FCE86}"/>
    <cellStyle name="Comma 6 2 2 2 3 2 7" xfId="12570" xr:uid="{D0CBDE14-A323-41BE-8419-2159792FA65C}"/>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3" xfId="11811" xr:uid="{EA0939C3-9AB4-4386-8F5F-3FEFDC28E5F8}"/>
    <cellStyle name="Comma 6 2 2 2 3 3 2 2 3 2" xfId="23943" xr:uid="{07DA8010-06C3-49CF-BBEF-2AFFCA458F91}"/>
    <cellStyle name="Comma 6 2 2 2 3 3 2 2 4" xfId="15855" xr:uid="{1FC44459-B286-4D70-AF5A-B29028974902}"/>
    <cellStyle name="Comma 6 2 2 2 3 3 2 3" xfId="5745" xr:uid="{0A0E108F-1E2C-4A6B-A5F4-1DD38B040DF9}"/>
    <cellStyle name="Comma 6 2 2 2 3 3 2 3 2" xfId="17877" xr:uid="{5893C198-B3DB-4FAA-A2D7-E8383985E054}"/>
    <cellStyle name="Comma 6 2 2 2 3 3 2 4" xfId="9789" xr:uid="{62FDCA49-4480-4EEE-9CE0-F572F3E3DA94}"/>
    <cellStyle name="Comma 6 2 2 2 3 3 2 4 2" xfId="21921" xr:uid="{218B2731-0E49-4762-B52F-6C649DDD4086}"/>
    <cellStyle name="Comma 6 2 2 2 3 3 2 5" xfId="13833" xr:uid="{4B0DF569-4066-4F5C-9E78-A74EC7E1C5B2}"/>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3" xfId="10800" xr:uid="{B885EC03-B2FF-45AE-A86B-9643FB437765}"/>
    <cellStyle name="Comma 6 2 2 2 3 3 3 3 2" xfId="22932" xr:uid="{4532E5E7-A9CF-4D40-AF5A-E6354E623C45}"/>
    <cellStyle name="Comma 6 2 2 2 3 3 3 4" xfId="14844" xr:uid="{19AF7C7D-5ED2-4C57-B58A-E9D6371C2C60}"/>
    <cellStyle name="Comma 6 2 2 2 3 3 4" xfId="4734" xr:uid="{66D8835F-CC32-4A04-803E-7C438EE2029F}"/>
    <cellStyle name="Comma 6 2 2 2 3 3 4 2" xfId="16866" xr:uid="{C3E30B1D-EE11-4A58-A027-EAF7ECEB29B3}"/>
    <cellStyle name="Comma 6 2 2 2 3 3 5" xfId="8778" xr:uid="{AC8DE1F2-3378-4465-B738-4AA3FF14D655}"/>
    <cellStyle name="Comma 6 2 2 2 3 3 5 2" xfId="20910" xr:uid="{72E2CA29-CA3E-47BF-8B11-6726D5EDC942}"/>
    <cellStyle name="Comma 6 2 2 2 3 3 6" xfId="12822" xr:uid="{935D3250-D3B6-4AFC-B57B-D798034D1E13}"/>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3" xfId="11306" xr:uid="{162CF8F2-A259-41F5-BF1F-85A9B0F94EBF}"/>
    <cellStyle name="Comma 6 2 2 2 3 4 2 3 2" xfId="23438" xr:uid="{2A294B18-920D-4794-B26D-A02D9DDB14F6}"/>
    <cellStyle name="Comma 6 2 2 2 3 4 2 4" xfId="15350" xr:uid="{F84DF08E-6E36-4D57-AD5D-49E68393DB22}"/>
    <cellStyle name="Comma 6 2 2 2 3 4 3" xfId="5240" xr:uid="{0DAB99CA-3544-4D49-ACF5-B65937F3B6C6}"/>
    <cellStyle name="Comma 6 2 2 2 3 4 3 2" xfId="17372" xr:uid="{85175CEC-857A-44C1-979E-1F832E2EEE62}"/>
    <cellStyle name="Comma 6 2 2 2 3 4 4" xfId="9284" xr:uid="{E21D2B8F-5D67-4F25-99D6-06086577FD94}"/>
    <cellStyle name="Comma 6 2 2 2 3 4 4 2" xfId="21416" xr:uid="{C9E42616-F8CD-431A-B1C9-6B4DD77B1A09}"/>
    <cellStyle name="Comma 6 2 2 2 3 4 5" xfId="13328" xr:uid="{1DC923B1-7834-4494-971F-98AF49F31552}"/>
    <cellStyle name="Comma 6 2 2 2 3 5" xfId="2207" xr:uid="{2AC36381-DBBE-4E0C-B59A-A76795AFD869}"/>
    <cellStyle name="Comma 6 2 2 2 3 5 2" xfId="6251" xr:uid="{B70518F9-561A-4657-9BE9-CE8F32173DDD}"/>
    <cellStyle name="Comma 6 2 2 2 3 5 2 2" xfId="18383" xr:uid="{65550A18-4E5A-4EB3-BEB4-53D04BE1C436}"/>
    <cellStyle name="Comma 6 2 2 2 3 5 3" xfId="10295" xr:uid="{26055E11-7439-4EAF-A952-69650451C168}"/>
    <cellStyle name="Comma 6 2 2 2 3 5 3 2" xfId="22427" xr:uid="{8E0BCDB3-2BA9-4863-B03F-53EEE8F92AA8}"/>
    <cellStyle name="Comma 6 2 2 2 3 5 4" xfId="14339" xr:uid="{34093DDD-A95D-4516-9B6B-FA865DD05EFA}"/>
    <cellStyle name="Comma 6 2 2 2 3 6" xfId="4229" xr:uid="{5662CBAA-37DE-4569-B518-BCDA46C5C5A9}"/>
    <cellStyle name="Comma 6 2 2 2 3 6 2" xfId="16361" xr:uid="{8DEEE108-D444-418B-951E-53AE0BA04F2A}"/>
    <cellStyle name="Comma 6 2 2 2 3 7" xfId="8273" xr:uid="{AE42BEA8-ED39-4C1B-B3E9-6A186FF7265E}"/>
    <cellStyle name="Comma 6 2 2 2 3 7 2" xfId="20405" xr:uid="{20692A44-5BF0-4E9F-92EC-65936B88C86A}"/>
    <cellStyle name="Comma 6 2 2 2 3 8" xfId="12317" xr:uid="{C7F0449A-590C-425A-9321-C9C42CFDA520}"/>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3" xfId="11938" xr:uid="{3D248617-B2C0-419E-8496-2EE8728ADA87}"/>
    <cellStyle name="Comma 6 2 2 2 4 2 2 2 3 2" xfId="24070" xr:uid="{17759077-EBE5-48F4-B4E4-E388B11AABB3}"/>
    <cellStyle name="Comma 6 2 2 2 4 2 2 2 4" xfId="15982" xr:uid="{4B857207-7654-48B4-A2E0-620B88256638}"/>
    <cellStyle name="Comma 6 2 2 2 4 2 2 3" xfId="5872" xr:uid="{7AF5F53E-6350-4FBE-A6E6-3D49E32D61B6}"/>
    <cellStyle name="Comma 6 2 2 2 4 2 2 3 2" xfId="18004" xr:uid="{284AEA04-7326-47E2-8AF8-309B67B6B467}"/>
    <cellStyle name="Comma 6 2 2 2 4 2 2 4" xfId="9916" xr:uid="{3E860F33-FD2D-4456-9D80-AAA73F99B5C2}"/>
    <cellStyle name="Comma 6 2 2 2 4 2 2 4 2" xfId="22048" xr:uid="{F679AD6D-413D-48E3-B10B-9A8E6570037C}"/>
    <cellStyle name="Comma 6 2 2 2 4 2 2 5" xfId="13960" xr:uid="{78F6CC43-906E-4FD3-9AD7-933BF47AA656}"/>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3" xfId="10927" xr:uid="{11B174E6-5116-4B46-9B0C-F570CE331972}"/>
    <cellStyle name="Comma 6 2 2 2 4 2 3 3 2" xfId="23059" xr:uid="{EE3EEF48-7FE5-47A3-A3FC-BFE37CDCBC18}"/>
    <cellStyle name="Comma 6 2 2 2 4 2 3 4" xfId="14971" xr:uid="{22A2F1D5-338D-4919-A545-26BAD3F2E6BE}"/>
    <cellStyle name="Comma 6 2 2 2 4 2 4" xfId="4861" xr:uid="{480B27B8-62D7-4CB4-9BA5-B8276A22463D}"/>
    <cellStyle name="Comma 6 2 2 2 4 2 4 2" xfId="16993" xr:uid="{68B35494-8D89-4EF5-933E-04745A853DA3}"/>
    <cellStyle name="Comma 6 2 2 2 4 2 5" xfId="8905" xr:uid="{8032EBF5-3981-4BB1-B9D4-AD3BE3529D46}"/>
    <cellStyle name="Comma 6 2 2 2 4 2 5 2" xfId="21037" xr:uid="{23DF78A3-36AD-4663-B93E-5FB4D1CEC48D}"/>
    <cellStyle name="Comma 6 2 2 2 4 2 6" xfId="12949" xr:uid="{342BF6CF-DC18-4C66-893E-D4CDFA55C24D}"/>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3" xfId="11433" xr:uid="{07FE9A7C-5A3E-4210-BF95-44DCB743D666}"/>
    <cellStyle name="Comma 6 2 2 2 4 3 2 3 2" xfId="23565" xr:uid="{EF8E184D-BBD7-46E7-882C-D03A0E2D8EE0}"/>
    <cellStyle name="Comma 6 2 2 2 4 3 2 4" xfId="15477" xr:uid="{912DCE50-2E9B-4172-9755-DF4A8FBB5F35}"/>
    <cellStyle name="Comma 6 2 2 2 4 3 3" xfId="5367" xr:uid="{2BAC900B-7F46-4DBE-975F-98E9593F3F73}"/>
    <cellStyle name="Comma 6 2 2 2 4 3 3 2" xfId="17499" xr:uid="{D61B4DE6-A392-44D6-A487-17D28BCA402D}"/>
    <cellStyle name="Comma 6 2 2 2 4 3 4" xfId="9411" xr:uid="{A11E2A3F-26A6-47B2-A420-50E82FA79D9F}"/>
    <cellStyle name="Comma 6 2 2 2 4 3 4 2" xfId="21543" xr:uid="{9F8B3451-2865-4116-8837-FC8A37F7DD2B}"/>
    <cellStyle name="Comma 6 2 2 2 4 3 5" xfId="13455" xr:uid="{CA6687EA-2D6A-437D-88AA-35F35B531A6E}"/>
    <cellStyle name="Comma 6 2 2 2 4 4" xfId="2334" xr:uid="{2D2140B3-ACB8-4749-A894-091ED3A003C3}"/>
    <cellStyle name="Comma 6 2 2 2 4 4 2" xfId="6378" xr:uid="{8F157851-2877-4C29-A658-9BE0CBCACA2E}"/>
    <cellStyle name="Comma 6 2 2 2 4 4 2 2" xfId="18510" xr:uid="{9C31DBDE-9063-4C65-AFB6-7CBD6C224A0D}"/>
    <cellStyle name="Comma 6 2 2 2 4 4 3" xfId="10422" xr:uid="{6657BC78-2DD2-4230-8C36-CEEE9E553A99}"/>
    <cellStyle name="Comma 6 2 2 2 4 4 3 2" xfId="22554" xr:uid="{5078E9FB-DEE4-40CD-80DE-88E65E212F17}"/>
    <cellStyle name="Comma 6 2 2 2 4 4 4" xfId="14466" xr:uid="{C88FE0B5-5CA1-4512-A854-66D2AF880218}"/>
    <cellStyle name="Comma 6 2 2 2 4 5" xfId="4356" xr:uid="{0969F347-D8BB-4F01-B5F9-823D67C72206}"/>
    <cellStyle name="Comma 6 2 2 2 4 5 2" xfId="16488" xr:uid="{55372B32-78B4-4A54-9F92-0D091E415E3F}"/>
    <cellStyle name="Comma 6 2 2 2 4 6" xfId="8400" xr:uid="{B1D53C4A-9BDF-4F7F-B77E-2E37596E7992}"/>
    <cellStyle name="Comma 6 2 2 2 4 6 2" xfId="20532" xr:uid="{F7057BD4-B2E9-4C04-9608-693ACD80A3EB}"/>
    <cellStyle name="Comma 6 2 2 2 4 7" xfId="12444" xr:uid="{919CC574-4F86-428C-9D24-909BC2DAD660}"/>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3" xfId="11685" xr:uid="{35BC0BC1-6996-4A55-A4C5-AA5B81303E3A}"/>
    <cellStyle name="Comma 6 2 2 2 5 2 2 3 2" xfId="23817" xr:uid="{958FAF3A-FF23-4554-BF65-A5827CA8D9AB}"/>
    <cellStyle name="Comma 6 2 2 2 5 2 2 4" xfId="15729" xr:uid="{212FA212-2EE9-4F8B-9E79-5DF324B11311}"/>
    <cellStyle name="Comma 6 2 2 2 5 2 3" xfId="5619" xr:uid="{6B0848B6-430D-4903-94BB-B0E13881B7E3}"/>
    <cellStyle name="Comma 6 2 2 2 5 2 3 2" xfId="17751" xr:uid="{A33F4439-D502-47F0-B847-34B860C5515A}"/>
    <cellStyle name="Comma 6 2 2 2 5 2 4" xfId="9663" xr:uid="{6A94AAE2-4750-46B6-B614-8B3BCDD04CD9}"/>
    <cellStyle name="Comma 6 2 2 2 5 2 4 2" xfId="21795" xr:uid="{CDFB7FA4-4104-45CC-8DA2-F1FEB1A148E7}"/>
    <cellStyle name="Comma 6 2 2 2 5 2 5" xfId="13707" xr:uid="{182069FD-D971-4B99-92A2-F7B90A6BFF1C}"/>
    <cellStyle name="Comma 6 2 2 2 5 3" xfId="2586" xr:uid="{D5FC7C91-77FC-4990-8FBA-D0EC242771D0}"/>
    <cellStyle name="Comma 6 2 2 2 5 3 2" xfId="6630" xr:uid="{A432869D-BB2B-4F46-9FD3-288D713B647C}"/>
    <cellStyle name="Comma 6 2 2 2 5 3 2 2" xfId="18762" xr:uid="{2472EF26-697C-47CB-8281-C7B21165E511}"/>
    <cellStyle name="Comma 6 2 2 2 5 3 3" xfId="10674" xr:uid="{F3C88640-5715-4EA2-ADA8-791B63973879}"/>
    <cellStyle name="Comma 6 2 2 2 5 3 3 2" xfId="22806" xr:uid="{642EE2A2-1E38-4AF0-B5F4-8DECB2163425}"/>
    <cellStyle name="Comma 6 2 2 2 5 3 4" xfId="14718" xr:uid="{D5C437FA-D10B-43D9-82AB-CF56B564A1DF}"/>
    <cellStyle name="Comma 6 2 2 2 5 4" xfId="4608" xr:uid="{A188FE74-8F3D-487E-BA78-C166F789EF44}"/>
    <cellStyle name="Comma 6 2 2 2 5 4 2" xfId="16740" xr:uid="{5D1CB8EC-7339-469C-B617-08288FC3178A}"/>
    <cellStyle name="Comma 6 2 2 2 5 5" xfId="8652" xr:uid="{CDD74968-B3C4-4269-975F-5E15EA987E70}"/>
    <cellStyle name="Comma 6 2 2 2 5 5 2" xfId="20784" xr:uid="{FEC25289-9C73-49F9-B86A-E4D692263900}"/>
    <cellStyle name="Comma 6 2 2 2 5 6" xfId="12696" xr:uid="{90613058-57F0-45F9-9F3E-FCFD2A2420B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3" xfId="11180" xr:uid="{D5894B3E-EBBC-4FDC-BFB5-5E37D96A7373}"/>
    <cellStyle name="Comma 6 2 2 2 6 2 3 2" xfId="23312" xr:uid="{8049DB5E-2710-4EDA-A8EA-C55591F8CF24}"/>
    <cellStyle name="Comma 6 2 2 2 6 2 4" xfId="15224" xr:uid="{535A05C6-F60F-48B5-87E9-F6FCF2213CB8}"/>
    <cellStyle name="Comma 6 2 2 2 6 3" xfId="5114" xr:uid="{4BACC1D6-15F6-43AE-8403-5A296099D043}"/>
    <cellStyle name="Comma 6 2 2 2 6 3 2" xfId="17246" xr:uid="{019CD076-FCF4-40D5-A2C4-C2FAABA930DE}"/>
    <cellStyle name="Comma 6 2 2 2 6 4" xfId="9158" xr:uid="{4F05F56E-CC33-4F35-90F3-DF99D5143D75}"/>
    <cellStyle name="Comma 6 2 2 2 6 4 2" xfId="21290" xr:uid="{BC37A84B-326E-4961-A7FF-FFFB41631539}"/>
    <cellStyle name="Comma 6 2 2 2 6 5" xfId="13202" xr:uid="{F2EDFC79-3EE8-4223-985A-1C891F407B3B}"/>
    <cellStyle name="Comma 6 2 2 2 7" xfId="2081" xr:uid="{15EEF7EA-F01A-4E2A-BEFC-41C50A6B3C1D}"/>
    <cellStyle name="Comma 6 2 2 2 7 2" xfId="6125" xr:uid="{77137C98-FA24-4F48-9CAA-A425B6BAA1A4}"/>
    <cellStyle name="Comma 6 2 2 2 7 2 2" xfId="18257" xr:uid="{EF48D7BE-5703-4B81-946F-44DF3836AB4D}"/>
    <cellStyle name="Comma 6 2 2 2 7 3" xfId="10169" xr:uid="{863D7615-D786-4355-9D81-8FD94B910A34}"/>
    <cellStyle name="Comma 6 2 2 2 7 3 2" xfId="22301" xr:uid="{BA73D031-CD62-4845-A80D-D85269B6B403}"/>
    <cellStyle name="Comma 6 2 2 2 7 4" xfId="14213" xr:uid="{5B40FF48-44EF-4359-812D-A6191AFE635B}"/>
    <cellStyle name="Comma 6 2 2 2 8" xfId="4103" xr:uid="{D90111B4-693F-4F07-A244-6914438C5160}"/>
    <cellStyle name="Comma 6 2 2 2 8 2" xfId="16235" xr:uid="{774C86EE-1A7A-4315-B6F0-675D23A7DD4E}"/>
    <cellStyle name="Comma 6 2 2 2 9" xfId="8147" xr:uid="{9E3959A0-8491-4BE3-95F9-091F4D06F21C}"/>
    <cellStyle name="Comma 6 2 2 2 9 2" xfId="20279" xr:uid="{76C7D9A6-F49B-40B2-B3F1-929B28F380E1}"/>
    <cellStyle name="Comma 6 2 2 3" xfId="80" xr:uid="{C555486E-402B-4D6E-BFBA-D6450DD9F8CC}"/>
    <cellStyle name="Comma 6 2 2 3 10" xfId="12212" xr:uid="{A9C23B0B-176A-462A-A7C8-F860296271A6}"/>
    <cellStyle name="Comma 6 2 2 3 2" xfId="143" xr:uid="{0CAEC60F-2CC8-488B-A9B4-93E22F60AD70}"/>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3" xfId="12148" xr:uid="{AC0B7A31-F9FA-458F-89AC-B4E1DF622E49}"/>
    <cellStyle name="Comma 6 2 2 3 2 2 2 2 2 2 3 2" xfId="24280" xr:uid="{049FFF1E-7A63-4507-A165-E7ABEEAED0EA}"/>
    <cellStyle name="Comma 6 2 2 3 2 2 2 2 2 2 4" xfId="16192" xr:uid="{3AE7BCC8-3564-453B-AE82-306452EAC0DE}"/>
    <cellStyle name="Comma 6 2 2 3 2 2 2 2 2 3" xfId="6082" xr:uid="{4B2B53D1-616C-4F3B-9D12-5E6F13A6FAF9}"/>
    <cellStyle name="Comma 6 2 2 3 2 2 2 2 2 3 2" xfId="18214" xr:uid="{EEB76224-50F5-4855-86E6-F3BCD6230CFF}"/>
    <cellStyle name="Comma 6 2 2 3 2 2 2 2 2 4" xfId="10126" xr:uid="{13EF1D80-98E0-4140-8B22-2F25DCFCA1F3}"/>
    <cellStyle name="Comma 6 2 2 3 2 2 2 2 2 4 2" xfId="22258" xr:uid="{5A3A0A13-775F-4E8B-9D5A-36B324F84879}"/>
    <cellStyle name="Comma 6 2 2 3 2 2 2 2 2 5" xfId="14170" xr:uid="{B4F5838B-2649-430E-A38F-1B2447AAD4D0}"/>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3" xfId="11137" xr:uid="{198FC952-D4B2-4289-878A-5C01A41DAA60}"/>
    <cellStyle name="Comma 6 2 2 3 2 2 2 2 3 3 2" xfId="23269" xr:uid="{569EDB65-77A9-4AE2-9EB6-F4F460F14291}"/>
    <cellStyle name="Comma 6 2 2 3 2 2 2 2 3 4" xfId="15181" xr:uid="{B8157134-B973-4026-9E54-C6FC9D5A73D1}"/>
    <cellStyle name="Comma 6 2 2 3 2 2 2 2 4" xfId="5071" xr:uid="{638B2BF8-86C4-4813-A080-8125EA9BD774}"/>
    <cellStyle name="Comma 6 2 2 3 2 2 2 2 4 2" xfId="17203" xr:uid="{C5086450-FCEA-4B60-8BD7-B516239FAF96}"/>
    <cellStyle name="Comma 6 2 2 3 2 2 2 2 5" xfId="9115" xr:uid="{E3745F76-3E33-40F1-AE99-FBFC539073FF}"/>
    <cellStyle name="Comma 6 2 2 3 2 2 2 2 5 2" xfId="21247" xr:uid="{B37B9F19-6B00-401C-97F2-5D05BCA39BC2}"/>
    <cellStyle name="Comma 6 2 2 3 2 2 2 2 6" xfId="13159" xr:uid="{8F6778D6-EDA1-4272-BDA0-28F0F9C664E8}"/>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3" xfId="11643" xr:uid="{79FA17AD-9D43-4C25-A034-940712787F9A}"/>
    <cellStyle name="Comma 6 2 2 3 2 2 2 3 2 3 2" xfId="23775" xr:uid="{4884C7FE-DAFF-4102-A60F-687D92BBE508}"/>
    <cellStyle name="Comma 6 2 2 3 2 2 2 3 2 4" xfId="15687" xr:uid="{968D3D37-0DA0-48EF-AED0-B484EFF39465}"/>
    <cellStyle name="Comma 6 2 2 3 2 2 2 3 3" xfId="5577" xr:uid="{AF1BBECB-1548-4CA0-B31B-CC4A2D0A9696}"/>
    <cellStyle name="Comma 6 2 2 3 2 2 2 3 3 2" xfId="17709" xr:uid="{B6E6F476-4663-447E-BBF7-7B29CDA66AC3}"/>
    <cellStyle name="Comma 6 2 2 3 2 2 2 3 4" xfId="9621" xr:uid="{9FCC66D9-E332-4F6B-89F4-C3A5AD89FCB1}"/>
    <cellStyle name="Comma 6 2 2 3 2 2 2 3 4 2" xfId="21753" xr:uid="{A5F34E66-67FB-49FB-9C1D-722A74E15418}"/>
    <cellStyle name="Comma 6 2 2 3 2 2 2 3 5" xfId="13665" xr:uid="{CBCBF095-8974-4FA1-87AE-08E6818FE3B3}"/>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3" xfId="10632" xr:uid="{31CA2E5D-A79F-4777-9135-85AF5E8C7A88}"/>
    <cellStyle name="Comma 6 2 2 3 2 2 2 4 3 2" xfId="22764" xr:uid="{31D601B2-4D9E-4786-B501-9A41BC1F968C}"/>
    <cellStyle name="Comma 6 2 2 3 2 2 2 4 4" xfId="14676" xr:uid="{96263ECD-4BC2-455B-9B79-73F32E68AC72}"/>
    <cellStyle name="Comma 6 2 2 3 2 2 2 5" xfId="4566" xr:uid="{1D9F4D0F-DF4B-4EB4-8027-D216B05284DF}"/>
    <cellStyle name="Comma 6 2 2 3 2 2 2 5 2" xfId="16698" xr:uid="{2C96A823-B412-48CD-8627-346EA58DE4CD}"/>
    <cellStyle name="Comma 6 2 2 3 2 2 2 6" xfId="8610" xr:uid="{3AFCE970-70BB-44DB-901F-074D19BCA7E1}"/>
    <cellStyle name="Comma 6 2 2 3 2 2 2 6 2" xfId="20742" xr:uid="{BA618092-1259-4EFE-84A0-594ABD113D7E}"/>
    <cellStyle name="Comma 6 2 2 3 2 2 2 7" xfId="12654" xr:uid="{06B63530-4457-433C-B60C-42EB6D26FAA2}"/>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3" xfId="11895" xr:uid="{23AD4330-E0BA-40C2-9687-C795A23B698A}"/>
    <cellStyle name="Comma 6 2 2 3 2 2 3 2 2 3 2" xfId="24027" xr:uid="{B915DCD2-5845-471F-9AAE-71D1B0050F33}"/>
    <cellStyle name="Comma 6 2 2 3 2 2 3 2 2 4" xfId="15939" xr:uid="{A2BE5EB4-2395-4982-B09D-C884920162A5}"/>
    <cellStyle name="Comma 6 2 2 3 2 2 3 2 3" xfId="5829" xr:uid="{A5D798ED-2964-4B0F-8A28-7B7E1E5330A2}"/>
    <cellStyle name="Comma 6 2 2 3 2 2 3 2 3 2" xfId="17961" xr:uid="{A74227DC-FFBA-40D4-8A88-FA94377AD84C}"/>
    <cellStyle name="Comma 6 2 2 3 2 2 3 2 4" xfId="9873" xr:uid="{75D4D5DE-6C90-4EFE-9753-C52176CC092B}"/>
    <cellStyle name="Comma 6 2 2 3 2 2 3 2 4 2" xfId="22005" xr:uid="{80A76EBA-B1C4-4EA3-A9B4-85DDF0415B2A}"/>
    <cellStyle name="Comma 6 2 2 3 2 2 3 2 5" xfId="13917" xr:uid="{D8C5992A-41AC-4B3A-B7B3-8592938911CB}"/>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3" xfId="10884" xr:uid="{6D3A2ADC-9F22-410C-B489-CE79625A2490}"/>
    <cellStyle name="Comma 6 2 2 3 2 2 3 3 3 2" xfId="23016" xr:uid="{3983CA59-8858-4BE5-8174-ACBAC7371E50}"/>
    <cellStyle name="Comma 6 2 2 3 2 2 3 3 4" xfId="14928" xr:uid="{70A183DD-A688-43E8-A97D-148EC3745F34}"/>
    <cellStyle name="Comma 6 2 2 3 2 2 3 4" xfId="4818" xr:uid="{867E8DE9-6CB4-46D8-A4D6-8DDB0E030A30}"/>
    <cellStyle name="Comma 6 2 2 3 2 2 3 4 2" xfId="16950" xr:uid="{66C94FFA-2977-4D5E-89E2-0FF7FA8FB527}"/>
    <cellStyle name="Comma 6 2 2 3 2 2 3 5" xfId="8862" xr:uid="{488F47B1-0972-430D-8D57-E5999304704B}"/>
    <cellStyle name="Comma 6 2 2 3 2 2 3 5 2" xfId="20994" xr:uid="{8CD39C57-0896-4305-A582-881FE0BC7AAE}"/>
    <cellStyle name="Comma 6 2 2 3 2 2 3 6" xfId="12906" xr:uid="{13363EE5-9638-45B8-ADFF-2AFFCA690FE1}"/>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3" xfId="11390" xr:uid="{177CAE88-CD76-4984-A1A4-BB9C641386E0}"/>
    <cellStyle name="Comma 6 2 2 3 2 2 4 2 3 2" xfId="23522" xr:uid="{7221577C-931F-4989-BBD9-BFFC995E1F0F}"/>
    <cellStyle name="Comma 6 2 2 3 2 2 4 2 4" xfId="15434" xr:uid="{E0A5DC75-F9ED-45F2-A30F-D30DCC6F1D1F}"/>
    <cellStyle name="Comma 6 2 2 3 2 2 4 3" xfId="5324" xr:uid="{B819F4B8-DB84-4EC1-A4FD-A8EB333D7B1A}"/>
    <cellStyle name="Comma 6 2 2 3 2 2 4 3 2" xfId="17456" xr:uid="{B1F6E5BF-1000-44EF-858C-5D1EB7288BA0}"/>
    <cellStyle name="Comma 6 2 2 3 2 2 4 4" xfId="9368" xr:uid="{5A5AC1E3-DFB7-425C-96B5-7A0D437CB1B5}"/>
    <cellStyle name="Comma 6 2 2 3 2 2 4 4 2" xfId="21500" xr:uid="{227AAE54-9C06-4B99-83C9-3E2FBF672CE6}"/>
    <cellStyle name="Comma 6 2 2 3 2 2 4 5" xfId="13412" xr:uid="{190CB991-6863-47B8-9F76-8214C1CB28E6}"/>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3" xfId="10379" xr:uid="{0EDF8CCC-5BDE-4FF1-A57B-C132297C717F}"/>
    <cellStyle name="Comma 6 2 2 3 2 2 5 3 2" xfId="22511" xr:uid="{C7D62A3E-AE02-4CA9-A384-37A880FB2606}"/>
    <cellStyle name="Comma 6 2 2 3 2 2 5 4" xfId="14423" xr:uid="{6B24214B-F960-4706-86C3-C80108CBA40E}"/>
    <cellStyle name="Comma 6 2 2 3 2 2 6" xfId="4313" xr:uid="{7C127105-F0A2-4C8A-9FF6-4F38B2FBFBF4}"/>
    <cellStyle name="Comma 6 2 2 3 2 2 6 2" xfId="16445" xr:uid="{67E95965-4CC6-4D10-93AF-4E2C57BD009B}"/>
    <cellStyle name="Comma 6 2 2 3 2 2 7" xfId="8357" xr:uid="{650C4F8E-F6EC-4668-A94E-9BB0AF94A670}"/>
    <cellStyle name="Comma 6 2 2 3 2 2 7 2" xfId="20489" xr:uid="{824AD0AC-D822-4BCF-AA01-AE881FF7160E}"/>
    <cellStyle name="Comma 6 2 2 3 2 2 8" xfId="12401" xr:uid="{30086CBB-A535-41C5-8ACC-6AE5D0762DE3}"/>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3" xfId="12022" xr:uid="{3C78E474-631B-42A3-AF06-D70161C4BE2D}"/>
    <cellStyle name="Comma 6 2 2 3 2 3 2 2 2 3 2" xfId="24154" xr:uid="{B57FF248-838C-4054-AA82-3E0AAB4CEC12}"/>
    <cellStyle name="Comma 6 2 2 3 2 3 2 2 2 4" xfId="16066" xr:uid="{E9B8140C-EBE7-409C-8D88-5A7AD4DBA09E}"/>
    <cellStyle name="Comma 6 2 2 3 2 3 2 2 3" xfId="5956" xr:uid="{C4BFE959-DF5B-454F-BB2E-E7D33741AA6F}"/>
    <cellStyle name="Comma 6 2 2 3 2 3 2 2 3 2" xfId="18088" xr:uid="{B24036F0-9EDD-4313-AB68-E5CD432CDB8E}"/>
    <cellStyle name="Comma 6 2 2 3 2 3 2 2 4" xfId="10000" xr:uid="{7DEB8CCB-A217-4D71-A005-DAC692F98BB0}"/>
    <cellStyle name="Comma 6 2 2 3 2 3 2 2 4 2" xfId="22132" xr:uid="{BCCE5E74-59D5-40AC-BC16-967EA54685CC}"/>
    <cellStyle name="Comma 6 2 2 3 2 3 2 2 5" xfId="14044" xr:uid="{224E45C0-6629-4AFF-B91B-3C3EC330B7BF}"/>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3" xfId="11011" xr:uid="{84D78D7F-6BCB-4CD1-BAE2-1346FF8AA08F}"/>
    <cellStyle name="Comma 6 2 2 3 2 3 2 3 3 2" xfId="23143" xr:uid="{4D5CDDFD-32F1-4CC6-8850-7890F2FE170C}"/>
    <cellStyle name="Comma 6 2 2 3 2 3 2 3 4" xfId="15055" xr:uid="{0D8D2BDC-D1BB-4843-BFFC-559E9B8EF883}"/>
    <cellStyle name="Comma 6 2 2 3 2 3 2 4" xfId="4945" xr:uid="{4B89FAD1-9AB7-4AFD-8818-5BCD9A94ACA7}"/>
    <cellStyle name="Comma 6 2 2 3 2 3 2 4 2" xfId="17077" xr:uid="{CF3E6D03-B77A-4DA9-AD07-AC7501751CC8}"/>
    <cellStyle name="Comma 6 2 2 3 2 3 2 5" xfId="8989" xr:uid="{7FE413FE-74F0-486E-8664-3393ACE63843}"/>
    <cellStyle name="Comma 6 2 2 3 2 3 2 5 2" xfId="21121" xr:uid="{3DB6DE6E-68D4-4BC0-94D1-C0B1DB170025}"/>
    <cellStyle name="Comma 6 2 2 3 2 3 2 6" xfId="13033" xr:uid="{E3768FA6-CB30-4C12-9E0A-74A746E1F848}"/>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3" xfId="11517" xr:uid="{D6513216-10EE-40C8-A320-1E63A570BBA4}"/>
    <cellStyle name="Comma 6 2 2 3 2 3 3 2 3 2" xfId="23649" xr:uid="{C025EFA7-B8C7-4F97-8D5B-B9E4519F82E5}"/>
    <cellStyle name="Comma 6 2 2 3 2 3 3 2 4" xfId="15561" xr:uid="{EE1DB360-3569-4D13-A373-C78A5A69974F}"/>
    <cellStyle name="Comma 6 2 2 3 2 3 3 3" xfId="5451" xr:uid="{949A0DBB-7B73-41BB-B536-7A3205FD14A7}"/>
    <cellStyle name="Comma 6 2 2 3 2 3 3 3 2" xfId="17583" xr:uid="{C43C811F-2596-4FD8-B582-769D47010449}"/>
    <cellStyle name="Comma 6 2 2 3 2 3 3 4" xfId="9495" xr:uid="{B6117ADA-75FA-45C1-B6D8-FF0847BE636A}"/>
    <cellStyle name="Comma 6 2 2 3 2 3 3 4 2" xfId="21627" xr:uid="{F0336E45-6468-48A9-8A24-985BA98F9A5B}"/>
    <cellStyle name="Comma 6 2 2 3 2 3 3 5" xfId="13539" xr:uid="{4B0623F5-6F01-4FE2-9717-78299CB4C2C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3" xfId="10506" xr:uid="{5964F51A-C179-4C65-93DB-2329EF9E14CC}"/>
    <cellStyle name="Comma 6 2 2 3 2 3 4 3 2" xfId="22638" xr:uid="{F196333C-3581-47A4-910B-A9341487DC75}"/>
    <cellStyle name="Comma 6 2 2 3 2 3 4 4" xfId="14550" xr:uid="{86D6F892-BC36-4ED7-9C9C-3762286289C3}"/>
    <cellStyle name="Comma 6 2 2 3 2 3 5" xfId="4440" xr:uid="{124690E5-1711-430B-8BEB-594F910A6546}"/>
    <cellStyle name="Comma 6 2 2 3 2 3 5 2" xfId="16572" xr:uid="{20AC65F1-133D-41B6-B1C8-1BEDD8EF381E}"/>
    <cellStyle name="Comma 6 2 2 3 2 3 6" xfId="8484" xr:uid="{E401A801-F19F-4EDF-90DD-F27CAA19EA26}"/>
    <cellStyle name="Comma 6 2 2 3 2 3 6 2" xfId="20616" xr:uid="{7B54EEB9-2918-4BEF-8BC0-136B565C9D8F}"/>
    <cellStyle name="Comma 6 2 2 3 2 3 7" xfId="12528" xr:uid="{39312CC9-869A-48D9-8B7D-12617A9539C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3" xfId="11769" xr:uid="{AB47F7B0-4952-460A-8B3C-2BBA0C29280E}"/>
    <cellStyle name="Comma 6 2 2 3 2 4 2 2 3 2" xfId="23901" xr:uid="{4FB773DB-2E75-45CD-9E2E-D3448461C005}"/>
    <cellStyle name="Comma 6 2 2 3 2 4 2 2 4" xfId="15813" xr:uid="{670BD283-622E-4BAF-96C4-E66CF0130EA6}"/>
    <cellStyle name="Comma 6 2 2 3 2 4 2 3" xfId="5703" xr:uid="{957D49A6-A69A-46F2-B862-E5723161F952}"/>
    <cellStyle name="Comma 6 2 2 3 2 4 2 3 2" xfId="17835" xr:uid="{804C7568-F635-4257-B522-3FC5B1383EA8}"/>
    <cellStyle name="Comma 6 2 2 3 2 4 2 4" xfId="9747" xr:uid="{344FC29B-0398-4BA5-954A-CE063641D9B6}"/>
    <cellStyle name="Comma 6 2 2 3 2 4 2 4 2" xfId="21879" xr:uid="{B994DA90-ED3C-448C-A96E-3CD3244C99CC}"/>
    <cellStyle name="Comma 6 2 2 3 2 4 2 5" xfId="13791" xr:uid="{AF9579FA-EDF5-48D1-8AF6-E7372F000BCF}"/>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3" xfId="10758" xr:uid="{63A3E852-98E3-4916-882F-54AD553BB0A7}"/>
    <cellStyle name="Comma 6 2 2 3 2 4 3 3 2" xfId="22890" xr:uid="{0E6FF78F-FA49-4FB2-8CC7-430EA6EE7D0A}"/>
    <cellStyle name="Comma 6 2 2 3 2 4 3 4" xfId="14802" xr:uid="{1E11F2D7-81D5-48B1-9C9C-3CBC0214330D}"/>
    <cellStyle name="Comma 6 2 2 3 2 4 4" xfId="4692" xr:uid="{CD081A19-F8DE-4102-A601-1C4C38423702}"/>
    <cellStyle name="Comma 6 2 2 3 2 4 4 2" xfId="16824" xr:uid="{FE1DD0A5-FC9E-4D5F-87AB-6B1ACF3EFABF}"/>
    <cellStyle name="Comma 6 2 2 3 2 4 5" xfId="8736" xr:uid="{B18D4D95-8C44-411A-971E-50FD7FB55AEB}"/>
    <cellStyle name="Comma 6 2 2 3 2 4 5 2" xfId="20868" xr:uid="{3D0489D2-625D-4BC8-8793-3C5B6C56CC79}"/>
    <cellStyle name="Comma 6 2 2 3 2 4 6" xfId="12780" xr:uid="{37D605B9-42D3-4332-945A-808E37929D3B}"/>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3" xfId="11264" xr:uid="{423EB9D4-E971-45C6-8CB8-A10573A4CEAC}"/>
    <cellStyle name="Comma 6 2 2 3 2 5 2 3 2" xfId="23396" xr:uid="{503AC36A-D94B-4939-9B51-242041A028B8}"/>
    <cellStyle name="Comma 6 2 2 3 2 5 2 4" xfId="15308" xr:uid="{36E63E7E-AB8F-4A58-9AE7-9431FF3F6CF4}"/>
    <cellStyle name="Comma 6 2 2 3 2 5 3" xfId="5198" xr:uid="{45026527-31DA-46B1-907C-8CC4A2A4DCBA}"/>
    <cellStyle name="Comma 6 2 2 3 2 5 3 2" xfId="17330" xr:uid="{C91D0AED-336B-4E01-A8EB-DD000C969E7D}"/>
    <cellStyle name="Comma 6 2 2 3 2 5 4" xfId="9242" xr:uid="{E6712251-5432-4B80-819E-78DB0113B08E}"/>
    <cellStyle name="Comma 6 2 2 3 2 5 4 2" xfId="21374" xr:uid="{5E9AD9E0-2D2F-49DC-A8A3-BD2AA7B5803C}"/>
    <cellStyle name="Comma 6 2 2 3 2 5 5" xfId="13286" xr:uid="{88D0EC56-638B-4E18-81A5-F823F4B60A5A}"/>
    <cellStyle name="Comma 6 2 2 3 2 6" xfId="2165" xr:uid="{E84859C2-FD2A-453A-9AC1-048A59648F4C}"/>
    <cellStyle name="Comma 6 2 2 3 2 6 2" xfId="6209" xr:uid="{339AC52E-1850-42EF-B46C-254C7AB20045}"/>
    <cellStyle name="Comma 6 2 2 3 2 6 2 2" xfId="18341" xr:uid="{BFC0BF8E-078E-4454-82BE-4A119BF165D6}"/>
    <cellStyle name="Comma 6 2 2 3 2 6 3" xfId="10253" xr:uid="{EC8A7866-F5CC-4091-9C93-C64698DBCDA0}"/>
    <cellStyle name="Comma 6 2 2 3 2 6 3 2" xfId="22385" xr:uid="{709D99DD-2FD9-4156-B419-10EFAB4B87FF}"/>
    <cellStyle name="Comma 6 2 2 3 2 6 4" xfId="14297" xr:uid="{1688EDFE-1653-46B7-9853-F78B079DCB9D}"/>
    <cellStyle name="Comma 6 2 2 3 2 7" xfId="4187" xr:uid="{F784304A-CB83-4228-A00B-89756FFC8136}"/>
    <cellStyle name="Comma 6 2 2 3 2 7 2" xfId="16319" xr:uid="{EA82B081-228D-4715-8C5E-D166362E3597}"/>
    <cellStyle name="Comma 6 2 2 3 2 8" xfId="8231" xr:uid="{B7C5C471-C7A3-479F-8D8B-F81F7767FD11}"/>
    <cellStyle name="Comma 6 2 2 3 2 8 2" xfId="20363" xr:uid="{4EF7D486-8220-4D26-9780-0DFEA2017E9F}"/>
    <cellStyle name="Comma 6 2 2 3 2 9" xfId="12275" xr:uid="{C12C6A4C-5119-4FC5-9F2F-46153A6D1A20}"/>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3" xfId="12085" xr:uid="{53921524-2537-433C-AF81-24626FDE4B7F}"/>
    <cellStyle name="Comma 6 2 2 3 3 2 2 2 2 3 2" xfId="24217" xr:uid="{5AC3DA16-AF11-40F0-9707-017545FD627B}"/>
    <cellStyle name="Comma 6 2 2 3 3 2 2 2 2 4" xfId="16129" xr:uid="{C8F8F748-0B4C-40E5-9528-3F12A4A2FD7E}"/>
    <cellStyle name="Comma 6 2 2 3 3 2 2 2 3" xfId="6019" xr:uid="{C2958DEF-8AA6-484F-9DBC-A61E684F0201}"/>
    <cellStyle name="Comma 6 2 2 3 3 2 2 2 3 2" xfId="18151" xr:uid="{67474C2D-653C-47B1-A042-A372E7B95CF2}"/>
    <cellStyle name="Comma 6 2 2 3 3 2 2 2 4" xfId="10063" xr:uid="{30BC3618-8784-4BFE-A598-96D4E83CE0B7}"/>
    <cellStyle name="Comma 6 2 2 3 3 2 2 2 4 2" xfId="22195" xr:uid="{DC66C220-7257-4B70-ABEF-27D35FD42EE9}"/>
    <cellStyle name="Comma 6 2 2 3 3 2 2 2 5" xfId="14107" xr:uid="{8F652DFF-3E04-4B79-A207-F4EFE97A3F96}"/>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3" xfId="11074" xr:uid="{FBEF06A5-3477-4686-A5F4-211D2A6E7260}"/>
    <cellStyle name="Comma 6 2 2 3 3 2 2 3 3 2" xfId="23206" xr:uid="{40119F3C-5CAD-4FEB-8D90-EEBFF182DA83}"/>
    <cellStyle name="Comma 6 2 2 3 3 2 2 3 4" xfId="15118" xr:uid="{7E39FFCC-4270-4039-8759-5E41EF64B9DC}"/>
    <cellStyle name="Comma 6 2 2 3 3 2 2 4" xfId="5008" xr:uid="{C588D0DC-E841-4649-B42A-0DD4D2DB7E0C}"/>
    <cellStyle name="Comma 6 2 2 3 3 2 2 4 2" xfId="17140" xr:uid="{E2220624-3DD6-44E6-9709-8C3A29BCAFD5}"/>
    <cellStyle name="Comma 6 2 2 3 3 2 2 5" xfId="9052" xr:uid="{421C2027-D3E6-4DD8-A06F-0C45D2BD271E}"/>
    <cellStyle name="Comma 6 2 2 3 3 2 2 5 2" xfId="21184" xr:uid="{2ECA05A1-8F5F-469B-B9AC-94010C803AE1}"/>
    <cellStyle name="Comma 6 2 2 3 3 2 2 6" xfId="13096" xr:uid="{E264871B-A8BA-45C2-83AA-51BE51BA58AE}"/>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3" xfId="11580" xr:uid="{122ADE0A-8442-439E-8D02-06BAE4CC8EBD}"/>
    <cellStyle name="Comma 6 2 2 3 3 2 3 2 3 2" xfId="23712" xr:uid="{6638A16B-7784-4941-A4EB-82F3471DE0CF}"/>
    <cellStyle name="Comma 6 2 2 3 3 2 3 2 4" xfId="15624" xr:uid="{594EE873-9BDD-49C0-AF8D-8C837CC0E06C}"/>
    <cellStyle name="Comma 6 2 2 3 3 2 3 3" xfId="5514" xr:uid="{68AE8623-7C1A-4C62-AEFE-766D96DD817C}"/>
    <cellStyle name="Comma 6 2 2 3 3 2 3 3 2" xfId="17646" xr:uid="{A46E1B82-539F-43C5-A903-73506F85AAD9}"/>
    <cellStyle name="Comma 6 2 2 3 3 2 3 4" xfId="9558" xr:uid="{E00B5990-8E7A-4A1E-973E-CCD32A9A9513}"/>
    <cellStyle name="Comma 6 2 2 3 3 2 3 4 2" xfId="21690" xr:uid="{D6D5DC59-CBBC-4863-87AD-1787C0D6F8AF}"/>
    <cellStyle name="Comma 6 2 2 3 3 2 3 5" xfId="13602" xr:uid="{F7151683-168F-4A5D-AF66-0B7393B52F25}"/>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3" xfId="10569" xr:uid="{3E80680A-4A38-460F-9D6F-AF4193840FBE}"/>
    <cellStyle name="Comma 6 2 2 3 3 2 4 3 2" xfId="22701" xr:uid="{27AD32A1-AD2A-4AD4-AA2C-057AF0143CEB}"/>
    <cellStyle name="Comma 6 2 2 3 3 2 4 4" xfId="14613" xr:uid="{32875A24-76CF-4178-80B0-C396FE4440FE}"/>
    <cellStyle name="Comma 6 2 2 3 3 2 5" xfId="4503" xr:uid="{E3D3AD2C-490D-49AF-9223-EEBCA7F896F8}"/>
    <cellStyle name="Comma 6 2 2 3 3 2 5 2" xfId="16635" xr:uid="{9E8D4F83-FF12-421C-ACC9-A78AFCD3B7CB}"/>
    <cellStyle name="Comma 6 2 2 3 3 2 6" xfId="8547" xr:uid="{1FC27BF5-B0A3-4252-B63B-F94E197B83AF}"/>
    <cellStyle name="Comma 6 2 2 3 3 2 6 2" xfId="20679" xr:uid="{6A69D94C-9579-498F-8368-9CB622362919}"/>
    <cellStyle name="Comma 6 2 2 3 3 2 7" xfId="12591" xr:uid="{6ED6D038-9186-469E-921E-4EE104CE9441}"/>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3" xfId="11832" xr:uid="{70F2F66A-7154-46AB-AD69-A2185B679700}"/>
    <cellStyle name="Comma 6 2 2 3 3 3 2 2 3 2" xfId="23964" xr:uid="{39E2ADFF-E4A0-4813-8826-825B2AFFB2CC}"/>
    <cellStyle name="Comma 6 2 2 3 3 3 2 2 4" xfId="15876" xr:uid="{41DE176C-B3C8-4C9E-A1DB-0CA45420259E}"/>
    <cellStyle name="Comma 6 2 2 3 3 3 2 3" xfId="5766" xr:uid="{38DBFB17-7E11-446C-B06F-3D9300D48D15}"/>
    <cellStyle name="Comma 6 2 2 3 3 3 2 3 2" xfId="17898" xr:uid="{30A97EA8-84EE-4769-9C16-EE5FE561C8AE}"/>
    <cellStyle name="Comma 6 2 2 3 3 3 2 4" xfId="9810" xr:uid="{058C7A54-FB24-4510-AE6F-0B6343847314}"/>
    <cellStyle name="Comma 6 2 2 3 3 3 2 4 2" xfId="21942" xr:uid="{8EE563D1-AFD2-45B9-BB30-B6559ED8D5E6}"/>
    <cellStyle name="Comma 6 2 2 3 3 3 2 5" xfId="13854" xr:uid="{2B6A9831-35F1-43CA-B431-4FAE09604275}"/>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3" xfId="10821" xr:uid="{962C0BE3-6AEA-4217-9501-115E55756D8E}"/>
    <cellStyle name="Comma 6 2 2 3 3 3 3 3 2" xfId="22953" xr:uid="{571D13AE-8DDB-4A69-AF52-102ACAD4FEAB}"/>
    <cellStyle name="Comma 6 2 2 3 3 3 3 4" xfId="14865" xr:uid="{70A169E2-4283-4071-A094-D8C031500600}"/>
    <cellStyle name="Comma 6 2 2 3 3 3 4" xfId="4755" xr:uid="{B33192F6-54A0-4DFA-98FD-B0790D34110C}"/>
    <cellStyle name="Comma 6 2 2 3 3 3 4 2" xfId="16887" xr:uid="{D6D44589-2C6A-4489-AD0C-C5201C834AC4}"/>
    <cellStyle name="Comma 6 2 2 3 3 3 5" xfId="8799" xr:uid="{54436246-61BD-41D9-8343-818A86DD9B8F}"/>
    <cellStyle name="Comma 6 2 2 3 3 3 5 2" xfId="20931" xr:uid="{34FBAED4-5E5F-4F31-80CB-99B051F3DF14}"/>
    <cellStyle name="Comma 6 2 2 3 3 3 6" xfId="12843" xr:uid="{FA1E00D4-ED1B-4110-86FB-AC9DA19B8E11}"/>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3" xfId="11327" xr:uid="{7CDEF73A-CCFB-4E27-ACD7-1052C7660536}"/>
    <cellStyle name="Comma 6 2 2 3 3 4 2 3 2" xfId="23459" xr:uid="{28F8B46E-4886-4434-B830-F7FC267C4980}"/>
    <cellStyle name="Comma 6 2 2 3 3 4 2 4" xfId="15371" xr:uid="{4A5B9F87-316A-49AF-BE7F-8D8D081A85D4}"/>
    <cellStyle name="Comma 6 2 2 3 3 4 3" xfId="5261" xr:uid="{451D9137-1BE6-4B1C-96A9-88A3D026D92D}"/>
    <cellStyle name="Comma 6 2 2 3 3 4 3 2" xfId="17393" xr:uid="{C5B2009E-F0E0-4429-A7DF-7439CC331D0D}"/>
    <cellStyle name="Comma 6 2 2 3 3 4 4" xfId="9305" xr:uid="{77F45E41-E531-4F03-9C6D-1E5589118194}"/>
    <cellStyle name="Comma 6 2 2 3 3 4 4 2" xfId="21437" xr:uid="{08B92AB6-D509-4903-BE54-0361D5BF273C}"/>
    <cellStyle name="Comma 6 2 2 3 3 4 5" xfId="13349" xr:uid="{6108628C-CBD0-405B-BE2D-A39518C727EA}"/>
    <cellStyle name="Comma 6 2 2 3 3 5" xfId="2228" xr:uid="{189627C6-C3A2-49B4-857B-7AC618C2C9E7}"/>
    <cellStyle name="Comma 6 2 2 3 3 5 2" xfId="6272" xr:uid="{B0BF5023-1AB9-4B14-881D-9EEE850F4F89}"/>
    <cellStyle name="Comma 6 2 2 3 3 5 2 2" xfId="18404" xr:uid="{43C39814-2C1B-4D07-BD43-EBF554D3AADC}"/>
    <cellStyle name="Comma 6 2 2 3 3 5 3" xfId="10316" xr:uid="{5F9EEC17-F3D0-4374-9DE6-2E1D6C86582E}"/>
    <cellStyle name="Comma 6 2 2 3 3 5 3 2" xfId="22448" xr:uid="{2ABBAF4A-0460-4CF1-968C-9BB3D282B60C}"/>
    <cellStyle name="Comma 6 2 2 3 3 5 4" xfId="14360" xr:uid="{DC9F62CE-8A48-43B3-A956-F8F3A253469A}"/>
    <cellStyle name="Comma 6 2 2 3 3 6" xfId="4250" xr:uid="{C8B3B1B7-3C72-49B6-9A08-EABAADDE0019}"/>
    <cellStyle name="Comma 6 2 2 3 3 6 2" xfId="16382" xr:uid="{F748FDC7-C403-43B2-95C4-7FD15315E337}"/>
    <cellStyle name="Comma 6 2 2 3 3 7" xfId="8294" xr:uid="{3FBCE27A-C8CF-460B-A1F9-9039132EA264}"/>
    <cellStyle name="Comma 6 2 2 3 3 7 2" xfId="20426" xr:uid="{31EEBA15-AB07-4558-B0D1-83A32A045244}"/>
    <cellStyle name="Comma 6 2 2 3 3 8" xfId="12338" xr:uid="{F5B61989-B256-4C28-9000-9E9C041D9192}"/>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3" xfId="11959" xr:uid="{F7257168-22F2-4A1C-8C3F-B1B8A13E9B7D}"/>
    <cellStyle name="Comma 6 2 2 3 4 2 2 2 3 2" xfId="24091" xr:uid="{65182CA1-3E41-4BFF-BDD4-8D69D34AB4BA}"/>
    <cellStyle name="Comma 6 2 2 3 4 2 2 2 4" xfId="16003" xr:uid="{518C9BF4-EBD9-433E-8C22-0472939D97D4}"/>
    <cellStyle name="Comma 6 2 2 3 4 2 2 3" xfId="5893" xr:uid="{BD28DE6B-48B2-4C06-813E-221220C4E5FC}"/>
    <cellStyle name="Comma 6 2 2 3 4 2 2 3 2" xfId="18025" xr:uid="{695F93BE-0822-407A-B79F-A87BC87E10B4}"/>
    <cellStyle name="Comma 6 2 2 3 4 2 2 4" xfId="9937" xr:uid="{A23136C8-83FE-4019-9EC1-B226E15153CD}"/>
    <cellStyle name="Comma 6 2 2 3 4 2 2 4 2" xfId="22069" xr:uid="{573BE2D7-4A68-416D-A7D9-68FD19BA75CF}"/>
    <cellStyle name="Comma 6 2 2 3 4 2 2 5" xfId="13981" xr:uid="{B75F0EA4-4F2B-472A-8E8C-DBC57078027B}"/>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3" xfId="10948" xr:uid="{97EE2A3B-E2B0-4932-A40B-A2625B084BC7}"/>
    <cellStyle name="Comma 6 2 2 3 4 2 3 3 2" xfId="23080" xr:uid="{3FAD5B09-BCF8-49B3-9193-0A6D145CF98B}"/>
    <cellStyle name="Comma 6 2 2 3 4 2 3 4" xfId="14992" xr:uid="{BB86B11F-ED3C-48D2-8065-2D632999D670}"/>
    <cellStyle name="Comma 6 2 2 3 4 2 4" xfId="4882" xr:uid="{D2D70380-E0AA-4E4C-8FD8-C1D6DBCAC184}"/>
    <cellStyle name="Comma 6 2 2 3 4 2 4 2" xfId="17014" xr:uid="{1E256157-D89B-46B7-B7AD-546E87A5F1F0}"/>
    <cellStyle name="Comma 6 2 2 3 4 2 5" xfId="8926" xr:uid="{1C1CBA26-3982-4B73-AB50-410A50CFEE93}"/>
    <cellStyle name="Comma 6 2 2 3 4 2 5 2" xfId="21058" xr:uid="{368DCF3C-9AEA-4E8E-9ABA-3E71B47DF9DA}"/>
    <cellStyle name="Comma 6 2 2 3 4 2 6" xfId="12970" xr:uid="{B9F5A42B-5797-4D36-B0D4-AF6B444577A4}"/>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3" xfId="11454" xr:uid="{D76708BD-91F5-45A0-A327-916E144039CE}"/>
    <cellStyle name="Comma 6 2 2 3 4 3 2 3 2" xfId="23586" xr:uid="{02B2E55E-DA77-4E6E-8F24-C5B15E257C12}"/>
    <cellStyle name="Comma 6 2 2 3 4 3 2 4" xfId="15498" xr:uid="{A4C1ADED-BBDA-498B-8C1A-241BE4EDB51F}"/>
    <cellStyle name="Comma 6 2 2 3 4 3 3" xfId="5388" xr:uid="{DDFB30CC-2F3A-480B-8631-F8B778109BEB}"/>
    <cellStyle name="Comma 6 2 2 3 4 3 3 2" xfId="17520" xr:uid="{C819A170-1392-4FB1-8E38-0A2AE63CF2E4}"/>
    <cellStyle name="Comma 6 2 2 3 4 3 4" xfId="9432" xr:uid="{979F6CE4-26BC-484C-9FFC-F78FB002D7BC}"/>
    <cellStyle name="Comma 6 2 2 3 4 3 4 2" xfId="21564" xr:uid="{EAD7662A-D173-4635-8821-8BD64B6A2CF6}"/>
    <cellStyle name="Comma 6 2 2 3 4 3 5" xfId="13476" xr:uid="{263E678F-C690-4649-8CB9-35EB9626C64C}"/>
    <cellStyle name="Comma 6 2 2 3 4 4" xfId="2355" xr:uid="{C923A323-6F90-4ABA-A932-02D4549DE881}"/>
    <cellStyle name="Comma 6 2 2 3 4 4 2" xfId="6399" xr:uid="{6442B5A7-E0E8-4C5A-96B4-478367DAF2E9}"/>
    <cellStyle name="Comma 6 2 2 3 4 4 2 2" xfId="18531" xr:uid="{C6B2B314-9B14-4C1F-9EF6-6498CA725796}"/>
    <cellStyle name="Comma 6 2 2 3 4 4 3" xfId="10443" xr:uid="{27A2BEB7-41B4-471F-952F-FFB0AFC1D0B9}"/>
    <cellStyle name="Comma 6 2 2 3 4 4 3 2" xfId="22575" xr:uid="{7BFA5862-68FE-425F-B1F1-6B794211B392}"/>
    <cellStyle name="Comma 6 2 2 3 4 4 4" xfId="14487" xr:uid="{A01B389C-AA67-42D2-B85D-BC01BB16EA0E}"/>
    <cellStyle name="Comma 6 2 2 3 4 5" xfId="4377" xr:uid="{5DE411F0-6207-4F9B-993B-FF92DF4E87F4}"/>
    <cellStyle name="Comma 6 2 2 3 4 5 2" xfId="16509" xr:uid="{A466EECC-B2F5-4126-BE24-EF76677ED87C}"/>
    <cellStyle name="Comma 6 2 2 3 4 6" xfId="8421" xr:uid="{FAB735F2-2797-4395-976F-DE49A8C7C4BC}"/>
    <cellStyle name="Comma 6 2 2 3 4 6 2" xfId="20553" xr:uid="{EC165293-AE12-4758-B9F6-9272B32FE7E7}"/>
    <cellStyle name="Comma 6 2 2 3 4 7" xfId="12465" xr:uid="{B51FC44C-F4F0-4EB2-BEA2-B09AF9E881BF}"/>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3" xfId="11706" xr:uid="{4FED8937-C62A-4FE4-AF3A-E091C7A0BC8E}"/>
    <cellStyle name="Comma 6 2 2 3 5 2 2 3 2" xfId="23838" xr:uid="{8977958F-2F40-43F0-A698-F032B91A50E3}"/>
    <cellStyle name="Comma 6 2 2 3 5 2 2 4" xfId="15750" xr:uid="{73349C69-5A4F-4ED7-ABF3-00A45806BAF4}"/>
    <cellStyle name="Comma 6 2 2 3 5 2 3" xfId="5640" xr:uid="{CE0A9A78-652A-4347-92E9-3D6E49633A6F}"/>
    <cellStyle name="Comma 6 2 2 3 5 2 3 2" xfId="17772" xr:uid="{786D3F33-CE26-4CFF-95D3-F066782ED9B8}"/>
    <cellStyle name="Comma 6 2 2 3 5 2 4" xfId="9684" xr:uid="{3DE5810E-975F-441F-AFDC-D2C3E3A2AA62}"/>
    <cellStyle name="Comma 6 2 2 3 5 2 4 2" xfId="21816" xr:uid="{2102CDB0-EE8C-444F-86EE-5708653F0BF3}"/>
    <cellStyle name="Comma 6 2 2 3 5 2 5" xfId="13728" xr:uid="{F828F90E-5EF4-43D8-987F-D1A06311F200}"/>
    <cellStyle name="Comma 6 2 2 3 5 3" xfId="2607" xr:uid="{42BA08DE-9E60-4C38-B399-090152B85F25}"/>
    <cellStyle name="Comma 6 2 2 3 5 3 2" xfId="6651" xr:uid="{7B7E96D8-3CDC-488F-BE08-0FEE66B177AE}"/>
    <cellStyle name="Comma 6 2 2 3 5 3 2 2" xfId="18783" xr:uid="{616178D5-822B-407E-94E4-3C6CACE353B9}"/>
    <cellStyle name="Comma 6 2 2 3 5 3 3" xfId="10695" xr:uid="{A0CC2BB1-C9C8-48BF-87D6-C0095BA1226A}"/>
    <cellStyle name="Comma 6 2 2 3 5 3 3 2" xfId="22827" xr:uid="{DFAB9896-D39D-4BAE-85BA-009739980182}"/>
    <cellStyle name="Comma 6 2 2 3 5 3 4" xfId="14739" xr:uid="{B0D9141B-C847-4712-9C6C-6FB187608026}"/>
    <cellStyle name="Comma 6 2 2 3 5 4" xfId="4629" xr:uid="{8F18400D-477C-4847-86A8-31138CE85CFA}"/>
    <cellStyle name="Comma 6 2 2 3 5 4 2" xfId="16761" xr:uid="{10C53AC3-D4F2-4614-B732-B6574CBBB955}"/>
    <cellStyle name="Comma 6 2 2 3 5 5" xfId="8673" xr:uid="{F6ADDF71-0D47-4DF0-B282-5B7E62D4C17D}"/>
    <cellStyle name="Comma 6 2 2 3 5 5 2" xfId="20805" xr:uid="{D907A8A4-7228-47D7-8893-47D1098C26A4}"/>
    <cellStyle name="Comma 6 2 2 3 5 6" xfId="12717" xr:uid="{67941E4D-2EA9-4B02-8C37-D923C801C6A6}"/>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3" xfId="11201" xr:uid="{DDD32B56-0A05-41D2-AD44-6C974F05C9CC}"/>
    <cellStyle name="Comma 6 2 2 3 6 2 3 2" xfId="23333" xr:uid="{3328294E-2584-4B69-A85C-3AB7994A52FA}"/>
    <cellStyle name="Comma 6 2 2 3 6 2 4" xfId="15245" xr:uid="{5A80988E-F3A8-466A-AD26-529A7E836ADA}"/>
    <cellStyle name="Comma 6 2 2 3 6 3" xfId="5135" xr:uid="{B807E750-C0F7-46C5-B8AE-8B68DC83B5BC}"/>
    <cellStyle name="Comma 6 2 2 3 6 3 2" xfId="17267" xr:uid="{32432CE1-6165-4220-B423-A801E68AAC18}"/>
    <cellStyle name="Comma 6 2 2 3 6 4" xfId="9179" xr:uid="{752BF390-CCC2-480A-A6D1-9406FEBED3C5}"/>
    <cellStyle name="Comma 6 2 2 3 6 4 2" xfId="21311" xr:uid="{87A0CC98-A3DE-4454-8410-A32C47FE5138}"/>
    <cellStyle name="Comma 6 2 2 3 6 5" xfId="13223" xr:uid="{0065CC40-1C54-422B-BC1F-EE95E822D0CB}"/>
    <cellStyle name="Comma 6 2 2 3 7" xfId="2102" xr:uid="{B14BFBF9-6244-4DE2-92B6-1A99E6BFF1C9}"/>
    <cellStyle name="Comma 6 2 2 3 7 2" xfId="6146" xr:uid="{1E842DF1-6274-4C4F-8D1C-5DB892BF19A9}"/>
    <cellStyle name="Comma 6 2 2 3 7 2 2" xfId="18278" xr:uid="{B565865A-A554-41D0-AF4E-6525554D0EED}"/>
    <cellStyle name="Comma 6 2 2 3 7 3" xfId="10190" xr:uid="{CDB27C0B-CC00-4BD4-A2D9-77F077B3C946}"/>
    <cellStyle name="Comma 6 2 2 3 7 3 2" xfId="22322" xr:uid="{D6586B5E-5F61-4F1A-9053-F75937CF4B1B}"/>
    <cellStyle name="Comma 6 2 2 3 7 4" xfId="14234" xr:uid="{2F0B8C3C-2B84-4075-9170-EE61FDE83ECF}"/>
    <cellStyle name="Comma 6 2 2 3 8" xfId="4124" xr:uid="{BAB339F6-DB86-4C79-A50E-7325ACD29100}"/>
    <cellStyle name="Comma 6 2 2 3 8 2" xfId="16256" xr:uid="{F6C930AC-6743-4124-841F-DA909A903601}"/>
    <cellStyle name="Comma 6 2 2 3 9" xfId="8168" xr:uid="{C3BB2C26-BA42-45A1-BB39-25B2E44C8671}"/>
    <cellStyle name="Comma 6 2 2 3 9 2" xfId="20300" xr:uid="{C09F18A5-1C06-4F2D-B258-ADA369BA10AF}"/>
    <cellStyle name="Comma 6 2 2 4" xfId="101" xr:uid="{E79D494A-9194-412F-8970-25A946D679B7}"/>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3" xfId="12106" xr:uid="{8A5755F1-4D4A-4E9B-B270-D9F1AA20B178}"/>
    <cellStyle name="Comma 6 2 2 4 2 2 2 2 2 3 2" xfId="24238" xr:uid="{9D30C271-CE55-426E-940E-D38D27283CF2}"/>
    <cellStyle name="Comma 6 2 2 4 2 2 2 2 2 4" xfId="16150" xr:uid="{E192CA28-2448-4A39-8568-EF2073E8DF60}"/>
    <cellStyle name="Comma 6 2 2 4 2 2 2 2 3" xfId="6040" xr:uid="{2658F59C-45BC-4F82-A25F-D18DE90F4B19}"/>
    <cellStyle name="Comma 6 2 2 4 2 2 2 2 3 2" xfId="18172" xr:uid="{84EBE065-2DD9-4ED0-BAEA-EF94A9AF8E62}"/>
    <cellStyle name="Comma 6 2 2 4 2 2 2 2 4" xfId="10084" xr:uid="{70C6E798-37BC-4184-9A3E-D2C04BD68A50}"/>
    <cellStyle name="Comma 6 2 2 4 2 2 2 2 4 2" xfId="22216" xr:uid="{1BCBB3A4-BF51-4F92-9CA9-692135245C89}"/>
    <cellStyle name="Comma 6 2 2 4 2 2 2 2 5" xfId="14128" xr:uid="{52312A7C-03E8-43A0-B5A8-A66CC47AABE1}"/>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3" xfId="11095" xr:uid="{6B9A8D02-9D5F-42CE-B111-B09AC0172BF6}"/>
    <cellStyle name="Comma 6 2 2 4 2 2 2 3 3 2" xfId="23227" xr:uid="{609FAB3B-9A6B-46B1-A843-0B21D30853C5}"/>
    <cellStyle name="Comma 6 2 2 4 2 2 2 3 4" xfId="15139" xr:uid="{3190763A-33A5-47DC-9889-5F28800704E4}"/>
    <cellStyle name="Comma 6 2 2 4 2 2 2 4" xfId="5029" xr:uid="{44F1A668-4B0D-4BC6-9A53-2EC353FF64EE}"/>
    <cellStyle name="Comma 6 2 2 4 2 2 2 4 2" xfId="17161" xr:uid="{549EDE03-2760-4B9A-92DE-E04D2EB956A4}"/>
    <cellStyle name="Comma 6 2 2 4 2 2 2 5" xfId="9073" xr:uid="{BFDB66EF-BD38-4E10-8580-2BA6FC26A1D9}"/>
    <cellStyle name="Comma 6 2 2 4 2 2 2 5 2" xfId="21205" xr:uid="{D9B694DD-0781-4A54-B11C-1C183E8D11F9}"/>
    <cellStyle name="Comma 6 2 2 4 2 2 2 6" xfId="13117" xr:uid="{307C547D-749B-4738-AC30-2B0089FCEDA2}"/>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3" xfId="11601" xr:uid="{0E72A50F-CF74-4EF7-8231-6483B35B4E60}"/>
    <cellStyle name="Comma 6 2 2 4 2 2 3 2 3 2" xfId="23733" xr:uid="{D3F48E04-0C36-4A7D-ADA8-B5B0DC32AF72}"/>
    <cellStyle name="Comma 6 2 2 4 2 2 3 2 4" xfId="15645" xr:uid="{27D14ACB-6352-4B31-82A4-5E1F7B2F46F3}"/>
    <cellStyle name="Comma 6 2 2 4 2 2 3 3" xfId="5535" xr:uid="{268202E5-C721-4C17-B954-323FEDA5D542}"/>
    <cellStyle name="Comma 6 2 2 4 2 2 3 3 2" xfId="17667" xr:uid="{528DEBEE-33A4-4935-9FF2-71C73920276D}"/>
    <cellStyle name="Comma 6 2 2 4 2 2 3 4" xfId="9579" xr:uid="{44C5E7FF-F0C2-44C1-981D-4020EC16326D}"/>
    <cellStyle name="Comma 6 2 2 4 2 2 3 4 2" xfId="21711" xr:uid="{14A93D00-C123-40E2-966D-817DE2DD2E91}"/>
    <cellStyle name="Comma 6 2 2 4 2 2 3 5" xfId="13623" xr:uid="{D22A683A-5DD8-46BF-80C3-1B291F581C3D}"/>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3" xfId="10590" xr:uid="{D3CF770C-CA74-4C4C-AC09-5C6DF43C8CA5}"/>
    <cellStyle name="Comma 6 2 2 4 2 2 4 3 2" xfId="22722" xr:uid="{83B1E72B-F9E4-4EC7-9C2C-023B5D71A837}"/>
    <cellStyle name="Comma 6 2 2 4 2 2 4 4" xfId="14634" xr:uid="{9E64AB86-66FC-433C-81FC-5237B6834E1B}"/>
    <cellStyle name="Comma 6 2 2 4 2 2 5" xfId="4524" xr:uid="{5568A344-62E0-4B6D-9D8A-16D91887F31B}"/>
    <cellStyle name="Comma 6 2 2 4 2 2 5 2" xfId="16656" xr:uid="{FC6F80C1-3808-478B-A60D-2E39383183E9}"/>
    <cellStyle name="Comma 6 2 2 4 2 2 6" xfId="8568" xr:uid="{6005FEBE-C875-4838-BA36-48BDD80AC97D}"/>
    <cellStyle name="Comma 6 2 2 4 2 2 6 2" xfId="20700" xr:uid="{A7E4BE78-0812-4F96-8983-D17DD7AC5604}"/>
    <cellStyle name="Comma 6 2 2 4 2 2 7" xfId="12612" xr:uid="{EDAC3839-6100-420A-B77C-E7E7986213E9}"/>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3" xfId="11853" xr:uid="{B88A7ABE-DD4C-4A59-BEF4-366F3919EF8B}"/>
    <cellStyle name="Comma 6 2 2 4 2 3 2 2 3 2" xfId="23985" xr:uid="{12F82823-4BE7-405C-9C29-1413A7C1A211}"/>
    <cellStyle name="Comma 6 2 2 4 2 3 2 2 4" xfId="15897" xr:uid="{1B8058E8-34A9-4A27-B276-7911F07F9C53}"/>
    <cellStyle name="Comma 6 2 2 4 2 3 2 3" xfId="5787" xr:uid="{5D977D9C-1FA6-4E1A-9778-2C801BA655CA}"/>
    <cellStyle name="Comma 6 2 2 4 2 3 2 3 2" xfId="17919" xr:uid="{42B3F5E9-ECE2-4FF3-8000-E54714635F64}"/>
    <cellStyle name="Comma 6 2 2 4 2 3 2 4" xfId="9831" xr:uid="{38533AA9-765B-4E7A-B90D-0E75BBC4BFF3}"/>
    <cellStyle name="Comma 6 2 2 4 2 3 2 4 2" xfId="21963" xr:uid="{48E35AB3-0230-4B50-A482-B944ECE625E3}"/>
    <cellStyle name="Comma 6 2 2 4 2 3 2 5" xfId="13875" xr:uid="{373F8FB2-4E09-48C2-8C3B-B079CD49E614}"/>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3" xfId="10842" xr:uid="{5C6F5C50-87B9-4420-ACE6-03BBBC71B772}"/>
    <cellStyle name="Comma 6 2 2 4 2 3 3 3 2" xfId="22974" xr:uid="{6609C04F-4574-43E7-846F-E94D785F3F58}"/>
    <cellStyle name="Comma 6 2 2 4 2 3 3 4" xfId="14886" xr:uid="{122A494C-E828-469D-B94C-B1DFE4E37299}"/>
    <cellStyle name="Comma 6 2 2 4 2 3 4" xfId="4776" xr:uid="{8B4D0A14-3903-455B-B13D-A7987D8BB862}"/>
    <cellStyle name="Comma 6 2 2 4 2 3 4 2" xfId="16908" xr:uid="{C09705DE-43C5-4284-8762-344ED940241F}"/>
    <cellStyle name="Comma 6 2 2 4 2 3 5" xfId="8820" xr:uid="{89A8EF42-4C9D-4A41-94D7-CCE681E4000E}"/>
    <cellStyle name="Comma 6 2 2 4 2 3 5 2" xfId="20952" xr:uid="{B1F898B4-2E95-4CF5-BE9E-AF6C6CB89149}"/>
    <cellStyle name="Comma 6 2 2 4 2 3 6" xfId="12864" xr:uid="{56727CC5-7754-491A-8856-6161EB28B70C}"/>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3" xfId="11348" xr:uid="{5E2582CE-5FB6-4CEF-9277-5FDA3A382440}"/>
    <cellStyle name="Comma 6 2 2 4 2 4 2 3 2" xfId="23480" xr:uid="{16603B41-2FA6-4EBA-9AF8-E998569D6409}"/>
    <cellStyle name="Comma 6 2 2 4 2 4 2 4" xfId="15392" xr:uid="{E9420D06-4B24-47DC-9734-E0D017D307E2}"/>
    <cellStyle name="Comma 6 2 2 4 2 4 3" xfId="5282" xr:uid="{B5AC84A4-EE86-452B-87BE-683322D7A307}"/>
    <cellStyle name="Comma 6 2 2 4 2 4 3 2" xfId="17414" xr:uid="{6ADF88E7-D52E-419E-864D-0FAA85F0C4CF}"/>
    <cellStyle name="Comma 6 2 2 4 2 4 4" xfId="9326" xr:uid="{AA925569-DBC6-4301-95BC-3C869A73E3B6}"/>
    <cellStyle name="Comma 6 2 2 4 2 4 4 2" xfId="21458" xr:uid="{7F189476-44C3-4904-B7E1-61EDACF76C14}"/>
    <cellStyle name="Comma 6 2 2 4 2 4 5" xfId="13370" xr:uid="{588E4C50-493B-4E10-9D49-78FC918C9C9B}"/>
    <cellStyle name="Comma 6 2 2 4 2 5" xfId="2249" xr:uid="{EF4FB094-E242-4C51-AC1F-75B5AA844C7D}"/>
    <cellStyle name="Comma 6 2 2 4 2 5 2" xfId="6293" xr:uid="{4E894FE8-F052-48F8-A525-F55C1B2B89D3}"/>
    <cellStyle name="Comma 6 2 2 4 2 5 2 2" xfId="18425" xr:uid="{F6CB28CC-8A33-44FC-AE2E-991D8FFA8519}"/>
    <cellStyle name="Comma 6 2 2 4 2 5 3" xfId="10337" xr:uid="{0A3F73E6-E25D-4FBC-A03B-04D3324E10D3}"/>
    <cellStyle name="Comma 6 2 2 4 2 5 3 2" xfId="22469" xr:uid="{F171E40A-E7A2-4363-AF2A-653AAFDBB06A}"/>
    <cellStyle name="Comma 6 2 2 4 2 5 4" xfId="14381" xr:uid="{C8420C2C-481B-45C3-9E98-5D7B46B00C9A}"/>
    <cellStyle name="Comma 6 2 2 4 2 6" xfId="4271" xr:uid="{44423115-65F8-47BE-B359-33F2400161BE}"/>
    <cellStyle name="Comma 6 2 2 4 2 6 2" xfId="16403" xr:uid="{A514332F-E35F-4B82-8328-CF5FB6CDCCF7}"/>
    <cellStyle name="Comma 6 2 2 4 2 7" xfId="8315" xr:uid="{D6011505-8931-449F-9371-23727721E3FB}"/>
    <cellStyle name="Comma 6 2 2 4 2 7 2" xfId="20447" xr:uid="{0202D28B-7965-464C-9DA8-7F3B6339DF06}"/>
    <cellStyle name="Comma 6 2 2 4 2 8" xfId="12359" xr:uid="{A17AA0D9-6134-4171-B638-DB3D35344CF1}"/>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3" xfId="11980" xr:uid="{3436E089-29B5-4D9A-84CA-9A139B2FC08A}"/>
    <cellStyle name="Comma 6 2 2 4 3 2 2 2 3 2" xfId="24112" xr:uid="{7FF183BA-8A65-406D-AD87-DF5F0A8C84F2}"/>
    <cellStyle name="Comma 6 2 2 4 3 2 2 2 4" xfId="16024" xr:uid="{CBDAB9F5-A06F-4CFC-B742-B1E58DE4E952}"/>
    <cellStyle name="Comma 6 2 2 4 3 2 2 3" xfId="5914" xr:uid="{FC725180-BAA9-4274-AFB8-0396781DB9FA}"/>
    <cellStyle name="Comma 6 2 2 4 3 2 2 3 2" xfId="18046" xr:uid="{532DDB1A-D7DC-4652-BB52-64E842ABDCD9}"/>
    <cellStyle name="Comma 6 2 2 4 3 2 2 4" xfId="9958" xr:uid="{64E189BE-645D-4286-BEF0-A22A491448DD}"/>
    <cellStyle name="Comma 6 2 2 4 3 2 2 4 2" xfId="22090" xr:uid="{ACC303B9-7229-48C0-831A-5A91AF5C2C57}"/>
    <cellStyle name="Comma 6 2 2 4 3 2 2 5" xfId="14002" xr:uid="{22C9ADC5-A7E4-4959-8D85-0E4FD052A6A0}"/>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3" xfId="10969" xr:uid="{64DF3945-C33A-4157-B675-73BAAF1C6304}"/>
    <cellStyle name="Comma 6 2 2 4 3 2 3 3 2" xfId="23101" xr:uid="{E3B27C65-56CE-4BE2-9139-74ACF99E4103}"/>
    <cellStyle name="Comma 6 2 2 4 3 2 3 4" xfId="15013" xr:uid="{8B3D48B4-6CC6-4C90-BA6A-B6D599A1A751}"/>
    <cellStyle name="Comma 6 2 2 4 3 2 4" xfId="4903" xr:uid="{A138AE8E-48A4-4CBA-B8FF-9A1BAE0F455C}"/>
    <cellStyle name="Comma 6 2 2 4 3 2 4 2" xfId="17035" xr:uid="{7825ABE8-3961-4DED-BD86-615D839EB804}"/>
    <cellStyle name="Comma 6 2 2 4 3 2 5" xfId="8947" xr:uid="{06DB3F25-6D07-411D-8DB6-C187198F5384}"/>
    <cellStyle name="Comma 6 2 2 4 3 2 5 2" xfId="21079" xr:uid="{CE257F82-AEBA-4AF6-9B4B-C6843935D825}"/>
    <cellStyle name="Comma 6 2 2 4 3 2 6" xfId="12991" xr:uid="{4EFC990B-4C7C-4375-9A94-562C95EF5A7F}"/>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3" xfId="11475" xr:uid="{8DC5F63F-6CB2-4188-BF7D-E3630A7BFD10}"/>
    <cellStyle name="Comma 6 2 2 4 3 3 2 3 2" xfId="23607" xr:uid="{D00F1C67-B91D-4030-A001-3A78AED0DC9B}"/>
    <cellStyle name="Comma 6 2 2 4 3 3 2 4" xfId="15519" xr:uid="{4E15372B-E45C-4D64-B78E-F7DEDBEB4074}"/>
    <cellStyle name="Comma 6 2 2 4 3 3 3" xfId="5409" xr:uid="{3E205C11-B149-4C6E-B4C2-23EB1BE7CC26}"/>
    <cellStyle name="Comma 6 2 2 4 3 3 3 2" xfId="17541" xr:uid="{0A62EA06-81CA-43AF-ADCF-EA56BB831C93}"/>
    <cellStyle name="Comma 6 2 2 4 3 3 4" xfId="9453" xr:uid="{F14F9899-8DD3-410B-A7AF-45C266F6C650}"/>
    <cellStyle name="Comma 6 2 2 4 3 3 4 2" xfId="21585" xr:uid="{BED51046-FF6D-4428-A0F2-E4CEFA331494}"/>
    <cellStyle name="Comma 6 2 2 4 3 3 5" xfId="13497" xr:uid="{4BB0C09F-2D2E-48D1-BC9D-E4E44ABC1858}"/>
    <cellStyle name="Comma 6 2 2 4 3 4" xfId="2376" xr:uid="{650722D7-31F4-4EEB-89E7-BB6AF629D714}"/>
    <cellStyle name="Comma 6 2 2 4 3 4 2" xfId="6420" xr:uid="{83B64A6D-FCF2-4E65-AE56-7DC270DBE047}"/>
    <cellStyle name="Comma 6 2 2 4 3 4 2 2" xfId="18552" xr:uid="{B1A4571D-8790-4C1F-B546-A9C8DC54C356}"/>
    <cellStyle name="Comma 6 2 2 4 3 4 3" xfId="10464" xr:uid="{2D6B30F3-FCE4-4091-ADA2-9676F6BEB04A}"/>
    <cellStyle name="Comma 6 2 2 4 3 4 3 2" xfId="22596" xr:uid="{8109A645-9CEB-402A-A9C9-57FD2926AD64}"/>
    <cellStyle name="Comma 6 2 2 4 3 4 4" xfId="14508" xr:uid="{8215A16A-0AED-4184-9A30-F4345687A5B7}"/>
    <cellStyle name="Comma 6 2 2 4 3 5" xfId="4398" xr:uid="{FC6E7138-4447-4864-8144-68EF9C88011F}"/>
    <cellStyle name="Comma 6 2 2 4 3 5 2" xfId="16530" xr:uid="{0B6C0155-2D2B-4CBE-BBDF-F268765A005D}"/>
    <cellStyle name="Comma 6 2 2 4 3 6" xfId="8442" xr:uid="{1299B428-4669-4F73-A650-509F8D6A1320}"/>
    <cellStyle name="Comma 6 2 2 4 3 6 2" xfId="20574" xr:uid="{F41C05D2-AD1D-46FF-810B-E992705E799B}"/>
    <cellStyle name="Comma 6 2 2 4 3 7" xfId="12486" xr:uid="{8F39C7D7-A762-4557-9683-EFE580E8881C}"/>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3" xfId="11727" xr:uid="{2C33BE52-6861-4D52-9411-7FDE8EB437AF}"/>
    <cellStyle name="Comma 6 2 2 4 4 2 2 3 2" xfId="23859" xr:uid="{136ED6FC-CD49-4AAC-881E-FCF95350D7A5}"/>
    <cellStyle name="Comma 6 2 2 4 4 2 2 4" xfId="15771" xr:uid="{2AD99529-C208-49B0-BE90-DE72A7E214CF}"/>
    <cellStyle name="Comma 6 2 2 4 4 2 3" xfId="5661" xr:uid="{BE45C15C-A78A-4DBB-965B-F3D7CCB215F6}"/>
    <cellStyle name="Comma 6 2 2 4 4 2 3 2" xfId="17793" xr:uid="{02852619-8139-4048-8B89-1DD664327AA9}"/>
    <cellStyle name="Comma 6 2 2 4 4 2 4" xfId="9705" xr:uid="{85F1D1FF-270D-46E4-B065-C31EFE614BB1}"/>
    <cellStyle name="Comma 6 2 2 4 4 2 4 2" xfId="21837" xr:uid="{937C7AD4-91CB-4200-B097-7F22BF0F3654}"/>
    <cellStyle name="Comma 6 2 2 4 4 2 5" xfId="13749" xr:uid="{81292045-7F70-4908-9A4D-4F2E8A2891D2}"/>
    <cellStyle name="Comma 6 2 2 4 4 3" xfId="2628" xr:uid="{0DBAE870-337C-43FB-B020-5EF1B77CE121}"/>
    <cellStyle name="Comma 6 2 2 4 4 3 2" xfId="6672" xr:uid="{16B644D8-221F-4931-9077-42C4E9B898DC}"/>
    <cellStyle name="Comma 6 2 2 4 4 3 2 2" xfId="18804" xr:uid="{775C47BE-03D9-49EB-953D-81D2BB12BC89}"/>
    <cellStyle name="Comma 6 2 2 4 4 3 3" xfId="10716" xr:uid="{586CD7A1-4FAF-4080-8A29-774392AD9292}"/>
    <cellStyle name="Comma 6 2 2 4 4 3 3 2" xfId="22848" xr:uid="{F8D88D08-6646-4B96-942F-49A6BF3E8A60}"/>
    <cellStyle name="Comma 6 2 2 4 4 3 4" xfId="14760" xr:uid="{1EC4CDC1-6C89-49AF-81D2-533F72DAD408}"/>
    <cellStyle name="Comma 6 2 2 4 4 4" xfId="4650" xr:uid="{06EAB36B-693C-4933-819D-8D188C967073}"/>
    <cellStyle name="Comma 6 2 2 4 4 4 2" xfId="16782" xr:uid="{846971A2-6210-4479-8906-BCA3A51960EB}"/>
    <cellStyle name="Comma 6 2 2 4 4 5" xfId="8694" xr:uid="{D648F3CA-BD46-4716-B7CD-4273B3638A87}"/>
    <cellStyle name="Comma 6 2 2 4 4 5 2" xfId="20826" xr:uid="{E9BB29BB-FFB9-46DF-89CC-EAEDBDF62373}"/>
    <cellStyle name="Comma 6 2 2 4 4 6" xfId="12738" xr:uid="{7281797D-B084-4A7C-B054-CC2079CD7DD9}"/>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3" xfId="11222" xr:uid="{DFCF5F92-A852-4B95-B362-5C9D7D2980D9}"/>
    <cellStyle name="Comma 6 2 2 4 5 2 3 2" xfId="23354" xr:uid="{4AFD2C5D-1260-430B-9F9E-857A13AC73C4}"/>
    <cellStyle name="Comma 6 2 2 4 5 2 4" xfId="15266" xr:uid="{FC036503-D39C-49C6-993E-04BC08FF3C60}"/>
    <cellStyle name="Comma 6 2 2 4 5 3" xfId="5156" xr:uid="{72A9AC97-9935-4899-B771-945495B316D3}"/>
    <cellStyle name="Comma 6 2 2 4 5 3 2" xfId="17288" xr:uid="{3A3341BC-6ABF-494B-9304-1659289FBB99}"/>
    <cellStyle name="Comma 6 2 2 4 5 4" xfId="9200" xr:uid="{3AD6C54E-82A4-4DD8-BCB5-570418D520E6}"/>
    <cellStyle name="Comma 6 2 2 4 5 4 2" xfId="21332" xr:uid="{514372BF-9671-4D63-AE03-64B2A66E2C24}"/>
    <cellStyle name="Comma 6 2 2 4 5 5" xfId="13244" xr:uid="{DCDB677E-857F-4B86-A4D8-6846D58A56CA}"/>
    <cellStyle name="Comma 6 2 2 4 6" xfId="2123" xr:uid="{1337899C-DB13-4579-9CC1-4AD55B085FD2}"/>
    <cellStyle name="Comma 6 2 2 4 6 2" xfId="6167" xr:uid="{39193B1A-793C-49FC-AE85-E9E66F90C6FC}"/>
    <cellStyle name="Comma 6 2 2 4 6 2 2" xfId="18299" xr:uid="{B1BB9574-49AF-407C-881C-7D5F5BAFC951}"/>
    <cellStyle name="Comma 6 2 2 4 6 3" xfId="10211" xr:uid="{101AC28A-A084-4C90-A909-E1262678621F}"/>
    <cellStyle name="Comma 6 2 2 4 6 3 2" xfId="22343" xr:uid="{146E71BC-2FF6-42AF-AC5F-3AA227964DE1}"/>
    <cellStyle name="Comma 6 2 2 4 6 4" xfId="14255" xr:uid="{BA264565-F7D4-4CC9-9367-1A702AACD4F0}"/>
    <cellStyle name="Comma 6 2 2 4 7" xfId="4145" xr:uid="{391A6D22-C2FD-4C61-9C5C-53D3EE0C36FA}"/>
    <cellStyle name="Comma 6 2 2 4 7 2" xfId="16277" xr:uid="{3FA0AC08-DC3D-4358-A166-5ADE2D30E817}"/>
    <cellStyle name="Comma 6 2 2 4 8" xfId="8189" xr:uid="{E377ABE8-75F4-45FF-A75F-6D45FD1D7B2C}"/>
    <cellStyle name="Comma 6 2 2 4 8 2" xfId="20321" xr:uid="{9B393C5C-E7B3-4323-80EC-7F2A3FDCD3F8}"/>
    <cellStyle name="Comma 6 2 2 4 9" xfId="12233" xr:uid="{1669DA6F-5C4A-4E9B-BA90-F2B7B746326B}"/>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3" xfId="12043" xr:uid="{5CD6D9ED-6226-47E1-8CA6-F0E9A7C46EC7}"/>
    <cellStyle name="Comma 6 2 2 5 2 2 2 2 3 2" xfId="24175" xr:uid="{025B0561-DFDC-4274-85A8-1695E2A61D60}"/>
    <cellStyle name="Comma 6 2 2 5 2 2 2 2 4" xfId="16087" xr:uid="{1161BB94-7BE4-4E1E-B41E-CE51BB41B077}"/>
    <cellStyle name="Comma 6 2 2 5 2 2 2 3" xfId="5977" xr:uid="{25848AC6-7C3B-4C24-BE72-A0E3701EB681}"/>
    <cellStyle name="Comma 6 2 2 5 2 2 2 3 2" xfId="18109" xr:uid="{BBB9179D-3DE1-4EDC-AE21-9FD101F44E7F}"/>
    <cellStyle name="Comma 6 2 2 5 2 2 2 4" xfId="10021" xr:uid="{044869DD-5178-464C-AAF0-6AD74541D77C}"/>
    <cellStyle name="Comma 6 2 2 5 2 2 2 4 2" xfId="22153" xr:uid="{87FBFAA9-AF32-43AD-98FB-EAECB39BE431}"/>
    <cellStyle name="Comma 6 2 2 5 2 2 2 5" xfId="14065" xr:uid="{537F9E68-2772-46EC-ACD5-8145B69A185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3" xfId="11032" xr:uid="{BD703B12-D0F8-4797-A829-3650BFFCC116}"/>
    <cellStyle name="Comma 6 2 2 5 2 2 3 3 2" xfId="23164" xr:uid="{C40CE836-1C19-4948-8F96-6404C8BC6724}"/>
    <cellStyle name="Comma 6 2 2 5 2 2 3 4" xfId="15076" xr:uid="{81F22C4F-5404-4598-889D-9A937B328E72}"/>
    <cellStyle name="Comma 6 2 2 5 2 2 4" xfId="4966" xr:uid="{4752A822-8ED2-44F8-89CD-CCF593B67907}"/>
    <cellStyle name="Comma 6 2 2 5 2 2 4 2" xfId="17098" xr:uid="{2CC1A5D7-5ACE-416C-8BFC-0F8F1108A960}"/>
    <cellStyle name="Comma 6 2 2 5 2 2 5" xfId="9010" xr:uid="{4F05B9F2-D371-48C4-A510-C1B5F16C4DB7}"/>
    <cellStyle name="Comma 6 2 2 5 2 2 5 2" xfId="21142" xr:uid="{74B1253C-D624-46F7-94FB-54F90851C168}"/>
    <cellStyle name="Comma 6 2 2 5 2 2 6" xfId="13054" xr:uid="{E3356C88-19F0-430E-836E-171974EB8840}"/>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3" xfId="11538" xr:uid="{4C790D41-9D60-4EC4-8A75-2AFAE2AC442F}"/>
    <cellStyle name="Comma 6 2 2 5 2 3 2 3 2" xfId="23670" xr:uid="{0D8589EA-E428-416F-9463-14EF2713A9F3}"/>
    <cellStyle name="Comma 6 2 2 5 2 3 2 4" xfId="15582" xr:uid="{9B331DCF-690D-44AD-98E2-004F9B19EAD7}"/>
    <cellStyle name="Comma 6 2 2 5 2 3 3" xfId="5472" xr:uid="{52E9A8CA-564E-4C7A-BE69-C34F57C55B36}"/>
    <cellStyle name="Comma 6 2 2 5 2 3 3 2" xfId="17604" xr:uid="{6752ECCE-F5B3-4D6D-8C8C-D961DF024473}"/>
    <cellStyle name="Comma 6 2 2 5 2 3 4" xfId="9516" xr:uid="{D1D0B971-BA91-4B1B-A085-AE1953B5897A}"/>
    <cellStyle name="Comma 6 2 2 5 2 3 4 2" xfId="21648" xr:uid="{7A1DDDDC-0188-4B05-A785-DE03F0E3C924}"/>
    <cellStyle name="Comma 6 2 2 5 2 3 5" xfId="13560" xr:uid="{E99EF451-FB18-4387-8C1E-595BAB4848B9}"/>
    <cellStyle name="Comma 6 2 2 5 2 4" xfId="2439" xr:uid="{64F2BF82-187F-4FB5-9D01-D4CF9D8E21F5}"/>
    <cellStyle name="Comma 6 2 2 5 2 4 2" xfId="6483" xr:uid="{C87F38DA-E529-4515-A92F-190B546A9E6C}"/>
    <cellStyle name="Comma 6 2 2 5 2 4 2 2" xfId="18615" xr:uid="{C47E7011-C7C6-4498-8238-4C5CE374F4D2}"/>
    <cellStyle name="Comma 6 2 2 5 2 4 3" xfId="10527" xr:uid="{C7906EA6-D513-46E8-AA2E-7E2C2988DF43}"/>
    <cellStyle name="Comma 6 2 2 5 2 4 3 2" xfId="22659" xr:uid="{03B4CCA0-7772-4C6C-BCB3-66DFFFDC75EC}"/>
    <cellStyle name="Comma 6 2 2 5 2 4 4" xfId="14571" xr:uid="{307B3E6F-7277-4CFF-920C-8EE96A2E6D85}"/>
    <cellStyle name="Comma 6 2 2 5 2 5" xfId="4461" xr:uid="{4D691D0C-9463-429F-A3CD-DC37A9F9757F}"/>
    <cellStyle name="Comma 6 2 2 5 2 5 2" xfId="16593" xr:uid="{4CC89CEA-842B-488A-89B7-5988B66D70A0}"/>
    <cellStyle name="Comma 6 2 2 5 2 6" xfId="8505" xr:uid="{49F6B270-6673-4FC5-94B3-E775535B3E39}"/>
    <cellStyle name="Comma 6 2 2 5 2 6 2" xfId="20637" xr:uid="{A1EEA521-C33A-449A-8BF4-155C63EA7856}"/>
    <cellStyle name="Comma 6 2 2 5 2 7" xfId="12549" xr:uid="{F7E5DD83-3265-4485-BCE7-9FEB37B6B49A}"/>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3" xfId="11790" xr:uid="{9145C765-22E7-4751-9E6E-442C336E67CB}"/>
    <cellStyle name="Comma 6 2 2 5 3 2 2 3 2" xfId="23922" xr:uid="{F3CB095A-F163-4887-9B1C-E8775E5122C4}"/>
    <cellStyle name="Comma 6 2 2 5 3 2 2 4" xfId="15834" xr:uid="{38FD8F4F-10D6-4F70-BC19-1AAEF56DC4E7}"/>
    <cellStyle name="Comma 6 2 2 5 3 2 3" xfId="5724" xr:uid="{D3A56E85-77A8-4A32-BC10-6996A096D2DA}"/>
    <cellStyle name="Comma 6 2 2 5 3 2 3 2" xfId="17856" xr:uid="{E4D44398-A20F-488E-8D36-0BC9D9E7A25A}"/>
    <cellStyle name="Comma 6 2 2 5 3 2 4" xfId="9768" xr:uid="{4952E2BD-AC79-492F-A29B-E030F3FEA758}"/>
    <cellStyle name="Comma 6 2 2 5 3 2 4 2" xfId="21900" xr:uid="{019B0E13-9368-4BB6-8409-E978DA1463C1}"/>
    <cellStyle name="Comma 6 2 2 5 3 2 5" xfId="13812" xr:uid="{EEC16448-2898-4E4D-A4E0-31979E12FECC}"/>
    <cellStyle name="Comma 6 2 2 5 3 3" xfId="2691" xr:uid="{E3BBD0A4-6DB8-4FED-BD42-D47CBD4970C8}"/>
    <cellStyle name="Comma 6 2 2 5 3 3 2" xfId="6735" xr:uid="{21D74339-7D3A-4751-A88E-CCFDA2149BDD}"/>
    <cellStyle name="Comma 6 2 2 5 3 3 2 2" xfId="18867" xr:uid="{DD39A3B4-0E6C-4020-BCB4-5564CA869D3D}"/>
    <cellStyle name="Comma 6 2 2 5 3 3 3" xfId="10779" xr:uid="{4BE88034-3A6B-4264-82EF-C08E75161930}"/>
    <cellStyle name="Comma 6 2 2 5 3 3 3 2" xfId="22911" xr:uid="{508AB848-0A7C-481B-B3C6-DFC1DA5E774D}"/>
    <cellStyle name="Comma 6 2 2 5 3 3 4" xfId="14823" xr:uid="{D4B06AC5-E3AB-457F-84A2-A17F6130C37B}"/>
    <cellStyle name="Comma 6 2 2 5 3 4" xfId="4713" xr:uid="{A0FCB987-2BE6-46A3-B9DC-B01549917CAF}"/>
    <cellStyle name="Comma 6 2 2 5 3 4 2" xfId="16845" xr:uid="{43540175-6C2F-4E4B-8498-BEBDD028E041}"/>
    <cellStyle name="Comma 6 2 2 5 3 5" xfId="8757" xr:uid="{ED765802-8DD9-4A69-8562-14A3D683355C}"/>
    <cellStyle name="Comma 6 2 2 5 3 5 2" xfId="20889" xr:uid="{AA038FCE-152C-412B-B35D-D8D74C89F83B}"/>
    <cellStyle name="Comma 6 2 2 5 3 6" xfId="12801" xr:uid="{70BD3E25-5510-45D9-AE85-4B68266A4C7F}"/>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3" xfId="11285" xr:uid="{7CDD6CE7-6202-41A7-9F1D-7FC8F6C92795}"/>
    <cellStyle name="Comma 6 2 2 5 4 2 3 2" xfId="23417" xr:uid="{DEE1724C-F654-4BD3-BB54-8862F9E74981}"/>
    <cellStyle name="Comma 6 2 2 5 4 2 4" xfId="15329" xr:uid="{2E44CFD7-0B50-44CC-A876-648625DF4279}"/>
    <cellStyle name="Comma 6 2 2 5 4 3" xfId="5219" xr:uid="{BCC401D7-C91B-4867-A2DB-70FE2FAF3B69}"/>
    <cellStyle name="Comma 6 2 2 5 4 3 2" xfId="17351" xr:uid="{A6EB080F-0A66-4D86-B664-EF33796AED3B}"/>
    <cellStyle name="Comma 6 2 2 5 4 4" xfId="9263" xr:uid="{60277C01-0444-4416-AD0F-A8D106156F2C}"/>
    <cellStyle name="Comma 6 2 2 5 4 4 2" xfId="21395" xr:uid="{7C211C8A-AA8D-4D8A-8336-CD3E66F342D5}"/>
    <cellStyle name="Comma 6 2 2 5 4 5" xfId="13307" xr:uid="{CAA755D7-16D3-4D96-AF58-DD1EBF84B0E0}"/>
    <cellStyle name="Comma 6 2 2 5 5" xfId="2186" xr:uid="{2E2D7751-D7A9-48C8-AEF6-B34FB04384E8}"/>
    <cellStyle name="Comma 6 2 2 5 5 2" xfId="6230" xr:uid="{ADCF377A-B42B-435D-A183-ED1A5E11E2A6}"/>
    <cellStyle name="Comma 6 2 2 5 5 2 2" xfId="18362" xr:uid="{24AE0074-E6F5-40CB-AC91-FA964D3D18BD}"/>
    <cellStyle name="Comma 6 2 2 5 5 3" xfId="10274" xr:uid="{2CF20FE2-302A-401F-9CEF-1A63AE18BD66}"/>
    <cellStyle name="Comma 6 2 2 5 5 3 2" xfId="22406" xr:uid="{5F2479AE-EA97-4ECC-B33F-EE7046B424AB}"/>
    <cellStyle name="Comma 6 2 2 5 5 4" xfId="14318" xr:uid="{5FA5A70D-5337-4286-B7AE-063BB744352A}"/>
    <cellStyle name="Comma 6 2 2 5 6" xfId="4208" xr:uid="{D7F6EA46-A31F-4DBB-A3EE-DCD18D91EE41}"/>
    <cellStyle name="Comma 6 2 2 5 6 2" xfId="16340" xr:uid="{DC5DA490-4659-4AC5-B81B-B06DC8397CF7}"/>
    <cellStyle name="Comma 6 2 2 5 7" xfId="8252" xr:uid="{3B39BC6B-A1C1-41F0-823F-E61837D352D2}"/>
    <cellStyle name="Comma 6 2 2 5 7 2" xfId="20384" xr:uid="{B1CDFD06-E3DF-4BEE-B5BA-F9EDAEAA866D}"/>
    <cellStyle name="Comma 6 2 2 5 8" xfId="12296" xr:uid="{0EDFD809-46E4-4440-9509-A398ABE7DDD5}"/>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3" xfId="11917" xr:uid="{E7F6A972-2270-4382-8992-1237CC3FC12D}"/>
    <cellStyle name="Comma 6 2 2 6 2 2 2 3 2" xfId="24049" xr:uid="{C50284C1-5318-4608-B897-B20F55309E98}"/>
    <cellStyle name="Comma 6 2 2 6 2 2 2 4" xfId="15961" xr:uid="{2FF17E9A-A280-4A37-9A54-7ED7EDED3294}"/>
    <cellStyle name="Comma 6 2 2 6 2 2 3" xfId="5851" xr:uid="{DCF13A02-4591-40BD-B51E-8953CBF8F962}"/>
    <cellStyle name="Comma 6 2 2 6 2 2 3 2" xfId="17983" xr:uid="{C2AF7E88-AF42-4519-ACB5-71058849A039}"/>
    <cellStyle name="Comma 6 2 2 6 2 2 4" xfId="9895" xr:uid="{5585956A-0C44-4DA2-B8B8-7DA27719ACF2}"/>
    <cellStyle name="Comma 6 2 2 6 2 2 4 2" xfId="22027" xr:uid="{DE11F094-EB7F-4EB8-97E4-D3C7D992B5DE}"/>
    <cellStyle name="Comma 6 2 2 6 2 2 5" xfId="13939" xr:uid="{43BFB1CC-8185-4EA2-B385-9632BCEC0732}"/>
    <cellStyle name="Comma 6 2 2 6 2 3" xfId="2818" xr:uid="{FDCE188F-6EE7-43CA-AB0A-4CD2AC412C97}"/>
    <cellStyle name="Comma 6 2 2 6 2 3 2" xfId="6862" xr:uid="{038378C7-EF0B-4E44-AA4F-F5E4190FD44B}"/>
    <cellStyle name="Comma 6 2 2 6 2 3 2 2" xfId="18994" xr:uid="{E1DB28E5-3C57-46FE-83C2-4F918A1EDA48}"/>
    <cellStyle name="Comma 6 2 2 6 2 3 3" xfId="10906" xr:uid="{6B5E702D-1D93-4C0D-8D79-E9E762C81D9D}"/>
    <cellStyle name="Comma 6 2 2 6 2 3 3 2" xfId="23038" xr:uid="{A917FD83-BC1C-4DFD-9FFE-B514565FB108}"/>
    <cellStyle name="Comma 6 2 2 6 2 3 4" xfId="14950" xr:uid="{CC0729B5-030A-4198-BE87-AA126B2D1F78}"/>
    <cellStyle name="Comma 6 2 2 6 2 4" xfId="4840" xr:uid="{AF2BABBA-0DF7-4626-80C1-108A1C59E6F0}"/>
    <cellStyle name="Comma 6 2 2 6 2 4 2" xfId="16972" xr:uid="{C7FA0246-3B0F-44EE-924F-A177CD90DF74}"/>
    <cellStyle name="Comma 6 2 2 6 2 5" xfId="8884" xr:uid="{A0542E5B-4641-430B-96AE-CBCDD1EC2BCA}"/>
    <cellStyle name="Comma 6 2 2 6 2 5 2" xfId="21016" xr:uid="{B7A3FFEA-D58F-4414-99D5-F095C7A1E686}"/>
    <cellStyle name="Comma 6 2 2 6 2 6" xfId="12928" xr:uid="{19659B89-1D96-4958-B7D4-1B589F0C7A7A}"/>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3" xfId="11412" xr:uid="{F0EF69BE-D764-4D4C-B9F8-66C0F97E4990}"/>
    <cellStyle name="Comma 6 2 2 6 3 2 3 2" xfId="23544" xr:uid="{CABAD855-9DE3-408B-8B5F-D1018AFDEA82}"/>
    <cellStyle name="Comma 6 2 2 6 3 2 4" xfId="15456" xr:uid="{1EEFC6E6-41D0-4BB6-9E00-7C4097CE7C18}"/>
    <cellStyle name="Comma 6 2 2 6 3 3" xfId="5346" xr:uid="{B6D3A4D3-F747-4651-B09E-6A35E9E31787}"/>
    <cellStyle name="Comma 6 2 2 6 3 3 2" xfId="17478" xr:uid="{397BD612-F3FC-4F26-89E2-080B832BEACF}"/>
    <cellStyle name="Comma 6 2 2 6 3 4" xfId="9390" xr:uid="{7F6B3F35-D6B5-4BF6-A72C-15BD838FB8C1}"/>
    <cellStyle name="Comma 6 2 2 6 3 4 2" xfId="21522" xr:uid="{1039CA65-E2A5-4B32-9553-4890E9A7072F}"/>
    <cellStyle name="Comma 6 2 2 6 3 5" xfId="13434" xr:uid="{7A3FDB61-7ABA-4F1E-B0A4-50CCEE14826A}"/>
    <cellStyle name="Comma 6 2 2 6 4" xfId="2313" xr:uid="{20B411F7-4D08-4DCF-916B-68BD90B26BC3}"/>
    <cellStyle name="Comma 6 2 2 6 4 2" xfId="6357" xr:uid="{FD59E196-200C-4291-88E7-2C0CD1BC373C}"/>
    <cellStyle name="Comma 6 2 2 6 4 2 2" xfId="18489" xr:uid="{C8327DC1-FB69-4AB0-AAE5-2963CDC4C2B4}"/>
    <cellStyle name="Comma 6 2 2 6 4 3" xfId="10401" xr:uid="{2821E76B-A409-4760-BEA5-C3677474AB7B}"/>
    <cellStyle name="Comma 6 2 2 6 4 3 2" xfId="22533" xr:uid="{88982E30-3A5D-4B38-9E95-07A75CFEEEB8}"/>
    <cellStyle name="Comma 6 2 2 6 4 4" xfId="14445" xr:uid="{3635980E-6337-4071-A206-C2DD9E5EBBF6}"/>
    <cellStyle name="Comma 6 2 2 6 5" xfId="4335" xr:uid="{16346050-9E8F-457B-B831-BAD6B25AEF1F}"/>
    <cellStyle name="Comma 6 2 2 6 5 2" xfId="16467" xr:uid="{8565C75F-A60B-487E-8138-895073303237}"/>
    <cellStyle name="Comma 6 2 2 6 6" xfId="8379" xr:uid="{BD50BEB3-83E2-4C01-86E5-0E001482692C}"/>
    <cellStyle name="Comma 6 2 2 6 6 2" xfId="20511" xr:uid="{2E57AA27-0B0D-47F4-B820-061FC30D0FB2}"/>
    <cellStyle name="Comma 6 2 2 6 7" xfId="12423" xr:uid="{C45D4E00-9F6D-40B4-95DB-5465995E0C3D}"/>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3" xfId="11664" xr:uid="{9BDF4550-108C-4B3C-B946-DE8E0DC17B77}"/>
    <cellStyle name="Comma 6 2 2 7 2 2 3 2" xfId="23796" xr:uid="{2463F850-7F7B-445E-BFB7-D6C80AB27A33}"/>
    <cellStyle name="Comma 6 2 2 7 2 2 4" xfId="15708" xr:uid="{9890C66E-BCB3-4267-9002-18FDA1C38819}"/>
    <cellStyle name="Comma 6 2 2 7 2 3" xfId="5598" xr:uid="{CD1E79CD-2C00-4A0D-BC19-7E047D979F80}"/>
    <cellStyle name="Comma 6 2 2 7 2 3 2" xfId="17730" xr:uid="{E871B0AD-07A8-4A5F-9476-F8887F25D9A7}"/>
    <cellStyle name="Comma 6 2 2 7 2 4" xfId="9642" xr:uid="{C2251421-6AAF-4FAC-A1A7-F90BA0A993E4}"/>
    <cellStyle name="Comma 6 2 2 7 2 4 2" xfId="21774" xr:uid="{C72C3C53-0B0A-48E2-9F84-4FC9DD062BE1}"/>
    <cellStyle name="Comma 6 2 2 7 2 5" xfId="13686" xr:uid="{33A0C91C-4C29-431F-A026-53EFDF7A7F7C}"/>
    <cellStyle name="Comma 6 2 2 7 3" xfId="2565" xr:uid="{ECCE0B3D-C3F3-452A-8865-248FEA4849C7}"/>
    <cellStyle name="Comma 6 2 2 7 3 2" xfId="6609" xr:uid="{8BA9B90A-B733-43A2-831C-FFE1FEAF66DD}"/>
    <cellStyle name="Comma 6 2 2 7 3 2 2" xfId="18741" xr:uid="{77EDC477-804C-48E2-8297-1ED4AA6C2E82}"/>
    <cellStyle name="Comma 6 2 2 7 3 3" xfId="10653" xr:uid="{496B732C-9B5C-4BDE-8FB7-0FDCB7E1EBA9}"/>
    <cellStyle name="Comma 6 2 2 7 3 3 2" xfId="22785" xr:uid="{B78EBD9B-3FE7-4E4D-8DD3-D31201A33F5B}"/>
    <cellStyle name="Comma 6 2 2 7 3 4" xfId="14697" xr:uid="{FBA8B957-4E09-4182-ACEF-D44E6B2F335E}"/>
    <cellStyle name="Comma 6 2 2 7 4" xfId="4587" xr:uid="{31097569-B22D-45B5-8988-6529DA693999}"/>
    <cellStyle name="Comma 6 2 2 7 4 2" xfId="16719" xr:uid="{820B6B65-9DB1-491C-A65D-051094CEA509}"/>
    <cellStyle name="Comma 6 2 2 7 5" xfId="8631" xr:uid="{BF1B2BD7-FA31-4C6C-A9F0-2F6A8C2BE407}"/>
    <cellStyle name="Comma 6 2 2 7 5 2" xfId="20763" xr:uid="{463BFE6E-554E-4CA1-826A-A908D5AB6630}"/>
    <cellStyle name="Comma 6 2 2 7 6" xfId="12675" xr:uid="{E16E0847-ABAC-4BA8-9B27-134677D89936}"/>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3" xfId="11159" xr:uid="{A497019A-6D51-46AB-B862-313F441886D1}"/>
    <cellStyle name="Comma 6 2 2 8 2 3 2" xfId="23291" xr:uid="{DD9418D3-7F66-414E-8DFA-E0EFBA24C765}"/>
    <cellStyle name="Comma 6 2 2 8 2 4" xfId="15203" xr:uid="{38C09CBF-7B37-4304-BF11-5758AEDDAE0F}"/>
    <cellStyle name="Comma 6 2 2 8 3" xfId="5093" xr:uid="{41E21CC6-002A-40D8-9E75-0A3F367894E9}"/>
    <cellStyle name="Comma 6 2 2 8 3 2" xfId="17225" xr:uid="{F31A772B-7179-4F05-BD09-91B26AD2ACDF}"/>
    <cellStyle name="Comma 6 2 2 8 4" xfId="9137" xr:uid="{3A672B72-78FA-4F3D-827E-0E7524100C17}"/>
    <cellStyle name="Comma 6 2 2 8 4 2" xfId="21269" xr:uid="{D4260E33-651F-49B2-BF65-ECCF743E796D}"/>
    <cellStyle name="Comma 6 2 2 8 5" xfId="13181" xr:uid="{74BEC654-86D0-4B34-B813-700D609EABE5}"/>
    <cellStyle name="Comma 6 2 2 9" xfId="2060" xr:uid="{CD4C8821-09BD-4B7A-A2E2-C70C71AF479A}"/>
    <cellStyle name="Comma 6 2 2 9 2" xfId="6104" xr:uid="{160854CF-85D7-43E0-9FE9-C11B20CC78E3}"/>
    <cellStyle name="Comma 6 2 2 9 2 2" xfId="18236" xr:uid="{62F2B28B-B3CC-406D-BB55-AB4646ECB9F2}"/>
    <cellStyle name="Comma 6 2 2 9 3" xfId="10148" xr:uid="{B595F332-92E5-4E69-A5FF-3E72B39B4B11}"/>
    <cellStyle name="Comma 6 2 2 9 3 2" xfId="22280" xr:uid="{05629BC7-83E8-422D-BAA9-D4EE9BACA967}"/>
    <cellStyle name="Comma 6 2 2 9 4" xfId="14192" xr:uid="{8D7E26B4-B1E2-412F-B395-DC2CD95BEAC0}"/>
    <cellStyle name="Comma 6 2 3" xfId="48" xr:uid="{69EAECA2-5440-4268-A1FA-F3C70AFA53A9}"/>
    <cellStyle name="Comma 6 2 3 10" xfId="12180" xr:uid="{200A1F46-F7B5-4791-9FC9-2DD406C64A3C}"/>
    <cellStyle name="Comma 6 2 3 2" xfId="111" xr:uid="{16BE3FB4-EE50-46C1-9DEC-FD27FC464956}"/>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3" xfId="12116" xr:uid="{5803CBCF-409D-4E85-A0DE-D203CBF2B4D1}"/>
    <cellStyle name="Comma 6 2 3 2 2 2 2 2 2 3 2" xfId="24248" xr:uid="{C2F664E9-DF0E-49D4-BA47-2B9319785993}"/>
    <cellStyle name="Comma 6 2 3 2 2 2 2 2 2 4" xfId="16160" xr:uid="{8940A5F0-7787-4893-8048-3A56C598120A}"/>
    <cellStyle name="Comma 6 2 3 2 2 2 2 2 3" xfId="6050" xr:uid="{CB973F78-E328-45B7-88E0-7569D7830CFB}"/>
    <cellStyle name="Comma 6 2 3 2 2 2 2 2 3 2" xfId="18182" xr:uid="{32F838F8-3C0E-4FA5-99D5-F683772440C6}"/>
    <cellStyle name="Comma 6 2 3 2 2 2 2 2 4" xfId="10094" xr:uid="{6BAEAED4-1FA0-4969-B103-8B16F5FF6419}"/>
    <cellStyle name="Comma 6 2 3 2 2 2 2 2 4 2" xfId="22226" xr:uid="{6D84AB98-1955-4EB7-9643-41D57D8D305B}"/>
    <cellStyle name="Comma 6 2 3 2 2 2 2 2 5" xfId="14138" xr:uid="{9A2AC345-80A7-40ED-AC55-61B508177498}"/>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3" xfId="11105" xr:uid="{B58CF2AB-4200-4E86-B689-B9D8AAD1189D}"/>
    <cellStyle name="Comma 6 2 3 2 2 2 2 3 3 2" xfId="23237" xr:uid="{547264A1-D442-4367-86C2-7B4AF53074BF}"/>
    <cellStyle name="Comma 6 2 3 2 2 2 2 3 4" xfId="15149" xr:uid="{6C02C736-76D3-4ADB-921A-2000979E7616}"/>
    <cellStyle name="Comma 6 2 3 2 2 2 2 4" xfId="5039" xr:uid="{487C155C-ACB3-4162-B530-D689C64CEE02}"/>
    <cellStyle name="Comma 6 2 3 2 2 2 2 4 2" xfId="17171" xr:uid="{93BF4503-5632-4F29-B0E4-3624E2563A54}"/>
    <cellStyle name="Comma 6 2 3 2 2 2 2 5" xfId="9083" xr:uid="{8CFBE6A6-4668-4BB1-BA13-0CC9FDF83ADC}"/>
    <cellStyle name="Comma 6 2 3 2 2 2 2 5 2" xfId="21215" xr:uid="{790CA415-E9DB-41AC-A075-FC040BF026A7}"/>
    <cellStyle name="Comma 6 2 3 2 2 2 2 6" xfId="13127" xr:uid="{A649FB5A-16F7-418D-811E-0346720C7B18}"/>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3" xfId="11611" xr:uid="{D666E0F3-D0BE-4AA0-B298-4649DB9EB7FE}"/>
    <cellStyle name="Comma 6 2 3 2 2 2 3 2 3 2" xfId="23743" xr:uid="{FCF1E3BE-8919-4B84-89A4-DE7A8AE25EAF}"/>
    <cellStyle name="Comma 6 2 3 2 2 2 3 2 4" xfId="15655" xr:uid="{AC77584A-7B2F-450F-AC0C-D2106B1F9096}"/>
    <cellStyle name="Comma 6 2 3 2 2 2 3 3" xfId="5545" xr:uid="{0C564E9A-8B26-4680-808E-6325BB504446}"/>
    <cellStyle name="Comma 6 2 3 2 2 2 3 3 2" xfId="17677" xr:uid="{03317311-AEA2-4638-8DEC-DE4BF07A9F61}"/>
    <cellStyle name="Comma 6 2 3 2 2 2 3 4" xfId="9589" xr:uid="{5D3C11D3-FE19-4481-95ED-17FB4879E7A6}"/>
    <cellStyle name="Comma 6 2 3 2 2 2 3 4 2" xfId="21721" xr:uid="{84FEFDD7-5C4A-4E5B-AD71-D50FE7F3028E}"/>
    <cellStyle name="Comma 6 2 3 2 2 2 3 5" xfId="13633" xr:uid="{A2AF0F77-088D-4CE7-84CE-C469DEB3535D}"/>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3" xfId="10600" xr:uid="{62412EE9-36C8-47DE-B5CA-038BAEA287FD}"/>
    <cellStyle name="Comma 6 2 3 2 2 2 4 3 2" xfId="22732" xr:uid="{7A7F7D26-C7C2-41C5-BBA1-2E280E03B5A0}"/>
    <cellStyle name="Comma 6 2 3 2 2 2 4 4" xfId="14644" xr:uid="{0DC1BC98-08EA-4A09-8FC9-E68A1A947D63}"/>
    <cellStyle name="Comma 6 2 3 2 2 2 5" xfId="4534" xr:uid="{3D7CED28-6DAF-42E9-BA76-1E7047B5679C}"/>
    <cellStyle name="Comma 6 2 3 2 2 2 5 2" xfId="16666" xr:uid="{FBA91360-21A1-4127-97F7-798731F32EC3}"/>
    <cellStyle name="Comma 6 2 3 2 2 2 6" xfId="8578" xr:uid="{BC54F1E6-26E4-43BC-85D7-024E0C118EBF}"/>
    <cellStyle name="Comma 6 2 3 2 2 2 6 2" xfId="20710" xr:uid="{58BB6C30-F4FB-4154-BF0F-381B1ACC0FF2}"/>
    <cellStyle name="Comma 6 2 3 2 2 2 7" xfId="12622" xr:uid="{13DCF195-6D24-4927-A9E5-3218751CCF60}"/>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3" xfId="11863" xr:uid="{887FD56D-4A74-47AE-AF8F-DDDBB9CD221C}"/>
    <cellStyle name="Comma 6 2 3 2 2 3 2 2 3 2" xfId="23995" xr:uid="{290C906B-92EA-4068-8996-AB2FFE000CEC}"/>
    <cellStyle name="Comma 6 2 3 2 2 3 2 2 4" xfId="15907" xr:uid="{30BEFB83-DBE6-41A2-895A-6EACDEA9492E}"/>
    <cellStyle name="Comma 6 2 3 2 2 3 2 3" xfId="5797" xr:uid="{80CF01D9-D9F8-4A12-AF32-73181D51A295}"/>
    <cellStyle name="Comma 6 2 3 2 2 3 2 3 2" xfId="17929" xr:uid="{D8F5BDEE-80D9-4440-88A3-AEEE995FFC3F}"/>
    <cellStyle name="Comma 6 2 3 2 2 3 2 4" xfId="9841" xr:uid="{F949CF97-F859-4A1D-8E4D-A69761B79FDC}"/>
    <cellStyle name="Comma 6 2 3 2 2 3 2 4 2" xfId="21973" xr:uid="{21769313-9E0E-46E2-BA18-F2865C58D03F}"/>
    <cellStyle name="Comma 6 2 3 2 2 3 2 5" xfId="13885" xr:uid="{5DBA192A-195A-4C90-B2F7-6B5443BF98E7}"/>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3" xfId="10852" xr:uid="{1C26F848-7B09-4467-A1CA-4000888CFFF4}"/>
    <cellStyle name="Comma 6 2 3 2 2 3 3 3 2" xfId="22984" xr:uid="{62882B28-0F99-49D8-9AA9-2C916D3A6FCB}"/>
    <cellStyle name="Comma 6 2 3 2 2 3 3 4" xfId="14896" xr:uid="{55D840C4-A9D5-43E2-959B-D25E0694C435}"/>
    <cellStyle name="Comma 6 2 3 2 2 3 4" xfId="4786" xr:uid="{DBC65B25-B63D-4F4E-9FC6-5923CC426D91}"/>
    <cellStyle name="Comma 6 2 3 2 2 3 4 2" xfId="16918" xr:uid="{991E2F79-F10D-48C5-92EC-62796A2217F3}"/>
    <cellStyle name="Comma 6 2 3 2 2 3 5" xfId="8830" xr:uid="{A7B93CB7-996C-4862-85C4-AC6E35DC2A7D}"/>
    <cellStyle name="Comma 6 2 3 2 2 3 5 2" xfId="20962" xr:uid="{6EB0B295-7B9D-481C-8B58-987FB6063B8B}"/>
    <cellStyle name="Comma 6 2 3 2 2 3 6" xfId="12874" xr:uid="{A6C9E61D-718C-4E5A-82D6-071E7746BE01}"/>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3" xfId="11358" xr:uid="{BE3ED392-F1D7-4184-BE0E-6BEBEE2448CA}"/>
    <cellStyle name="Comma 6 2 3 2 2 4 2 3 2" xfId="23490" xr:uid="{E7BD9B7A-7D24-4010-99D0-8E9260BBA3BE}"/>
    <cellStyle name="Comma 6 2 3 2 2 4 2 4" xfId="15402" xr:uid="{A14EB20F-15B6-4CA2-B176-2539CC4038EA}"/>
    <cellStyle name="Comma 6 2 3 2 2 4 3" xfId="5292" xr:uid="{15DD66BC-A6A6-49C5-96D5-7BF15BF8D035}"/>
    <cellStyle name="Comma 6 2 3 2 2 4 3 2" xfId="17424" xr:uid="{D8626428-9FCE-4E51-AF8C-CCDCDAEA03F6}"/>
    <cellStyle name="Comma 6 2 3 2 2 4 4" xfId="9336" xr:uid="{A2B3DECF-CB77-48BF-B618-55693BC81088}"/>
    <cellStyle name="Comma 6 2 3 2 2 4 4 2" xfId="21468" xr:uid="{0899B114-BC55-46F1-BFE6-D2A25D6434A4}"/>
    <cellStyle name="Comma 6 2 3 2 2 4 5" xfId="13380" xr:uid="{ED9E8702-68FF-40A9-AA7E-79C2B5315BF3}"/>
    <cellStyle name="Comma 6 2 3 2 2 5" xfId="2259" xr:uid="{92DCEF47-192B-46BB-A0AD-F4560F30E43D}"/>
    <cellStyle name="Comma 6 2 3 2 2 5 2" xfId="6303" xr:uid="{B2806A7A-D8F4-4C19-9C5D-6BCA242BFE6C}"/>
    <cellStyle name="Comma 6 2 3 2 2 5 2 2" xfId="18435" xr:uid="{66A38B35-5C98-49A7-88D5-3C5C4AF5EB9E}"/>
    <cellStyle name="Comma 6 2 3 2 2 5 3" xfId="10347" xr:uid="{1408B4DE-F2D8-449A-BE0D-B536F4E6A8B1}"/>
    <cellStyle name="Comma 6 2 3 2 2 5 3 2" xfId="22479" xr:uid="{44A48A53-9A4B-4223-9C0A-226CFBCE28A5}"/>
    <cellStyle name="Comma 6 2 3 2 2 5 4" xfId="14391" xr:uid="{A4E5638B-EAB8-40C3-A98A-603750251D1B}"/>
    <cellStyle name="Comma 6 2 3 2 2 6" xfId="4281" xr:uid="{575580D5-5083-4645-AC5E-65DF8EF5CC00}"/>
    <cellStyle name="Comma 6 2 3 2 2 6 2" xfId="16413" xr:uid="{BFE48D16-8BFD-42A5-B9D3-0B44EFB47E9D}"/>
    <cellStyle name="Comma 6 2 3 2 2 7" xfId="8325" xr:uid="{FF68A1DA-933A-4AB7-A050-43CFD45FD9B6}"/>
    <cellStyle name="Comma 6 2 3 2 2 7 2" xfId="20457" xr:uid="{9AC0800F-9854-4BA9-B9FD-DBE04D1B6C3A}"/>
    <cellStyle name="Comma 6 2 3 2 2 8" xfId="12369" xr:uid="{365DCF91-02FE-4307-B97A-99C611452EFF}"/>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3" xfId="11990" xr:uid="{C4C394C9-3ACC-4FCE-9512-E780F00A0289}"/>
    <cellStyle name="Comma 6 2 3 2 3 2 2 2 3 2" xfId="24122" xr:uid="{FBB22062-12B9-484B-AED8-0051883179C2}"/>
    <cellStyle name="Comma 6 2 3 2 3 2 2 2 4" xfId="16034" xr:uid="{90EF0561-15FC-4F6D-9662-A2C5046AEB85}"/>
    <cellStyle name="Comma 6 2 3 2 3 2 2 3" xfId="5924" xr:uid="{26D425EB-13D0-4DED-B479-5627728FB349}"/>
    <cellStyle name="Comma 6 2 3 2 3 2 2 3 2" xfId="18056" xr:uid="{F4E43AE5-CC1F-4F94-9CEB-4B020242DF58}"/>
    <cellStyle name="Comma 6 2 3 2 3 2 2 4" xfId="9968" xr:uid="{3CAFA075-2438-4598-B46D-A630E835945F}"/>
    <cellStyle name="Comma 6 2 3 2 3 2 2 4 2" xfId="22100" xr:uid="{8F032E6E-DEF4-42F1-8EA7-A84962979F40}"/>
    <cellStyle name="Comma 6 2 3 2 3 2 2 5" xfId="14012" xr:uid="{4054D0E9-5AF4-4A53-83BF-8C73C0E2A506}"/>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3" xfId="10979" xr:uid="{883B0557-CD51-411A-ACCD-1B112AC07EE5}"/>
    <cellStyle name="Comma 6 2 3 2 3 2 3 3 2" xfId="23111" xr:uid="{B0877AFB-3DEB-4212-83EA-5EE1D626250A}"/>
    <cellStyle name="Comma 6 2 3 2 3 2 3 4" xfId="15023" xr:uid="{DE78B87B-44DC-4030-9A00-A820ADE003A3}"/>
    <cellStyle name="Comma 6 2 3 2 3 2 4" xfId="4913" xr:uid="{932465EF-7F96-4FC2-ACCD-C99D2CE8A1BD}"/>
    <cellStyle name="Comma 6 2 3 2 3 2 4 2" xfId="17045" xr:uid="{65DCF53A-CDB1-4581-8CFB-C3CDF4CA31EF}"/>
    <cellStyle name="Comma 6 2 3 2 3 2 5" xfId="8957" xr:uid="{9D28A43E-7805-4C21-BA19-0CB1C29306D9}"/>
    <cellStyle name="Comma 6 2 3 2 3 2 5 2" xfId="21089" xr:uid="{364DDAD1-F344-42DE-9385-44420D44F476}"/>
    <cellStyle name="Comma 6 2 3 2 3 2 6" xfId="13001" xr:uid="{5E4362CB-F6B1-4BB4-ACB2-8CE1E146C627}"/>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3" xfId="11485" xr:uid="{0826A355-D720-4982-A047-B6A5521D839E}"/>
    <cellStyle name="Comma 6 2 3 2 3 3 2 3 2" xfId="23617" xr:uid="{194FCE50-BBB0-45B6-A6FD-873E5EB71FEF}"/>
    <cellStyle name="Comma 6 2 3 2 3 3 2 4" xfId="15529" xr:uid="{88B8764B-20D9-40DD-A2BE-81DF7A7DC447}"/>
    <cellStyle name="Comma 6 2 3 2 3 3 3" xfId="5419" xr:uid="{FFA0D20B-7B8C-4D75-B4D1-039BD0AAA2CD}"/>
    <cellStyle name="Comma 6 2 3 2 3 3 3 2" xfId="17551" xr:uid="{39362166-4B27-4DA7-94FB-DBD8F125F97E}"/>
    <cellStyle name="Comma 6 2 3 2 3 3 4" xfId="9463" xr:uid="{EE39116E-7DFA-46B0-91C9-62F88641C0C9}"/>
    <cellStyle name="Comma 6 2 3 2 3 3 4 2" xfId="21595" xr:uid="{A5798277-7096-47FD-97A6-AFDD9574E5A4}"/>
    <cellStyle name="Comma 6 2 3 2 3 3 5" xfId="13507" xr:uid="{9EE5AC0D-87E9-4A35-ADCB-E96B283B1A9C}"/>
    <cellStyle name="Comma 6 2 3 2 3 4" xfId="2386" xr:uid="{A2BD5BDA-D735-48DD-B4BB-756CA3A9489A}"/>
    <cellStyle name="Comma 6 2 3 2 3 4 2" xfId="6430" xr:uid="{BAC33EAD-5BF1-4555-8557-20BCC51B1A12}"/>
    <cellStyle name="Comma 6 2 3 2 3 4 2 2" xfId="18562" xr:uid="{0348E77D-8496-45DF-AD1E-E5909F913414}"/>
    <cellStyle name="Comma 6 2 3 2 3 4 3" xfId="10474" xr:uid="{B68601BA-8567-4C99-BD95-15E84CDCE9BD}"/>
    <cellStyle name="Comma 6 2 3 2 3 4 3 2" xfId="22606" xr:uid="{CAA74630-A16F-43E8-A101-599C0D32F4F7}"/>
    <cellStyle name="Comma 6 2 3 2 3 4 4" xfId="14518" xr:uid="{EB653BE5-1396-40F9-8B97-00E77117FA7E}"/>
    <cellStyle name="Comma 6 2 3 2 3 5" xfId="4408" xr:uid="{4BD322B8-4BF4-4381-B34C-0C04817238EE}"/>
    <cellStyle name="Comma 6 2 3 2 3 5 2" xfId="16540" xr:uid="{B0C4C609-C437-4893-B4C0-038CEAD52BBF}"/>
    <cellStyle name="Comma 6 2 3 2 3 6" xfId="8452" xr:uid="{7467DD88-3E2E-467B-9FFC-0FC9E8109D3F}"/>
    <cellStyle name="Comma 6 2 3 2 3 6 2" xfId="20584" xr:uid="{53970D68-BA17-4D03-8F8D-35A6812EA622}"/>
    <cellStyle name="Comma 6 2 3 2 3 7" xfId="12496" xr:uid="{9A7EBE86-F9FC-4443-9C89-3005BFE7472C}"/>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3" xfId="11737" xr:uid="{090EE1E5-E7E9-43EF-86E3-9B58CAC693A7}"/>
    <cellStyle name="Comma 6 2 3 2 4 2 2 3 2" xfId="23869" xr:uid="{75D8DB41-9751-4D64-AED1-6E392C14723C}"/>
    <cellStyle name="Comma 6 2 3 2 4 2 2 4" xfId="15781" xr:uid="{D8687C56-33CB-4704-8DF3-69BC04DF4444}"/>
    <cellStyle name="Comma 6 2 3 2 4 2 3" xfId="5671" xr:uid="{D793BA73-029C-4D59-82D2-9DCCC1399191}"/>
    <cellStyle name="Comma 6 2 3 2 4 2 3 2" xfId="17803" xr:uid="{FF14B5BD-3552-4879-B9E2-13C349C15896}"/>
    <cellStyle name="Comma 6 2 3 2 4 2 4" xfId="9715" xr:uid="{6CC56538-6815-4BAD-811F-D159C620D17C}"/>
    <cellStyle name="Comma 6 2 3 2 4 2 4 2" xfId="21847" xr:uid="{7DCEA5FB-FB2D-44CF-B305-7D7CD41868AE}"/>
    <cellStyle name="Comma 6 2 3 2 4 2 5" xfId="13759" xr:uid="{0BBE27DC-F5DE-45A5-BAA2-2DCB269B9510}"/>
    <cellStyle name="Comma 6 2 3 2 4 3" xfId="2638" xr:uid="{9AF4803B-D229-4F3D-815F-F878FFEA11A8}"/>
    <cellStyle name="Comma 6 2 3 2 4 3 2" xfId="6682" xr:uid="{D434AF51-1EF5-4D21-A4DF-40B9D67D4307}"/>
    <cellStyle name="Comma 6 2 3 2 4 3 2 2" xfId="18814" xr:uid="{A530D280-FC2C-432E-BE76-C8637BF3C421}"/>
    <cellStyle name="Comma 6 2 3 2 4 3 3" xfId="10726" xr:uid="{9D7CD28A-CB21-411E-90FB-9BC32D56ED64}"/>
    <cellStyle name="Comma 6 2 3 2 4 3 3 2" xfId="22858" xr:uid="{CD8C87E7-89B2-4B19-A7B3-5D2AE4AB00C5}"/>
    <cellStyle name="Comma 6 2 3 2 4 3 4" xfId="14770" xr:uid="{1247C794-0C5D-4925-B28C-13A5291685E6}"/>
    <cellStyle name="Comma 6 2 3 2 4 4" xfId="4660" xr:uid="{6183A580-92A5-4DC7-846E-8401DFDC1B85}"/>
    <cellStyle name="Comma 6 2 3 2 4 4 2" xfId="16792" xr:uid="{9BE975CB-5AE5-47B2-90D6-8F0A3BCA74EF}"/>
    <cellStyle name="Comma 6 2 3 2 4 5" xfId="8704" xr:uid="{F6DBD53E-B17C-48A0-B299-CC1060ED77E4}"/>
    <cellStyle name="Comma 6 2 3 2 4 5 2" xfId="20836" xr:uid="{5D885DF7-E7D7-45DD-998F-B2531C1BFD25}"/>
    <cellStyle name="Comma 6 2 3 2 4 6" xfId="12748" xr:uid="{31964274-69A9-409B-89D4-B01A477DDE73}"/>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3" xfId="11232" xr:uid="{E2B51D31-6134-4CAE-81D1-52AA9B5E56C3}"/>
    <cellStyle name="Comma 6 2 3 2 5 2 3 2" xfId="23364" xr:uid="{BA37956B-6599-4F5C-94A7-10688F568295}"/>
    <cellStyle name="Comma 6 2 3 2 5 2 4" xfId="15276" xr:uid="{816F6772-9C90-4E19-B066-B6BE3A2893D2}"/>
    <cellStyle name="Comma 6 2 3 2 5 3" xfId="5166" xr:uid="{398C3366-D3D8-46C1-BAF8-2B927DE60374}"/>
    <cellStyle name="Comma 6 2 3 2 5 3 2" xfId="17298" xr:uid="{020DCBEB-D95B-4ACD-A313-ABC196D8A8DB}"/>
    <cellStyle name="Comma 6 2 3 2 5 4" xfId="9210" xr:uid="{57C95E02-FC60-4D4E-8426-7C060A433DB2}"/>
    <cellStyle name="Comma 6 2 3 2 5 4 2" xfId="21342" xr:uid="{C1C57A29-8735-4C59-85BC-82C6DE11756B}"/>
    <cellStyle name="Comma 6 2 3 2 5 5" xfId="13254" xr:uid="{C4F40B75-8936-4B85-8935-1EEC3263B0AB}"/>
    <cellStyle name="Comma 6 2 3 2 6" xfId="2133" xr:uid="{1CF2ACB0-BCF1-4507-8216-169ED4347AE7}"/>
    <cellStyle name="Comma 6 2 3 2 6 2" xfId="6177" xr:uid="{692ABB4C-FD29-452B-B928-77E4884D1E66}"/>
    <cellStyle name="Comma 6 2 3 2 6 2 2" xfId="18309" xr:uid="{C89208C3-6B7E-4EE8-AC75-AA1B63AEC4C9}"/>
    <cellStyle name="Comma 6 2 3 2 6 3" xfId="10221" xr:uid="{4B71334B-A276-4EF1-9FBA-2675DB53878A}"/>
    <cellStyle name="Comma 6 2 3 2 6 3 2" xfId="22353" xr:uid="{CF353D91-3686-468E-9EC7-6CF08E4625E8}"/>
    <cellStyle name="Comma 6 2 3 2 6 4" xfId="14265" xr:uid="{FED1EC71-456E-44DC-AC93-4A8372E97ACA}"/>
    <cellStyle name="Comma 6 2 3 2 7" xfId="4155" xr:uid="{548DE5CB-F565-4881-AA98-5FEAA64F18D1}"/>
    <cellStyle name="Comma 6 2 3 2 7 2" xfId="16287" xr:uid="{EC43145C-5A05-41B9-BF6E-E4275B00812C}"/>
    <cellStyle name="Comma 6 2 3 2 8" xfId="8199" xr:uid="{FCB01B5D-541C-47DD-8846-EC5084C03930}"/>
    <cellStyle name="Comma 6 2 3 2 8 2" xfId="20331" xr:uid="{8C76B227-321A-43DE-83D8-690D20037A04}"/>
    <cellStyle name="Comma 6 2 3 2 9" xfId="12243" xr:uid="{52B49CAB-84F5-4325-9465-B4E58418F18D}"/>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3" xfId="12053" xr:uid="{47E7CC2E-75FD-4F4F-9F9D-79F1CF7CE5FF}"/>
    <cellStyle name="Comma 6 2 3 3 2 2 2 2 3 2" xfId="24185" xr:uid="{9F5FF041-B487-42CD-904A-81FBC799FF5D}"/>
    <cellStyle name="Comma 6 2 3 3 2 2 2 2 4" xfId="16097" xr:uid="{A9EC670F-E123-4668-B5CD-925729D3E30B}"/>
    <cellStyle name="Comma 6 2 3 3 2 2 2 3" xfId="5987" xr:uid="{130AB49A-D010-4A42-A34D-47F1DA03206E}"/>
    <cellStyle name="Comma 6 2 3 3 2 2 2 3 2" xfId="18119" xr:uid="{83CDC055-FD43-4C11-9090-7C4F09E3AC26}"/>
    <cellStyle name="Comma 6 2 3 3 2 2 2 4" xfId="10031" xr:uid="{03BCB344-9A6D-4533-A25C-6C6A7DEC709C}"/>
    <cellStyle name="Comma 6 2 3 3 2 2 2 4 2" xfId="22163" xr:uid="{8C701F07-8DF3-45D3-887A-44D890772040}"/>
    <cellStyle name="Comma 6 2 3 3 2 2 2 5" xfId="14075" xr:uid="{608FCAA3-B29A-4311-B524-A1CF6A3EF33C}"/>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3" xfId="11042" xr:uid="{BD59712E-823B-4332-B24F-A26F4CB84686}"/>
    <cellStyle name="Comma 6 2 3 3 2 2 3 3 2" xfId="23174" xr:uid="{B6EA7F11-C3A8-4B89-9A6E-D2BA691ACE93}"/>
    <cellStyle name="Comma 6 2 3 3 2 2 3 4" xfId="15086" xr:uid="{727BED78-09B4-45B0-A0C9-80A434CF3728}"/>
    <cellStyle name="Comma 6 2 3 3 2 2 4" xfId="4976" xr:uid="{526DD875-A655-4AD1-9011-8CA6A17AA9E1}"/>
    <cellStyle name="Comma 6 2 3 3 2 2 4 2" xfId="17108" xr:uid="{CBCDB2D1-B276-4759-8C36-752ADA6672E9}"/>
    <cellStyle name="Comma 6 2 3 3 2 2 5" xfId="9020" xr:uid="{94BD615F-97F7-401C-8218-6FB4739836E9}"/>
    <cellStyle name="Comma 6 2 3 3 2 2 5 2" xfId="21152" xr:uid="{7AD7F20C-4922-4F10-8C69-2450824AACD2}"/>
    <cellStyle name="Comma 6 2 3 3 2 2 6" xfId="13064" xr:uid="{855D732B-BFD3-45AE-8883-0F50BBF0384C}"/>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3" xfId="11548" xr:uid="{0D03D1E4-EF51-4837-9961-37DFCBF186EB}"/>
    <cellStyle name="Comma 6 2 3 3 2 3 2 3 2" xfId="23680" xr:uid="{005D7EEE-9485-46D9-A71A-F7DECF56B06B}"/>
    <cellStyle name="Comma 6 2 3 3 2 3 2 4" xfId="15592" xr:uid="{2CBF6704-8136-4CED-8CAB-3521A2E6048D}"/>
    <cellStyle name="Comma 6 2 3 3 2 3 3" xfId="5482" xr:uid="{B0B3F024-55A3-42EF-8C63-13FEBC771AEA}"/>
    <cellStyle name="Comma 6 2 3 3 2 3 3 2" xfId="17614" xr:uid="{C8FF8A1E-5E27-4DAF-937E-148D4EB1C94D}"/>
    <cellStyle name="Comma 6 2 3 3 2 3 4" xfId="9526" xr:uid="{D4216547-E110-42C6-8A86-1D857DBB9831}"/>
    <cellStyle name="Comma 6 2 3 3 2 3 4 2" xfId="21658" xr:uid="{F6BA815D-34C0-4850-BF31-404EDD370FFC}"/>
    <cellStyle name="Comma 6 2 3 3 2 3 5" xfId="13570" xr:uid="{8765F302-6E80-402A-8E8F-58E63142EF47}"/>
    <cellStyle name="Comma 6 2 3 3 2 4" xfId="2449" xr:uid="{64CF362B-E83D-4024-93E6-C82E42639441}"/>
    <cellStyle name="Comma 6 2 3 3 2 4 2" xfId="6493" xr:uid="{1316148B-1244-4006-BD26-318223DC5DC0}"/>
    <cellStyle name="Comma 6 2 3 3 2 4 2 2" xfId="18625" xr:uid="{A678B737-EAF3-4AB3-B653-3570D46E217B}"/>
    <cellStyle name="Comma 6 2 3 3 2 4 3" xfId="10537" xr:uid="{A31D65DB-6AEF-4478-8B4E-4E81AF9E32F1}"/>
    <cellStyle name="Comma 6 2 3 3 2 4 3 2" xfId="22669" xr:uid="{35B76399-3374-4C7F-BE54-05A48C3DF072}"/>
    <cellStyle name="Comma 6 2 3 3 2 4 4" xfId="14581" xr:uid="{3DEBB979-C5DE-4AEF-A23F-0F5301C2C879}"/>
    <cellStyle name="Comma 6 2 3 3 2 5" xfId="4471" xr:uid="{20AD7049-8D09-4F76-936E-C5D68A79C774}"/>
    <cellStyle name="Comma 6 2 3 3 2 5 2" xfId="16603" xr:uid="{942BC8B5-55B3-4729-9264-766AB2FA924F}"/>
    <cellStyle name="Comma 6 2 3 3 2 6" xfId="8515" xr:uid="{1B855CE2-DCE8-4DEE-8DCF-261A9E90FDBF}"/>
    <cellStyle name="Comma 6 2 3 3 2 6 2" xfId="20647" xr:uid="{718C6107-A01B-48AD-A4A3-0D6AFF5C0742}"/>
    <cellStyle name="Comma 6 2 3 3 2 7" xfId="12559" xr:uid="{289F93EE-95C6-4824-80F9-53C9492282F7}"/>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3" xfId="11800" xr:uid="{E001B27D-EAD5-48D0-82AB-40D7CB320E66}"/>
    <cellStyle name="Comma 6 2 3 3 3 2 2 3 2" xfId="23932" xr:uid="{A6CCFACB-2DC9-40D6-9B76-ABF7641F324B}"/>
    <cellStyle name="Comma 6 2 3 3 3 2 2 4" xfId="15844" xr:uid="{E9320506-5B76-43CE-ADCD-DCF66F822087}"/>
    <cellStyle name="Comma 6 2 3 3 3 2 3" xfId="5734" xr:uid="{78E7081D-AA82-4847-B90D-DF9895102B9A}"/>
    <cellStyle name="Comma 6 2 3 3 3 2 3 2" xfId="17866" xr:uid="{2F16BA7A-63E1-466B-996B-88473B044861}"/>
    <cellStyle name="Comma 6 2 3 3 3 2 4" xfId="9778" xr:uid="{CB07802F-5897-470D-AA73-630A662011DC}"/>
    <cellStyle name="Comma 6 2 3 3 3 2 4 2" xfId="21910" xr:uid="{6D9F9BBF-B384-4A99-BC92-0CCBBC5CFC05}"/>
    <cellStyle name="Comma 6 2 3 3 3 2 5" xfId="13822" xr:uid="{2E19E67E-1292-4372-8089-F6423974B26A}"/>
    <cellStyle name="Comma 6 2 3 3 3 3" xfId="2701" xr:uid="{9B8801FC-ACE4-4431-B3AB-A53B83C5EEF0}"/>
    <cellStyle name="Comma 6 2 3 3 3 3 2" xfId="6745" xr:uid="{1960E5A1-6B9F-459C-8042-6570E0DCA58B}"/>
    <cellStyle name="Comma 6 2 3 3 3 3 2 2" xfId="18877" xr:uid="{8130785D-4FB0-496C-902A-96F95DB7DE8D}"/>
    <cellStyle name="Comma 6 2 3 3 3 3 3" xfId="10789" xr:uid="{F4F255BB-F560-43B4-894E-F6F2D2E3658A}"/>
    <cellStyle name="Comma 6 2 3 3 3 3 3 2" xfId="22921" xr:uid="{7B2E269B-84B0-4BC6-9B74-A39941325EC0}"/>
    <cellStyle name="Comma 6 2 3 3 3 3 4" xfId="14833" xr:uid="{BCDC664E-369C-4AFF-910A-1B5204AE856C}"/>
    <cellStyle name="Comma 6 2 3 3 3 4" xfId="4723" xr:uid="{4FC5638E-DE3A-4EC4-9894-27D0F4A7F8AC}"/>
    <cellStyle name="Comma 6 2 3 3 3 4 2" xfId="16855" xr:uid="{610991E2-81C3-4EB9-A0C7-96134055996A}"/>
    <cellStyle name="Comma 6 2 3 3 3 5" xfId="8767" xr:uid="{4629056D-378F-4A8E-9B8E-7C9AF5BF078D}"/>
    <cellStyle name="Comma 6 2 3 3 3 5 2" xfId="20899" xr:uid="{6E3F39D2-C77F-454C-9E8A-9B8CA3903B3D}"/>
    <cellStyle name="Comma 6 2 3 3 3 6" xfId="12811" xr:uid="{92C1B697-D928-4920-A160-D2C25263EA14}"/>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3" xfId="11295" xr:uid="{CA770B05-AE57-4E8B-978C-C8E6A2FEE176}"/>
    <cellStyle name="Comma 6 2 3 3 4 2 3 2" xfId="23427" xr:uid="{D5718237-83CE-4470-8116-EEDD7AB1B96F}"/>
    <cellStyle name="Comma 6 2 3 3 4 2 4" xfId="15339" xr:uid="{CB464995-BA2D-4D98-B7DA-B82DCA8B0191}"/>
    <cellStyle name="Comma 6 2 3 3 4 3" xfId="5229" xr:uid="{7C91EC3E-A3D4-4F98-B605-4CB0622CF1EA}"/>
    <cellStyle name="Comma 6 2 3 3 4 3 2" xfId="17361" xr:uid="{001F0C73-62E7-48D3-A5DE-E68A0A6B1160}"/>
    <cellStyle name="Comma 6 2 3 3 4 4" xfId="9273" xr:uid="{50E4B0C6-84A5-4D89-A72F-FDA1372F70D9}"/>
    <cellStyle name="Comma 6 2 3 3 4 4 2" xfId="21405" xr:uid="{EAFEBE47-38F0-40ED-8F4A-D31A67F64F15}"/>
    <cellStyle name="Comma 6 2 3 3 4 5" xfId="13317" xr:uid="{C2F043D5-A693-4BD7-9C8A-0E7A997E8CEA}"/>
    <cellStyle name="Comma 6 2 3 3 5" xfId="2196" xr:uid="{248793FE-6E0A-4B68-B7ED-BAEDA3EF3BF9}"/>
    <cellStyle name="Comma 6 2 3 3 5 2" xfId="6240" xr:uid="{00A6E10E-40D9-4528-A877-D69AE8D49038}"/>
    <cellStyle name="Comma 6 2 3 3 5 2 2" xfId="18372" xr:uid="{912AD07E-A9F3-4204-9894-79D0CB316EFB}"/>
    <cellStyle name="Comma 6 2 3 3 5 3" xfId="10284" xr:uid="{5ACBEE7F-63CD-4BD8-B310-FD47CDD80A7E}"/>
    <cellStyle name="Comma 6 2 3 3 5 3 2" xfId="22416" xr:uid="{BA5F00A3-EB1F-4CCE-8028-BD2CFE1BA956}"/>
    <cellStyle name="Comma 6 2 3 3 5 4" xfId="14328" xr:uid="{8698EA9F-D5A4-4C6C-835E-FCCB03C8B142}"/>
    <cellStyle name="Comma 6 2 3 3 6" xfId="4218" xr:uid="{10202FAA-E39D-49EB-9AC9-FDD9C3FB5A8F}"/>
    <cellStyle name="Comma 6 2 3 3 6 2" xfId="16350" xr:uid="{74B6257D-ED6C-4D33-BD4E-75AE0A3DB226}"/>
    <cellStyle name="Comma 6 2 3 3 7" xfId="8262" xr:uid="{9CD15DD8-21BB-43F4-A2F9-9AD4F2510086}"/>
    <cellStyle name="Comma 6 2 3 3 7 2" xfId="20394" xr:uid="{84CBC2E5-31B3-48C1-9227-FCF055176A6F}"/>
    <cellStyle name="Comma 6 2 3 3 8" xfId="12306" xr:uid="{0BFF502D-28BA-4B93-94CF-C884AC1219AD}"/>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3" xfId="11927" xr:uid="{B1EA3A9C-8A20-4BD4-98FF-FA7AC775B42B}"/>
    <cellStyle name="Comma 6 2 3 4 2 2 2 3 2" xfId="24059" xr:uid="{C1E8153F-2DB2-4B5D-995E-2D9B6E72B0D5}"/>
    <cellStyle name="Comma 6 2 3 4 2 2 2 4" xfId="15971" xr:uid="{D54E8D35-A966-4C7C-B3ED-6DCF1C838026}"/>
    <cellStyle name="Comma 6 2 3 4 2 2 3" xfId="5861" xr:uid="{4C9F13DF-CD39-4034-9217-E31437E49636}"/>
    <cellStyle name="Comma 6 2 3 4 2 2 3 2" xfId="17993" xr:uid="{52DC2765-6FCE-40D4-B02A-81F8E5FA81AD}"/>
    <cellStyle name="Comma 6 2 3 4 2 2 4" xfId="9905" xr:uid="{5B8DA120-2221-4808-B4FC-10778BC0DD9E}"/>
    <cellStyle name="Comma 6 2 3 4 2 2 4 2" xfId="22037" xr:uid="{C749CE0E-1405-4B3C-96E7-07E615B60D76}"/>
    <cellStyle name="Comma 6 2 3 4 2 2 5" xfId="13949" xr:uid="{B4171C9B-9FE8-4E60-874B-E26032E2F3AB}"/>
    <cellStyle name="Comma 6 2 3 4 2 3" xfId="2828" xr:uid="{3E658ADB-EDC6-4CA9-A1A8-92E97ABD2F41}"/>
    <cellStyle name="Comma 6 2 3 4 2 3 2" xfId="6872" xr:uid="{266FE16C-C435-4637-B7A9-597A60258BC4}"/>
    <cellStyle name="Comma 6 2 3 4 2 3 2 2" xfId="19004" xr:uid="{3F006673-61D5-4D25-A366-B7D61CE1106D}"/>
    <cellStyle name="Comma 6 2 3 4 2 3 3" xfId="10916" xr:uid="{251C3546-D920-4CCF-9D56-BDAB0298F21C}"/>
    <cellStyle name="Comma 6 2 3 4 2 3 3 2" xfId="23048" xr:uid="{4C34AAB1-0673-4C0B-AFA0-C14B4FC6E4FD}"/>
    <cellStyle name="Comma 6 2 3 4 2 3 4" xfId="14960" xr:uid="{1945A0F1-624D-4F35-946B-6B720498919F}"/>
    <cellStyle name="Comma 6 2 3 4 2 4" xfId="4850" xr:uid="{81AFDC29-02A9-4002-A8C0-0CDA4BDA8F8D}"/>
    <cellStyle name="Comma 6 2 3 4 2 4 2" xfId="16982" xr:uid="{8F254BD5-66DC-40C9-9382-B3FA2AC0E218}"/>
    <cellStyle name="Comma 6 2 3 4 2 5" xfId="8894" xr:uid="{C5E282F7-D0FA-490D-ACAC-4F6D39055D4A}"/>
    <cellStyle name="Comma 6 2 3 4 2 5 2" xfId="21026" xr:uid="{027AE865-FB79-4222-9919-CEDB3A477B2D}"/>
    <cellStyle name="Comma 6 2 3 4 2 6" xfId="12938" xr:uid="{DBB2A33F-5838-44DF-A34A-626923D36CC0}"/>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3" xfId="11422" xr:uid="{146FEA4A-0519-4670-A738-DB97706BAB59}"/>
    <cellStyle name="Comma 6 2 3 4 3 2 3 2" xfId="23554" xr:uid="{98E7DEEA-949E-489F-91C4-8A30599C9B94}"/>
    <cellStyle name="Comma 6 2 3 4 3 2 4" xfId="15466" xr:uid="{95DA39B3-47EE-4890-9D9D-175FEB4E8623}"/>
    <cellStyle name="Comma 6 2 3 4 3 3" xfId="5356" xr:uid="{C80D5E08-3ECC-477B-9332-04031E88B0B4}"/>
    <cellStyle name="Comma 6 2 3 4 3 3 2" xfId="17488" xr:uid="{812019C3-DBD1-4829-9B03-D2A5923D90C3}"/>
    <cellStyle name="Comma 6 2 3 4 3 4" xfId="9400" xr:uid="{17B7A20F-BEEE-4189-94B6-B8CB8A213C0A}"/>
    <cellStyle name="Comma 6 2 3 4 3 4 2" xfId="21532" xr:uid="{30205502-A4E3-4FE0-8D9D-0CEC683A84EA}"/>
    <cellStyle name="Comma 6 2 3 4 3 5" xfId="13444" xr:uid="{24F1F66B-B56D-4E9B-ADF6-E576F83E3440}"/>
    <cellStyle name="Comma 6 2 3 4 4" xfId="2323" xr:uid="{0281F434-47E9-4D5E-8898-2AC946E9145C}"/>
    <cellStyle name="Comma 6 2 3 4 4 2" xfId="6367" xr:uid="{514E2B18-4B8E-416D-BFE9-80767428DE5B}"/>
    <cellStyle name="Comma 6 2 3 4 4 2 2" xfId="18499" xr:uid="{E79979A0-1BC2-4C7C-8F5F-64F144793992}"/>
    <cellStyle name="Comma 6 2 3 4 4 3" xfId="10411" xr:uid="{37C6543D-19A3-4F17-8ADC-B360B7E319F8}"/>
    <cellStyle name="Comma 6 2 3 4 4 3 2" xfId="22543" xr:uid="{A6BB2C11-4A3C-41C5-9766-D64392DB9D12}"/>
    <cellStyle name="Comma 6 2 3 4 4 4" xfId="14455" xr:uid="{D26A46DE-A343-4F04-A35C-561B887CF1DC}"/>
    <cellStyle name="Comma 6 2 3 4 5" xfId="4345" xr:uid="{3FCC3276-065C-4B19-B91F-D9E032BDBC9E}"/>
    <cellStyle name="Comma 6 2 3 4 5 2" xfId="16477" xr:uid="{CA497AD7-02A2-4340-90A9-4618A7B5E98F}"/>
    <cellStyle name="Comma 6 2 3 4 6" xfId="8389" xr:uid="{154ECF94-7D0B-4845-96C5-BDAF8309DD02}"/>
    <cellStyle name="Comma 6 2 3 4 6 2" xfId="20521" xr:uid="{96D12732-D664-4F23-B50D-3243C72179CF}"/>
    <cellStyle name="Comma 6 2 3 4 7" xfId="12433" xr:uid="{DFF527E8-47E0-4B86-A50C-24F7E1D87FB5}"/>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3" xfId="11674" xr:uid="{988B212E-B36D-4BF9-8D13-CC248C051BDC}"/>
    <cellStyle name="Comma 6 2 3 5 2 2 3 2" xfId="23806" xr:uid="{8FEA3564-6888-4428-8008-B0042D7DB082}"/>
    <cellStyle name="Comma 6 2 3 5 2 2 4" xfId="15718" xr:uid="{AD061CAC-A80F-41D4-984C-B08670BC9220}"/>
    <cellStyle name="Comma 6 2 3 5 2 3" xfId="5608" xr:uid="{AB1EC5D0-B609-42BE-A95E-4770C038AF81}"/>
    <cellStyle name="Comma 6 2 3 5 2 3 2" xfId="17740" xr:uid="{9AB3AE64-3B75-4D07-8B3A-7A95C257A7A6}"/>
    <cellStyle name="Comma 6 2 3 5 2 4" xfId="9652" xr:uid="{68BAB551-14DA-452C-98C4-C2D6B626E1F8}"/>
    <cellStyle name="Comma 6 2 3 5 2 4 2" xfId="21784" xr:uid="{C9855168-E40E-4C8C-B246-57BAC51403EC}"/>
    <cellStyle name="Comma 6 2 3 5 2 5" xfId="13696" xr:uid="{339CB9B5-077A-4C0E-9D37-FFFABDBF1FF6}"/>
    <cellStyle name="Comma 6 2 3 5 3" xfId="2575" xr:uid="{A4E66928-81E6-4B47-80BB-B8E813848185}"/>
    <cellStyle name="Comma 6 2 3 5 3 2" xfId="6619" xr:uid="{29666A93-6BBB-4C1F-8AC6-4A4250B2E323}"/>
    <cellStyle name="Comma 6 2 3 5 3 2 2" xfId="18751" xr:uid="{F85845DB-5EA6-4A7A-B127-B8340D875857}"/>
    <cellStyle name="Comma 6 2 3 5 3 3" xfId="10663" xr:uid="{74918033-24EE-42AA-A06C-647B111D8D4D}"/>
    <cellStyle name="Comma 6 2 3 5 3 3 2" xfId="22795" xr:uid="{28320EAB-E494-4CC7-A72D-0ED4B1078443}"/>
    <cellStyle name="Comma 6 2 3 5 3 4" xfId="14707" xr:uid="{2EE62BE2-F72F-4BFC-9973-4EF5944579AF}"/>
    <cellStyle name="Comma 6 2 3 5 4" xfId="4597" xr:uid="{6C98A3DE-6488-4C33-9B5F-F9061B3546CB}"/>
    <cellStyle name="Comma 6 2 3 5 4 2" xfId="16729" xr:uid="{60283EC0-6340-4607-8722-E171412C0050}"/>
    <cellStyle name="Comma 6 2 3 5 5" xfId="8641" xr:uid="{0F1F40DC-08DB-45F3-80A3-22BF684D682A}"/>
    <cellStyle name="Comma 6 2 3 5 5 2" xfId="20773" xr:uid="{170C0E7C-5CC5-488C-A85A-F4397F12639D}"/>
    <cellStyle name="Comma 6 2 3 5 6" xfId="12685" xr:uid="{947E4C8F-DA58-4A2D-A68B-9E3E36551E85}"/>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3" xfId="11169" xr:uid="{C74C2BCA-AE1E-450E-9769-B741D0E20ADE}"/>
    <cellStyle name="Comma 6 2 3 6 2 3 2" xfId="23301" xr:uid="{5FA8C70C-2BB9-4D2B-B84A-3C755186EC49}"/>
    <cellStyle name="Comma 6 2 3 6 2 4" xfId="15213" xr:uid="{A98F64C9-3850-4196-ADAB-468C69C31760}"/>
    <cellStyle name="Comma 6 2 3 6 3" xfId="5103" xr:uid="{B0FB2F5C-9CA0-4FA8-B310-D7650F976BF1}"/>
    <cellStyle name="Comma 6 2 3 6 3 2" xfId="17235" xr:uid="{4B3B86C9-6704-4C68-AFC0-50F6970EF750}"/>
    <cellStyle name="Comma 6 2 3 6 4" xfId="9147" xr:uid="{C28E1E04-9E2E-4CA8-A8A0-C2EC30F694C7}"/>
    <cellStyle name="Comma 6 2 3 6 4 2" xfId="21279" xr:uid="{10DCB43A-9F51-41E1-BC3A-EAA104B4CEC3}"/>
    <cellStyle name="Comma 6 2 3 6 5" xfId="13191" xr:uid="{D611D4E0-B3A2-402B-8251-8155B7AD5943}"/>
    <cellStyle name="Comma 6 2 3 7" xfId="2070" xr:uid="{010C40AB-DE2C-4198-9962-568F3FD23E41}"/>
    <cellStyle name="Comma 6 2 3 7 2" xfId="6114" xr:uid="{EAAB1C0E-4AF3-45AD-81B9-359B52176F38}"/>
    <cellStyle name="Comma 6 2 3 7 2 2" xfId="18246" xr:uid="{62E30F58-F7FF-4AB9-8C59-882C07886EAB}"/>
    <cellStyle name="Comma 6 2 3 7 3" xfId="10158" xr:uid="{F5691D2B-11FB-42F8-87D5-7279B35A3964}"/>
    <cellStyle name="Comma 6 2 3 7 3 2" xfId="22290" xr:uid="{EA36FF92-04DC-4835-A21D-161CE878251A}"/>
    <cellStyle name="Comma 6 2 3 7 4" xfId="14202" xr:uid="{F941B67A-71D4-4AA2-B3F1-5284DC5A8021}"/>
    <cellStyle name="Comma 6 2 3 8" xfId="4092" xr:uid="{40E0EBA2-B720-4FF2-8A08-0BDBBF5C6376}"/>
    <cellStyle name="Comma 6 2 3 8 2" xfId="16224" xr:uid="{DB21AC98-10D1-483F-B1C3-075EA804AB75}"/>
    <cellStyle name="Comma 6 2 3 9" xfId="8136" xr:uid="{D24FCB03-0CA3-4B3A-9F8C-E1F59014A3EB}"/>
    <cellStyle name="Comma 6 2 3 9 2" xfId="20268" xr:uid="{7D5340B0-988A-4ED7-98A3-5C557A98DD34}"/>
    <cellStyle name="Comma 6 2 4" xfId="69" xr:uid="{4A20D82C-BB12-43C3-AFFD-BDEDD99EB597}"/>
    <cellStyle name="Comma 6 2 4 10" xfId="12201" xr:uid="{E4EBFD46-A132-47CE-98EC-B3E1E277976D}"/>
    <cellStyle name="Comma 6 2 4 2" xfId="132" xr:uid="{F2BD2E9C-DA31-4035-84D7-EF586541CC20}"/>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3" xfId="12137" xr:uid="{F44E6EA4-442C-4D64-BAD9-3A9D6B988974}"/>
    <cellStyle name="Comma 6 2 4 2 2 2 2 2 2 3 2" xfId="24269" xr:uid="{76AC6251-E306-4B61-839B-1D6F6DCF9B2D}"/>
    <cellStyle name="Comma 6 2 4 2 2 2 2 2 2 4" xfId="16181" xr:uid="{F92F13B7-E0DE-4601-93FB-A3368E0E1649}"/>
    <cellStyle name="Comma 6 2 4 2 2 2 2 2 3" xfId="6071" xr:uid="{30B68521-5172-4305-8232-9A4AD9B71915}"/>
    <cellStyle name="Comma 6 2 4 2 2 2 2 2 3 2" xfId="18203" xr:uid="{13F419F0-FC34-4957-8745-811E99BB015D}"/>
    <cellStyle name="Comma 6 2 4 2 2 2 2 2 4" xfId="10115" xr:uid="{76310656-4217-46BD-BFDC-1A50418FCD2E}"/>
    <cellStyle name="Comma 6 2 4 2 2 2 2 2 4 2" xfId="22247" xr:uid="{08EF7EB4-5231-4325-8A35-98520E6889BA}"/>
    <cellStyle name="Comma 6 2 4 2 2 2 2 2 5" xfId="14159" xr:uid="{0136DEFE-8B90-4C1E-A98C-FF6CBE2BB7F5}"/>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3" xfId="11126" xr:uid="{6A8D2B4B-AE4C-42D4-8885-3AEAA58E0E9A}"/>
    <cellStyle name="Comma 6 2 4 2 2 2 2 3 3 2" xfId="23258" xr:uid="{DC67171D-33AE-4BAA-AC35-07AFD7CF7F26}"/>
    <cellStyle name="Comma 6 2 4 2 2 2 2 3 4" xfId="15170" xr:uid="{E1D19AE6-5E39-4175-BBEA-94ABC2FDBA8E}"/>
    <cellStyle name="Comma 6 2 4 2 2 2 2 4" xfId="5060" xr:uid="{33C75DF0-E7C9-48D9-AE71-79DFC30E4B29}"/>
    <cellStyle name="Comma 6 2 4 2 2 2 2 4 2" xfId="17192" xr:uid="{54C0A6F3-9240-4C57-9B90-1CC509B3844B}"/>
    <cellStyle name="Comma 6 2 4 2 2 2 2 5" xfId="9104" xr:uid="{7F672741-E6C7-41EE-A158-BE8FE6CA5777}"/>
    <cellStyle name="Comma 6 2 4 2 2 2 2 5 2" xfId="21236" xr:uid="{64DFB0A6-9EF3-4D42-8FBD-9759310ECF35}"/>
    <cellStyle name="Comma 6 2 4 2 2 2 2 6" xfId="13148" xr:uid="{438262F5-284C-4C8A-93A8-CDF35AA9BBD3}"/>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3" xfId="11632" xr:uid="{3E9DF86D-0C9C-40D1-A56C-1687F8F157C6}"/>
    <cellStyle name="Comma 6 2 4 2 2 2 3 2 3 2" xfId="23764" xr:uid="{808EE0F4-977C-462B-A4A9-DD2BAD99B669}"/>
    <cellStyle name="Comma 6 2 4 2 2 2 3 2 4" xfId="15676" xr:uid="{AB671B0E-C8BE-44D0-B734-74EDC75E4998}"/>
    <cellStyle name="Comma 6 2 4 2 2 2 3 3" xfId="5566" xr:uid="{C934DF1E-4DEF-472B-A2AD-318EF425C7F4}"/>
    <cellStyle name="Comma 6 2 4 2 2 2 3 3 2" xfId="17698" xr:uid="{F41CBB21-694F-41DB-A55A-9FEDEB8642A2}"/>
    <cellStyle name="Comma 6 2 4 2 2 2 3 4" xfId="9610" xr:uid="{0B80BD76-F3A4-48EF-B6A6-4A819514169C}"/>
    <cellStyle name="Comma 6 2 4 2 2 2 3 4 2" xfId="21742" xr:uid="{A3E4B10D-DF8B-44E6-A541-70DAEE88008E}"/>
    <cellStyle name="Comma 6 2 4 2 2 2 3 5" xfId="13654" xr:uid="{3B9FE6FB-4384-46FB-947A-0AC3803599EA}"/>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3" xfId="10621" xr:uid="{FD7B4E1B-E280-4933-B1C9-904028BBB6B3}"/>
    <cellStyle name="Comma 6 2 4 2 2 2 4 3 2" xfId="22753" xr:uid="{AC1F5B66-795C-4F10-8BF1-4E52E47F0C3E}"/>
    <cellStyle name="Comma 6 2 4 2 2 2 4 4" xfId="14665" xr:uid="{9C45116F-6E01-4A2F-BE76-DB54869BF30C}"/>
    <cellStyle name="Comma 6 2 4 2 2 2 5" xfId="4555" xr:uid="{635442EE-BCA6-4438-835D-CDD51D85AA33}"/>
    <cellStyle name="Comma 6 2 4 2 2 2 5 2" xfId="16687" xr:uid="{C42C1ED3-A2F9-443D-85BF-740C407FD9E8}"/>
    <cellStyle name="Comma 6 2 4 2 2 2 6" xfId="8599" xr:uid="{B52286D3-D479-4B2E-8A1F-AEA15F5F59CC}"/>
    <cellStyle name="Comma 6 2 4 2 2 2 6 2" xfId="20731" xr:uid="{4C4A1407-DBF8-4308-8FDA-C19D50276CA9}"/>
    <cellStyle name="Comma 6 2 4 2 2 2 7" xfId="12643" xr:uid="{A3952BB9-900C-47CE-B613-0633AC026FB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3" xfId="11884" xr:uid="{900C3EBA-5001-4C64-AAE9-68D283B69120}"/>
    <cellStyle name="Comma 6 2 4 2 2 3 2 2 3 2" xfId="24016" xr:uid="{F1E4C319-8B48-44E7-9D42-D3234F77E63D}"/>
    <cellStyle name="Comma 6 2 4 2 2 3 2 2 4" xfId="15928" xr:uid="{B081FC00-0E36-45B7-91B0-75458DBF16A6}"/>
    <cellStyle name="Comma 6 2 4 2 2 3 2 3" xfId="5818" xr:uid="{ACB2E800-7B26-4B42-9D70-6B5253C64645}"/>
    <cellStyle name="Comma 6 2 4 2 2 3 2 3 2" xfId="17950" xr:uid="{A5D9AFE5-1F79-4919-AEF2-C5DCE438B4C3}"/>
    <cellStyle name="Comma 6 2 4 2 2 3 2 4" xfId="9862" xr:uid="{C9F81D97-5290-48B6-A529-EB38293C804F}"/>
    <cellStyle name="Comma 6 2 4 2 2 3 2 4 2" xfId="21994" xr:uid="{A5537F21-D1A8-484D-B55F-F41C253B7E13}"/>
    <cellStyle name="Comma 6 2 4 2 2 3 2 5" xfId="13906" xr:uid="{08FE6A9E-8AFE-4AB9-9392-54BB089D9217}"/>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3" xfId="10873" xr:uid="{AA42EEBB-9FCE-473E-84DF-360AC1D69EE4}"/>
    <cellStyle name="Comma 6 2 4 2 2 3 3 3 2" xfId="23005" xr:uid="{22432C02-9E84-4949-B735-6E28FFD71356}"/>
    <cellStyle name="Comma 6 2 4 2 2 3 3 4" xfId="14917" xr:uid="{2BB5A72B-A902-4F4B-9798-161FCD990B7C}"/>
    <cellStyle name="Comma 6 2 4 2 2 3 4" xfId="4807" xr:uid="{AE02D647-4758-45A3-B323-88AB0F39073B}"/>
    <cellStyle name="Comma 6 2 4 2 2 3 4 2" xfId="16939" xr:uid="{B4C73B27-F5DA-4552-9E80-EDFC11A85C98}"/>
    <cellStyle name="Comma 6 2 4 2 2 3 5" xfId="8851" xr:uid="{96B508D2-5E10-41C8-87F2-5515C8B5727A}"/>
    <cellStyle name="Comma 6 2 4 2 2 3 5 2" xfId="20983" xr:uid="{B94F9A10-D0E5-4B2A-8474-72EC1A968CE8}"/>
    <cellStyle name="Comma 6 2 4 2 2 3 6" xfId="12895" xr:uid="{B7733DB4-AC1C-4856-B215-4FC4E9EDA970}"/>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3" xfId="11379" xr:uid="{6EE3DB29-1780-4BA6-AA4B-76F2D57E2FAE}"/>
    <cellStyle name="Comma 6 2 4 2 2 4 2 3 2" xfId="23511" xr:uid="{2B369555-1B7C-4C5E-9E93-3ECA78C2DED9}"/>
    <cellStyle name="Comma 6 2 4 2 2 4 2 4" xfId="15423" xr:uid="{78BDDB7E-68FC-4AA8-8DBB-EE6E0BBBC5F5}"/>
    <cellStyle name="Comma 6 2 4 2 2 4 3" xfId="5313" xr:uid="{32A7DAD8-65E8-46E2-95A8-D7A747DE7A33}"/>
    <cellStyle name="Comma 6 2 4 2 2 4 3 2" xfId="17445" xr:uid="{99F37DB5-CB16-48C2-8E19-237D4D51887A}"/>
    <cellStyle name="Comma 6 2 4 2 2 4 4" xfId="9357" xr:uid="{885A878B-7B1A-47D9-8F27-BC23A44C7E17}"/>
    <cellStyle name="Comma 6 2 4 2 2 4 4 2" xfId="21489" xr:uid="{750DF844-ADA4-4D76-9DDB-62C9E070371C}"/>
    <cellStyle name="Comma 6 2 4 2 2 4 5" xfId="13401" xr:uid="{0D0469DE-2C72-4E5E-B550-F06474DB85A2}"/>
    <cellStyle name="Comma 6 2 4 2 2 5" xfId="2280" xr:uid="{03E4DDEF-77F0-4790-A266-C6DE6CDE5247}"/>
    <cellStyle name="Comma 6 2 4 2 2 5 2" xfId="6324" xr:uid="{7310ACC0-C4D9-424F-B5A4-0C33A7D3F6D8}"/>
    <cellStyle name="Comma 6 2 4 2 2 5 2 2" xfId="18456" xr:uid="{CCC5480B-7593-4BB9-8CCB-05B2989D2DA7}"/>
    <cellStyle name="Comma 6 2 4 2 2 5 3" xfId="10368" xr:uid="{3D6FF014-9378-46DD-9A30-B037922AD18A}"/>
    <cellStyle name="Comma 6 2 4 2 2 5 3 2" xfId="22500" xr:uid="{975CF589-DA6A-4A7E-B51D-A0830DE31663}"/>
    <cellStyle name="Comma 6 2 4 2 2 5 4" xfId="14412" xr:uid="{76F48085-FCA8-4B7F-B6D7-65481A39ECF9}"/>
    <cellStyle name="Comma 6 2 4 2 2 6" xfId="4302" xr:uid="{DDB803AD-1835-4D05-A314-97D5FFCE0DBA}"/>
    <cellStyle name="Comma 6 2 4 2 2 6 2" xfId="16434" xr:uid="{63F94988-677D-427A-87C4-0FE4289AD39B}"/>
    <cellStyle name="Comma 6 2 4 2 2 7" xfId="8346" xr:uid="{528D6511-E667-4E27-BB0F-418F5D2AE913}"/>
    <cellStyle name="Comma 6 2 4 2 2 7 2" xfId="20478" xr:uid="{6BDCE328-EA25-4EC1-BB38-0AB85DEFFC99}"/>
    <cellStyle name="Comma 6 2 4 2 2 8" xfId="12390" xr:uid="{66CF02E3-950A-4676-8D5D-CD093A0C5B7D}"/>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3" xfId="12011" xr:uid="{DBB44773-7121-4BA8-A3D4-BEB820A68F99}"/>
    <cellStyle name="Comma 6 2 4 2 3 2 2 2 3 2" xfId="24143" xr:uid="{DFF29FE6-9384-4DBD-94AF-0DC605327138}"/>
    <cellStyle name="Comma 6 2 4 2 3 2 2 2 4" xfId="16055" xr:uid="{7D6131F3-B2B5-4369-BF3A-0C05C17F5573}"/>
    <cellStyle name="Comma 6 2 4 2 3 2 2 3" xfId="5945" xr:uid="{5A61A196-3E69-4B0E-86B0-2F030646941C}"/>
    <cellStyle name="Comma 6 2 4 2 3 2 2 3 2" xfId="18077" xr:uid="{E27AEFE4-94FD-496B-903D-C76AD5147C18}"/>
    <cellStyle name="Comma 6 2 4 2 3 2 2 4" xfId="9989" xr:uid="{19785E0B-1104-4011-BC53-234FB928BEF0}"/>
    <cellStyle name="Comma 6 2 4 2 3 2 2 4 2" xfId="22121" xr:uid="{FEE52E54-019E-476C-9990-F84B2540338F}"/>
    <cellStyle name="Comma 6 2 4 2 3 2 2 5" xfId="14033" xr:uid="{A9165258-07F3-45DA-AECF-E7FCB5338DEB}"/>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3" xfId="11000" xr:uid="{F1F7C471-C4EB-4CD0-BEAB-E675FE604CB3}"/>
    <cellStyle name="Comma 6 2 4 2 3 2 3 3 2" xfId="23132" xr:uid="{8127D54E-CBA3-4C2E-98DA-8CD93A79D70F}"/>
    <cellStyle name="Comma 6 2 4 2 3 2 3 4" xfId="15044" xr:uid="{D3370C76-6995-4414-9398-4434E13734A0}"/>
    <cellStyle name="Comma 6 2 4 2 3 2 4" xfId="4934" xr:uid="{E46E1436-1939-472A-9C8A-88BDDE875F4D}"/>
    <cellStyle name="Comma 6 2 4 2 3 2 4 2" xfId="17066" xr:uid="{DC6A4EE6-A3A2-46FB-A802-9FB9F8D83BF6}"/>
    <cellStyle name="Comma 6 2 4 2 3 2 5" xfId="8978" xr:uid="{8714030B-9FE9-4E38-80AF-2E817F8C4F8B}"/>
    <cellStyle name="Comma 6 2 4 2 3 2 5 2" xfId="21110" xr:uid="{AF4C0355-6D5A-4B2A-9895-9DF83673D6B9}"/>
    <cellStyle name="Comma 6 2 4 2 3 2 6" xfId="13022" xr:uid="{37C274DE-D5AF-4A2F-A3E6-63FAC945A9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3" xfId="11506" xr:uid="{F81EB3E0-5C64-4A2E-82FF-6BD9FB3995CC}"/>
    <cellStyle name="Comma 6 2 4 2 3 3 2 3 2" xfId="23638" xr:uid="{4CBA532F-5463-4E66-8070-7018BB834311}"/>
    <cellStyle name="Comma 6 2 4 2 3 3 2 4" xfId="15550" xr:uid="{D7D49CC8-F032-4876-B342-12B50BA3AB0F}"/>
    <cellStyle name="Comma 6 2 4 2 3 3 3" xfId="5440" xr:uid="{49925B81-7941-4337-B8AA-DE342B3D111F}"/>
    <cellStyle name="Comma 6 2 4 2 3 3 3 2" xfId="17572" xr:uid="{CD44B0B4-BCC6-4B9A-AD50-73E9EA8990DA}"/>
    <cellStyle name="Comma 6 2 4 2 3 3 4" xfId="9484" xr:uid="{4DDCEE81-BEF4-45B6-8131-D5E750D323D7}"/>
    <cellStyle name="Comma 6 2 4 2 3 3 4 2" xfId="21616" xr:uid="{64F15ADC-A51B-4EA2-8AEF-6903CAAFBFB6}"/>
    <cellStyle name="Comma 6 2 4 2 3 3 5" xfId="13528" xr:uid="{8F7BFB9A-D33E-4653-A852-EBF162E41E0E}"/>
    <cellStyle name="Comma 6 2 4 2 3 4" xfId="2407" xr:uid="{0689DFDE-2F04-4468-9DBE-F1D618A620C3}"/>
    <cellStyle name="Comma 6 2 4 2 3 4 2" xfId="6451" xr:uid="{26355B5A-21AD-4333-8F5B-52AB5DA55AE0}"/>
    <cellStyle name="Comma 6 2 4 2 3 4 2 2" xfId="18583" xr:uid="{D2E6870F-A066-4ECD-8419-8623F24BF26A}"/>
    <cellStyle name="Comma 6 2 4 2 3 4 3" xfId="10495" xr:uid="{BBDE2BF3-9ABD-40BF-BE20-613263E161AD}"/>
    <cellStyle name="Comma 6 2 4 2 3 4 3 2" xfId="22627" xr:uid="{11BCC656-7B21-4D25-84C6-BC21BD755A09}"/>
    <cellStyle name="Comma 6 2 4 2 3 4 4" xfId="14539" xr:uid="{BC361852-877B-4D2F-97EB-97991DD6AC1C}"/>
    <cellStyle name="Comma 6 2 4 2 3 5" xfId="4429" xr:uid="{16EC079A-E2AA-46C1-9C8C-FFB2D31AB312}"/>
    <cellStyle name="Comma 6 2 4 2 3 5 2" xfId="16561" xr:uid="{00D616C4-5ED0-4141-BD7D-3A8794422A10}"/>
    <cellStyle name="Comma 6 2 4 2 3 6" xfId="8473" xr:uid="{FDF52A66-B375-40E5-B216-AB596E094CF3}"/>
    <cellStyle name="Comma 6 2 4 2 3 6 2" xfId="20605" xr:uid="{4E814BAF-B5B2-4D14-970F-355FACC45E51}"/>
    <cellStyle name="Comma 6 2 4 2 3 7" xfId="12517" xr:uid="{515CDA52-3FFE-47E6-88E7-9153C538D202}"/>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3" xfId="11758" xr:uid="{07E35118-EBC9-41A2-A074-D5308C1B5E92}"/>
    <cellStyle name="Comma 6 2 4 2 4 2 2 3 2" xfId="23890" xr:uid="{2F4D670A-114E-48C9-82DA-62DB25211080}"/>
    <cellStyle name="Comma 6 2 4 2 4 2 2 4" xfId="15802" xr:uid="{EB479C67-DF63-4E40-BAB2-42DB8C877124}"/>
    <cellStyle name="Comma 6 2 4 2 4 2 3" xfId="5692" xr:uid="{3626D29C-3750-49C7-94F7-2549EA55AEDD}"/>
    <cellStyle name="Comma 6 2 4 2 4 2 3 2" xfId="17824" xr:uid="{FD8922E1-4D53-4EB3-AC13-BBFA6EAE24B1}"/>
    <cellStyle name="Comma 6 2 4 2 4 2 4" xfId="9736" xr:uid="{62A8DC25-2D1E-43B2-BD07-45646B6DB15D}"/>
    <cellStyle name="Comma 6 2 4 2 4 2 4 2" xfId="21868" xr:uid="{564DAA53-4B68-45C1-A30A-B9D6CF7D3132}"/>
    <cellStyle name="Comma 6 2 4 2 4 2 5" xfId="13780" xr:uid="{05F1E046-1CE0-41BC-BE38-D5288E4E3540}"/>
    <cellStyle name="Comma 6 2 4 2 4 3" xfId="2659" xr:uid="{B8B2E5D9-BFA8-44A5-AF53-F18C28185163}"/>
    <cellStyle name="Comma 6 2 4 2 4 3 2" xfId="6703" xr:uid="{0DE8F2FB-7CB8-4D74-9B91-AC8FD827E9E3}"/>
    <cellStyle name="Comma 6 2 4 2 4 3 2 2" xfId="18835" xr:uid="{AC1CD164-1A65-4532-B98C-1E9B8D859DF8}"/>
    <cellStyle name="Comma 6 2 4 2 4 3 3" xfId="10747" xr:uid="{D6A3F989-AA3A-451E-8CCD-4299784DD06D}"/>
    <cellStyle name="Comma 6 2 4 2 4 3 3 2" xfId="22879" xr:uid="{B569D87B-AC10-47EC-A277-CBC70548B681}"/>
    <cellStyle name="Comma 6 2 4 2 4 3 4" xfId="14791" xr:uid="{6228F0B5-8C33-4996-8D7C-4E5297A8833A}"/>
    <cellStyle name="Comma 6 2 4 2 4 4" xfId="4681" xr:uid="{A97EBFB5-6EEC-477C-BB17-34BEAA42424C}"/>
    <cellStyle name="Comma 6 2 4 2 4 4 2" xfId="16813" xr:uid="{9074578A-0301-4481-93A6-2D902AB5A020}"/>
    <cellStyle name="Comma 6 2 4 2 4 5" xfId="8725" xr:uid="{637F0FBD-2D97-424C-B155-63BE746014F1}"/>
    <cellStyle name="Comma 6 2 4 2 4 5 2" xfId="20857" xr:uid="{16C84663-AE5C-4582-B828-6FFABF9D7FF0}"/>
    <cellStyle name="Comma 6 2 4 2 4 6" xfId="12769" xr:uid="{F47270E0-808D-4650-B7D9-DD51D3558825}"/>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3" xfId="11253" xr:uid="{4071D2E2-6F45-41A3-9FF5-02D45DEC9091}"/>
    <cellStyle name="Comma 6 2 4 2 5 2 3 2" xfId="23385" xr:uid="{AE680EB7-CD5C-450B-9083-E71766015F1C}"/>
    <cellStyle name="Comma 6 2 4 2 5 2 4" xfId="15297" xr:uid="{17144213-8746-4BED-93D9-5086B702D116}"/>
    <cellStyle name="Comma 6 2 4 2 5 3" xfId="5187" xr:uid="{902E45F7-86EC-4546-A420-3326329FD184}"/>
    <cellStyle name="Comma 6 2 4 2 5 3 2" xfId="17319" xr:uid="{40E8F910-A335-40C1-BB30-BFF1064C6664}"/>
    <cellStyle name="Comma 6 2 4 2 5 4" xfId="9231" xr:uid="{32CC1B3D-E685-454E-9BBC-B065DB3B73A6}"/>
    <cellStyle name="Comma 6 2 4 2 5 4 2" xfId="21363" xr:uid="{A76DCFF1-69D7-4859-AFB6-452A018BD2D7}"/>
    <cellStyle name="Comma 6 2 4 2 5 5" xfId="13275" xr:uid="{8E50196B-AEEC-48CB-9E5F-0793FC1647CA}"/>
    <cellStyle name="Comma 6 2 4 2 6" xfId="2154" xr:uid="{3E769B7C-30C2-4CD2-BF4F-2233AEE37839}"/>
    <cellStyle name="Comma 6 2 4 2 6 2" xfId="6198" xr:uid="{C1CE65F1-9F72-4346-845A-A31C2F854A1B}"/>
    <cellStyle name="Comma 6 2 4 2 6 2 2" xfId="18330" xr:uid="{94A06938-4F18-4A1B-9A6A-7221738676B2}"/>
    <cellStyle name="Comma 6 2 4 2 6 3" xfId="10242" xr:uid="{4EF67D2B-26A9-40C5-81A0-5854680657A2}"/>
    <cellStyle name="Comma 6 2 4 2 6 3 2" xfId="22374" xr:uid="{E3A8E0E8-0035-4C9A-B694-7D4032337E1D}"/>
    <cellStyle name="Comma 6 2 4 2 6 4" xfId="14286" xr:uid="{58E4EBB4-EAB2-4B02-ACB6-7C548B21F966}"/>
    <cellStyle name="Comma 6 2 4 2 7" xfId="4176" xr:uid="{624A1B56-89B1-448E-9437-0B019C538386}"/>
    <cellStyle name="Comma 6 2 4 2 7 2" xfId="16308" xr:uid="{8E440062-A403-4517-91C3-9C0B71776DE1}"/>
    <cellStyle name="Comma 6 2 4 2 8" xfId="8220" xr:uid="{789D7978-1428-46ED-A0F9-542E8C49DBAD}"/>
    <cellStyle name="Comma 6 2 4 2 8 2" xfId="20352" xr:uid="{33ED1D78-8BF1-4AF6-93E3-70FB4299628A}"/>
    <cellStyle name="Comma 6 2 4 2 9" xfId="12264" xr:uid="{053E38D5-8E35-4D5D-ABE7-3E99FDD8C6DF}"/>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3" xfId="12074" xr:uid="{63F1281A-D5BF-4272-B305-678249AB7A0D}"/>
    <cellStyle name="Comma 6 2 4 3 2 2 2 2 3 2" xfId="24206" xr:uid="{D0F139D1-8220-411F-8985-3825D9F533BB}"/>
    <cellStyle name="Comma 6 2 4 3 2 2 2 2 4" xfId="16118" xr:uid="{1F8C1949-C41F-4D1D-A76F-6C918F569FA9}"/>
    <cellStyle name="Comma 6 2 4 3 2 2 2 3" xfId="6008" xr:uid="{36168164-CCFB-412E-8B81-537CFA0541C0}"/>
    <cellStyle name="Comma 6 2 4 3 2 2 2 3 2" xfId="18140" xr:uid="{133974AF-D37C-49C4-AE17-F3D5682E387B}"/>
    <cellStyle name="Comma 6 2 4 3 2 2 2 4" xfId="10052" xr:uid="{7F189E12-8124-4ACB-8B26-1BBF67AE5561}"/>
    <cellStyle name="Comma 6 2 4 3 2 2 2 4 2" xfId="22184" xr:uid="{45E359D2-CF85-4F4A-9287-D49A75635E70}"/>
    <cellStyle name="Comma 6 2 4 3 2 2 2 5" xfId="14096" xr:uid="{856710A9-BB79-4AF6-8DA9-C0B8B5F8BC63}"/>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3" xfId="11063" xr:uid="{F9F437CB-C676-4C9C-952C-D9DB06AB21D8}"/>
    <cellStyle name="Comma 6 2 4 3 2 2 3 3 2" xfId="23195" xr:uid="{775AD788-2CFC-45DC-85BC-6A0EC4DF957C}"/>
    <cellStyle name="Comma 6 2 4 3 2 2 3 4" xfId="15107" xr:uid="{41AA8F47-0DDE-4059-9FBF-C464C1B5F3D9}"/>
    <cellStyle name="Comma 6 2 4 3 2 2 4" xfId="4997" xr:uid="{96C06C93-C32D-46A7-8E06-871E1C1603D2}"/>
    <cellStyle name="Comma 6 2 4 3 2 2 4 2" xfId="17129" xr:uid="{8D3245B0-7076-4989-BEC6-904F44F8E88E}"/>
    <cellStyle name="Comma 6 2 4 3 2 2 5" xfId="9041" xr:uid="{3A3DB89C-E264-4139-844F-EFC9BE870F87}"/>
    <cellStyle name="Comma 6 2 4 3 2 2 5 2" xfId="21173" xr:uid="{CDE01DC1-60E6-4349-A294-EC1492480A26}"/>
    <cellStyle name="Comma 6 2 4 3 2 2 6" xfId="13085" xr:uid="{E34A292A-09A3-44AF-B4B5-214C0DEBDFF6}"/>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3" xfId="11569" xr:uid="{1D242832-4A0A-4D95-B419-5B0B9F944AF2}"/>
    <cellStyle name="Comma 6 2 4 3 2 3 2 3 2" xfId="23701" xr:uid="{2D2DFC7A-58AD-49A5-A8C1-4A2F35022A76}"/>
    <cellStyle name="Comma 6 2 4 3 2 3 2 4" xfId="15613" xr:uid="{CD066205-69C9-4682-A2C0-B60E6CA097F7}"/>
    <cellStyle name="Comma 6 2 4 3 2 3 3" xfId="5503" xr:uid="{3505368B-85D1-4153-9075-EE15A1538C41}"/>
    <cellStyle name="Comma 6 2 4 3 2 3 3 2" xfId="17635" xr:uid="{8878AC3A-609B-466E-BE16-EDFB3B4BB99D}"/>
    <cellStyle name="Comma 6 2 4 3 2 3 4" xfId="9547" xr:uid="{78AE0FA2-95F4-46B0-A395-AF7FA99CD019}"/>
    <cellStyle name="Comma 6 2 4 3 2 3 4 2" xfId="21679" xr:uid="{963E2D1A-BCB3-437C-956F-A5C2A47A12B1}"/>
    <cellStyle name="Comma 6 2 4 3 2 3 5" xfId="13591" xr:uid="{A22F6B4C-06AC-43F5-92E5-1D948F8EAF57}"/>
    <cellStyle name="Comma 6 2 4 3 2 4" xfId="2470" xr:uid="{C0A843CD-87C4-4C64-A59B-6689D49ABC93}"/>
    <cellStyle name="Comma 6 2 4 3 2 4 2" xfId="6514" xr:uid="{D08F19BD-1DF0-4E99-B211-288FBC0D7DDC}"/>
    <cellStyle name="Comma 6 2 4 3 2 4 2 2" xfId="18646" xr:uid="{8161AEE8-1B71-47F7-AE3A-A9B459A39D23}"/>
    <cellStyle name="Comma 6 2 4 3 2 4 3" xfId="10558" xr:uid="{E1596F13-2F22-4B00-87D9-CBED1CA577DD}"/>
    <cellStyle name="Comma 6 2 4 3 2 4 3 2" xfId="22690" xr:uid="{BC0741C7-4E02-487D-9286-7AD81806840F}"/>
    <cellStyle name="Comma 6 2 4 3 2 4 4" xfId="14602" xr:uid="{ECDD1B63-8ABF-4CC5-8E69-795C9F7D96E3}"/>
    <cellStyle name="Comma 6 2 4 3 2 5" xfId="4492" xr:uid="{F3419DF2-9EB9-425F-BF65-F498F72424ED}"/>
    <cellStyle name="Comma 6 2 4 3 2 5 2" xfId="16624" xr:uid="{3D12BFD6-9AE8-475D-9FBD-AEC1049F8F26}"/>
    <cellStyle name="Comma 6 2 4 3 2 6" xfId="8536" xr:uid="{84EBA1CD-6364-4A90-86B8-43400ECE368F}"/>
    <cellStyle name="Comma 6 2 4 3 2 6 2" xfId="20668" xr:uid="{E83964BA-21A9-494C-B7FE-700CA1F39533}"/>
    <cellStyle name="Comma 6 2 4 3 2 7" xfId="12580" xr:uid="{19C02811-014A-480D-B6DB-9E99BFE0EDAC}"/>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3" xfId="11821" xr:uid="{2498EF63-88E1-4007-84A7-25111239519D}"/>
    <cellStyle name="Comma 6 2 4 3 3 2 2 3 2" xfId="23953" xr:uid="{F47FD933-D75E-4ED5-B367-40AE4B00DA0C}"/>
    <cellStyle name="Comma 6 2 4 3 3 2 2 4" xfId="15865" xr:uid="{C702B0D8-8280-4D82-B8DB-86E330567B6E}"/>
    <cellStyle name="Comma 6 2 4 3 3 2 3" xfId="5755" xr:uid="{A9720154-0256-4220-895B-825850D22F67}"/>
    <cellStyle name="Comma 6 2 4 3 3 2 3 2" xfId="17887" xr:uid="{391F4009-9048-4800-8EFD-49C03D7FD060}"/>
    <cellStyle name="Comma 6 2 4 3 3 2 4" xfId="9799" xr:uid="{61E2AF5B-639E-4049-80C1-28DC9F1CD8BE}"/>
    <cellStyle name="Comma 6 2 4 3 3 2 4 2" xfId="21931" xr:uid="{556E80F8-49EC-4A07-9980-0C8462172464}"/>
    <cellStyle name="Comma 6 2 4 3 3 2 5" xfId="13843" xr:uid="{925051AB-F9AA-4926-BABA-5D4C099AD076}"/>
    <cellStyle name="Comma 6 2 4 3 3 3" xfId="2722" xr:uid="{CD91C431-A6DE-4ADC-9BC1-03D82661887C}"/>
    <cellStyle name="Comma 6 2 4 3 3 3 2" xfId="6766" xr:uid="{0A5740F0-5D29-4D36-AAC2-CB95226A483A}"/>
    <cellStyle name="Comma 6 2 4 3 3 3 2 2" xfId="18898" xr:uid="{456F73E3-24B7-4364-BF58-E0045C2255B4}"/>
    <cellStyle name="Comma 6 2 4 3 3 3 3" xfId="10810" xr:uid="{0BF82320-47BD-45AB-A615-DA3B7E81B627}"/>
    <cellStyle name="Comma 6 2 4 3 3 3 3 2" xfId="22942" xr:uid="{E7391338-039B-43A3-AEFA-BB70EF913049}"/>
    <cellStyle name="Comma 6 2 4 3 3 3 4" xfId="14854" xr:uid="{8E28B891-D9F6-4FF1-A340-EA2E3945CBBA}"/>
    <cellStyle name="Comma 6 2 4 3 3 4" xfId="4744" xr:uid="{411AE3BD-425C-4B74-B2CE-0BD546FC0597}"/>
    <cellStyle name="Comma 6 2 4 3 3 4 2" xfId="16876" xr:uid="{D3F04C82-AEBE-4AD1-B328-48B88B8FFDDC}"/>
    <cellStyle name="Comma 6 2 4 3 3 5" xfId="8788" xr:uid="{0CA89044-4FB4-43F4-B645-8408F321D0E4}"/>
    <cellStyle name="Comma 6 2 4 3 3 5 2" xfId="20920" xr:uid="{A7A67153-8BE7-45E3-B6F4-49798A331288}"/>
    <cellStyle name="Comma 6 2 4 3 3 6" xfId="12832" xr:uid="{36B06638-48FC-4AE3-AB03-3651D9B759A4}"/>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3" xfId="11316" xr:uid="{3656C266-C42E-4BB1-804E-87C6E3C56BE3}"/>
    <cellStyle name="Comma 6 2 4 3 4 2 3 2" xfId="23448" xr:uid="{7FE5E758-2A00-4F8C-9892-24AD5814A820}"/>
    <cellStyle name="Comma 6 2 4 3 4 2 4" xfId="15360" xr:uid="{723BE301-D9CE-4100-9557-DA2F37DB3D91}"/>
    <cellStyle name="Comma 6 2 4 3 4 3" xfId="5250" xr:uid="{98922A9C-B8FE-490A-AF57-E221849BE7A1}"/>
    <cellStyle name="Comma 6 2 4 3 4 3 2" xfId="17382" xr:uid="{B015F88E-6CE0-4D46-A2A1-79EC911C0F1F}"/>
    <cellStyle name="Comma 6 2 4 3 4 4" xfId="9294" xr:uid="{27B8FF61-53C3-42A0-9614-4045664A537F}"/>
    <cellStyle name="Comma 6 2 4 3 4 4 2" xfId="21426" xr:uid="{30AEF19F-1B5B-4409-8C5E-01762353B1C6}"/>
    <cellStyle name="Comma 6 2 4 3 4 5" xfId="13338" xr:uid="{419A4CBE-EF45-40B6-95CA-0747C110B065}"/>
    <cellStyle name="Comma 6 2 4 3 5" xfId="2217" xr:uid="{84425A83-0248-4B6D-A737-36B8240C0A5F}"/>
    <cellStyle name="Comma 6 2 4 3 5 2" xfId="6261" xr:uid="{2B754263-F589-459F-9F99-3DEC9264ADEF}"/>
    <cellStyle name="Comma 6 2 4 3 5 2 2" xfId="18393" xr:uid="{DD817F91-3D1B-4CE8-8479-EE7CF983857A}"/>
    <cellStyle name="Comma 6 2 4 3 5 3" xfId="10305" xr:uid="{3533E93C-B085-4FF1-BA2A-8B45C98A0739}"/>
    <cellStyle name="Comma 6 2 4 3 5 3 2" xfId="22437" xr:uid="{F3BC6967-CC74-4BB1-AB91-5C0906784D67}"/>
    <cellStyle name="Comma 6 2 4 3 5 4" xfId="14349" xr:uid="{37A65738-6AD8-474D-ACDE-460B8DFFCD9C}"/>
    <cellStyle name="Comma 6 2 4 3 6" xfId="4239" xr:uid="{ED0BA694-3D63-46FC-B533-0F6288DC7363}"/>
    <cellStyle name="Comma 6 2 4 3 6 2" xfId="16371" xr:uid="{BE998831-0C4E-4E40-8A0E-20298BFB6E92}"/>
    <cellStyle name="Comma 6 2 4 3 7" xfId="8283" xr:uid="{DF09F58D-E838-4BD4-A6A5-BCF3A055FC89}"/>
    <cellStyle name="Comma 6 2 4 3 7 2" xfId="20415" xr:uid="{F0000EB4-BF59-4D19-8542-CE5D9E6DBB79}"/>
    <cellStyle name="Comma 6 2 4 3 8" xfId="12327" xr:uid="{85CAABFD-0443-45DC-922D-4DFF56864929}"/>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3" xfId="11948" xr:uid="{D188D2DD-D0BA-44FB-B309-D035344D008F}"/>
    <cellStyle name="Comma 6 2 4 4 2 2 2 3 2" xfId="24080" xr:uid="{BBD6A54A-992E-4500-8B81-3CD2DAB470A8}"/>
    <cellStyle name="Comma 6 2 4 4 2 2 2 4" xfId="15992" xr:uid="{B6788D7E-DE90-4D26-80B2-E65089DA6CE4}"/>
    <cellStyle name="Comma 6 2 4 4 2 2 3" xfId="5882" xr:uid="{73E70C3F-FE25-444D-985B-40A7A9796964}"/>
    <cellStyle name="Comma 6 2 4 4 2 2 3 2" xfId="18014" xr:uid="{CBE039D2-D261-49D5-8690-1611BD160FAC}"/>
    <cellStyle name="Comma 6 2 4 4 2 2 4" xfId="9926" xr:uid="{15829D4D-A006-4C22-800A-4415B1B2B9C5}"/>
    <cellStyle name="Comma 6 2 4 4 2 2 4 2" xfId="22058" xr:uid="{5EDBB116-791B-429E-A603-ED76757BB4F6}"/>
    <cellStyle name="Comma 6 2 4 4 2 2 5" xfId="13970" xr:uid="{EAE7E0B2-E75E-4E47-B32E-BB0C5746B20B}"/>
    <cellStyle name="Comma 6 2 4 4 2 3" xfId="2849" xr:uid="{02346549-F222-4079-B7FE-9500DDC249C5}"/>
    <cellStyle name="Comma 6 2 4 4 2 3 2" xfId="6893" xr:uid="{403C73FB-E9CA-45BF-8A0A-376FEA84AD43}"/>
    <cellStyle name="Comma 6 2 4 4 2 3 2 2" xfId="19025" xr:uid="{47D288CA-86B3-4045-BDFC-C77A247656A2}"/>
    <cellStyle name="Comma 6 2 4 4 2 3 3" xfId="10937" xr:uid="{3085C284-069D-4783-A855-EFD5BCDD8BE9}"/>
    <cellStyle name="Comma 6 2 4 4 2 3 3 2" xfId="23069" xr:uid="{82006A46-C0E9-4556-9E93-5FC0DBF1D327}"/>
    <cellStyle name="Comma 6 2 4 4 2 3 4" xfId="14981" xr:uid="{86767413-57C7-4392-BD60-74819CB720E1}"/>
    <cellStyle name="Comma 6 2 4 4 2 4" xfId="4871" xr:uid="{F85957FC-1674-46D6-8E5C-E25F5C6D5C9D}"/>
    <cellStyle name="Comma 6 2 4 4 2 4 2" xfId="17003" xr:uid="{C5BF619D-2F90-4408-B888-466C56170190}"/>
    <cellStyle name="Comma 6 2 4 4 2 5" xfId="8915" xr:uid="{0647F937-6606-4B2E-8956-22CB74E59905}"/>
    <cellStyle name="Comma 6 2 4 4 2 5 2" xfId="21047" xr:uid="{17214C7B-03D3-4BCD-B046-3291060791FA}"/>
    <cellStyle name="Comma 6 2 4 4 2 6" xfId="12959" xr:uid="{F4748C3A-D4DB-46A6-8CC4-E68E137DC24E}"/>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3" xfId="11443" xr:uid="{5EE6DCD9-3497-4F63-AEDD-96EF061292EB}"/>
    <cellStyle name="Comma 6 2 4 4 3 2 3 2" xfId="23575" xr:uid="{EB753F3C-4DCE-47D3-A92B-8A065F76BAF3}"/>
    <cellStyle name="Comma 6 2 4 4 3 2 4" xfId="15487" xr:uid="{1D57A17B-8313-4573-A613-3147088C3437}"/>
    <cellStyle name="Comma 6 2 4 4 3 3" xfId="5377" xr:uid="{E0D3D3E5-F7A5-474A-8AB5-1B6970813035}"/>
    <cellStyle name="Comma 6 2 4 4 3 3 2" xfId="17509" xr:uid="{C040211B-A7CC-41EB-8198-8C0FD0A0F5A2}"/>
    <cellStyle name="Comma 6 2 4 4 3 4" xfId="9421" xr:uid="{1D3F9FD6-948D-4BFD-A32D-5EA2BCF9FA5C}"/>
    <cellStyle name="Comma 6 2 4 4 3 4 2" xfId="21553" xr:uid="{80B31FF7-E531-4D6A-85F6-5B1BC91A9FB4}"/>
    <cellStyle name="Comma 6 2 4 4 3 5" xfId="13465" xr:uid="{277976FD-DE0D-4482-8616-DF39F81DFE0C}"/>
    <cellStyle name="Comma 6 2 4 4 4" xfId="2344" xr:uid="{086601BC-AA0C-4539-8A61-F00D2C55F429}"/>
    <cellStyle name="Comma 6 2 4 4 4 2" xfId="6388" xr:uid="{6F51452B-34A3-4767-8659-91412204D942}"/>
    <cellStyle name="Comma 6 2 4 4 4 2 2" xfId="18520" xr:uid="{4DE176BE-73F5-47B4-ABFD-68F0B2D3CDE3}"/>
    <cellStyle name="Comma 6 2 4 4 4 3" xfId="10432" xr:uid="{E6C70282-7040-41CA-9501-EE7B8D13107D}"/>
    <cellStyle name="Comma 6 2 4 4 4 3 2" xfId="22564" xr:uid="{B8B1FC41-9FA4-4E3B-9DB8-373E6EF4A6DD}"/>
    <cellStyle name="Comma 6 2 4 4 4 4" xfId="14476" xr:uid="{20E95041-7FCD-4A38-A7AC-54E04ED5EFBB}"/>
    <cellStyle name="Comma 6 2 4 4 5" xfId="4366" xr:uid="{E55B55DA-5729-4B9C-8423-6734A3716148}"/>
    <cellStyle name="Comma 6 2 4 4 5 2" xfId="16498" xr:uid="{50B43482-EBAA-4595-9372-B915EB4440C3}"/>
    <cellStyle name="Comma 6 2 4 4 6" xfId="8410" xr:uid="{EA240DE2-5E46-4FF5-9528-105E2A4470BF}"/>
    <cellStyle name="Comma 6 2 4 4 6 2" xfId="20542" xr:uid="{96D5039E-A041-431A-BD51-4BC94D3DFF6F}"/>
    <cellStyle name="Comma 6 2 4 4 7" xfId="12454" xr:uid="{262E06A1-1F04-413C-9795-7D8693E272A1}"/>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3" xfId="11695" xr:uid="{F70FD0DA-2071-4844-B45A-4B7A49D5575A}"/>
    <cellStyle name="Comma 6 2 4 5 2 2 3 2" xfId="23827" xr:uid="{CCE53023-8C14-4A21-9681-E35710354F8F}"/>
    <cellStyle name="Comma 6 2 4 5 2 2 4" xfId="15739" xr:uid="{17887C31-9097-4862-A69D-946DF3E73D56}"/>
    <cellStyle name="Comma 6 2 4 5 2 3" xfId="5629" xr:uid="{AB676E54-FAAF-4750-A72B-5749477B46AB}"/>
    <cellStyle name="Comma 6 2 4 5 2 3 2" xfId="17761" xr:uid="{9C332A39-7F66-46A7-8A64-438DDF3E2FCF}"/>
    <cellStyle name="Comma 6 2 4 5 2 4" xfId="9673" xr:uid="{7E933282-A09F-407E-A9C9-750EC7DAE457}"/>
    <cellStyle name="Comma 6 2 4 5 2 4 2" xfId="21805" xr:uid="{A9E34852-5592-40CD-983A-EACAF9AF0F9C}"/>
    <cellStyle name="Comma 6 2 4 5 2 5" xfId="13717" xr:uid="{6F2CA2DE-5AAC-4060-B912-F2818AA869F0}"/>
    <cellStyle name="Comma 6 2 4 5 3" xfId="2596" xr:uid="{43CCC51A-7184-41E3-BAAF-5A0775D5BEB2}"/>
    <cellStyle name="Comma 6 2 4 5 3 2" xfId="6640" xr:uid="{43FC695D-89BC-477A-BD55-DC82AA643007}"/>
    <cellStyle name="Comma 6 2 4 5 3 2 2" xfId="18772" xr:uid="{B380097C-69AD-4852-B844-0FE33B6B4D62}"/>
    <cellStyle name="Comma 6 2 4 5 3 3" xfId="10684" xr:uid="{8BAA9314-A440-44A6-8996-EF6A8013A22F}"/>
    <cellStyle name="Comma 6 2 4 5 3 3 2" xfId="22816" xr:uid="{2828FF55-E6E1-4CD5-AA63-CDC75DC7436A}"/>
    <cellStyle name="Comma 6 2 4 5 3 4" xfId="14728" xr:uid="{57F84D47-8318-4181-B73D-F2B88F728859}"/>
    <cellStyle name="Comma 6 2 4 5 4" xfId="4618" xr:uid="{CBE56128-ABDC-4AB2-8D06-902EC3287B2F}"/>
    <cellStyle name="Comma 6 2 4 5 4 2" xfId="16750" xr:uid="{4ABC854D-97B9-49EE-9CB4-91C7A63C7EAE}"/>
    <cellStyle name="Comma 6 2 4 5 5" xfId="8662" xr:uid="{3F89EF47-46CD-4EF4-A01C-7911582BC553}"/>
    <cellStyle name="Comma 6 2 4 5 5 2" xfId="20794" xr:uid="{CB321FBE-0434-4B91-9253-30E70B33EFB0}"/>
    <cellStyle name="Comma 6 2 4 5 6" xfId="12706" xr:uid="{B29F5E05-35D2-44D9-928B-BD5410CD56A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3" xfId="11190" xr:uid="{5DCA93E8-A910-4739-BF38-DC25FB5EC6D0}"/>
    <cellStyle name="Comma 6 2 4 6 2 3 2" xfId="23322" xr:uid="{12E7665D-FAEC-4B6A-A47B-6326A596DC5E}"/>
    <cellStyle name="Comma 6 2 4 6 2 4" xfId="15234" xr:uid="{6DA5AC56-1F81-495D-B535-B5A698CAC147}"/>
    <cellStyle name="Comma 6 2 4 6 3" xfId="5124" xr:uid="{5394FBDF-FD8F-4A2B-9492-9F203DB00631}"/>
    <cellStyle name="Comma 6 2 4 6 3 2" xfId="17256" xr:uid="{22ABB47C-CC53-4300-AE1C-23DB1636EF4B}"/>
    <cellStyle name="Comma 6 2 4 6 4" xfId="9168" xr:uid="{BCC93FED-A2C9-4B74-867E-51109147EB80}"/>
    <cellStyle name="Comma 6 2 4 6 4 2" xfId="21300" xr:uid="{ADDFFC5C-2CD4-48D1-A883-2F62BE9857FC}"/>
    <cellStyle name="Comma 6 2 4 6 5" xfId="13212" xr:uid="{B3324E88-4308-4943-9B42-E76A0AAF972F}"/>
    <cellStyle name="Comma 6 2 4 7" xfId="2091" xr:uid="{F0A38F37-977A-4956-8D2F-587C81DC6D39}"/>
    <cellStyle name="Comma 6 2 4 7 2" xfId="6135" xr:uid="{64E08A1E-6865-42BE-9A7C-63D879EEA2B9}"/>
    <cellStyle name="Comma 6 2 4 7 2 2" xfId="18267" xr:uid="{905EC57F-A23E-4AC7-96D3-19591AFE696A}"/>
    <cellStyle name="Comma 6 2 4 7 3" xfId="10179" xr:uid="{60AF279B-4295-4C01-B391-82260DA33614}"/>
    <cellStyle name="Comma 6 2 4 7 3 2" xfId="22311" xr:uid="{73A83C70-4FAB-4355-AF20-3ACC9306023B}"/>
    <cellStyle name="Comma 6 2 4 7 4" xfId="14223" xr:uid="{B3C1E679-02CC-479F-858F-21C0C7131EF7}"/>
    <cellStyle name="Comma 6 2 4 8" xfId="4113" xr:uid="{BE8631AC-612C-4FCD-9065-002D1F227115}"/>
    <cellStyle name="Comma 6 2 4 8 2" xfId="16245" xr:uid="{B0A3EF83-9B06-4851-A413-160EB3C83C23}"/>
    <cellStyle name="Comma 6 2 4 9" xfId="8157" xr:uid="{2B0AD7A3-1AC1-4430-8FAE-DDB86A09D21F}"/>
    <cellStyle name="Comma 6 2 4 9 2" xfId="20289" xr:uid="{F15D897E-621C-469C-AF2F-5B0358C85241}"/>
    <cellStyle name="Comma 6 2 5" xfId="90" xr:uid="{FABC6135-B874-4C5E-97DB-14CF89E208AC}"/>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3" xfId="12095" xr:uid="{D6E322F4-A1A6-41F5-80E8-A1894CFC4023}"/>
    <cellStyle name="Comma 6 2 5 2 2 2 2 2 3 2" xfId="24227" xr:uid="{8079E544-6D60-43EB-8FE3-527982A1575E}"/>
    <cellStyle name="Comma 6 2 5 2 2 2 2 2 4" xfId="16139" xr:uid="{27338E71-F224-4283-B807-A7ABDD495899}"/>
    <cellStyle name="Comma 6 2 5 2 2 2 2 3" xfId="6029" xr:uid="{39B1D0EF-702A-47B1-B549-A5D6EE1F8A16}"/>
    <cellStyle name="Comma 6 2 5 2 2 2 2 3 2" xfId="18161" xr:uid="{D485EE14-E59A-4424-8276-57B65650272F}"/>
    <cellStyle name="Comma 6 2 5 2 2 2 2 4" xfId="10073" xr:uid="{6BEFBB53-4321-4BB8-A8DA-1D3007867888}"/>
    <cellStyle name="Comma 6 2 5 2 2 2 2 4 2" xfId="22205" xr:uid="{864CB6C3-A6F6-4F1C-8A85-422139E1047C}"/>
    <cellStyle name="Comma 6 2 5 2 2 2 2 5" xfId="14117" xr:uid="{9ADBF533-C88F-46E2-BD2E-D438CCDBA80E}"/>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3" xfId="11084" xr:uid="{D03917CE-B7C6-4A2A-B596-2F40A8B82595}"/>
    <cellStyle name="Comma 6 2 5 2 2 2 3 3 2" xfId="23216" xr:uid="{B3EA0A6C-6EEC-454D-9EC3-FAD02AAE4DE5}"/>
    <cellStyle name="Comma 6 2 5 2 2 2 3 4" xfId="15128" xr:uid="{A53F0D51-A814-4B11-857C-3463E6EB0ADC}"/>
    <cellStyle name="Comma 6 2 5 2 2 2 4" xfId="5018" xr:uid="{61FDE423-6375-43A0-AF41-AC49346CBF61}"/>
    <cellStyle name="Comma 6 2 5 2 2 2 4 2" xfId="17150" xr:uid="{05AC25CB-CD56-493D-A3FD-CF02B5795B21}"/>
    <cellStyle name="Comma 6 2 5 2 2 2 5" xfId="9062" xr:uid="{EE26449C-0E92-475B-8A77-D86695C5AEB9}"/>
    <cellStyle name="Comma 6 2 5 2 2 2 5 2" xfId="21194" xr:uid="{3D56BABE-F6A9-4919-9CD8-8A711D524D39}"/>
    <cellStyle name="Comma 6 2 5 2 2 2 6" xfId="13106" xr:uid="{009C937A-CB58-499B-933F-3B48BD38D5BF}"/>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3" xfId="11590" xr:uid="{90F4D13B-2BD9-4439-B1AD-07737CCDA6E1}"/>
    <cellStyle name="Comma 6 2 5 2 2 3 2 3 2" xfId="23722" xr:uid="{260D5E3D-D98A-4919-8F6F-1A2337F7E487}"/>
    <cellStyle name="Comma 6 2 5 2 2 3 2 4" xfId="15634" xr:uid="{8F4F4603-B5CF-4F40-862A-58109A532F08}"/>
    <cellStyle name="Comma 6 2 5 2 2 3 3" xfId="5524" xr:uid="{5EEB59DB-3325-407A-9E48-DDDA15036888}"/>
    <cellStyle name="Comma 6 2 5 2 2 3 3 2" xfId="17656" xr:uid="{AF6F5746-F246-4285-9B04-F5F9A1C8312A}"/>
    <cellStyle name="Comma 6 2 5 2 2 3 4" xfId="9568" xr:uid="{FAFE7C80-55B3-48AD-B702-A3EA1D756DDE}"/>
    <cellStyle name="Comma 6 2 5 2 2 3 4 2" xfId="21700" xr:uid="{26CAD593-C8B1-44A1-9F29-CA1A89928871}"/>
    <cellStyle name="Comma 6 2 5 2 2 3 5" xfId="13612" xr:uid="{05E2A759-5F1F-4101-ACC0-6FE8B12C1FAB}"/>
    <cellStyle name="Comma 6 2 5 2 2 4" xfId="2491" xr:uid="{5BAE895F-D659-4E04-8FBE-0C8F3B7D8116}"/>
    <cellStyle name="Comma 6 2 5 2 2 4 2" xfId="6535" xr:uid="{37A9282D-D2EB-4BC0-B251-305B2C4F1CFC}"/>
    <cellStyle name="Comma 6 2 5 2 2 4 2 2" xfId="18667" xr:uid="{B52B6BE8-8B4C-400C-9DE6-61A9CB4F15D2}"/>
    <cellStyle name="Comma 6 2 5 2 2 4 3" xfId="10579" xr:uid="{8A72BCDC-2E35-4544-BE72-98741A4074F5}"/>
    <cellStyle name="Comma 6 2 5 2 2 4 3 2" xfId="22711" xr:uid="{A179651D-4CF7-4798-B385-984CAF6D0FF8}"/>
    <cellStyle name="Comma 6 2 5 2 2 4 4" xfId="14623" xr:uid="{8A1A9B9B-33DF-4502-AA60-EC853AA8C265}"/>
    <cellStyle name="Comma 6 2 5 2 2 5" xfId="4513" xr:uid="{EEF81A6B-0A9D-4284-B4AC-93A581B0CAEC}"/>
    <cellStyle name="Comma 6 2 5 2 2 5 2" xfId="16645" xr:uid="{B086C9C7-F94A-46D0-AD65-84601A80319A}"/>
    <cellStyle name="Comma 6 2 5 2 2 6" xfId="8557" xr:uid="{BA40A317-E52D-42D2-9175-C71ECB22C966}"/>
    <cellStyle name="Comma 6 2 5 2 2 6 2" xfId="20689" xr:uid="{E4A585FC-CBB7-4D48-9940-9C7A7442C173}"/>
    <cellStyle name="Comma 6 2 5 2 2 7" xfId="12601" xr:uid="{0DF6755A-469E-46B4-B16F-98503C0A4B0B}"/>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3" xfId="11842" xr:uid="{5F5596F6-5C01-4B7C-8A92-80777580CD27}"/>
    <cellStyle name="Comma 6 2 5 2 3 2 2 3 2" xfId="23974" xr:uid="{E57021BE-1AB4-4873-93FA-589AD7F9C4B8}"/>
    <cellStyle name="Comma 6 2 5 2 3 2 2 4" xfId="15886" xr:uid="{54C6AE81-E259-414C-99FB-46C19980F20E}"/>
    <cellStyle name="Comma 6 2 5 2 3 2 3" xfId="5776" xr:uid="{955BD130-4615-4A51-9275-1A76EA3ACFE3}"/>
    <cellStyle name="Comma 6 2 5 2 3 2 3 2" xfId="17908" xr:uid="{CA246268-03E2-4330-BE35-A7E7D1D6FB86}"/>
    <cellStyle name="Comma 6 2 5 2 3 2 4" xfId="9820" xr:uid="{6FED79B7-BDBB-490B-BEF7-CC4A7F7409F3}"/>
    <cellStyle name="Comma 6 2 5 2 3 2 4 2" xfId="21952" xr:uid="{08C72055-5334-4CE0-80CE-2EF8806F0566}"/>
    <cellStyle name="Comma 6 2 5 2 3 2 5" xfId="13864" xr:uid="{5B3F7336-D460-45CF-A36F-584BD175E297}"/>
    <cellStyle name="Comma 6 2 5 2 3 3" xfId="2743" xr:uid="{DB81319E-F610-48DC-A89E-7FF1794C200F}"/>
    <cellStyle name="Comma 6 2 5 2 3 3 2" xfId="6787" xr:uid="{8960FC5B-8D1A-46DC-A2C9-89C4525C3455}"/>
    <cellStyle name="Comma 6 2 5 2 3 3 2 2" xfId="18919" xr:uid="{049A812E-5F56-492C-BB22-A3BE90E1338D}"/>
    <cellStyle name="Comma 6 2 5 2 3 3 3" xfId="10831" xr:uid="{0370DD34-6063-4BCB-B0A6-3BBCADEDE05D}"/>
    <cellStyle name="Comma 6 2 5 2 3 3 3 2" xfId="22963" xr:uid="{1169EB1C-8415-4D8F-A840-D192DAE13E86}"/>
    <cellStyle name="Comma 6 2 5 2 3 3 4" xfId="14875" xr:uid="{10BF8D70-1077-4C7C-8CA8-7E99EF88BA76}"/>
    <cellStyle name="Comma 6 2 5 2 3 4" xfId="4765" xr:uid="{7D26EBEA-8CB5-4A4B-B649-752632211C9F}"/>
    <cellStyle name="Comma 6 2 5 2 3 4 2" xfId="16897" xr:uid="{3DDF2E0A-CFB6-429C-9EEA-8B55E80F3464}"/>
    <cellStyle name="Comma 6 2 5 2 3 5" xfId="8809" xr:uid="{631767C6-4269-4FA1-ABAE-DA57270664D1}"/>
    <cellStyle name="Comma 6 2 5 2 3 5 2" xfId="20941" xr:uid="{52CBB282-2141-4B01-8476-37E963720D2D}"/>
    <cellStyle name="Comma 6 2 5 2 3 6" xfId="12853" xr:uid="{7F4A8B15-5997-4A26-88EC-49A82066D487}"/>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3" xfId="11337" xr:uid="{14455BDA-BD5B-419B-9542-0A8F9F3F07A3}"/>
    <cellStyle name="Comma 6 2 5 2 4 2 3 2" xfId="23469" xr:uid="{D50DD78C-2510-4851-B9BB-DFE1DEE2EDF7}"/>
    <cellStyle name="Comma 6 2 5 2 4 2 4" xfId="15381" xr:uid="{6727F4EE-AC77-42A5-8836-36700737240B}"/>
    <cellStyle name="Comma 6 2 5 2 4 3" xfId="5271" xr:uid="{36094462-1C46-4A12-BCB9-A3448B47C4F6}"/>
    <cellStyle name="Comma 6 2 5 2 4 3 2" xfId="17403" xr:uid="{A6A4FE77-29DD-4460-A676-869E09C99331}"/>
    <cellStyle name="Comma 6 2 5 2 4 4" xfId="9315" xr:uid="{6A2D46C2-24A8-4FAC-8070-AB856106F7D0}"/>
    <cellStyle name="Comma 6 2 5 2 4 4 2" xfId="21447" xr:uid="{B96B0B74-20C4-41D4-B716-B9F248FCB984}"/>
    <cellStyle name="Comma 6 2 5 2 4 5" xfId="13359" xr:uid="{36736CBD-3EBC-43C0-A6D6-25F0BF4AF420}"/>
    <cellStyle name="Comma 6 2 5 2 5" xfId="2238" xr:uid="{A42506FC-C6BD-482C-9336-1F9247D812EE}"/>
    <cellStyle name="Comma 6 2 5 2 5 2" xfId="6282" xr:uid="{A62A749F-F062-4A83-93C3-3D510557C9A4}"/>
    <cellStyle name="Comma 6 2 5 2 5 2 2" xfId="18414" xr:uid="{A3DD2890-1743-4C9E-BA9A-B6809B1A0B04}"/>
    <cellStyle name="Comma 6 2 5 2 5 3" xfId="10326" xr:uid="{FA4A1307-EE12-4B2B-8F7D-084359E0BC1D}"/>
    <cellStyle name="Comma 6 2 5 2 5 3 2" xfId="22458" xr:uid="{9D597AEA-528B-401A-93EF-24F28BCEABE7}"/>
    <cellStyle name="Comma 6 2 5 2 5 4" xfId="14370" xr:uid="{E3693279-A700-4A4D-990E-E9B5EEB91FE6}"/>
    <cellStyle name="Comma 6 2 5 2 6" xfId="4260" xr:uid="{C83D2329-4424-4D3C-B5FA-B4B8D17D80C5}"/>
    <cellStyle name="Comma 6 2 5 2 6 2" xfId="16392" xr:uid="{4CA29C99-69AC-4A7B-8449-78E20B4F1011}"/>
    <cellStyle name="Comma 6 2 5 2 7" xfId="8304" xr:uid="{3F479FE7-654B-46F4-BF2A-7EFE8376614F}"/>
    <cellStyle name="Comma 6 2 5 2 7 2" xfId="20436" xr:uid="{8117CE10-086C-455E-B355-F61E44909FE8}"/>
    <cellStyle name="Comma 6 2 5 2 8" xfId="12348" xr:uid="{F73546EA-35CE-45D2-9170-00EA727A4BBA}"/>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3" xfId="11969" xr:uid="{ABFF5906-B3B3-4DC1-9E6F-2EC95087AA88}"/>
    <cellStyle name="Comma 6 2 5 3 2 2 2 3 2" xfId="24101" xr:uid="{461B39EF-A8B3-43A8-8151-F87992A3EC9D}"/>
    <cellStyle name="Comma 6 2 5 3 2 2 2 4" xfId="16013" xr:uid="{35B1557D-D4F8-42C7-8774-F3AC11578BBA}"/>
    <cellStyle name="Comma 6 2 5 3 2 2 3" xfId="5903" xr:uid="{AE8F495E-4272-4A7A-8177-032C20B04A29}"/>
    <cellStyle name="Comma 6 2 5 3 2 2 3 2" xfId="18035" xr:uid="{847C9591-DEB7-45C6-9FEE-A2DB99AEBF9A}"/>
    <cellStyle name="Comma 6 2 5 3 2 2 4" xfId="9947" xr:uid="{8AC66BFD-05EC-4262-851E-1E43035BEB3A}"/>
    <cellStyle name="Comma 6 2 5 3 2 2 4 2" xfId="22079" xr:uid="{00354445-7D0B-476A-AFDF-C8147B4BC1B7}"/>
    <cellStyle name="Comma 6 2 5 3 2 2 5" xfId="13991" xr:uid="{7D3A8514-B2B0-423A-81AC-7058D8A4325B}"/>
    <cellStyle name="Comma 6 2 5 3 2 3" xfId="2870" xr:uid="{E8948ED5-8742-4149-9854-8C14D3762FE6}"/>
    <cellStyle name="Comma 6 2 5 3 2 3 2" xfId="6914" xr:uid="{0E931A34-74BF-41F7-B168-CFA743E86251}"/>
    <cellStyle name="Comma 6 2 5 3 2 3 2 2" xfId="19046" xr:uid="{349BCF79-560D-497D-979C-C4DFDAD38C29}"/>
    <cellStyle name="Comma 6 2 5 3 2 3 3" xfId="10958" xr:uid="{208E3D96-D24E-43E9-B719-3E2372866E2C}"/>
    <cellStyle name="Comma 6 2 5 3 2 3 3 2" xfId="23090" xr:uid="{ADBCC4C2-88FC-4437-8F5C-3335F4942C83}"/>
    <cellStyle name="Comma 6 2 5 3 2 3 4" xfId="15002" xr:uid="{0A99411C-C889-4F53-9EB3-8E450FFE9736}"/>
    <cellStyle name="Comma 6 2 5 3 2 4" xfId="4892" xr:uid="{F20176E1-F416-4ABF-8C6E-2057746B81D7}"/>
    <cellStyle name="Comma 6 2 5 3 2 4 2" xfId="17024" xr:uid="{6A789594-A2C6-4404-9867-9867D0A0B927}"/>
    <cellStyle name="Comma 6 2 5 3 2 5" xfId="8936" xr:uid="{1BA9FFFC-5134-401A-985B-08BF86370D52}"/>
    <cellStyle name="Comma 6 2 5 3 2 5 2" xfId="21068" xr:uid="{33327BDC-A225-4AD0-A2D7-011A349F1253}"/>
    <cellStyle name="Comma 6 2 5 3 2 6" xfId="12980" xr:uid="{7B222805-FF73-4E57-B023-D5E3AA85FC18}"/>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3" xfId="11464" xr:uid="{DA9E6CD5-DC91-418E-982E-CE9017966CD8}"/>
    <cellStyle name="Comma 6 2 5 3 3 2 3 2" xfId="23596" xr:uid="{B030BBED-F041-4E11-98DB-E32AC1AC9983}"/>
    <cellStyle name="Comma 6 2 5 3 3 2 4" xfId="15508" xr:uid="{6FE2CFDD-09C1-4DAD-BDDC-BE45FD41C651}"/>
    <cellStyle name="Comma 6 2 5 3 3 3" xfId="5398" xr:uid="{19B67BEF-B918-4350-852B-66742D1EB8A2}"/>
    <cellStyle name="Comma 6 2 5 3 3 3 2" xfId="17530" xr:uid="{86FA09AD-9BDF-45C5-9424-8844DE4ABFB0}"/>
    <cellStyle name="Comma 6 2 5 3 3 4" xfId="9442" xr:uid="{59ADD7AA-4334-4419-A29E-7C999949FE56}"/>
    <cellStyle name="Comma 6 2 5 3 3 4 2" xfId="21574" xr:uid="{54CE8465-B08A-402B-AD7D-AE7687617741}"/>
    <cellStyle name="Comma 6 2 5 3 3 5" xfId="13486" xr:uid="{74FD42CC-96FB-4408-A5FE-22E644AB3432}"/>
    <cellStyle name="Comma 6 2 5 3 4" xfId="2365" xr:uid="{EC6DD782-DAF8-4CC5-8D4A-E673E0CAE5BE}"/>
    <cellStyle name="Comma 6 2 5 3 4 2" xfId="6409" xr:uid="{AE82CBA6-8214-4CF1-ACBD-2042C97A2C54}"/>
    <cellStyle name="Comma 6 2 5 3 4 2 2" xfId="18541" xr:uid="{42785FBA-70C6-4496-9E58-DD75D9D034CE}"/>
    <cellStyle name="Comma 6 2 5 3 4 3" xfId="10453" xr:uid="{203B3837-4D56-4796-8330-55E923B7E87F}"/>
    <cellStyle name="Comma 6 2 5 3 4 3 2" xfId="22585" xr:uid="{8B288183-29A1-4B2F-88FE-8F300A908ACB}"/>
    <cellStyle name="Comma 6 2 5 3 4 4" xfId="14497" xr:uid="{12009D61-FFE7-4931-AFC5-D0B42E6912B4}"/>
    <cellStyle name="Comma 6 2 5 3 5" xfId="4387" xr:uid="{EE214907-01B4-4497-AB7B-ABE36CC928B4}"/>
    <cellStyle name="Comma 6 2 5 3 5 2" xfId="16519" xr:uid="{5CCAEE05-260E-44A5-A769-D7B40D944A72}"/>
    <cellStyle name="Comma 6 2 5 3 6" xfId="8431" xr:uid="{38CCB66B-B0B0-4C16-B5E2-69D2F59312E9}"/>
    <cellStyle name="Comma 6 2 5 3 6 2" xfId="20563" xr:uid="{BCD71521-6135-4F4B-BE83-95E779CAE5E0}"/>
    <cellStyle name="Comma 6 2 5 3 7" xfId="12475" xr:uid="{505BEB1D-51DD-48DE-A260-FD6CC3252948}"/>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3" xfId="11716" xr:uid="{FA2BAD4C-24C4-47D3-9498-9AFC981D5A31}"/>
    <cellStyle name="Comma 6 2 5 4 2 2 3 2" xfId="23848" xr:uid="{B6FF4169-5FD1-4237-8312-9CC5098D000E}"/>
    <cellStyle name="Comma 6 2 5 4 2 2 4" xfId="15760" xr:uid="{88DE55FA-F256-4037-B0DA-123284C7FF5F}"/>
    <cellStyle name="Comma 6 2 5 4 2 3" xfId="5650" xr:uid="{D280ACC9-4AF0-4B94-99FA-F2F5D30B033C}"/>
    <cellStyle name="Comma 6 2 5 4 2 3 2" xfId="17782" xr:uid="{2BD044D2-2934-4E44-88A1-D1DCBC5A1D56}"/>
    <cellStyle name="Comma 6 2 5 4 2 4" xfId="9694" xr:uid="{47556700-4F31-4A94-8946-4A9D7528F1C3}"/>
    <cellStyle name="Comma 6 2 5 4 2 4 2" xfId="21826" xr:uid="{23B4D741-93B0-4FBE-938D-5F5CA6825933}"/>
    <cellStyle name="Comma 6 2 5 4 2 5" xfId="13738" xr:uid="{0EF486B9-9597-4893-B7E1-EF286A3AE13F}"/>
    <cellStyle name="Comma 6 2 5 4 3" xfId="2617" xr:uid="{3BE2EAB9-70E1-454A-B99C-A7AEB5D5316A}"/>
    <cellStyle name="Comma 6 2 5 4 3 2" xfId="6661" xr:uid="{165FBCED-81D6-4310-A9D4-5E4873FB2F66}"/>
    <cellStyle name="Comma 6 2 5 4 3 2 2" xfId="18793" xr:uid="{63384429-1348-4822-BE7D-738BC0E3C759}"/>
    <cellStyle name="Comma 6 2 5 4 3 3" xfId="10705" xr:uid="{103973ED-7264-4D99-A274-E8C471EDE7D5}"/>
    <cellStyle name="Comma 6 2 5 4 3 3 2" xfId="22837" xr:uid="{5B25578A-3A07-493F-8A64-A6AD148D3EFD}"/>
    <cellStyle name="Comma 6 2 5 4 3 4" xfId="14749" xr:uid="{F9BF778C-277F-4E04-990A-C247E94E271A}"/>
    <cellStyle name="Comma 6 2 5 4 4" xfId="4639" xr:uid="{AEBDA0E3-7FAF-494D-89A0-06C203949F3E}"/>
    <cellStyle name="Comma 6 2 5 4 4 2" xfId="16771" xr:uid="{61990E4F-7E10-4DE4-98D4-38DE6D8195EB}"/>
    <cellStyle name="Comma 6 2 5 4 5" xfId="8683" xr:uid="{31D4488D-7258-442B-9D8E-536C76C1D146}"/>
    <cellStyle name="Comma 6 2 5 4 5 2" xfId="20815" xr:uid="{31B381B3-EDD6-47C6-A15A-01BE2D582A8F}"/>
    <cellStyle name="Comma 6 2 5 4 6" xfId="12727" xr:uid="{A9AD7A46-FAF4-4507-99E7-2E9B2A6F61DC}"/>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3" xfId="11211" xr:uid="{BE892DD1-147E-4D71-A801-DA251A9CC451}"/>
    <cellStyle name="Comma 6 2 5 5 2 3 2" xfId="23343" xr:uid="{784B4866-A047-4746-AB64-9C82B33D4F1C}"/>
    <cellStyle name="Comma 6 2 5 5 2 4" xfId="15255" xr:uid="{C8060349-6643-4FB4-B81F-6723506DBE00}"/>
    <cellStyle name="Comma 6 2 5 5 3" xfId="5145" xr:uid="{6B3A7531-613D-45F9-A4EF-2AE0DF32B443}"/>
    <cellStyle name="Comma 6 2 5 5 3 2" xfId="17277" xr:uid="{B91A1534-8F6D-452D-BB1B-A8250F64564E}"/>
    <cellStyle name="Comma 6 2 5 5 4" xfId="9189" xr:uid="{72A5F86F-171B-4127-8F65-A7467D265813}"/>
    <cellStyle name="Comma 6 2 5 5 4 2" xfId="21321" xr:uid="{006148F8-A299-41C0-BA51-97133ABE120A}"/>
    <cellStyle name="Comma 6 2 5 5 5" xfId="13233" xr:uid="{EDCE0CD0-B2C5-4BA9-82EC-86B6F3E7EEDF}"/>
    <cellStyle name="Comma 6 2 5 6" xfId="2112" xr:uid="{D2D3A04F-C1EF-473E-987F-3D4D0103A36F}"/>
    <cellStyle name="Comma 6 2 5 6 2" xfId="6156" xr:uid="{2BE0E4EF-2409-48BA-826E-99212277E24F}"/>
    <cellStyle name="Comma 6 2 5 6 2 2" xfId="18288" xr:uid="{4F514668-2C68-4B7A-A1E8-6D914026645F}"/>
    <cellStyle name="Comma 6 2 5 6 3" xfId="10200" xr:uid="{4AD13C91-72E7-42CA-9314-8A033459C3BF}"/>
    <cellStyle name="Comma 6 2 5 6 3 2" xfId="22332" xr:uid="{689FB32E-406A-4791-B368-8ACDC2BA2E1D}"/>
    <cellStyle name="Comma 6 2 5 6 4" xfId="14244" xr:uid="{CFD2C299-1EA3-4B71-A742-9C6C5224497D}"/>
    <cellStyle name="Comma 6 2 5 7" xfId="4134" xr:uid="{42975CB6-B5F3-4FE8-8F7F-0737A9A66481}"/>
    <cellStyle name="Comma 6 2 5 7 2" xfId="16266" xr:uid="{1145A8D8-F4B4-408E-9BF2-A5B653447F3A}"/>
    <cellStyle name="Comma 6 2 5 8" xfId="8178" xr:uid="{2862E507-C990-4F92-8269-2F6A32F483A5}"/>
    <cellStyle name="Comma 6 2 5 8 2" xfId="20310" xr:uid="{CE369890-C737-4AAB-AD5C-49F741B81635}"/>
    <cellStyle name="Comma 6 2 5 9" xfId="12222" xr:uid="{73F10BAE-99A5-479D-A750-E0C85ED19BA8}"/>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3" xfId="12032" xr:uid="{AF9B9A2C-3790-4629-A195-4AEE31ACAA48}"/>
    <cellStyle name="Comma 6 2 6 2 2 2 2 3 2" xfId="24164" xr:uid="{92487886-D441-4BCF-A603-BEDEE5BDB2B0}"/>
    <cellStyle name="Comma 6 2 6 2 2 2 2 4" xfId="16076" xr:uid="{D1D02F61-F727-42EB-BE72-4D4A2DD8F9CB}"/>
    <cellStyle name="Comma 6 2 6 2 2 2 3" xfId="5966" xr:uid="{773BA76D-3054-46A7-A9CC-B69EC88DD65E}"/>
    <cellStyle name="Comma 6 2 6 2 2 2 3 2" xfId="18098" xr:uid="{F2D625ED-99FB-4CD6-BE17-968ECAD45F91}"/>
    <cellStyle name="Comma 6 2 6 2 2 2 4" xfId="10010" xr:uid="{90F81E1A-53E6-4053-B800-8835ADAAF1A8}"/>
    <cellStyle name="Comma 6 2 6 2 2 2 4 2" xfId="22142" xr:uid="{638EC9C4-03A3-441F-9136-DDB1DA83EDD6}"/>
    <cellStyle name="Comma 6 2 6 2 2 2 5" xfId="14054" xr:uid="{0495CA2E-4050-41F8-8B45-4BD94447A6C1}"/>
    <cellStyle name="Comma 6 2 6 2 2 3" xfId="2933" xr:uid="{9AA02675-09C2-4710-A28B-F61F8B94EFDC}"/>
    <cellStyle name="Comma 6 2 6 2 2 3 2" xfId="6977" xr:uid="{FCB08084-79F8-4387-BD06-781AF4FAE6CE}"/>
    <cellStyle name="Comma 6 2 6 2 2 3 2 2" xfId="19109" xr:uid="{56BEF2CE-E2F8-45AA-8C95-D26B788A6441}"/>
    <cellStyle name="Comma 6 2 6 2 2 3 3" xfId="11021" xr:uid="{1A3A0843-FDF4-4A3F-9C89-8A3CA97CDEA1}"/>
    <cellStyle name="Comma 6 2 6 2 2 3 3 2" xfId="23153" xr:uid="{B6B7A866-A118-4A73-AD0E-FD2E8185961C}"/>
    <cellStyle name="Comma 6 2 6 2 2 3 4" xfId="15065" xr:uid="{28A0DA1F-875E-4DC1-8446-DE81D607C9B1}"/>
    <cellStyle name="Comma 6 2 6 2 2 4" xfId="4955" xr:uid="{CDA6A2C5-F506-4711-B401-0CCE63ACF4C6}"/>
    <cellStyle name="Comma 6 2 6 2 2 4 2" xfId="17087" xr:uid="{B7B08091-4AB2-4217-8970-A8873BEC2C28}"/>
    <cellStyle name="Comma 6 2 6 2 2 5" xfId="8999" xr:uid="{3092B732-62A9-4CDE-B751-5B2530A9DA83}"/>
    <cellStyle name="Comma 6 2 6 2 2 5 2" xfId="21131" xr:uid="{28CC41DB-8BDF-4C79-A13D-A52025BAE2FB}"/>
    <cellStyle name="Comma 6 2 6 2 2 6" xfId="13043" xr:uid="{82A988F7-AAF2-475C-9F50-AB896E2A3BC4}"/>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3" xfId="11527" xr:uid="{C223F90F-82B6-4D84-98F4-A52BBE2E7586}"/>
    <cellStyle name="Comma 6 2 6 2 3 2 3 2" xfId="23659" xr:uid="{6E6C463F-AE64-474F-960B-12D376096E78}"/>
    <cellStyle name="Comma 6 2 6 2 3 2 4" xfId="15571" xr:uid="{707B770F-2F39-4609-B15B-0BC48FEEA241}"/>
    <cellStyle name="Comma 6 2 6 2 3 3" xfId="5461" xr:uid="{1AE3E1BE-7A58-424E-8AAC-F8C3E0F56A72}"/>
    <cellStyle name="Comma 6 2 6 2 3 3 2" xfId="17593" xr:uid="{6207491E-8950-4892-97E0-67FFAFEAF854}"/>
    <cellStyle name="Comma 6 2 6 2 3 4" xfId="9505" xr:uid="{930A5B14-0180-45CE-A9C7-8B1B26A00A8C}"/>
    <cellStyle name="Comma 6 2 6 2 3 4 2" xfId="21637" xr:uid="{6F496C2B-9FF4-4804-A40A-A622308333A6}"/>
    <cellStyle name="Comma 6 2 6 2 3 5" xfId="13549" xr:uid="{AC95AB69-DE81-4474-A9E6-6DCA14B6EEC0}"/>
    <cellStyle name="Comma 6 2 6 2 4" xfId="2428" xr:uid="{C791A240-BC91-4F8F-81CD-C0B919D37774}"/>
    <cellStyle name="Comma 6 2 6 2 4 2" xfId="6472" xr:uid="{697E624D-2938-4773-81D5-BE27B32F8EA4}"/>
    <cellStyle name="Comma 6 2 6 2 4 2 2" xfId="18604" xr:uid="{1BCA431F-D08E-4328-B79E-033DE42E161B}"/>
    <cellStyle name="Comma 6 2 6 2 4 3" xfId="10516" xr:uid="{E6C91F90-ADD6-4FD9-A53A-CB25B1F7253F}"/>
    <cellStyle name="Comma 6 2 6 2 4 3 2" xfId="22648" xr:uid="{9D303651-19E6-4F1F-8824-0AA13FE3356A}"/>
    <cellStyle name="Comma 6 2 6 2 4 4" xfId="14560" xr:uid="{28086661-1CEF-4AEE-8A7F-8750EC6C6D37}"/>
    <cellStyle name="Comma 6 2 6 2 5" xfId="4450" xr:uid="{7DC3E7D0-F273-4235-B621-C7C432AD1F03}"/>
    <cellStyle name="Comma 6 2 6 2 5 2" xfId="16582" xr:uid="{EEE6E67E-D910-42BB-9E0E-797B2BBBAA74}"/>
    <cellStyle name="Comma 6 2 6 2 6" xfId="8494" xr:uid="{E8FD3225-3E08-4EF2-B25A-664C2FB79570}"/>
    <cellStyle name="Comma 6 2 6 2 6 2" xfId="20626" xr:uid="{DC3BD4E9-4530-47CA-AF37-EBA5A50E8C3C}"/>
    <cellStyle name="Comma 6 2 6 2 7" xfId="12538" xr:uid="{8C382291-1881-45A8-A2E3-F85D79CCF5C1}"/>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3" xfId="11779" xr:uid="{DFFE85F2-0270-49D8-ABA8-A163B112E487}"/>
    <cellStyle name="Comma 6 2 6 3 2 2 3 2" xfId="23911" xr:uid="{61150373-5E67-4109-81E2-12D995E30B35}"/>
    <cellStyle name="Comma 6 2 6 3 2 2 4" xfId="15823" xr:uid="{9D304B12-2713-4320-BCDF-F4FCDEB8CB64}"/>
    <cellStyle name="Comma 6 2 6 3 2 3" xfId="5713" xr:uid="{08B31718-D5DF-4BF3-8F4B-20D440EDAA83}"/>
    <cellStyle name="Comma 6 2 6 3 2 3 2" xfId="17845" xr:uid="{14ACA444-BD51-4AE7-B024-E8161B76F03D}"/>
    <cellStyle name="Comma 6 2 6 3 2 4" xfId="9757" xr:uid="{E5E1E481-B226-4D74-842B-905047207E49}"/>
    <cellStyle name="Comma 6 2 6 3 2 4 2" xfId="21889" xr:uid="{656E46A9-5C98-46EF-A581-F9D6D9A110FF}"/>
    <cellStyle name="Comma 6 2 6 3 2 5" xfId="13801" xr:uid="{3C4D02C4-E5F1-49B0-AEEC-2A4606AC81B1}"/>
    <cellStyle name="Comma 6 2 6 3 3" xfId="2680" xr:uid="{2B142B95-0C4B-48FA-A387-B11395629849}"/>
    <cellStyle name="Comma 6 2 6 3 3 2" xfId="6724" xr:uid="{DFFBCA72-5307-45B4-83CC-7E0B376CC678}"/>
    <cellStyle name="Comma 6 2 6 3 3 2 2" xfId="18856" xr:uid="{CF18D56F-A9B4-40D6-84B3-F30C74C6F3C8}"/>
    <cellStyle name="Comma 6 2 6 3 3 3" xfId="10768" xr:uid="{367FEBCC-EABF-454C-B748-75ECEAE4564F}"/>
    <cellStyle name="Comma 6 2 6 3 3 3 2" xfId="22900" xr:uid="{24BC9656-D902-4BCB-8B9D-260F2F78C8E0}"/>
    <cellStyle name="Comma 6 2 6 3 3 4" xfId="14812" xr:uid="{B474516E-94B9-47E6-8397-82601A23B159}"/>
    <cellStyle name="Comma 6 2 6 3 4" xfId="4702" xr:uid="{888843F7-F06E-4131-9F12-CA235F53F116}"/>
    <cellStyle name="Comma 6 2 6 3 4 2" xfId="16834" xr:uid="{C0CA8AF2-6527-4556-9F3A-C2AA7C043EBE}"/>
    <cellStyle name="Comma 6 2 6 3 5" xfId="8746" xr:uid="{8493F4D4-55EA-4DD3-A665-293FDBA37218}"/>
    <cellStyle name="Comma 6 2 6 3 5 2" xfId="20878" xr:uid="{A24DD540-146B-4274-AE83-DBC7EAEF5FB7}"/>
    <cellStyle name="Comma 6 2 6 3 6" xfId="12790" xr:uid="{D6B66D56-A3B6-40AA-AF36-850FCBE2C2CF}"/>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3" xfId="11274" xr:uid="{44208FCA-2E96-4822-B4D6-786CCE933974}"/>
    <cellStyle name="Comma 6 2 6 4 2 3 2" xfId="23406" xr:uid="{8F777297-B730-42FC-AC45-7868AA05B842}"/>
    <cellStyle name="Comma 6 2 6 4 2 4" xfId="15318" xr:uid="{18773AE0-7172-40B1-B3A4-D10E8FD303F1}"/>
    <cellStyle name="Comma 6 2 6 4 3" xfId="5208" xr:uid="{C222F642-414F-41A7-B37C-B6346AE2BF81}"/>
    <cellStyle name="Comma 6 2 6 4 3 2" xfId="17340" xr:uid="{DF0A917D-B90E-4F20-9FDB-AE7753843A70}"/>
    <cellStyle name="Comma 6 2 6 4 4" xfId="9252" xr:uid="{3A2E63A9-D454-4070-B531-9730D0946E2C}"/>
    <cellStyle name="Comma 6 2 6 4 4 2" xfId="21384" xr:uid="{B88C4FDA-E684-4B53-8085-10C08EF16F1D}"/>
    <cellStyle name="Comma 6 2 6 4 5" xfId="13296" xr:uid="{80C78BBB-86D1-47F1-8847-36CB8F9EEEB7}"/>
    <cellStyle name="Comma 6 2 6 5" xfId="2175" xr:uid="{A233BBF7-8F43-44F1-9AA5-CDFB1F7C265C}"/>
    <cellStyle name="Comma 6 2 6 5 2" xfId="6219" xr:uid="{E831B15E-519A-4721-9B2E-4699C221D9E5}"/>
    <cellStyle name="Comma 6 2 6 5 2 2" xfId="18351" xr:uid="{261C5270-D294-4F36-8EA8-68C728515083}"/>
    <cellStyle name="Comma 6 2 6 5 3" xfId="10263" xr:uid="{483C021D-6C89-44F8-AAEE-AE83E5F299BD}"/>
    <cellStyle name="Comma 6 2 6 5 3 2" xfId="22395" xr:uid="{8B4D68AE-8000-42CA-8741-06798232B516}"/>
    <cellStyle name="Comma 6 2 6 5 4" xfId="14307" xr:uid="{57C70295-607D-47A0-9C7B-28C7D4AC5158}"/>
    <cellStyle name="Comma 6 2 6 6" xfId="4197" xr:uid="{F7134FE4-AEF2-454A-8CC5-84BE70468767}"/>
    <cellStyle name="Comma 6 2 6 6 2" xfId="16329" xr:uid="{49035EE7-7801-4BE6-A4E0-AD85A92E24DD}"/>
    <cellStyle name="Comma 6 2 6 7" xfId="8241" xr:uid="{5BB90A2D-38BC-40EF-B73B-FF92E6CF0249}"/>
    <cellStyle name="Comma 6 2 6 7 2" xfId="20373" xr:uid="{D77E98C0-93A6-4471-BA25-C3F4BC2C826D}"/>
    <cellStyle name="Comma 6 2 6 8" xfId="12285" xr:uid="{67F0CBC2-4358-4B69-9035-A79A8FA9A021}"/>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3" xfId="11906" xr:uid="{78C461AE-EDD6-43CB-A0BD-ADC09FB68F24}"/>
    <cellStyle name="Comma 6 2 7 2 2 2 3 2" xfId="24038" xr:uid="{E0FB4103-68A8-4D28-AD36-DBE568AC0CFF}"/>
    <cellStyle name="Comma 6 2 7 2 2 2 4" xfId="15950" xr:uid="{97F047C6-AD36-440F-B686-F6D9F43874C0}"/>
    <cellStyle name="Comma 6 2 7 2 2 3" xfId="5840" xr:uid="{5D89CF3A-62E2-4A26-A46F-2EAEC2D178C6}"/>
    <cellStyle name="Comma 6 2 7 2 2 3 2" xfId="17972" xr:uid="{7828EE88-CF50-4C62-8181-315D0352E186}"/>
    <cellStyle name="Comma 6 2 7 2 2 4" xfId="9884" xr:uid="{B05B336B-1BA8-4081-8E1A-37332D8D02DC}"/>
    <cellStyle name="Comma 6 2 7 2 2 4 2" xfId="22016" xr:uid="{2E76D791-E680-4186-821D-D807D6FB69AB}"/>
    <cellStyle name="Comma 6 2 7 2 2 5" xfId="13928" xr:uid="{33AF134D-BF5B-44A7-B9C3-AE8DECB1ED35}"/>
    <cellStyle name="Comma 6 2 7 2 3" xfId="2807" xr:uid="{0F94ECEF-911D-4CFC-BF45-E1742096C41F}"/>
    <cellStyle name="Comma 6 2 7 2 3 2" xfId="6851" xr:uid="{58B0A2D0-FEA9-469E-BA75-D66A332757C6}"/>
    <cellStyle name="Comma 6 2 7 2 3 2 2" xfId="18983" xr:uid="{61A3A074-6F50-432A-8335-A1AECA310EAE}"/>
    <cellStyle name="Comma 6 2 7 2 3 3" xfId="10895" xr:uid="{E9E918CE-E944-4ECB-9F6F-94A239497D73}"/>
    <cellStyle name="Comma 6 2 7 2 3 3 2" xfId="23027" xr:uid="{1C91F8CC-2C17-45E3-BD27-87DCB7EECA76}"/>
    <cellStyle name="Comma 6 2 7 2 3 4" xfId="14939" xr:uid="{C084C79F-2203-491D-AFE9-9FCE2AB8E4B4}"/>
    <cellStyle name="Comma 6 2 7 2 4" xfId="4829" xr:uid="{BD318827-B06B-4FC3-A499-C9873CD1AB51}"/>
    <cellStyle name="Comma 6 2 7 2 4 2" xfId="16961" xr:uid="{91D94C9B-F834-42BF-A6EF-A4187B5858B2}"/>
    <cellStyle name="Comma 6 2 7 2 5" xfId="8873" xr:uid="{839347E8-3459-4173-A97A-02F40164F682}"/>
    <cellStyle name="Comma 6 2 7 2 5 2" xfId="21005" xr:uid="{65FFA237-193D-4B38-AE67-26CEC7C61904}"/>
    <cellStyle name="Comma 6 2 7 2 6" xfId="12917" xr:uid="{4DA1B546-5603-4406-A6F6-DF8EE03FCDA6}"/>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3" xfId="11401" xr:uid="{C3F73951-87EE-4409-8BDD-ABFF44A395E7}"/>
    <cellStyle name="Comma 6 2 7 3 2 3 2" xfId="23533" xr:uid="{FDADD30E-D377-4A94-8FEB-BFE44E0B1416}"/>
    <cellStyle name="Comma 6 2 7 3 2 4" xfId="15445" xr:uid="{D90E72DF-039D-4951-9AAE-382F935BABE8}"/>
    <cellStyle name="Comma 6 2 7 3 3" xfId="5335" xr:uid="{F9E42F46-4707-49B8-A88C-F896C1AA58C7}"/>
    <cellStyle name="Comma 6 2 7 3 3 2" xfId="17467" xr:uid="{FCC75C27-4896-4899-BBE9-E36F96CBCA3D}"/>
    <cellStyle name="Comma 6 2 7 3 4" xfId="9379" xr:uid="{5C333972-9B36-413C-90C0-AB928F9205F3}"/>
    <cellStyle name="Comma 6 2 7 3 4 2" xfId="21511" xr:uid="{3393AE0F-E2C7-4BAD-B16A-05717F275754}"/>
    <cellStyle name="Comma 6 2 7 3 5" xfId="13423" xr:uid="{F504BE1E-159E-46EB-A0C2-51E6F13362D6}"/>
    <cellStyle name="Comma 6 2 7 4" xfId="2302" xr:uid="{07E52288-9A77-461D-8369-09866325770A}"/>
    <cellStyle name="Comma 6 2 7 4 2" xfId="6346" xr:uid="{A04A3B3F-BD9B-4E94-AAD0-1116576C2953}"/>
    <cellStyle name="Comma 6 2 7 4 2 2" xfId="18478" xr:uid="{73200C42-CAC8-4254-BD9C-517FCC8CDBC0}"/>
    <cellStyle name="Comma 6 2 7 4 3" xfId="10390" xr:uid="{5382BA19-98BC-4F08-953C-1BAFFF4048A9}"/>
    <cellStyle name="Comma 6 2 7 4 3 2" xfId="22522" xr:uid="{57150B56-59C3-4B6A-8F35-0CBDAEA8CE5E}"/>
    <cellStyle name="Comma 6 2 7 4 4" xfId="14434" xr:uid="{CDFE76D2-2DEF-4E02-878F-E6BDD80061AF}"/>
    <cellStyle name="Comma 6 2 7 5" xfId="4324" xr:uid="{98C6D3BF-D9F2-4699-87AE-39B1F6AB8F58}"/>
    <cellStyle name="Comma 6 2 7 5 2" xfId="16456" xr:uid="{60856158-FBC1-4A01-BE85-744CE28FDE36}"/>
    <cellStyle name="Comma 6 2 7 6" xfId="8368" xr:uid="{41088CFE-170B-41FA-9F2A-CD9F5A494CAB}"/>
    <cellStyle name="Comma 6 2 7 6 2" xfId="20500" xr:uid="{0249CE1E-D893-4784-BD0B-77349BCD8E2C}"/>
    <cellStyle name="Comma 6 2 7 7" xfId="12412" xr:uid="{10F8C60C-4FB4-4E18-AECC-DF80B3794A34}"/>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3" xfId="11653" xr:uid="{37A8E08E-319C-45C9-84D1-1D78618CCE07}"/>
    <cellStyle name="Comma 6 2 8 2 2 3 2" xfId="23785" xr:uid="{98E1BEBA-7207-4C84-9251-E80F8A42EA4B}"/>
    <cellStyle name="Comma 6 2 8 2 2 4" xfId="15697" xr:uid="{545A9774-E406-4F85-B247-00A854A7C885}"/>
    <cellStyle name="Comma 6 2 8 2 3" xfId="5587" xr:uid="{108972F4-D524-439D-89B4-307ECF8B7BA9}"/>
    <cellStyle name="Comma 6 2 8 2 3 2" xfId="17719" xr:uid="{8408F2DA-29ED-43C1-BFF5-DBCB3A4ED3A3}"/>
    <cellStyle name="Comma 6 2 8 2 4" xfId="9631" xr:uid="{0904D052-6F1A-40DD-A6FD-81F9155783DD}"/>
    <cellStyle name="Comma 6 2 8 2 4 2" xfId="21763" xr:uid="{150078AE-A692-441E-8C60-40CCFAA205E2}"/>
    <cellStyle name="Comma 6 2 8 2 5" xfId="13675" xr:uid="{CA8386E2-1AA4-4E75-B8DB-16BAE9DDB700}"/>
    <cellStyle name="Comma 6 2 8 3" xfId="2554" xr:uid="{EDB3876E-9188-4E87-A18B-F2298F37A2FB}"/>
    <cellStyle name="Comma 6 2 8 3 2" xfId="6598" xr:uid="{889D302E-5D26-44B4-B807-490939D51717}"/>
    <cellStyle name="Comma 6 2 8 3 2 2" xfId="18730" xr:uid="{DF3318E0-168F-40B4-BA6A-422E6080B3E7}"/>
    <cellStyle name="Comma 6 2 8 3 3" xfId="10642" xr:uid="{0CA37770-9A8B-46DC-870E-336C08D7610A}"/>
    <cellStyle name="Comma 6 2 8 3 3 2" xfId="22774" xr:uid="{C4A790CE-D0C9-4732-8349-050921F1960D}"/>
    <cellStyle name="Comma 6 2 8 3 4" xfId="14686" xr:uid="{5A84E59D-E9A1-4EC4-883E-201B5756581F}"/>
    <cellStyle name="Comma 6 2 8 4" xfId="4576" xr:uid="{0D28C79B-A3E2-4C39-B73F-9D5ECAE95CDE}"/>
    <cellStyle name="Comma 6 2 8 4 2" xfId="16708" xr:uid="{A6B71DDC-FBCB-41F9-9A3E-24C873EC5274}"/>
    <cellStyle name="Comma 6 2 8 5" xfId="8620" xr:uid="{A6161E52-3337-4CE4-A886-3FD8890137D2}"/>
    <cellStyle name="Comma 6 2 8 5 2" xfId="20752" xr:uid="{1E6C983D-E875-420C-9F4B-B81FFE1C73A3}"/>
    <cellStyle name="Comma 6 2 8 6" xfId="12664" xr:uid="{49BE2ABB-D4BA-46A2-8035-433B16CAC856}"/>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3" xfId="11148" xr:uid="{94FFA30C-CE4E-4C7E-B47F-9CE9B26AE30A}"/>
    <cellStyle name="Comma 6 2 9 2 3 2" xfId="23280" xr:uid="{D832D08C-28FD-4411-98C8-5C2D5C75A988}"/>
    <cellStyle name="Comma 6 2 9 2 4" xfId="15192" xr:uid="{AB95F73B-2DFF-48B1-9781-B90AE792C163}"/>
    <cellStyle name="Comma 6 2 9 3" xfId="5082" xr:uid="{AF52B0CF-8296-46E2-9D29-2AB26F3DB479}"/>
    <cellStyle name="Comma 6 2 9 3 2" xfId="17214" xr:uid="{52561E6C-C4A2-4B36-A3B7-95C48C9B0FE9}"/>
    <cellStyle name="Comma 6 2 9 4" xfId="9126" xr:uid="{23B54986-8B3A-410F-887C-C75AD23632C1}"/>
    <cellStyle name="Comma 6 2 9 4 2" xfId="21258" xr:uid="{BA444792-2F8B-4943-91B4-4379EE3CAD18}"/>
    <cellStyle name="Comma 6 2 9 5" xfId="13170" xr:uid="{D815EDA5-ACEE-464D-ADE9-85E86AECA271}"/>
    <cellStyle name="Comma 6 3" xfId="33" xr:uid="{40D01792-F2C8-4BC8-9D3B-1EF7880F4306}"/>
    <cellStyle name="Comma 6 3 10" xfId="4077" xr:uid="{8C9956F9-F761-4BF8-B72A-E6CC5C1DEF92}"/>
    <cellStyle name="Comma 6 3 10 2" xfId="16209" xr:uid="{8B21F666-5C5E-438A-9A9C-4A734DDCD485}"/>
    <cellStyle name="Comma 6 3 11" xfId="8121" xr:uid="{E7629B17-7F6F-4478-B18A-1DE29A8D6EDB}"/>
    <cellStyle name="Comma 6 3 11 2" xfId="20253" xr:uid="{1D7BD33B-6698-41DF-95BD-E3B01B7454EE}"/>
    <cellStyle name="Comma 6 3 12" xfId="12165" xr:uid="{659DDF1D-2624-4B64-A8AE-5E0D42DD6E51}"/>
    <cellStyle name="Comma 6 3 2" xfId="54" xr:uid="{9493B414-3621-4536-9E95-429741CE5647}"/>
    <cellStyle name="Comma 6 3 2 10" xfId="12186" xr:uid="{A95E2A5F-C5D7-4C68-BD4C-ECF4B09E4E5E}"/>
    <cellStyle name="Comma 6 3 2 2" xfId="117" xr:uid="{656858FC-7D0C-407C-84B4-050C2B9E8D66}"/>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3" xfId="12122" xr:uid="{EB33EFFD-1204-4664-88CC-E35BF37CFEF2}"/>
    <cellStyle name="Comma 6 3 2 2 2 2 2 2 2 3 2" xfId="24254" xr:uid="{5F7F704B-07DB-4A7F-8B43-71E3602F1B2A}"/>
    <cellStyle name="Comma 6 3 2 2 2 2 2 2 2 4" xfId="16166" xr:uid="{DD3BDD16-A784-4834-845E-C942BF2A1B29}"/>
    <cellStyle name="Comma 6 3 2 2 2 2 2 2 3" xfId="6056" xr:uid="{BBABD752-3B2C-4A34-8A36-E0748EB07A54}"/>
    <cellStyle name="Comma 6 3 2 2 2 2 2 2 3 2" xfId="18188" xr:uid="{036BFBC1-8352-42EF-8263-571ED18E234D}"/>
    <cellStyle name="Comma 6 3 2 2 2 2 2 2 4" xfId="10100" xr:uid="{AFC59D90-9E56-4802-B43B-18D750F76D34}"/>
    <cellStyle name="Comma 6 3 2 2 2 2 2 2 4 2" xfId="22232" xr:uid="{1859A4AC-01B0-4BF8-8455-EA70555109FF}"/>
    <cellStyle name="Comma 6 3 2 2 2 2 2 2 5" xfId="14144" xr:uid="{38427E34-75B7-41D3-9237-3EF0335AB86F}"/>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3" xfId="11111" xr:uid="{040166BE-DAC2-4D7B-B29C-1E6DAD615AC1}"/>
    <cellStyle name="Comma 6 3 2 2 2 2 2 3 3 2" xfId="23243" xr:uid="{8C14B165-89D2-45A6-9C8B-879CA01F61A8}"/>
    <cellStyle name="Comma 6 3 2 2 2 2 2 3 4" xfId="15155" xr:uid="{F2B30E18-03F2-4C0D-983F-8E5BA05A72A2}"/>
    <cellStyle name="Comma 6 3 2 2 2 2 2 4" xfId="5045" xr:uid="{D941B589-8B45-4DD5-82F3-E9A1D5F4C27A}"/>
    <cellStyle name="Comma 6 3 2 2 2 2 2 4 2" xfId="17177" xr:uid="{5DEABA30-4D55-467D-8CF0-8A7174320343}"/>
    <cellStyle name="Comma 6 3 2 2 2 2 2 5" xfId="9089" xr:uid="{E7D675E3-4A30-4AEB-96A4-BA7895D2FCEA}"/>
    <cellStyle name="Comma 6 3 2 2 2 2 2 5 2" xfId="21221" xr:uid="{D91D11D1-EC6F-4510-8542-F76A872D866B}"/>
    <cellStyle name="Comma 6 3 2 2 2 2 2 6" xfId="13133" xr:uid="{F52F2F88-7751-4A04-B834-EB668F7F1F5C}"/>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3" xfId="11617" xr:uid="{6531F563-631E-45F8-9962-C2ED4B78BD5A}"/>
    <cellStyle name="Comma 6 3 2 2 2 2 3 2 3 2" xfId="23749" xr:uid="{168EBB9F-5016-4C5A-9387-38488EC5C606}"/>
    <cellStyle name="Comma 6 3 2 2 2 2 3 2 4" xfId="15661" xr:uid="{49E6F208-675D-4426-88BE-23A8FF08283C}"/>
    <cellStyle name="Comma 6 3 2 2 2 2 3 3" xfId="5551" xr:uid="{30821FC9-3D05-4D2B-B84D-505137A3CA81}"/>
    <cellStyle name="Comma 6 3 2 2 2 2 3 3 2" xfId="17683" xr:uid="{CDF229DD-38DD-460B-8AA7-704110225DC0}"/>
    <cellStyle name="Comma 6 3 2 2 2 2 3 4" xfId="9595" xr:uid="{C7F64224-138C-48A1-8C24-5438E5F0F050}"/>
    <cellStyle name="Comma 6 3 2 2 2 2 3 4 2" xfId="21727" xr:uid="{5AC96DD2-3525-4355-B4F9-A06B460EDCD0}"/>
    <cellStyle name="Comma 6 3 2 2 2 2 3 5" xfId="13639" xr:uid="{C2465064-943E-416C-BD1C-54BA6D804CDD}"/>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3" xfId="10606" xr:uid="{1799B8B1-D828-4DAC-89D6-6F5F37DA391A}"/>
    <cellStyle name="Comma 6 3 2 2 2 2 4 3 2" xfId="22738" xr:uid="{3B87DEC2-A18D-4924-AA66-B38BE4BEE3BA}"/>
    <cellStyle name="Comma 6 3 2 2 2 2 4 4" xfId="14650" xr:uid="{297AAA98-C8C9-4873-B354-49FECE868BCB}"/>
    <cellStyle name="Comma 6 3 2 2 2 2 5" xfId="4540" xr:uid="{CCF28803-2081-4840-BBB0-982543D70720}"/>
    <cellStyle name="Comma 6 3 2 2 2 2 5 2" xfId="16672" xr:uid="{67A97E62-66E2-41DA-B6FE-3A4B83EDF853}"/>
    <cellStyle name="Comma 6 3 2 2 2 2 6" xfId="8584" xr:uid="{99DBD564-26A8-43F1-BB91-5FB6954F7C25}"/>
    <cellStyle name="Comma 6 3 2 2 2 2 6 2" xfId="20716" xr:uid="{B731A7AC-038E-497D-AD23-712F58C0A119}"/>
    <cellStyle name="Comma 6 3 2 2 2 2 7" xfId="12628" xr:uid="{B27272A0-4F44-48AD-8361-839E8F207E4A}"/>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3" xfId="11869" xr:uid="{606BFB1B-2DF3-41DB-9B3C-6DB6808F400D}"/>
    <cellStyle name="Comma 6 3 2 2 2 3 2 2 3 2" xfId="24001" xr:uid="{A5018E49-EF76-4859-9D9E-220B052B41B5}"/>
    <cellStyle name="Comma 6 3 2 2 2 3 2 2 4" xfId="15913" xr:uid="{2C6BD761-134F-4D48-8FAD-954DCCDE9EA0}"/>
    <cellStyle name="Comma 6 3 2 2 2 3 2 3" xfId="5803" xr:uid="{8B6467EB-505D-4EC0-9058-62836DE54B24}"/>
    <cellStyle name="Comma 6 3 2 2 2 3 2 3 2" xfId="17935" xr:uid="{B8567555-8AED-434D-834F-C54DCF7A5E50}"/>
    <cellStyle name="Comma 6 3 2 2 2 3 2 4" xfId="9847" xr:uid="{44901C0F-619E-4F93-A85C-1EF842F6C0EC}"/>
    <cellStyle name="Comma 6 3 2 2 2 3 2 4 2" xfId="21979" xr:uid="{916784D9-E98B-4D55-956F-BDDCE6C60BBD}"/>
    <cellStyle name="Comma 6 3 2 2 2 3 2 5" xfId="13891" xr:uid="{32E0AC34-C177-49B5-9497-E081424A3029}"/>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3" xfId="10858" xr:uid="{57FF31AD-5729-43A7-B70E-CB4198B0D779}"/>
    <cellStyle name="Comma 6 3 2 2 2 3 3 3 2" xfId="22990" xr:uid="{662D4621-ECBF-4245-8EDE-B2D8D4AB23A1}"/>
    <cellStyle name="Comma 6 3 2 2 2 3 3 4" xfId="14902" xr:uid="{E72A63DC-3710-45A0-B710-9A855CB20F86}"/>
    <cellStyle name="Comma 6 3 2 2 2 3 4" xfId="4792" xr:uid="{5645C30F-7A99-45CD-893D-467F4824DFF1}"/>
    <cellStyle name="Comma 6 3 2 2 2 3 4 2" xfId="16924" xr:uid="{3602B311-70F3-432F-A8D5-3F197CBDE378}"/>
    <cellStyle name="Comma 6 3 2 2 2 3 5" xfId="8836" xr:uid="{5C57A964-8854-4316-9A05-1DD13658C39E}"/>
    <cellStyle name="Comma 6 3 2 2 2 3 5 2" xfId="20968" xr:uid="{91CFBCDD-6F59-432C-A79C-FF1BFCABA070}"/>
    <cellStyle name="Comma 6 3 2 2 2 3 6" xfId="12880" xr:uid="{DE0982F3-5398-4E64-B678-F1BEE7AA4959}"/>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3" xfId="11364" xr:uid="{88D574A9-2245-48A1-B58D-7F314AFEB0AC}"/>
    <cellStyle name="Comma 6 3 2 2 2 4 2 3 2" xfId="23496" xr:uid="{47665AA5-1799-4E58-B781-25C5876BC7FB}"/>
    <cellStyle name="Comma 6 3 2 2 2 4 2 4" xfId="15408" xr:uid="{97176391-4202-4356-BFAF-A61E554F24D7}"/>
    <cellStyle name="Comma 6 3 2 2 2 4 3" xfId="5298" xr:uid="{4EE66D37-288B-493B-89D0-700EB8552959}"/>
    <cellStyle name="Comma 6 3 2 2 2 4 3 2" xfId="17430" xr:uid="{141815A9-30F5-4BB7-870B-2E75A1768205}"/>
    <cellStyle name="Comma 6 3 2 2 2 4 4" xfId="9342" xr:uid="{82DA5F1F-4F36-4151-9FFE-57ED8308954E}"/>
    <cellStyle name="Comma 6 3 2 2 2 4 4 2" xfId="21474" xr:uid="{9CD108D3-43DB-4AC0-B035-8F4B97FC896E}"/>
    <cellStyle name="Comma 6 3 2 2 2 4 5" xfId="13386" xr:uid="{F18355DC-B1D0-4E6B-A0CA-A5C39BB5E3DE}"/>
    <cellStyle name="Comma 6 3 2 2 2 5" xfId="2265" xr:uid="{EE3D665C-6369-4510-A254-63DFBD449ACE}"/>
    <cellStyle name="Comma 6 3 2 2 2 5 2" xfId="6309" xr:uid="{DF41E796-A9BF-4D67-BD90-E085218B23F0}"/>
    <cellStyle name="Comma 6 3 2 2 2 5 2 2" xfId="18441" xr:uid="{886EA076-519E-4CE7-BFEE-533B754F687D}"/>
    <cellStyle name="Comma 6 3 2 2 2 5 3" xfId="10353" xr:uid="{776C4317-4DF5-4AFD-AC1E-AC1F26013EE9}"/>
    <cellStyle name="Comma 6 3 2 2 2 5 3 2" xfId="22485" xr:uid="{F1545B80-CDA4-47B9-ABDA-3D14C0DC92CF}"/>
    <cellStyle name="Comma 6 3 2 2 2 5 4" xfId="14397" xr:uid="{496CB845-2352-47B9-B3BB-DCE04A68AFEF}"/>
    <cellStyle name="Comma 6 3 2 2 2 6" xfId="4287" xr:uid="{48445016-C16E-4E2C-A953-4E38CB90DEEE}"/>
    <cellStyle name="Comma 6 3 2 2 2 6 2" xfId="16419" xr:uid="{E28A5C17-C1AB-4679-BAD6-F9CC80CA6701}"/>
    <cellStyle name="Comma 6 3 2 2 2 7" xfId="8331" xr:uid="{2833D53B-9AC8-4762-A8A7-8A8EAB94ED4E}"/>
    <cellStyle name="Comma 6 3 2 2 2 7 2" xfId="20463" xr:uid="{9B836949-7A4F-40A2-BFF6-1E6C2349E87B}"/>
    <cellStyle name="Comma 6 3 2 2 2 8" xfId="12375" xr:uid="{8DE70208-CA7A-4930-A0F3-A0156D9F0F2E}"/>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3" xfId="11996" xr:uid="{AB077223-C358-454E-B4C3-8DE4F6B599AC}"/>
    <cellStyle name="Comma 6 3 2 2 3 2 2 2 3 2" xfId="24128" xr:uid="{C403865E-A10B-4A06-B65A-58E02F1B1BD8}"/>
    <cellStyle name="Comma 6 3 2 2 3 2 2 2 4" xfId="16040" xr:uid="{4036178D-7A33-4263-BDD9-1054441123B1}"/>
    <cellStyle name="Comma 6 3 2 2 3 2 2 3" xfId="5930" xr:uid="{74C6F6F0-2319-49B5-95FD-F56049ACDFD0}"/>
    <cellStyle name="Comma 6 3 2 2 3 2 2 3 2" xfId="18062" xr:uid="{F8DC0B02-C928-4452-970E-3A302CEBDE77}"/>
    <cellStyle name="Comma 6 3 2 2 3 2 2 4" xfId="9974" xr:uid="{A134786D-DEFF-45F0-802D-3983D81013DB}"/>
    <cellStyle name="Comma 6 3 2 2 3 2 2 4 2" xfId="22106" xr:uid="{4559C016-5ABF-4E30-9BA8-5637CCD3D180}"/>
    <cellStyle name="Comma 6 3 2 2 3 2 2 5" xfId="14018" xr:uid="{2AA9651F-7288-4F92-8757-9F1D50E7C5D4}"/>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3" xfId="10985" xr:uid="{EDCA3BD0-1F64-41C0-9357-7BCFC9F8ADED}"/>
    <cellStyle name="Comma 6 3 2 2 3 2 3 3 2" xfId="23117" xr:uid="{EDAD6F3B-612B-4BD7-8FE6-2837F16C741A}"/>
    <cellStyle name="Comma 6 3 2 2 3 2 3 4" xfId="15029" xr:uid="{34842620-9C12-493A-A694-4924EE905E5D}"/>
    <cellStyle name="Comma 6 3 2 2 3 2 4" xfId="4919" xr:uid="{804599F2-4046-4961-8A8C-A58AC9759A4E}"/>
    <cellStyle name="Comma 6 3 2 2 3 2 4 2" xfId="17051" xr:uid="{F69944BF-49D2-44E0-A88D-E245CA878069}"/>
    <cellStyle name="Comma 6 3 2 2 3 2 5" xfId="8963" xr:uid="{CEC85893-E6A3-4BC9-B6BA-F9594CC01A9D}"/>
    <cellStyle name="Comma 6 3 2 2 3 2 5 2" xfId="21095" xr:uid="{697FEEF7-0D7D-4788-A48D-11ED4CB39529}"/>
    <cellStyle name="Comma 6 3 2 2 3 2 6" xfId="13007" xr:uid="{38CB042D-4BE7-4D00-A694-0FE528658A2E}"/>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3" xfId="11491" xr:uid="{B05DE460-CDD3-46FD-869C-8052B1B4D1E5}"/>
    <cellStyle name="Comma 6 3 2 2 3 3 2 3 2" xfId="23623" xr:uid="{B43C07C7-AFB5-42CB-AD8A-408829A4882C}"/>
    <cellStyle name="Comma 6 3 2 2 3 3 2 4" xfId="15535" xr:uid="{23980519-9900-4B61-83CD-57A301171888}"/>
    <cellStyle name="Comma 6 3 2 2 3 3 3" xfId="5425" xr:uid="{DB928C57-DB0F-4A24-B7E2-0C1C3C4566BE}"/>
    <cellStyle name="Comma 6 3 2 2 3 3 3 2" xfId="17557" xr:uid="{E79DD970-B2DA-4176-93E3-31FDAD4A1BA3}"/>
    <cellStyle name="Comma 6 3 2 2 3 3 4" xfId="9469" xr:uid="{657F2575-69F1-49B9-B918-9190618F1E59}"/>
    <cellStyle name="Comma 6 3 2 2 3 3 4 2" xfId="21601" xr:uid="{DD04FF67-A99B-42DE-8241-2B79F5EB1920}"/>
    <cellStyle name="Comma 6 3 2 2 3 3 5" xfId="13513" xr:uid="{526CCE31-3EE5-4C40-A925-7B0536B32CAD}"/>
    <cellStyle name="Comma 6 3 2 2 3 4" xfId="2392" xr:uid="{9ED9C1AE-5417-478E-8062-5951162ED482}"/>
    <cellStyle name="Comma 6 3 2 2 3 4 2" xfId="6436" xr:uid="{A2398717-0EF8-4691-ABD7-91EE6E4B65EC}"/>
    <cellStyle name="Comma 6 3 2 2 3 4 2 2" xfId="18568" xr:uid="{639FCCDD-901C-48C6-9459-9FC015C00C6E}"/>
    <cellStyle name="Comma 6 3 2 2 3 4 3" xfId="10480" xr:uid="{D6207714-47BD-469F-934A-515C7E432305}"/>
    <cellStyle name="Comma 6 3 2 2 3 4 3 2" xfId="22612" xr:uid="{C39833A8-3110-4A7E-A7D3-97D57EC19BAD}"/>
    <cellStyle name="Comma 6 3 2 2 3 4 4" xfId="14524" xr:uid="{0B3B4ED8-78E9-4EC8-9E24-B32728BAA80A}"/>
    <cellStyle name="Comma 6 3 2 2 3 5" xfId="4414" xr:uid="{EF0A7D3A-3E95-477A-9A8A-995407F1B2F1}"/>
    <cellStyle name="Comma 6 3 2 2 3 5 2" xfId="16546" xr:uid="{B46C00C8-5ACB-4D67-A32E-1C0B9A9C09A1}"/>
    <cellStyle name="Comma 6 3 2 2 3 6" xfId="8458" xr:uid="{63347F0E-A591-4AAC-AE69-9AC939FD8621}"/>
    <cellStyle name="Comma 6 3 2 2 3 6 2" xfId="20590" xr:uid="{593A175A-01CA-49DA-B288-6F1538515803}"/>
    <cellStyle name="Comma 6 3 2 2 3 7" xfId="12502" xr:uid="{2BAA9C37-C4E8-48CE-8F16-03EB3BFCD653}"/>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3" xfId="11743" xr:uid="{415B3D63-901B-40AF-86BA-15DD29FB7D34}"/>
    <cellStyle name="Comma 6 3 2 2 4 2 2 3 2" xfId="23875" xr:uid="{E3B41F82-23A1-49E0-8AD2-A30AF846F2BB}"/>
    <cellStyle name="Comma 6 3 2 2 4 2 2 4" xfId="15787" xr:uid="{4C6C3762-4FE7-4DEE-ACCB-9802E3C74C6A}"/>
    <cellStyle name="Comma 6 3 2 2 4 2 3" xfId="5677" xr:uid="{12905425-86E1-4505-95E0-25BFAFA1FB57}"/>
    <cellStyle name="Comma 6 3 2 2 4 2 3 2" xfId="17809" xr:uid="{D2E19893-4ECD-471F-9A53-F6C4BDEFC7E4}"/>
    <cellStyle name="Comma 6 3 2 2 4 2 4" xfId="9721" xr:uid="{C95C74B7-B034-4E70-8EB4-8624E7623106}"/>
    <cellStyle name="Comma 6 3 2 2 4 2 4 2" xfId="21853" xr:uid="{7E58EE73-7BA9-4FBB-998B-05A4D0D047BB}"/>
    <cellStyle name="Comma 6 3 2 2 4 2 5" xfId="13765" xr:uid="{728E7179-6811-46B3-8DF5-550D3A0D54B8}"/>
    <cellStyle name="Comma 6 3 2 2 4 3" xfId="2644" xr:uid="{0324DE35-D8B1-47E6-9D46-E2B2A00737EC}"/>
    <cellStyle name="Comma 6 3 2 2 4 3 2" xfId="6688" xr:uid="{C9E45C1C-CC65-40E2-984E-AB4E2EA14EAA}"/>
    <cellStyle name="Comma 6 3 2 2 4 3 2 2" xfId="18820" xr:uid="{33419465-6839-4BFB-B49C-19B5D8CEE1FF}"/>
    <cellStyle name="Comma 6 3 2 2 4 3 3" xfId="10732" xr:uid="{EA4C86CA-71E8-475A-9969-A9D34FAA5B96}"/>
    <cellStyle name="Comma 6 3 2 2 4 3 3 2" xfId="22864" xr:uid="{D43F6DC1-29FD-44A7-942E-1BB996A2B909}"/>
    <cellStyle name="Comma 6 3 2 2 4 3 4" xfId="14776" xr:uid="{21A99C5B-DC16-4C4D-BADA-CAC2F2672174}"/>
    <cellStyle name="Comma 6 3 2 2 4 4" xfId="4666" xr:uid="{78426D9D-591C-42B8-96FD-43A625B6713A}"/>
    <cellStyle name="Comma 6 3 2 2 4 4 2" xfId="16798" xr:uid="{35C0D99C-DFB5-41AA-87C3-D053A322E1E8}"/>
    <cellStyle name="Comma 6 3 2 2 4 5" xfId="8710" xr:uid="{BA673FA3-A60B-49EC-9D8D-6D0C7C8F9741}"/>
    <cellStyle name="Comma 6 3 2 2 4 5 2" xfId="20842" xr:uid="{24788D26-1496-4D5A-AD1A-F945C428868D}"/>
    <cellStyle name="Comma 6 3 2 2 4 6" xfId="12754" xr:uid="{1BAAF445-8D29-48E3-B507-F8A977E4D381}"/>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3" xfId="11238" xr:uid="{6184506A-740D-4CBE-B6B9-EBA6CB9D6C2E}"/>
    <cellStyle name="Comma 6 3 2 2 5 2 3 2" xfId="23370" xr:uid="{08C83981-7E0F-49BB-859D-C399D3B8298D}"/>
    <cellStyle name="Comma 6 3 2 2 5 2 4" xfId="15282" xr:uid="{BE4C096D-4215-4335-A462-CA49BF9CEAFE}"/>
    <cellStyle name="Comma 6 3 2 2 5 3" xfId="5172" xr:uid="{635BC47D-5CEC-4768-BA42-DA01E2E28001}"/>
    <cellStyle name="Comma 6 3 2 2 5 3 2" xfId="17304" xr:uid="{0E5CFDD2-E65B-49D9-98A7-DD9EF49C2216}"/>
    <cellStyle name="Comma 6 3 2 2 5 4" xfId="9216" xr:uid="{737CCD71-5AF4-4D82-B7FF-0C11357BA54F}"/>
    <cellStyle name="Comma 6 3 2 2 5 4 2" xfId="21348" xr:uid="{9456181F-09ED-43D6-8076-5A3F1C76525A}"/>
    <cellStyle name="Comma 6 3 2 2 5 5" xfId="13260" xr:uid="{3C234DF0-04E2-4021-AA9B-EDB1E8F892FD}"/>
    <cellStyle name="Comma 6 3 2 2 6" xfId="2139" xr:uid="{E93BE0B0-5055-461C-8C72-7542420158E2}"/>
    <cellStyle name="Comma 6 3 2 2 6 2" xfId="6183" xr:uid="{13D8E202-7E21-4175-A1CC-2C8BED6BE4B7}"/>
    <cellStyle name="Comma 6 3 2 2 6 2 2" xfId="18315" xr:uid="{373642BE-860C-46DF-8AC2-3BE8B7BBD272}"/>
    <cellStyle name="Comma 6 3 2 2 6 3" xfId="10227" xr:uid="{1D5C9794-FE0A-4A07-B336-D658A4458BEC}"/>
    <cellStyle name="Comma 6 3 2 2 6 3 2" xfId="22359" xr:uid="{B1879987-A8CA-4337-8E1D-A4980ECE5D76}"/>
    <cellStyle name="Comma 6 3 2 2 6 4" xfId="14271" xr:uid="{97F9E57D-E376-4D09-A8EB-425AFF4C1D59}"/>
    <cellStyle name="Comma 6 3 2 2 7" xfId="4161" xr:uid="{6A8CE458-0ACE-466A-85A5-514E563F04FB}"/>
    <cellStyle name="Comma 6 3 2 2 7 2" xfId="16293" xr:uid="{BE5E47E4-2E64-42A7-8463-C008451D8044}"/>
    <cellStyle name="Comma 6 3 2 2 8" xfId="8205" xr:uid="{8B6A3766-5FCD-4B03-88F8-C0A38D91FE42}"/>
    <cellStyle name="Comma 6 3 2 2 8 2" xfId="20337" xr:uid="{97FC5B7A-FF5A-44B3-AA96-4D9E99A1E1F1}"/>
    <cellStyle name="Comma 6 3 2 2 9" xfId="12249" xr:uid="{AD882B8E-740D-40E6-A59B-AAA219255FA5}"/>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3" xfId="12059" xr:uid="{3D2132FC-0CE6-4371-9C3C-33D1B2D1591D}"/>
    <cellStyle name="Comma 6 3 2 3 2 2 2 2 3 2" xfId="24191" xr:uid="{7F590FFD-38A7-4363-B822-4E23A730AFB1}"/>
    <cellStyle name="Comma 6 3 2 3 2 2 2 2 4" xfId="16103" xr:uid="{6D63AD14-4EB2-42D3-8BCE-8057823CF5B0}"/>
    <cellStyle name="Comma 6 3 2 3 2 2 2 3" xfId="5993" xr:uid="{F46D35D4-D625-46F1-A5B8-7ED4EF189856}"/>
    <cellStyle name="Comma 6 3 2 3 2 2 2 3 2" xfId="18125" xr:uid="{1D123445-FAF7-48DE-AC4E-4C6F4A29F757}"/>
    <cellStyle name="Comma 6 3 2 3 2 2 2 4" xfId="10037" xr:uid="{818972D2-F328-48F7-8176-33EF77781DEF}"/>
    <cellStyle name="Comma 6 3 2 3 2 2 2 4 2" xfId="22169" xr:uid="{7F5548FC-9A9B-4736-8C20-1FFB50B2A66C}"/>
    <cellStyle name="Comma 6 3 2 3 2 2 2 5" xfId="14081" xr:uid="{E3AFB3CC-83F5-49CE-B580-00D6A779231A}"/>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3" xfId="11048" xr:uid="{E708B695-61F8-47EE-8751-72E533A68E26}"/>
    <cellStyle name="Comma 6 3 2 3 2 2 3 3 2" xfId="23180" xr:uid="{B15CD329-304E-473B-8A20-A5938D2814C8}"/>
    <cellStyle name="Comma 6 3 2 3 2 2 3 4" xfId="15092" xr:uid="{587D39B7-4D33-4346-BD9F-B2C8A36DCB48}"/>
    <cellStyle name="Comma 6 3 2 3 2 2 4" xfId="4982" xr:uid="{7FD82F3E-3C75-401A-AE08-27C98257A2B6}"/>
    <cellStyle name="Comma 6 3 2 3 2 2 4 2" xfId="17114" xr:uid="{7A6B8A50-68A7-4043-A0DC-562E4A0343D7}"/>
    <cellStyle name="Comma 6 3 2 3 2 2 5" xfId="9026" xr:uid="{D8A32609-1F57-4912-BC61-B17C3B1263F2}"/>
    <cellStyle name="Comma 6 3 2 3 2 2 5 2" xfId="21158" xr:uid="{9E4BB039-0E70-42CC-963D-0590FD6B2508}"/>
    <cellStyle name="Comma 6 3 2 3 2 2 6" xfId="13070" xr:uid="{72222C2E-8110-427B-B92D-149AAD54ECF0}"/>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3" xfId="11554" xr:uid="{A140A6D6-E53D-4289-8B01-E7FF34EC50CD}"/>
    <cellStyle name="Comma 6 3 2 3 2 3 2 3 2" xfId="23686" xr:uid="{3D678A0C-5ED8-4F5E-A1A3-A09824815686}"/>
    <cellStyle name="Comma 6 3 2 3 2 3 2 4" xfId="15598" xr:uid="{A8A23FC3-920D-4DEA-B652-3A9496E67326}"/>
    <cellStyle name="Comma 6 3 2 3 2 3 3" xfId="5488" xr:uid="{650998F0-ABB0-4EAC-A61E-0067578CC4EF}"/>
    <cellStyle name="Comma 6 3 2 3 2 3 3 2" xfId="17620" xr:uid="{65BA532A-DAAC-4A69-9EC8-B60160BC5299}"/>
    <cellStyle name="Comma 6 3 2 3 2 3 4" xfId="9532" xr:uid="{1A11F62F-3CAB-453E-B4E9-FCEE8E272DD9}"/>
    <cellStyle name="Comma 6 3 2 3 2 3 4 2" xfId="21664" xr:uid="{316507C5-9431-4D2E-B9A6-94159DC9BDF9}"/>
    <cellStyle name="Comma 6 3 2 3 2 3 5" xfId="13576" xr:uid="{ABC8B991-92F0-46B3-871E-9E6B08FE8A46}"/>
    <cellStyle name="Comma 6 3 2 3 2 4" xfId="2455" xr:uid="{670A266E-3083-4691-B7DB-E801989E4F21}"/>
    <cellStyle name="Comma 6 3 2 3 2 4 2" xfId="6499" xr:uid="{63710733-9155-4906-8A91-B98672B797A0}"/>
    <cellStyle name="Comma 6 3 2 3 2 4 2 2" xfId="18631" xr:uid="{1CA0BF62-2109-4A24-B8CB-F4EE688B95B9}"/>
    <cellStyle name="Comma 6 3 2 3 2 4 3" xfId="10543" xr:uid="{7D3FC082-7187-4807-B998-146A2B2A6898}"/>
    <cellStyle name="Comma 6 3 2 3 2 4 3 2" xfId="22675" xr:uid="{1D40F958-9101-445B-9A5A-4E74E69370A8}"/>
    <cellStyle name="Comma 6 3 2 3 2 4 4" xfId="14587" xr:uid="{A69FC5DC-2D97-4C7F-95EB-BC4F0D3F0AC4}"/>
    <cellStyle name="Comma 6 3 2 3 2 5" xfId="4477" xr:uid="{DB824851-00BD-422E-A494-5BD28093708E}"/>
    <cellStyle name="Comma 6 3 2 3 2 5 2" xfId="16609" xr:uid="{DA42A288-A6B5-47C3-AA93-604144DFFF24}"/>
    <cellStyle name="Comma 6 3 2 3 2 6" xfId="8521" xr:uid="{54F9E6DA-68F5-47F2-820D-3B6B6EEDDC81}"/>
    <cellStyle name="Comma 6 3 2 3 2 6 2" xfId="20653" xr:uid="{2141E3D6-F16F-4F59-9D4C-20CFDF169D5D}"/>
    <cellStyle name="Comma 6 3 2 3 2 7" xfId="12565" xr:uid="{C8D558FD-0E50-4610-AB4F-20989C65408E}"/>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3" xfId="11806" xr:uid="{06D8560A-1916-479D-A291-EFAF79CBC42C}"/>
    <cellStyle name="Comma 6 3 2 3 3 2 2 3 2" xfId="23938" xr:uid="{2C355D90-7F14-4986-88DF-57ED396E59B2}"/>
    <cellStyle name="Comma 6 3 2 3 3 2 2 4" xfId="15850" xr:uid="{363F6177-FC0E-4217-9650-6D1CA331A3FC}"/>
    <cellStyle name="Comma 6 3 2 3 3 2 3" xfId="5740" xr:uid="{F28739E6-773B-462F-9219-FBCF037D35F4}"/>
    <cellStyle name="Comma 6 3 2 3 3 2 3 2" xfId="17872" xr:uid="{443D19B2-37B2-48AC-8838-BB0FE604513B}"/>
    <cellStyle name="Comma 6 3 2 3 3 2 4" xfId="9784" xr:uid="{D6AAE3B9-8EF0-4999-87D4-161BB16E4CA9}"/>
    <cellStyle name="Comma 6 3 2 3 3 2 4 2" xfId="21916" xr:uid="{9CBF7B7C-C506-4F3E-9DE1-109FB3450130}"/>
    <cellStyle name="Comma 6 3 2 3 3 2 5" xfId="13828" xr:uid="{05C8366F-EC03-4C7C-8296-65CA19E25370}"/>
    <cellStyle name="Comma 6 3 2 3 3 3" xfId="2707" xr:uid="{E86EEBBF-CDB8-4E85-9B85-7197662EEA64}"/>
    <cellStyle name="Comma 6 3 2 3 3 3 2" xfId="6751" xr:uid="{3BE3FE84-87C0-43A7-A54E-D0380D34187C}"/>
    <cellStyle name="Comma 6 3 2 3 3 3 2 2" xfId="18883" xr:uid="{322BE9B3-65B4-4786-9D33-46936E220014}"/>
    <cellStyle name="Comma 6 3 2 3 3 3 3" xfId="10795" xr:uid="{32ED1562-B503-4152-AA7D-CF4CBBE132BF}"/>
    <cellStyle name="Comma 6 3 2 3 3 3 3 2" xfId="22927" xr:uid="{77425CD7-90E1-4EB9-9E1A-E32BC6FFDFC5}"/>
    <cellStyle name="Comma 6 3 2 3 3 3 4" xfId="14839" xr:uid="{BE5A941C-24E1-486E-B697-F4F86EB7D4C9}"/>
    <cellStyle name="Comma 6 3 2 3 3 4" xfId="4729" xr:uid="{27475D3D-0783-4DE2-AC61-12E401E13098}"/>
    <cellStyle name="Comma 6 3 2 3 3 4 2" xfId="16861" xr:uid="{B999963E-1A3B-4933-A1D0-E1309345A4F0}"/>
    <cellStyle name="Comma 6 3 2 3 3 5" xfId="8773" xr:uid="{C69565A4-49E9-40F0-BD08-844490D9CF51}"/>
    <cellStyle name="Comma 6 3 2 3 3 5 2" xfId="20905" xr:uid="{782AFC2E-C8E9-42C7-A819-ABED8F448E1D}"/>
    <cellStyle name="Comma 6 3 2 3 3 6" xfId="12817" xr:uid="{FE480E54-25EA-4C2B-9230-C6D488690F5B}"/>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3" xfId="11301" xr:uid="{E79DC9EF-55A5-493B-9AF6-C760C525C9C3}"/>
    <cellStyle name="Comma 6 3 2 3 4 2 3 2" xfId="23433" xr:uid="{2F82521C-13AC-4EC5-84CD-4637FF3B3647}"/>
    <cellStyle name="Comma 6 3 2 3 4 2 4" xfId="15345" xr:uid="{29529F82-F574-4557-858B-44ED0881DDC0}"/>
    <cellStyle name="Comma 6 3 2 3 4 3" xfId="5235" xr:uid="{652598AE-9ACB-4D92-A6D6-90411E909172}"/>
    <cellStyle name="Comma 6 3 2 3 4 3 2" xfId="17367" xr:uid="{CB4F5C9D-EB13-43E5-A6C9-0A9F0E605F24}"/>
    <cellStyle name="Comma 6 3 2 3 4 4" xfId="9279" xr:uid="{932453CB-05F6-4A79-9694-B83A2B1136D7}"/>
    <cellStyle name="Comma 6 3 2 3 4 4 2" xfId="21411" xr:uid="{EA1D0623-B346-45E0-BE93-3F6FEAB921B6}"/>
    <cellStyle name="Comma 6 3 2 3 4 5" xfId="13323" xr:uid="{085306F8-DA21-4C9A-8DA4-AAF48E38E859}"/>
    <cellStyle name="Comma 6 3 2 3 5" xfId="2202" xr:uid="{977E6DA7-F8D0-4DB1-99F9-3F5C1FC6A82A}"/>
    <cellStyle name="Comma 6 3 2 3 5 2" xfId="6246" xr:uid="{A58825F9-F63F-4D52-87CD-1A8A37374F59}"/>
    <cellStyle name="Comma 6 3 2 3 5 2 2" xfId="18378" xr:uid="{CECFD9C8-F1E9-4747-9126-13BD1239E52D}"/>
    <cellStyle name="Comma 6 3 2 3 5 3" xfId="10290" xr:uid="{E4D79C19-FA63-4596-9BEC-BAEE0A3A538E}"/>
    <cellStyle name="Comma 6 3 2 3 5 3 2" xfId="22422" xr:uid="{173DA723-C0E1-4270-AED4-3E9C9C470388}"/>
    <cellStyle name="Comma 6 3 2 3 5 4" xfId="14334" xr:uid="{9D194954-CC10-4E1B-8868-457B7B078051}"/>
    <cellStyle name="Comma 6 3 2 3 6" xfId="4224" xr:uid="{7A780863-358E-4890-AEA1-4F3DD9FE2415}"/>
    <cellStyle name="Comma 6 3 2 3 6 2" xfId="16356" xr:uid="{3AC5A690-857F-41B8-8B1C-85AA68D2831A}"/>
    <cellStyle name="Comma 6 3 2 3 7" xfId="8268" xr:uid="{4BF88CF4-13EC-47CB-899F-1556691FAF81}"/>
    <cellStyle name="Comma 6 3 2 3 7 2" xfId="20400" xr:uid="{7A67A82F-2D78-40A6-B234-CE406F7CBA97}"/>
    <cellStyle name="Comma 6 3 2 3 8" xfId="12312" xr:uid="{1CF4B190-AA0A-4240-A691-98E6E3E32C5E}"/>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3" xfId="11933" xr:uid="{CC359808-41F8-44F2-96A2-ABDC6DDF19F3}"/>
    <cellStyle name="Comma 6 3 2 4 2 2 2 3 2" xfId="24065" xr:uid="{D7BF9A55-996B-4FF8-BA47-46BC0132279F}"/>
    <cellStyle name="Comma 6 3 2 4 2 2 2 4" xfId="15977" xr:uid="{F651C210-9B51-4595-90AD-31DF875259CF}"/>
    <cellStyle name="Comma 6 3 2 4 2 2 3" xfId="5867" xr:uid="{2A70C5C6-9921-4F0D-87AF-CB7CD215E83F}"/>
    <cellStyle name="Comma 6 3 2 4 2 2 3 2" xfId="17999" xr:uid="{CB6FB457-D916-4E87-929B-AC572894A12D}"/>
    <cellStyle name="Comma 6 3 2 4 2 2 4" xfId="9911" xr:uid="{70767FD3-89E7-4E6D-AC9B-E25229C736F3}"/>
    <cellStyle name="Comma 6 3 2 4 2 2 4 2" xfId="22043" xr:uid="{CA865165-3B9E-496A-BFE1-A11E4D7AF322}"/>
    <cellStyle name="Comma 6 3 2 4 2 2 5" xfId="13955" xr:uid="{8163052C-BB9D-4E45-A2BA-FB04AA7D18F5}"/>
    <cellStyle name="Comma 6 3 2 4 2 3" xfId="2834" xr:uid="{E3FE7083-FBE6-40B8-A754-5D79EE0F8786}"/>
    <cellStyle name="Comma 6 3 2 4 2 3 2" xfId="6878" xr:uid="{5284A1C2-D1E6-4EEC-87F3-3DE8649FC060}"/>
    <cellStyle name="Comma 6 3 2 4 2 3 2 2" xfId="19010" xr:uid="{3ADA6171-9299-439A-A64A-7F4F94284310}"/>
    <cellStyle name="Comma 6 3 2 4 2 3 3" xfId="10922" xr:uid="{EB7C8E72-CF5F-4185-BDEA-1BFDF14123E0}"/>
    <cellStyle name="Comma 6 3 2 4 2 3 3 2" xfId="23054" xr:uid="{7362ED7D-D857-4CFE-85A7-51257EEE0175}"/>
    <cellStyle name="Comma 6 3 2 4 2 3 4" xfId="14966" xr:uid="{4D66F682-2BB8-46C1-8E59-4585522CF4D8}"/>
    <cellStyle name="Comma 6 3 2 4 2 4" xfId="4856" xr:uid="{CEE51582-5AB1-432C-A7FD-BCA0169354C5}"/>
    <cellStyle name="Comma 6 3 2 4 2 4 2" xfId="16988" xr:uid="{719FFDB3-A117-4AC0-9903-6957E9BB266B}"/>
    <cellStyle name="Comma 6 3 2 4 2 5" xfId="8900" xr:uid="{EB184461-F956-4C56-BB58-B4E051443C0D}"/>
    <cellStyle name="Comma 6 3 2 4 2 5 2" xfId="21032" xr:uid="{F131419D-F51F-4A18-B643-E3474F15529A}"/>
    <cellStyle name="Comma 6 3 2 4 2 6" xfId="12944" xr:uid="{A55321C1-2747-4FC1-A64E-407D61911BAC}"/>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3" xfId="11428" xr:uid="{09C786C0-5485-488C-BCF2-9A140C509966}"/>
    <cellStyle name="Comma 6 3 2 4 3 2 3 2" xfId="23560" xr:uid="{51606F98-ECEF-414A-B3FE-00828B84E5D3}"/>
    <cellStyle name="Comma 6 3 2 4 3 2 4" xfId="15472" xr:uid="{EF59E2D3-3D25-4102-B7D2-CC1D8B5AD1AE}"/>
    <cellStyle name="Comma 6 3 2 4 3 3" xfId="5362" xr:uid="{EDC06DD8-BE99-4763-B467-446C0C54B194}"/>
    <cellStyle name="Comma 6 3 2 4 3 3 2" xfId="17494" xr:uid="{82B5DF17-FC40-432A-B28A-60C358E9312B}"/>
    <cellStyle name="Comma 6 3 2 4 3 4" xfId="9406" xr:uid="{C93B848B-4DB8-4E2B-A66D-9CECC7AA2A19}"/>
    <cellStyle name="Comma 6 3 2 4 3 4 2" xfId="21538" xr:uid="{9A766785-417E-4E7F-9A8B-0DF81F2762A2}"/>
    <cellStyle name="Comma 6 3 2 4 3 5" xfId="13450" xr:uid="{58946911-5F89-4757-9571-02AD222A4978}"/>
    <cellStyle name="Comma 6 3 2 4 4" xfId="2329" xr:uid="{1C701B90-FD68-475C-9717-AD9FCCBD3EDE}"/>
    <cellStyle name="Comma 6 3 2 4 4 2" xfId="6373" xr:uid="{C136D9B0-6B8D-40FD-86D6-52F46190A6C6}"/>
    <cellStyle name="Comma 6 3 2 4 4 2 2" xfId="18505" xr:uid="{CB4C095D-C9B2-4E56-AE33-C0E8ADA1FCDD}"/>
    <cellStyle name="Comma 6 3 2 4 4 3" xfId="10417" xr:uid="{7F204C25-0732-464F-B50A-50CAC8807F28}"/>
    <cellStyle name="Comma 6 3 2 4 4 3 2" xfId="22549" xr:uid="{5CB2C4D5-4F1C-4470-88F7-E88A8D1ED696}"/>
    <cellStyle name="Comma 6 3 2 4 4 4" xfId="14461" xr:uid="{1021449E-CE96-4713-95E7-5778D79C3B77}"/>
    <cellStyle name="Comma 6 3 2 4 5" xfId="4351" xr:uid="{AE4062A2-6417-483B-A6F5-594FD41BFC6C}"/>
    <cellStyle name="Comma 6 3 2 4 5 2" xfId="16483" xr:uid="{31179FA5-E144-4387-97B5-A3E079A6581C}"/>
    <cellStyle name="Comma 6 3 2 4 6" xfId="8395" xr:uid="{7C17D75C-24F2-403D-992B-032667EE7152}"/>
    <cellStyle name="Comma 6 3 2 4 6 2" xfId="20527" xr:uid="{CEE021A1-9570-443E-862A-223E9F5B4AF9}"/>
    <cellStyle name="Comma 6 3 2 4 7" xfId="12439" xr:uid="{0BDA9643-1537-40BE-82A2-7772E279F202}"/>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3" xfId="11680" xr:uid="{C9C1704A-4521-48D4-BFF2-C88929A8636E}"/>
    <cellStyle name="Comma 6 3 2 5 2 2 3 2" xfId="23812" xr:uid="{D7DB6D65-EE32-4EEF-ABAB-3983E836A688}"/>
    <cellStyle name="Comma 6 3 2 5 2 2 4" xfId="15724" xr:uid="{B266CAAB-54D1-43FF-803D-B8E8D9010242}"/>
    <cellStyle name="Comma 6 3 2 5 2 3" xfId="5614" xr:uid="{E7E8BBCC-2797-4C16-A324-00321A664712}"/>
    <cellStyle name="Comma 6 3 2 5 2 3 2" xfId="17746" xr:uid="{2B7E4555-1269-406A-A811-3B46F2F2831E}"/>
    <cellStyle name="Comma 6 3 2 5 2 4" xfId="9658" xr:uid="{CA87A9EE-FCA0-492E-B148-2081D86BE9F0}"/>
    <cellStyle name="Comma 6 3 2 5 2 4 2" xfId="21790" xr:uid="{BB21D241-D693-43FF-A92E-82DF69F4913F}"/>
    <cellStyle name="Comma 6 3 2 5 2 5" xfId="13702" xr:uid="{2E1F4783-ED73-4D71-9D97-32BAA51F923D}"/>
    <cellStyle name="Comma 6 3 2 5 3" xfId="2581" xr:uid="{ECF80B04-7233-4AA0-8373-F7920444D0DC}"/>
    <cellStyle name="Comma 6 3 2 5 3 2" xfId="6625" xr:uid="{F201A62C-8906-4981-8E60-F0AFA8B36C6C}"/>
    <cellStyle name="Comma 6 3 2 5 3 2 2" xfId="18757" xr:uid="{0E30E7FE-99BA-4333-9E72-ACB6B2C6FD1A}"/>
    <cellStyle name="Comma 6 3 2 5 3 3" xfId="10669" xr:uid="{CA965B36-DC95-4938-A319-1474CB731536}"/>
    <cellStyle name="Comma 6 3 2 5 3 3 2" xfId="22801" xr:uid="{BE9BE223-B40A-4267-9A3C-4108CB7FC050}"/>
    <cellStyle name="Comma 6 3 2 5 3 4" xfId="14713" xr:uid="{D11C073F-6773-437A-A574-5AC4F24B3E0B}"/>
    <cellStyle name="Comma 6 3 2 5 4" xfId="4603" xr:uid="{BEAAA4B7-4BCE-4607-82AB-A2D9ADE735CE}"/>
    <cellStyle name="Comma 6 3 2 5 4 2" xfId="16735" xr:uid="{539FFBAD-14BA-4073-A143-C99947332DE2}"/>
    <cellStyle name="Comma 6 3 2 5 5" xfId="8647" xr:uid="{6369E4E5-BE84-4832-AC2F-01BCECEB726B}"/>
    <cellStyle name="Comma 6 3 2 5 5 2" xfId="20779" xr:uid="{4F08DBDA-C79B-4431-8AD6-D3866C008590}"/>
    <cellStyle name="Comma 6 3 2 5 6" xfId="12691" xr:uid="{FBE4CBCA-597E-44D7-9A99-A3EB6063406B}"/>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3" xfId="11175" xr:uid="{55CA5A32-A511-4355-A4C9-70966390B005}"/>
    <cellStyle name="Comma 6 3 2 6 2 3 2" xfId="23307" xr:uid="{330A555B-1DDB-4FF2-8F55-1BB700EFCB7A}"/>
    <cellStyle name="Comma 6 3 2 6 2 4" xfId="15219" xr:uid="{B99A22E9-C348-49AE-9ABB-0477755CABDE}"/>
    <cellStyle name="Comma 6 3 2 6 3" xfId="5109" xr:uid="{5FAE4C1B-1302-4DA7-A029-9385C2004750}"/>
    <cellStyle name="Comma 6 3 2 6 3 2" xfId="17241" xr:uid="{3EA1F983-152A-4FBA-B02A-01B43983CCCE}"/>
    <cellStyle name="Comma 6 3 2 6 4" xfId="9153" xr:uid="{7A62A737-F604-498A-A64D-DD58F217D047}"/>
    <cellStyle name="Comma 6 3 2 6 4 2" xfId="21285" xr:uid="{2E6A65A3-DCEB-4425-AEBC-F6EFB1BB9B88}"/>
    <cellStyle name="Comma 6 3 2 6 5" xfId="13197" xr:uid="{80460778-58B7-486E-995B-A82BA1374526}"/>
    <cellStyle name="Comma 6 3 2 7" xfId="2076" xr:uid="{CEC359BD-5416-4AC1-9D51-9714A8252DE4}"/>
    <cellStyle name="Comma 6 3 2 7 2" xfId="6120" xr:uid="{4D356F49-795D-457B-BC71-AFA95D260355}"/>
    <cellStyle name="Comma 6 3 2 7 2 2" xfId="18252" xr:uid="{7629F016-4CC8-4E3B-AB51-339D5CA8B214}"/>
    <cellStyle name="Comma 6 3 2 7 3" xfId="10164" xr:uid="{491FDEC8-B800-4D6D-B3C6-EBAF842F417A}"/>
    <cellStyle name="Comma 6 3 2 7 3 2" xfId="22296" xr:uid="{6E859B44-D531-46BB-8B46-6385BBDA4A47}"/>
    <cellStyle name="Comma 6 3 2 7 4" xfId="14208" xr:uid="{03804D1E-3067-4481-9DD6-79656A7A64D9}"/>
    <cellStyle name="Comma 6 3 2 8" xfId="4098" xr:uid="{A7AEA499-3F0F-4354-909C-3292BF36789E}"/>
    <cellStyle name="Comma 6 3 2 8 2" xfId="16230" xr:uid="{4137BF35-06DF-40B1-8EE7-36568F0885C0}"/>
    <cellStyle name="Comma 6 3 2 9" xfId="8142" xr:uid="{3CEA95C5-159F-4FA4-B1F0-DB48BE6C3F5F}"/>
    <cellStyle name="Comma 6 3 2 9 2" xfId="20274" xr:uid="{5B203FEB-9C0D-44B4-9D34-F344838E666A}"/>
    <cellStyle name="Comma 6 3 3" xfId="75" xr:uid="{564C0C3E-1AEC-42F6-854E-0FD928503DE2}"/>
    <cellStyle name="Comma 6 3 3 10" xfId="12207" xr:uid="{D0A5759B-8933-4709-B19D-274EE85604B5}"/>
    <cellStyle name="Comma 6 3 3 2" xfId="138" xr:uid="{EF08A954-709B-4287-9D2D-A4D9FC9E2DDB}"/>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3" xfId="12143" xr:uid="{EE657C4D-0C35-4A2B-9507-1768DE7D4AEE}"/>
    <cellStyle name="Comma 6 3 3 2 2 2 2 2 2 3 2" xfId="24275" xr:uid="{3CBBBA19-B325-4FB0-848E-B3EB3A96D17F}"/>
    <cellStyle name="Comma 6 3 3 2 2 2 2 2 2 4" xfId="16187" xr:uid="{74084724-6CEF-4252-8CF9-61B74E5DD8B3}"/>
    <cellStyle name="Comma 6 3 3 2 2 2 2 2 3" xfId="6077" xr:uid="{9DC5516C-D76C-4BA4-8331-FAC4B156F30A}"/>
    <cellStyle name="Comma 6 3 3 2 2 2 2 2 3 2" xfId="18209" xr:uid="{FE9CE033-B659-4090-A99A-9C4B1AF3489F}"/>
    <cellStyle name="Comma 6 3 3 2 2 2 2 2 4" xfId="10121" xr:uid="{1D9A78CB-2729-4807-AD74-44A8E281977A}"/>
    <cellStyle name="Comma 6 3 3 2 2 2 2 2 4 2" xfId="22253" xr:uid="{06688FBF-3C62-41EF-B935-B6BD9D331200}"/>
    <cellStyle name="Comma 6 3 3 2 2 2 2 2 5" xfId="14165" xr:uid="{DCEEEE58-3C94-4DD2-B4A2-C080BDDE72A0}"/>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3" xfId="11132" xr:uid="{65ECE8D7-6916-4536-AF39-5BD65701B012}"/>
    <cellStyle name="Comma 6 3 3 2 2 2 2 3 3 2" xfId="23264" xr:uid="{87839726-EE84-4970-9D04-4EC6EC10BFAD}"/>
    <cellStyle name="Comma 6 3 3 2 2 2 2 3 4" xfId="15176" xr:uid="{E70B10FA-591C-4234-9A28-E215813A0D0F}"/>
    <cellStyle name="Comma 6 3 3 2 2 2 2 4" xfId="5066" xr:uid="{C73EE1CC-71BA-4ACA-B870-CDC649A06E74}"/>
    <cellStyle name="Comma 6 3 3 2 2 2 2 4 2" xfId="17198" xr:uid="{12C45542-582D-4383-8B3A-48D6ED6CF6B8}"/>
    <cellStyle name="Comma 6 3 3 2 2 2 2 5" xfId="9110" xr:uid="{C8001E9C-43F9-4C73-A5C1-7D0E0FB4EDC1}"/>
    <cellStyle name="Comma 6 3 3 2 2 2 2 5 2" xfId="21242" xr:uid="{9983916D-7E7F-4690-801C-9F11929CF5D5}"/>
    <cellStyle name="Comma 6 3 3 2 2 2 2 6" xfId="13154" xr:uid="{A935EF02-7B5D-4CFB-965E-C629A8E06F99}"/>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3" xfId="11638" xr:uid="{B50D1DE8-33E1-4B6D-90A1-8D3227D228BC}"/>
    <cellStyle name="Comma 6 3 3 2 2 2 3 2 3 2" xfId="23770" xr:uid="{5934BDAA-E654-46B0-B310-3DBCDBF4FDF2}"/>
    <cellStyle name="Comma 6 3 3 2 2 2 3 2 4" xfId="15682" xr:uid="{0DB9117A-2612-4B46-B971-F5C8F1787A2A}"/>
    <cellStyle name="Comma 6 3 3 2 2 2 3 3" xfId="5572" xr:uid="{DC8FEE57-88A1-481F-85C7-6EB02F8610C3}"/>
    <cellStyle name="Comma 6 3 3 2 2 2 3 3 2" xfId="17704" xr:uid="{8055654E-96CF-4654-A29F-5DEFBEA8D7D3}"/>
    <cellStyle name="Comma 6 3 3 2 2 2 3 4" xfId="9616" xr:uid="{EEFB925E-EA7B-4032-BB44-BD1D5EB26EA2}"/>
    <cellStyle name="Comma 6 3 3 2 2 2 3 4 2" xfId="21748" xr:uid="{13CE282A-4587-46F6-B3CE-31727C4B24C6}"/>
    <cellStyle name="Comma 6 3 3 2 2 2 3 5" xfId="13660" xr:uid="{F1C5910A-D925-40C5-9066-DC2A5BEBE58B}"/>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3" xfId="10627" xr:uid="{94650810-BE5E-4DB5-8084-8A3643A7FE09}"/>
    <cellStyle name="Comma 6 3 3 2 2 2 4 3 2" xfId="22759" xr:uid="{657DB024-7484-47C2-8DAD-10B7500461D9}"/>
    <cellStyle name="Comma 6 3 3 2 2 2 4 4" xfId="14671" xr:uid="{51B45D4C-1F26-4F74-BA7D-68B0CD762D4A}"/>
    <cellStyle name="Comma 6 3 3 2 2 2 5" xfId="4561" xr:uid="{27A41664-FFC6-474C-AD98-90C9224B4528}"/>
    <cellStyle name="Comma 6 3 3 2 2 2 5 2" xfId="16693" xr:uid="{9D7EEEAB-9878-40D3-AEFF-E4C4A3E05723}"/>
    <cellStyle name="Comma 6 3 3 2 2 2 6" xfId="8605" xr:uid="{0ADEF86D-06FF-4961-B602-1E0428A56B18}"/>
    <cellStyle name="Comma 6 3 3 2 2 2 6 2" xfId="20737" xr:uid="{F9F56FBB-2B57-4D5A-8C5F-018D4C690E16}"/>
    <cellStyle name="Comma 6 3 3 2 2 2 7" xfId="12649" xr:uid="{0F8F9B39-0900-4BC0-84A1-4A59015AA7FB}"/>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3" xfId="11890" xr:uid="{1D280C9E-4EAA-42B0-BC2D-B909B865966C}"/>
    <cellStyle name="Comma 6 3 3 2 2 3 2 2 3 2" xfId="24022" xr:uid="{AF2D3441-EE99-4FEC-AC5C-771DB8D656A6}"/>
    <cellStyle name="Comma 6 3 3 2 2 3 2 2 4" xfId="15934" xr:uid="{017EE705-13DE-4AFB-A478-536BF650BC85}"/>
    <cellStyle name="Comma 6 3 3 2 2 3 2 3" xfId="5824" xr:uid="{EE1383FC-551E-46A4-B720-AA2A48132229}"/>
    <cellStyle name="Comma 6 3 3 2 2 3 2 3 2" xfId="17956" xr:uid="{7E343B9F-024B-4CA8-AD1E-D487A5D2A7C6}"/>
    <cellStyle name="Comma 6 3 3 2 2 3 2 4" xfId="9868" xr:uid="{7A8A0D54-9168-47D8-BAF0-E6990FAD45BA}"/>
    <cellStyle name="Comma 6 3 3 2 2 3 2 4 2" xfId="22000" xr:uid="{5D8C8F57-B767-495A-A0F7-30F30CC4051A}"/>
    <cellStyle name="Comma 6 3 3 2 2 3 2 5" xfId="13912" xr:uid="{E5D797F2-E5DE-478E-B7A6-2A905A217AF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3" xfId="10879" xr:uid="{929BF7BB-15BD-42AA-86A2-A0DD9121CB87}"/>
    <cellStyle name="Comma 6 3 3 2 2 3 3 3 2" xfId="23011" xr:uid="{824F2119-7E6D-4552-80C3-3F18DB708A8D}"/>
    <cellStyle name="Comma 6 3 3 2 2 3 3 4" xfId="14923" xr:uid="{E4CB603F-9823-4F92-AE88-9E07056B3502}"/>
    <cellStyle name="Comma 6 3 3 2 2 3 4" xfId="4813" xr:uid="{4CB1A0DE-BE5A-42B2-BF6E-97F1E0C8DA39}"/>
    <cellStyle name="Comma 6 3 3 2 2 3 4 2" xfId="16945" xr:uid="{8FDC0590-F67D-464D-9A9B-8F58FB2A8869}"/>
    <cellStyle name="Comma 6 3 3 2 2 3 5" xfId="8857" xr:uid="{6B79C9F0-3C08-47AB-8539-3F26C6651212}"/>
    <cellStyle name="Comma 6 3 3 2 2 3 5 2" xfId="20989" xr:uid="{2D0F3F0C-6AF7-4E27-9E38-4CE4EC0E8D73}"/>
    <cellStyle name="Comma 6 3 3 2 2 3 6" xfId="12901" xr:uid="{1FE5818B-4B23-4904-84A2-E2996C85AE51}"/>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3" xfId="11385" xr:uid="{7717D3F9-F111-4BA3-8B10-E64A2FB2FB9C}"/>
    <cellStyle name="Comma 6 3 3 2 2 4 2 3 2" xfId="23517" xr:uid="{A8FE92C1-7E69-4212-9ACD-4FA6769B0072}"/>
    <cellStyle name="Comma 6 3 3 2 2 4 2 4" xfId="15429" xr:uid="{97DB3447-C8DB-4E9F-919D-D6F49FB2DFFD}"/>
    <cellStyle name="Comma 6 3 3 2 2 4 3" xfId="5319" xr:uid="{C61B1352-EFD6-445E-8EA9-6334B4ECE1B5}"/>
    <cellStyle name="Comma 6 3 3 2 2 4 3 2" xfId="17451" xr:uid="{E38872DA-1F9A-402D-B73B-4F00CC779124}"/>
    <cellStyle name="Comma 6 3 3 2 2 4 4" xfId="9363" xr:uid="{C850AE70-5FE5-4814-AD33-426700F368B6}"/>
    <cellStyle name="Comma 6 3 3 2 2 4 4 2" xfId="21495" xr:uid="{D428265C-7888-4EC2-A855-46D8F2ECC683}"/>
    <cellStyle name="Comma 6 3 3 2 2 4 5" xfId="13407" xr:uid="{5E502F0F-2BB8-43D6-90DD-17FB257146A0}"/>
    <cellStyle name="Comma 6 3 3 2 2 5" xfId="2286" xr:uid="{3031212E-1B2D-4266-8F6C-FFB9C84C65F1}"/>
    <cellStyle name="Comma 6 3 3 2 2 5 2" xfId="6330" xr:uid="{A8607261-CFF8-4BB7-96AB-B36070F6D54D}"/>
    <cellStyle name="Comma 6 3 3 2 2 5 2 2" xfId="18462" xr:uid="{ACF2F720-003C-4CAE-AE04-B1405C70A215}"/>
    <cellStyle name="Comma 6 3 3 2 2 5 3" xfId="10374" xr:uid="{55A6E507-9586-421F-9E7C-2644388E9805}"/>
    <cellStyle name="Comma 6 3 3 2 2 5 3 2" xfId="22506" xr:uid="{07666D1F-767F-4861-B581-24B6AFBF7CDC}"/>
    <cellStyle name="Comma 6 3 3 2 2 5 4" xfId="14418" xr:uid="{2006096D-A8BA-4BD8-9235-7B79C4C31B36}"/>
    <cellStyle name="Comma 6 3 3 2 2 6" xfId="4308" xr:uid="{9425DD21-0298-4CAB-B099-3F4CC6E700EF}"/>
    <cellStyle name="Comma 6 3 3 2 2 6 2" xfId="16440" xr:uid="{26BA828E-7711-47B6-BD36-8F5CCBF6A6A7}"/>
    <cellStyle name="Comma 6 3 3 2 2 7" xfId="8352" xr:uid="{92681199-DFD3-42A6-87B5-0622FF4FECB0}"/>
    <cellStyle name="Comma 6 3 3 2 2 7 2" xfId="20484" xr:uid="{113CC25D-6EEF-423C-8683-3B5119DC1046}"/>
    <cellStyle name="Comma 6 3 3 2 2 8" xfId="12396" xr:uid="{E47C7D47-BF81-4AA1-9CCF-6D9176D8BD03}"/>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3" xfId="12017" xr:uid="{EF01ED0B-4205-4ED5-A736-09859C4C892D}"/>
    <cellStyle name="Comma 6 3 3 2 3 2 2 2 3 2" xfId="24149" xr:uid="{17E11403-3645-462D-B761-2EC420754FFE}"/>
    <cellStyle name="Comma 6 3 3 2 3 2 2 2 4" xfId="16061" xr:uid="{E8997DCD-3A4B-45E1-9CE2-BEAF736376E8}"/>
    <cellStyle name="Comma 6 3 3 2 3 2 2 3" xfId="5951" xr:uid="{135BC803-9E48-49A9-87DC-FCF288F85C74}"/>
    <cellStyle name="Comma 6 3 3 2 3 2 2 3 2" xfId="18083" xr:uid="{1761D3F9-27ED-4FD2-9DA9-F2C2B95EF67A}"/>
    <cellStyle name="Comma 6 3 3 2 3 2 2 4" xfId="9995" xr:uid="{33618679-C69C-41A1-8192-15CB5CB2194C}"/>
    <cellStyle name="Comma 6 3 3 2 3 2 2 4 2" xfId="22127" xr:uid="{DE95A752-3DC2-41BD-9408-AB34AC9F8619}"/>
    <cellStyle name="Comma 6 3 3 2 3 2 2 5" xfId="14039" xr:uid="{CBD1D6B9-3B80-42F1-9E85-E69322967787}"/>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3" xfId="11006" xr:uid="{E2ADE834-F740-4010-9135-685B1D32DF96}"/>
    <cellStyle name="Comma 6 3 3 2 3 2 3 3 2" xfId="23138" xr:uid="{7AAA63B7-0C85-40E2-B1DE-93A82E3D691B}"/>
    <cellStyle name="Comma 6 3 3 2 3 2 3 4" xfId="15050" xr:uid="{5B9DA548-DAA3-457B-B72E-353AD328C76E}"/>
    <cellStyle name="Comma 6 3 3 2 3 2 4" xfId="4940" xr:uid="{53035539-8253-49C9-A70F-04DC45F876F2}"/>
    <cellStyle name="Comma 6 3 3 2 3 2 4 2" xfId="17072" xr:uid="{BD267937-E769-4D17-B351-A8E49F2E8B08}"/>
    <cellStyle name="Comma 6 3 3 2 3 2 5" xfId="8984" xr:uid="{FF9D49A1-FDE9-4D87-934B-31299D6C7D08}"/>
    <cellStyle name="Comma 6 3 3 2 3 2 5 2" xfId="21116" xr:uid="{F87FE1C4-86D1-4B8D-B6AD-D5B946A190EF}"/>
    <cellStyle name="Comma 6 3 3 2 3 2 6" xfId="13028" xr:uid="{EB26BA2F-199F-4A75-9EEB-9CAD7FC1BBCE}"/>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3" xfId="11512" xr:uid="{6B63C02D-85D3-482A-942A-71F7C734FCAE}"/>
    <cellStyle name="Comma 6 3 3 2 3 3 2 3 2" xfId="23644" xr:uid="{2A1B0372-FD8C-4D4B-B17D-A377CC43BA7A}"/>
    <cellStyle name="Comma 6 3 3 2 3 3 2 4" xfId="15556" xr:uid="{6C55693A-D61B-44D7-8BFD-46418083F103}"/>
    <cellStyle name="Comma 6 3 3 2 3 3 3" xfId="5446" xr:uid="{1166BA50-1389-4BD3-B103-3B8B82B6C6EF}"/>
    <cellStyle name="Comma 6 3 3 2 3 3 3 2" xfId="17578" xr:uid="{AD4EC35E-3B64-4C8D-87FA-63A29BBBEB98}"/>
    <cellStyle name="Comma 6 3 3 2 3 3 4" xfId="9490" xr:uid="{95B3286E-4457-42F0-B277-E5619DE18525}"/>
    <cellStyle name="Comma 6 3 3 2 3 3 4 2" xfId="21622" xr:uid="{95FCE742-EB71-4E2B-B5D0-14CA66DE35EA}"/>
    <cellStyle name="Comma 6 3 3 2 3 3 5" xfId="13534" xr:uid="{5FB8F341-C240-4B1E-9A47-1376F7ED6467}"/>
    <cellStyle name="Comma 6 3 3 2 3 4" xfId="2413" xr:uid="{213FA949-BCAE-4C83-8B57-EDBC4DDDFE64}"/>
    <cellStyle name="Comma 6 3 3 2 3 4 2" xfId="6457" xr:uid="{656AB1BA-7E36-4581-B210-E60300ABDE77}"/>
    <cellStyle name="Comma 6 3 3 2 3 4 2 2" xfId="18589" xr:uid="{8B738C82-1997-4278-A724-8748C6CFBE8E}"/>
    <cellStyle name="Comma 6 3 3 2 3 4 3" xfId="10501" xr:uid="{C776F354-ECF5-4D18-BFC0-31D6701BD0E4}"/>
    <cellStyle name="Comma 6 3 3 2 3 4 3 2" xfId="22633" xr:uid="{F494A54F-C2CA-47F8-B153-7BD79702ACE3}"/>
    <cellStyle name="Comma 6 3 3 2 3 4 4" xfId="14545" xr:uid="{94AC24DA-9EAB-41DA-AC6D-EBE0A35812E0}"/>
    <cellStyle name="Comma 6 3 3 2 3 5" xfId="4435" xr:uid="{40DE5DC8-4C3F-487D-9F35-B4435BAE62B2}"/>
    <cellStyle name="Comma 6 3 3 2 3 5 2" xfId="16567" xr:uid="{C78FB22C-28C1-4DF6-AAE7-4E70ADC3FAA8}"/>
    <cellStyle name="Comma 6 3 3 2 3 6" xfId="8479" xr:uid="{9D851E03-DB49-4748-8791-DBF68E206269}"/>
    <cellStyle name="Comma 6 3 3 2 3 6 2" xfId="20611" xr:uid="{DD4480A2-C75A-496C-99E7-10B3AE964090}"/>
    <cellStyle name="Comma 6 3 3 2 3 7" xfId="12523" xr:uid="{58A7499C-2D6B-45AF-9AA0-1F510631995A}"/>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3" xfId="11764" xr:uid="{2D301CF4-8408-4EEF-9A13-CF2DCD530447}"/>
    <cellStyle name="Comma 6 3 3 2 4 2 2 3 2" xfId="23896" xr:uid="{1FAC37B9-EB13-4C41-B84B-DFDF2F13EF3B}"/>
    <cellStyle name="Comma 6 3 3 2 4 2 2 4" xfId="15808" xr:uid="{B2370FD8-C53B-46A8-80AB-68195FABC20E}"/>
    <cellStyle name="Comma 6 3 3 2 4 2 3" xfId="5698" xr:uid="{3476DDDF-A1BF-424E-988F-48FD2042C462}"/>
    <cellStyle name="Comma 6 3 3 2 4 2 3 2" xfId="17830" xr:uid="{B86E0368-982B-4A36-BB3F-A50B50E072FC}"/>
    <cellStyle name="Comma 6 3 3 2 4 2 4" xfId="9742" xr:uid="{020ED726-9BBC-4412-B238-958C01FAB711}"/>
    <cellStyle name="Comma 6 3 3 2 4 2 4 2" xfId="21874" xr:uid="{3F28B8BA-8720-4B35-A4BD-5910E7938337}"/>
    <cellStyle name="Comma 6 3 3 2 4 2 5" xfId="13786" xr:uid="{22F16F28-5AF6-4BC3-9040-015800DBE467}"/>
    <cellStyle name="Comma 6 3 3 2 4 3" xfId="2665" xr:uid="{810D7960-57EE-49D7-8827-47D4F6539966}"/>
    <cellStyle name="Comma 6 3 3 2 4 3 2" xfId="6709" xr:uid="{B5E1A774-91C8-49F7-945C-09AEB914BBE6}"/>
    <cellStyle name="Comma 6 3 3 2 4 3 2 2" xfId="18841" xr:uid="{169DA7E4-C407-4ED7-961D-90C960F8384F}"/>
    <cellStyle name="Comma 6 3 3 2 4 3 3" xfId="10753" xr:uid="{ED52257B-3786-4548-9CAB-FB74BE147A15}"/>
    <cellStyle name="Comma 6 3 3 2 4 3 3 2" xfId="22885" xr:uid="{C338AA15-3F63-4E5D-8B11-49C310DE584D}"/>
    <cellStyle name="Comma 6 3 3 2 4 3 4" xfId="14797" xr:uid="{2ED56C09-140A-40D7-8F95-69A99C1F813D}"/>
    <cellStyle name="Comma 6 3 3 2 4 4" xfId="4687" xr:uid="{967C323A-C386-480F-AA59-C90AE208BC3A}"/>
    <cellStyle name="Comma 6 3 3 2 4 4 2" xfId="16819" xr:uid="{ABFC3F72-0B90-422B-8040-9AD438CCEC9D}"/>
    <cellStyle name="Comma 6 3 3 2 4 5" xfId="8731" xr:uid="{09A508B9-A279-4DE6-8D9B-D75327DE928B}"/>
    <cellStyle name="Comma 6 3 3 2 4 5 2" xfId="20863" xr:uid="{1B56A681-A0CC-4E02-AAC0-957ED3DD0B95}"/>
    <cellStyle name="Comma 6 3 3 2 4 6" xfId="12775" xr:uid="{ACBB3621-C7B8-4A26-B420-5AD01F6AD84C}"/>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3" xfId="11259" xr:uid="{8DA59AE1-DA08-455F-8EED-8A2CDD5AA538}"/>
    <cellStyle name="Comma 6 3 3 2 5 2 3 2" xfId="23391" xr:uid="{586FBD88-F1C5-477C-9052-78A9F01248A1}"/>
    <cellStyle name="Comma 6 3 3 2 5 2 4" xfId="15303" xr:uid="{C677B9AA-BA52-49B4-A691-F8446544841B}"/>
    <cellStyle name="Comma 6 3 3 2 5 3" xfId="5193" xr:uid="{5410315E-D287-4426-9349-86B2A2EA32AC}"/>
    <cellStyle name="Comma 6 3 3 2 5 3 2" xfId="17325" xr:uid="{F8EA065B-32E7-4724-95BD-90570C1543D9}"/>
    <cellStyle name="Comma 6 3 3 2 5 4" xfId="9237" xr:uid="{FBDF8DA7-7530-4D1E-B892-98F4E62E2F97}"/>
    <cellStyle name="Comma 6 3 3 2 5 4 2" xfId="21369" xr:uid="{1E91FD87-33C2-4B5A-A57C-143617082C5B}"/>
    <cellStyle name="Comma 6 3 3 2 5 5" xfId="13281" xr:uid="{74F3B7FB-01AA-46A6-B101-577448EA70E1}"/>
    <cellStyle name="Comma 6 3 3 2 6" xfId="2160" xr:uid="{EE8EBE75-70D9-4722-918E-D6D7729422C9}"/>
    <cellStyle name="Comma 6 3 3 2 6 2" xfId="6204" xr:uid="{C9C8A33D-EF03-423F-869C-2F060A47DFC7}"/>
    <cellStyle name="Comma 6 3 3 2 6 2 2" xfId="18336" xr:uid="{D37CB584-CBBE-4580-8794-F5CB86D936D8}"/>
    <cellStyle name="Comma 6 3 3 2 6 3" xfId="10248" xr:uid="{E0AFB548-10D7-4F90-A37A-2FD603908797}"/>
    <cellStyle name="Comma 6 3 3 2 6 3 2" xfId="22380" xr:uid="{B1DD58BF-E8F0-4927-8E56-6A1E0A21901F}"/>
    <cellStyle name="Comma 6 3 3 2 6 4" xfId="14292" xr:uid="{91DEB4A4-08A4-45E7-BDEE-2638BE861B97}"/>
    <cellStyle name="Comma 6 3 3 2 7" xfId="4182" xr:uid="{6069D074-A541-474F-A9A2-B063D7AB8027}"/>
    <cellStyle name="Comma 6 3 3 2 7 2" xfId="16314" xr:uid="{379F0B66-7625-4DCA-A9BB-6B72495F676B}"/>
    <cellStyle name="Comma 6 3 3 2 8" xfId="8226" xr:uid="{5C8B079B-57E0-4530-A44C-EDB1A64222E9}"/>
    <cellStyle name="Comma 6 3 3 2 8 2" xfId="20358" xr:uid="{36B221FC-8E97-4289-A8F8-B3B1243CFC32}"/>
    <cellStyle name="Comma 6 3 3 2 9" xfId="12270" xr:uid="{95F327D4-E424-44CA-A649-17C84D868918}"/>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3" xfId="12080" xr:uid="{03B75A93-D85E-4711-B42B-E2DBBF286344}"/>
    <cellStyle name="Comma 6 3 3 3 2 2 2 2 3 2" xfId="24212" xr:uid="{223C159F-0E5A-4880-B63C-93DFD7679F77}"/>
    <cellStyle name="Comma 6 3 3 3 2 2 2 2 4" xfId="16124" xr:uid="{0543DDC3-A858-4E59-9F2C-AA85C0840F18}"/>
    <cellStyle name="Comma 6 3 3 3 2 2 2 3" xfId="6014" xr:uid="{8C2A462A-23CF-4C51-B4DD-CAD0769FC1E7}"/>
    <cellStyle name="Comma 6 3 3 3 2 2 2 3 2" xfId="18146" xr:uid="{DEC435B4-0B61-432E-92D5-B7DDBBC08254}"/>
    <cellStyle name="Comma 6 3 3 3 2 2 2 4" xfId="10058" xr:uid="{0740D024-A693-4B95-B700-2B21807D944E}"/>
    <cellStyle name="Comma 6 3 3 3 2 2 2 4 2" xfId="22190" xr:uid="{6A99A238-793F-483B-8EA1-0D01FBD96411}"/>
    <cellStyle name="Comma 6 3 3 3 2 2 2 5" xfId="14102" xr:uid="{402BDF53-4767-490E-9033-992CBE079A1B}"/>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3" xfId="11069" xr:uid="{5DB4C5E0-AAE6-4AFC-A2F3-F56320732D8D}"/>
    <cellStyle name="Comma 6 3 3 3 2 2 3 3 2" xfId="23201" xr:uid="{9DA7917D-D652-4494-A413-FB6F55B81FA9}"/>
    <cellStyle name="Comma 6 3 3 3 2 2 3 4" xfId="15113" xr:uid="{72DC2356-9B8B-4F32-8A61-974CC50C8471}"/>
    <cellStyle name="Comma 6 3 3 3 2 2 4" xfId="5003" xr:uid="{5A3A5632-1ACA-4BA1-A35E-588F9EE48704}"/>
    <cellStyle name="Comma 6 3 3 3 2 2 4 2" xfId="17135" xr:uid="{45C6661D-4F26-4791-8208-54957F5A091C}"/>
    <cellStyle name="Comma 6 3 3 3 2 2 5" xfId="9047" xr:uid="{1237DFA8-7F31-487A-8FF7-7A119C94AB44}"/>
    <cellStyle name="Comma 6 3 3 3 2 2 5 2" xfId="21179" xr:uid="{B30E167B-D5FA-424B-BF9E-FDB53295CCBD}"/>
    <cellStyle name="Comma 6 3 3 3 2 2 6" xfId="13091" xr:uid="{16F69DD3-6506-421B-A6E3-CD13416C0CFC}"/>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3" xfId="11575" xr:uid="{EF3879BA-D172-4000-B31E-0E72C66CBD78}"/>
    <cellStyle name="Comma 6 3 3 3 2 3 2 3 2" xfId="23707" xr:uid="{30829F7E-5754-4294-B304-89FEDC72BEEB}"/>
    <cellStyle name="Comma 6 3 3 3 2 3 2 4" xfId="15619" xr:uid="{3A179712-B9D9-4E3C-8E9F-5AF77B4B1F98}"/>
    <cellStyle name="Comma 6 3 3 3 2 3 3" xfId="5509" xr:uid="{267394E7-465E-4CB9-944C-4EF6B030D5F1}"/>
    <cellStyle name="Comma 6 3 3 3 2 3 3 2" xfId="17641" xr:uid="{896F7D48-C7A3-4286-B8BC-5E4B8E9F55DE}"/>
    <cellStyle name="Comma 6 3 3 3 2 3 4" xfId="9553" xr:uid="{1F2AC8F1-D291-43E6-8FC8-BAAA37F39D08}"/>
    <cellStyle name="Comma 6 3 3 3 2 3 4 2" xfId="21685" xr:uid="{5F517E32-F1EF-41A7-91BD-D36FB2222C19}"/>
    <cellStyle name="Comma 6 3 3 3 2 3 5" xfId="13597" xr:uid="{901417F9-C714-48E6-B369-54C72B47842C}"/>
    <cellStyle name="Comma 6 3 3 3 2 4" xfId="2476" xr:uid="{F8B75663-7EA2-47A8-963B-275D1E7E99C5}"/>
    <cellStyle name="Comma 6 3 3 3 2 4 2" xfId="6520" xr:uid="{7B0CFB24-8DB3-40BE-AB38-CAE7145CCA07}"/>
    <cellStyle name="Comma 6 3 3 3 2 4 2 2" xfId="18652" xr:uid="{B6809FA5-AFB2-4DC1-B241-552A174CA3A5}"/>
    <cellStyle name="Comma 6 3 3 3 2 4 3" xfId="10564" xr:uid="{D30C84A7-3A1C-4225-AF27-F1483651AACB}"/>
    <cellStyle name="Comma 6 3 3 3 2 4 3 2" xfId="22696" xr:uid="{05D0B8BE-17B2-4128-855A-6F6B48EB2871}"/>
    <cellStyle name="Comma 6 3 3 3 2 4 4" xfId="14608" xr:uid="{3897A107-5F71-43D7-8E87-548EA76994C3}"/>
    <cellStyle name="Comma 6 3 3 3 2 5" xfId="4498" xr:uid="{DB4B40DA-B1D0-47E7-859D-A6C6E7053080}"/>
    <cellStyle name="Comma 6 3 3 3 2 5 2" xfId="16630" xr:uid="{4BD404FC-CA94-4557-B115-F5842D19EBA0}"/>
    <cellStyle name="Comma 6 3 3 3 2 6" xfId="8542" xr:uid="{6470F996-13FC-4226-B36E-9BED9C37F3C1}"/>
    <cellStyle name="Comma 6 3 3 3 2 6 2" xfId="20674" xr:uid="{E134E540-6AB2-44CB-8D6B-4F70D2A79FBE}"/>
    <cellStyle name="Comma 6 3 3 3 2 7" xfId="12586" xr:uid="{6DEECAC8-491A-4B5F-8C01-34775399357A}"/>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3" xfId="11827" xr:uid="{8CCBEE25-1325-4FB4-A002-471881F28189}"/>
    <cellStyle name="Comma 6 3 3 3 3 2 2 3 2" xfId="23959" xr:uid="{C2E40872-8C57-4C3F-9E95-FFCED60CD410}"/>
    <cellStyle name="Comma 6 3 3 3 3 2 2 4" xfId="15871" xr:uid="{08719CFC-CC26-499F-859F-21D3B5DBD335}"/>
    <cellStyle name="Comma 6 3 3 3 3 2 3" xfId="5761" xr:uid="{0A9361DA-E0CB-415B-BCC9-3F274D57E764}"/>
    <cellStyle name="Comma 6 3 3 3 3 2 3 2" xfId="17893" xr:uid="{DBB2C030-D3C4-48F5-9A98-E5F7F9C1A60B}"/>
    <cellStyle name="Comma 6 3 3 3 3 2 4" xfId="9805" xr:uid="{A6AA0714-B393-4A21-89A8-0131499689E8}"/>
    <cellStyle name="Comma 6 3 3 3 3 2 4 2" xfId="21937" xr:uid="{07680D4A-1C55-4044-8779-04A4D07BE8E5}"/>
    <cellStyle name="Comma 6 3 3 3 3 2 5" xfId="13849" xr:uid="{4266AEF9-8964-4ACC-BEAA-854FBAB6690F}"/>
    <cellStyle name="Comma 6 3 3 3 3 3" xfId="2728" xr:uid="{4D791A51-94B0-4E74-B91D-498785C32D60}"/>
    <cellStyle name="Comma 6 3 3 3 3 3 2" xfId="6772" xr:uid="{52A26B0B-85F7-45BD-BBFA-331392641CBB}"/>
    <cellStyle name="Comma 6 3 3 3 3 3 2 2" xfId="18904" xr:uid="{F52C24E5-2E42-4D86-A68A-521D2B154261}"/>
    <cellStyle name="Comma 6 3 3 3 3 3 3" xfId="10816" xr:uid="{2F8AE646-A5E6-4E82-87FC-5F04DD66EE3A}"/>
    <cellStyle name="Comma 6 3 3 3 3 3 3 2" xfId="22948" xr:uid="{AC3941CA-072C-4B2E-A653-5D3B2D565751}"/>
    <cellStyle name="Comma 6 3 3 3 3 3 4" xfId="14860" xr:uid="{A7707053-07F2-456E-84B1-5D4072DB7333}"/>
    <cellStyle name="Comma 6 3 3 3 3 4" xfId="4750" xr:uid="{2221C75E-1B35-44B1-9E87-32466E186E6B}"/>
    <cellStyle name="Comma 6 3 3 3 3 4 2" xfId="16882" xr:uid="{1EB1A3F3-3328-4280-8A71-BEDD6E28C5C1}"/>
    <cellStyle name="Comma 6 3 3 3 3 5" xfId="8794" xr:uid="{5B9DE112-F0D5-4534-99B8-5914F382FBEB}"/>
    <cellStyle name="Comma 6 3 3 3 3 5 2" xfId="20926" xr:uid="{E0DE2808-D00D-4D3D-B45E-828FF145B420}"/>
    <cellStyle name="Comma 6 3 3 3 3 6" xfId="12838" xr:uid="{AA796AD8-61E7-45CB-8A82-AE071963E0DC}"/>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3" xfId="11322" xr:uid="{40F7D5EB-08E0-44BD-90F0-98EBA40BAF6F}"/>
    <cellStyle name="Comma 6 3 3 3 4 2 3 2" xfId="23454" xr:uid="{81D3899F-0028-4C1B-A06F-F4502F35C4C7}"/>
    <cellStyle name="Comma 6 3 3 3 4 2 4" xfId="15366" xr:uid="{53524EBF-46E6-4C2F-9BA0-479E2847DE3B}"/>
    <cellStyle name="Comma 6 3 3 3 4 3" xfId="5256" xr:uid="{7E837EB8-497E-403A-9263-43F31CD38974}"/>
    <cellStyle name="Comma 6 3 3 3 4 3 2" xfId="17388" xr:uid="{3FFF53E2-B39E-41E7-AF14-3B837799E838}"/>
    <cellStyle name="Comma 6 3 3 3 4 4" xfId="9300" xr:uid="{9ABE3344-53EA-463D-BBBA-01330D4F1C9C}"/>
    <cellStyle name="Comma 6 3 3 3 4 4 2" xfId="21432" xr:uid="{3296D296-3CE3-4ECE-88A2-0ABA8261749F}"/>
    <cellStyle name="Comma 6 3 3 3 4 5" xfId="13344" xr:uid="{4BF62BBE-4EE5-4DC6-92BA-D529DF836C27}"/>
    <cellStyle name="Comma 6 3 3 3 5" xfId="2223" xr:uid="{D9BF8BE7-3426-4141-9EB7-97019E2E6FF2}"/>
    <cellStyle name="Comma 6 3 3 3 5 2" xfId="6267" xr:uid="{C4AFE2E1-CF81-4834-B041-C0D807087528}"/>
    <cellStyle name="Comma 6 3 3 3 5 2 2" xfId="18399" xr:uid="{2FE95856-55DD-47A7-9AD4-EEF6DBEFC8DC}"/>
    <cellStyle name="Comma 6 3 3 3 5 3" xfId="10311" xr:uid="{DFC418C8-CCCA-41A3-92B4-DA3D2341DEFE}"/>
    <cellStyle name="Comma 6 3 3 3 5 3 2" xfId="22443" xr:uid="{EB1DDBAD-0A50-4EFA-A935-C09CB8E700E0}"/>
    <cellStyle name="Comma 6 3 3 3 5 4" xfId="14355" xr:uid="{C10854C1-EE04-4C50-AA86-6A92E18AE782}"/>
    <cellStyle name="Comma 6 3 3 3 6" xfId="4245" xr:uid="{8359A310-75E7-4A14-9D36-670B2F32A537}"/>
    <cellStyle name="Comma 6 3 3 3 6 2" xfId="16377" xr:uid="{F615C2AF-0C0C-455D-BC95-391F0B6EE1CE}"/>
    <cellStyle name="Comma 6 3 3 3 7" xfId="8289" xr:uid="{067541B0-34F3-44E2-8137-EB38C5B3560F}"/>
    <cellStyle name="Comma 6 3 3 3 7 2" xfId="20421" xr:uid="{49666FEA-1C34-476E-845B-86890AD18A29}"/>
    <cellStyle name="Comma 6 3 3 3 8" xfId="12333" xr:uid="{89980DD1-EB75-47CA-BC0B-28C41968146C}"/>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3" xfId="11954" xr:uid="{45066291-7C9F-49C5-8FEA-4610BEF9ED7D}"/>
    <cellStyle name="Comma 6 3 3 4 2 2 2 3 2" xfId="24086" xr:uid="{73699B57-BE0B-4C8E-B936-9008B734D980}"/>
    <cellStyle name="Comma 6 3 3 4 2 2 2 4" xfId="15998" xr:uid="{DF214A41-ACDF-4940-B42B-0BC079DC87ED}"/>
    <cellStyle name="Comma 6 3 3 4 2 2 3" xfId="5888" xr:uid="{327423BA-2CBF-4421-B042-A85FDDB5CBFB}"/>
    <cellStyle name="Comma 6 3 3 4 2 2 3 2" xfId="18020" xr:uid="{2B1DE43E-BCBF-481F-A0E2-DDF0B865549C}"/>
    <cellStyle name="Comma 6 3 3 4 2 2 4" xfId="9932" xr:uid="{B006F867-E25B-43D4-A095-BD87CCD0CF01}"/>
    <cellStyle name="Comma 6 3 3 4 2 2 4 2" xfId="22064" xr:uid="{DBEB42FF-4E09-4ADC-A1BE-10BC706550FA}"/>
    <cellStyle name="Comma 6 3 3 4 2 2 5" xfId="13976" xr:uid="{4BA13AB0-B174-499A-B6CC-9DF7CE6C9A8B}"/>
    <cellStyle name="Comma 6 3 3 4 2 3" xfId="2855" xr:uid="{8056C9B4-1002-4253-9B51-2D06DAA13DB7}"/>
    <cellStyle name="Comma 6 3 3 4 2 3 2" xfId="6899" xr:uid="{33D5C7C8-813A-48BE-9201-1B147539CF31}"/>
    <cellStyle name="Comma 6 3 3 4 2 3 2 2" xfId="19031" xr:uid="{3302B19C-F2F0-465C-87D0-9065AAB1BE96}"/>
    <cellStyle name="Comma 6 3 3 4 2 3 3" xfId="10943" xr:uid="{3BC795FA-5727-4E95-B263-CFBF39745A42}"/>
    <cellStyle name="Comma 6 3 3 4 2 3 3 2" xfId="23075" xr:uid="{755C5FD9-C178-4BA2-A6B4-8C44790326BF}"/>
    <cellStyle name="Comma 6 3 3 4 2 3 4" xfId="14987" xr:uid="{6A83524D-76D5-4A62-A94A-638133A59DA2}"/>
    <cellStyle name="Comma 6 3 3 4 2 4" xfId="4877" xr:uid="{C55B1D05-A3FB-45D9-834B-3D59C99A6FF7}"/>
    <cellStyle name="Comma 6 3 3 4 2 4 2" xfId="17009" xr:uid="{C181882F-A179-4948-B123-DC0890B7C427}"/>
    <cellStyle name="Comma 6 3 3 4 2 5" xfId="8921" xr:uid="{0B0C7C8F-2E44-45AC-908E-740562497369}"/>
    <cellStyle name="Comma 6 3 3 4 2 5 2" xfId="21053" xr:uid="{5DE96352-0FD5-4C76-8922-0973103E14B7}"/>
    <cellStyle name="Comma 6 3 3 4 2 6" xfId="12965" xr:uid="{0D868FD9-4944-4ACE-B9CF-8D55C2CF404E}"/>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3" xfId="11449" xr:uid="{54251A4E-1A7A-4928-9034-68C447BED323}"/>
    <cellStyle name="Comma 6 3 3 4 3 2 3 2" xfId="23581" xr:uid="{3A6370D9-0029-4206-B24B-35A01ACAE96E}"/>
    <cellStyle name="Comma 6 3 3 4 3 2 4" xfId="15493" xr:uid="{C593162D-C2B2-4AFA-A7E3-24D5768A2254}"/>
    <cellStyle name="Comma 6 3 3 4 3 3" xfId="5383" xr:uid="{EEC4B5AD-B36E-49BE-BA19-02CC00528975}"/>
    <cellStyle name="Comma 6 3 3 4 3 3 2" xfId="17515" xr:uid="{813E8A9A-380F-43AB-9BD5-46FE6D4B807E}"/>
    <cellStyle name="Comma 6 3 3 4 3 4" xfId="9427" xr:uid="{58316836-1E36-42A9-8598-A61F28A174E2}"/>
    <cellStyle name="Comma 6 3 3 4 3 4 2" xfId="21559" xr:uid="{0AE9322C-2F56-43FB-98EB-30881FCE732E}"/>
    <cellStyle name="Comma 6 3 3 4 3 5" xfId="13471" xr:uid="{73BD72B6-6659-4DB3-B18C-C167E1CFDAF1}"/>
    <cellStyle name="Comma 6 3 3 4 4" xfId="2350" xr:uid="{CF0F3B70-42C2-4FDA-A757-459E537EEDB9}"/>
    <cellStyle name="Comma 6 3 3 4 4 2" xfId="6394" xr:uid="{655ED6CE-516C-4444-92DD-896EFF25116A}"/>
    <cellStyle name="Comma 6 3 3 4 4 2 2" xfId="18526" xr:uid="{40DE6B80-96DE-4FAC-826E-E9958471B573}"/>
    <cellStyle name="Comma 6 3 3 4 4 3" xfId="10438" xr:uid="{97B88E85-047A-424C-B1B1-1B126C2DC2D0}"/>
    <cellStyle name="Comma 6 3 3 4 4 3 2" xfId="22570" xr:uid="{819DDA6F-8C73-46CC-877E-8B5C48F68621}"/>
    <cellStyle name="Comma 6 3 3 4 4 4" xfId="14482" xr:uid="{F963C566-C86F-4299-A4C5-865542FBFA4A}"/>
    <cellStyle name="Comma 6 3 3 4 5" xfId="4372" xr:uid="{09229483-0CCD-4B64-80F1-769EFAB9C74C}"/>
    <cellStyle name="Comma 6 3 3 4 5 2" xfId="16504" xr:uid="{CFC0FDC7-915C-4B0C-9A90-604007C975F5}"/>
    <cellStyle name="Comma 6 3 3 4 6" xfId="8416" xr:uid="{D5D56A9E-BB9E-48C7-A867-8614E68546E7}"/>
    <cellStyle name="Comma 6 3 3 4 6 2" xfId="20548" xr:uid="{A9161F22-CD2A-4E43-94B4-8B6B9833678F}"/>
    <cellStyle name="Comma 6 3 3 4 7" xfId="12460" xr:uid="{3EB35F10-6B90-4C9A-9137-C9318045ABA1}"/>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3" xfId="11701" xr:uid="{B33553F6-AD51-4BB0-AE74-462328CC56FE}"/>
    <cellStyle name="Comma 6 3 3 5 2 2 3 2" xfId="23833" xr:uid="{DF6B6FDB-D178-42F8-B9B8-F67693EED373}"/>
    <cellStyle name="Comma 6 3 3 5 2 2 4" xfId="15745" xr:uid="{BAE71C85-3BEB-43D2-B47A-918AF4651178}"/>
    <cellStyle name="Comma 6 3 3 5 2 3" xfId="5635" xr:uid="{C0F924BB-92C3-47D8-B953-42B7DC6E781B}"/>
    <cellStyle name="Comma 6 3 3 5 2 3 2" xfId="17767" xr:uid="{AB2573CF-DB0A-424D-A55F-768EFE03EB65}"/>
    <cellStyle name="Comma 6 3 3 5 2 4" xfId="9679" xr:uid="{8951676D-4746-4B3C-8085-43E4F7626955}"/>
    <cellStyle name="Comma 6 3 3 5 2 4 2" xfId="21811" xr:uid="{3385EFEA-1EC4-4A31-AC4A-081FA3630022}"/>
    <cellStyle name="Comma 6 3 3 5 2 5" xfId="13723" xr:uid="{61C279B8-6FE0-4109-8CCC-7FAB7A746AF5}"/>
    <cellStyle name="Comma 6 3 3 5 3" xfId="2602" xr:uid="{AE58EF6E-6BD1-402D-9880-300C2FA7E3C1}"/>
    <cellStyle name="Comma 6 3 3 5 3 2" xfId="6646" xr:uid="{1CBFD530-0270-437D-A487-BFCC7317396D}"/>
    <cellStyle name="Comma 6 3 3 5 3 2 2" xfId="18778" xr:uid="{95F5276E-BE2F-4FB1-94B7-BA8EB6C49825}"/>
    <cellStyle name="Comma 6 3 3 5 3 3" xfId="10690" xr:uid="{AB0D7170-112B-45BC-A80D-161FC7C38289}"/>
    <cellStyle name="Comma 6 3 3 5 3 3 2" xfId="22822" xr:uid="{5CB35F6A-C2A9-4A0A-AC73-B0E22CB4A444}"/>
    <cellStyle name="Comma 6 3 3 5 3 4" xfId="14734" xr:uid="{32CD7B07-E5F4-4D16-9350-A498E7C3E465}"/>
    <cellStyle name="Comma 6 3 3 5 4" xfId="4624" xr:uid="{05282455-4932-49E1-A9C2-2C9941320248}"/>
    <cellStyle name="Comma 6 3 3 5 4 2" xfId="16756" xr:uid="{F7BA6968-F16D-4A30-9B6E-F0330B77EDDF}"/>
    <cellStyle name="Comma 6 3 3 5 5" xfId="8668" xr:uid="{2787F7F4-C97A-4BF7-93AD-2418E0E398E1}"/>
    <cellStyle name="Comma 6 3 3 5 5 2" xfId="20800" xr:uid="{C8AC71BC-82F2-4703-AAC3-665BD1F995B3}"/>
    <cellStyle name="Comma 6 3 3 5 6" xfId="12712" xr:uid="{7BD54A36-03F2-4603-8125-1C0934CEE71C}"/>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3" xfId="11196" xr:uid="{1B918CD7-4753-4193-9818-F5906CDE841F}"/>
    <cellStyle name="Comma 6 3 3 6 2 3 2" xfId="23328" xr:uid="{5ADF1A74-B229-4EBD-B4C7-C855E58040F4}"/>
    <cellStyle name="Comma 6 3 3 6 2 4" xfId="15240" xr:uid="{55D4BA55-3F27-47AB-BE6A-1126B92A9E62}"/>
    <cellStyle name="Comma 6 3 3 6 3" xfId="5130" xr:uid="{6D035E34-439D-43F8-B2A0-F0E2FDDC46D6}"/>
    <cellStyle name="Comma 6 3 3 6 3 2" xfId="17262" xr:uid="{973CB1F3-7C53-432B-B77D-5F175BA63ED2}"/>
    <cellStyle name="Comma 6 3 3 6 4" xfId="9174" xr:uid="{52D95B46-0196-416B-A7E2-6B785BB8FD85}"/>
    <cellStyle name="Comma 6 3 3 6 4 2" xfId="21306" xr:uid="{66C59CF8-5D9D-4400-BC79-1A6088915C16}"/>
    <cellStyle name="Comma 6 3 3 6 5" xfId="13218" xr:uid="{59424727-94EB-4D78-A947-1351D98FF960}"/>
    <cellStyle name="Comma 6 3 3 7" xfId="2097" xr:uid="{64317B41-CF62-48FD-9933-E2461EFE22AF}"/>
    <cellStyle name="Comma 6 3 3 7 2" xfId="6141" xr:uid="{74C395F2-96F4-439C-AD10-AAFF89E53081}"/>
    <cellStyle name="Comma 6 3 3 7 2 2" xfId="18273" xr:uid="{62EA75E4-6B93-4BEA-B297-C358DC638776}"/>
    <cellStyle name="Comma 6 3 3 7 3" xfId="10185" xr:uid="{6BE92CDA-D08B-4910-927A-79C1B94E376D}"/>
    <cellStyle name="Comma 6 3 3 7 3 2" xfId="22317" xr:uid="{FF864A22-94FE-4F2A-B7A8-E6F36C1FC0C1}"/>
    <cellStyle name="Comma 6 3 3 7 4" xfId="14229" xr:uid="{6C50D593-018D-4221-9F7B-1EE747F89AAB}"/>
    <cellStyle name="Comma 6 3 3 8" xfId="4119" xr:uid="{5C0F42C5-AB1C-4BEB-954F-E8A477CAA510}"/>
    <cellStyle name="Comma 6 3 3 8 2" xfId="16251" xr:uid="{9199139A-3D71-44BD-99AB-65534A25B0A9}"/>
    <cellStyle name="Comma 6 3 3 9" xfId="8163" xr:uid="{C47C193B-E750-4E0A-BBF8-B2FCB2F6537B}"/>
    <cellStyle name="Comma 6 3 3 9 2" xfId="20295" xr:uid="{FECD0F65-413D-4367-BA8E-3DBA20D7901D}"/>
    <cellStyle name="Comma 6 3 4" xfId="96" xr:uid="{69638BB8-3F55-4CE6-B914-5CA011DC37F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3" xfId="12101" xr:uid="{FA51AEB8-34BB-4DBC-BFC7-08CC7D35F128}"/>
    <cellStyle name="Comma 6 3 4 2 2 2 2 2 3 2" xfId="24233" xr:uid="{39E3DA46-5FC4-464C-BC54-AEFBACB44A47}"/>
    <cellStyle name="Comma 6 3 4 2 2 2 2 2 4" xfId="16145" xr:uid="{FC60CD43-1457-470E-AF98-63FAA22153B5}"/>
    <cellStyle name="Comma 6 3 4 2 2 2 2 3" xfId="6035" xr:uid="{5CDBB5AD-44A8-4451-8221-037D5B8EDFE8}"/>
    <cellStyle name="Comma 6 3 4 2 2 2 2 3 2" xfId="18167" xr:uid="{BEFCA3B0-38B6-4DE8-953F-4A504426A73F}"/>
    <cellStyle name="Comma 6 3 4 2 2 2 2 4" xfId="10079" xr:uid="{6B81C1A5-F2E7-4882-9E0E-F6640006A4F3}"/>
    <cellStyle name="Comma 6 3 4 2 2 2 2 4 2" xfId="22211" xr:uid="{06C39EF0-DE6D-410C-B99F-BF626C65AF45}"/>
    <cellStyle name="Comma 6 3 4 2 2 2 2 5" xfId="14123" xr:uid="{F586230A-7178-4307-9123-61DD2C894037}"/>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3" xfId="11090" xr:uid="{4F7E2F5A-BEF0-43B3-B260-8AF6832CED3E}"/>
    <cellStyle name="Comma 6 3 4 2 2 2 3 3 2" xfId="23222" xr:uid="{01CDE290-C483-4971-AEDB-8950A35A2AAA}"/>
    <cellStyle name="Comma 6 3 4 2 2 2 3 4" xfId="15134" xr:uid="{BABF982A-BA82-41A3-AD47-82780E6946D8}"/>
    <cellStyle name="Comma 6 3 4 2 2 2 4" xfId="5024" xr:uid="{2F7C1BD6-D997-4171-87CE-4C499F4171CB}"/>
    <cellStyle name="Comma 6 3 4 2 2 2 4 2" xfId="17156" xr:uid="{438C23CF-C122-4C01-9AC5-C9971C9D05DE}"/>
    <cellStyle name="Comma 6 3 4 2 2 2 5" xfId="9068" xr:uid="{55C4BC3B-8319-4E6B-9405-FB060B5508C8}"/>
    <cellStyle name="Comma 6 3 4 2 2 2 5 2" xfId="21200" xr:uid="{F50E925F-3242-4E4D-B5D9-15D91FE72104}"/>
    <cellStyle name="Comma 6 3 4 2 2 2 6" xfId="13112" xr:uid="{D104104D-C73C-4020-AA12-8BEA669053D8}"/>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3" xfId="11596" xr:uid="{49E1B583-70EC-44D8-AA86-70F921606F98}"/>
    <cellStyle name="Comma 6 3 4 2 2 3 2 3 2" xfId="23728" xr:uid="{BCD113F1-201C-4EFE-973B-FE91E3CC5493}"/>
    <cellStyle name="Comma 6 3 4 2 2 3 2 4" xfId="15640" xr:uid="{5F4D5DAB-BE5F-4E78-945D-74B976BBE045}"/>
    <cellStyle name="Comma 6 3 4 2 2 3 3" xfId="5530" xr:uid="{718E7D8D-8D05-41F0-9EE1-5F6F2ABE75FF}"/>
    <cellStyle name="Comma 6 3 4 2 2 3 3 2" xfId="17662" xr:uid="{12E68299-99EF-4B42-9480-38A396EDF67D}"/>
    <cellStyle name="Comma 6 3 4 2 2 3 4" xfId="9574" xr:uid="{E4BF915B-EE61-42DD-93D2-B813A9080915}"/>
    <cellStyle name="Comma 6 3 4 2 2 3 4 2" xfId="21706" xr:uid="{39D65D28-A794-4E59-AD08-8614DB9B3368}"/>
    <cellStyle name="Comma 6 3 4 2 2 3 5" xfId="13618" xr:uid="{76A2E66C-E376-451B-9CBD-6C4B8B790DB9}"/>
    <cellStyle name="Comma 6 3 4 2 2 4" xfId="2497" xr:uid="{C9998C94-45F9-4D2F-B1C1-FE106485CDED}"/>
    <cellStyle name="Comma 6 3 4 2 2 4 2" xfId="6541" xr:uid="{D5A2F0C1-76A5-4068-A0E4-1038392FA213}"/>
    <cellStyle name="Comma 6 3 4 2 2 4 2 2" xfId="18673" xr:uid="{177F4C22-6A7A-4397-A88A-7237AFF07D84}"/>
    <cellStyle name="Comma 6 3 4 2 2 4 3" xfId="10585" xr:uid="{E1D510D4-FD4A-49DD-816F-7F9B8C876D4B}"/>
    <cellStyle name="Comma 6 3 4 2 2 4 3 2" xfId="22717" xr:uid="{C586C448-90CA-4926-BAB6-8912BD8FB12A}"/>
    <cellStyle name="Comma 6 3 4 2 2 4 4" xfId="14629" xr:uid="{865FCD78-029B-43F5-96BE-73165A81F3ED}"/>
    <cellStyle name="Comma 6 3 4 2 2 5" xfId="4519" xr:uid="{D0D98E82-F0E2-40B5-950E-696CA802AD99}"/>
    <cellStyle name="Comma 6 3 4 2 2 5 2" xfId="16651" xr:uid="{FDB5B0F1-4EEB-4AC2-A4E5-CB4E0CCB3B1B}"/>
    <cellStyle name="Comma 6 3 4 2 2 6" xfId="8563" xr:uid="{23D40300-B4B8-45EF-8623-C9DD249E62DB}"/>
    <cellStyle name="Comma 6 3 4 2 2 6 2" xfId="20695" xr:uid="{015CD9CC-D2DF-4519-AE79-CBB186BC75D0}"/>
    <cellStyle name="Comma 6 3 4 2 2 7" xfId="12607" xr:uid="{55331A0B-01C9-40DD-B9D4-DB60948BFC1B}"/>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3" xfId="11848" xr:uid="{812EEEC7-278C-4C50-93C8-1A7CFF57FC0C}"/>
    <cellStyle name="Comma 6 3 4 2 3 2 2 3 2" xfId="23980" xr:uid="{837C897B-4DF4-45A7-B4E6-445D407CD9B4}"/>
    <cellStyle name="Comma 6 3 4 2 3 2 2 4" xfId="15892" xr:uid="{2DD35A0C-6F0E-41F0-BEB2-2E2CE5ECF761}"/>
    <cellStyle name="Comma 6 3 4 2 3 2 3" xfId="5782" xr:uid="{6C57ACEA-BC4D-448C-8C55-BCF49D6971BD}"/>
    <cellStyle name="Comma 6 3 4 2 3 2 3 2" xfId="17914" xr:uid="{62513AC8-9030-4C57-B287-CB023A51BF7B}"/>
    <cellStyle name="Comma 6 3 4 2 3 2 4" xfId="9826" xr:uid="{0BCDB573-8757-49BF-B6AB-1A3D3A081AD9}"/>
    <cellStyle name="Comma 6 3 4 2 3 2 4 2" xfId="21958" xr:uid="{767E2F6E-2E20-4BA0-B091-3151B9E53D1F}"/>
    <cellStyle name="Comma 6 3 4 2 3 2 5" xfId="13870" xr:uid="{23BB3210-B439-4799-84CA-39617E87CE44}"/>
    <cellStyle name="Comma 6 3 4 2 3 3" xfId="2749" xr:uid="{946B5C4A-AEEC-46C5-BFFB-492D538E8322}"/>
    <cellStyle name="Comma 6 3 4 2 3 3 2" xfId="6793" xr:uid="{C852B640-9353-4877-9BDC-40C655EC4A98}"/>
    <cellStyle name="Comma 6 3 4 2 3 3 2 2" xfId="18925" xr:uid="{F4873926-8A7C-4FB4-B85D-3637F0FDA63B}"/>
    <cellStyle name="Comma 6 3 4 2 3 3 3" xfId="10837" xr:uid="{F8CBCE6D-E891-4199-8EDD-97E904652F86}"/>
    <cellStyle name="Comma 6 3 4 2 3 3 3 2" xfId="22969" xr:uid="{6C17E17E-6E7C-4846-A0C0-5DED8EC54F0B}"/>
    <cellStyle name="Comma 6 3 4 2 3 3 4" xfId="14881" xr:uid="{0E78655F-3573-41DD-A35E-60CB5258478D}"/>
    <cellStyle name="Comma 6 3 4 2 3 4" xfId="4771" xr:uid="{395CBF57-73ED-47CC-B2F4-A692E51EA58E}"/>
    <cellStyle name="Comma 6 3 4 2 3 4 2" xfId="16903" xr:uid="{3E359E07-D1EA-4DE9-A8AE-FCD8C2C77AB6}"/>
    <cellStyle name="Comma 6 3 4 2 3 5" xfId="8815" xr:uid="{3CD7ED2F-70A2-4E7F-A1E6-58A45D744998}"/>
    <cellStyle name="Comma 6 3 4 2 3 5 2" xfId="20947" xr:uid="{16A706AE-43F6-4095-99C3-72ECD0A2DEFB}"/>
    <cellStyle name="Comma 6 3 4 2 3 6" xfId="12859" xr:uid="{6B424A2A-D40A-4AAE-A47D-A280A279FFE3}"/>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3" xfId="11343" xr:uid="{AFFA127F-AC9F-4E5F-875D-54305F1E6C0C}"/>
    <cellStyle name="Comma 6 3 4 2 4 2 3 2" xfId="23475" xr:uid="{8DBAF7B7-6415-43D7-8716-AABFCC0E37BA}"/>
    <cellStyle name="Comma 6 3 4 2 4 2 4" xfId="15387" xr:uid="{58DBEF43-75CD-48F1-A5A5-3B0084B4F551}"/>
    <cellStyle name="Comma 6 3 4 2 4 3" xfId="5277" xr:uid="{E38218AE-72EF-4D45-BB3E-F2F3DC573DDF}"/>
    <cellStyle name="Comma 6 3 4 2 4 3 2" xfId="17409" xr:uid="{2789ECF7-1A86-499C-B289-BA4F8DF4A0A4}"/>
    <cellStyle name="Comma 6 3 4 2 4 4" xfId="9321" xr:uid="{75E79F13-E281-48F0-8C76-F09508B8FAEB}"/>
    <cellStyle name="Comma 6 3 4 2 4 4 2" xfId="21453" xr:uid="{8FD3D23F-B6C4-48A3-81EB-D033864E587D}"/>
    <cellStyle name="Comma 6 3 4 2 4 5" xfId="13365" xr:uid="{F6631DA6-8822-4BA3-8F4D-3AA931A68D6C}"/>
    <cellStyle name="Comma 6 3 4 2 5" xfId="2244" xr:uid="{39579746-D6AE-46DC-B931-ACBF32A011AE}"/>
    <cellStyle name="Comma 6 3 4 2 5 2" xfId="6288" xr:uid="{F467858B-10C6-4951-BE14-4148DE7A59A8}"/>
    <cellStyle name="Comma 6 3 4 2 5 2 2" xfId="18420" xr:uid="{02F9F926-8E64-4B46-87D2-2BA6A1058E74}"/>
    <cellStyle name="Comma 6 3 4 2 5 3" xfId="10332" xr:uid="{BE1B1F36-BC79-4B95-BF76-8245B7AD15E4}"/>
    <cellStyle name="Comma 6 3 4 2 5 3 2" xfId="22464" xr:uid="{7D2B44EB-A713-4777-8B41-0B64D1CE23B5}"/>
    <cellStyle name="Comma 6 3 4 2 5 4" xfId="14376" xr:uid="{5678EC3C-BC99-495D-94E8-61B89F191A50}"/>
    <cellStyle name="Comma 6 3 4 2 6" xfId="4266" xr:uid="{4525CA12-181E-435C-9D58-37B18B0A9692}"/>
    <cellStyle name="Comma 6 3 4 2 6 2" xfId="16398" xr:uid="{9A4D7913-7617-4C3A-8AA1-B47357D4C97C}"/>
    <cellStyle name="Comma 6 3 4 2 7" xfId="8310" xr:uid="{C98CB5DD-05C6-4E4C-B1CA-FD36E89AF9D0}"/>
    <cellStyle name="Comma 6 3 4 2 7 2" xfId="20442" xr:uid="{0B211822-7ACF-4112-8ABD-BB6FD2CB7A8C}"/>
    <cellStyle name="Comma 6 3 4 2 8" xfId="12354" xr:uid="{A49A9D5F-6499-4432-A075-7B393B8F5431}"/>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3" xfId="11975" xr:uid="{35B7708C-1E5B-4967-92DB-472DA6566B3C}"/>
    <cellStyle name="Comma 6 3 4 3 2 2 2 3 2" xfId="24107" xr:uid="{634EE695-CE1A-4BD3-87E5-39FB4D11EA98}"/>
    <cellStyle name="Comma 6 3 4 3 2 2 2 4" xfId="16019" xr:uid="{29717E9C-0E82-4247-9C39-698783451007}"/>
    <cellStyle name="Comma 6 3 4 3 2 2 3" xfId="5909" xr:uid="{A3495F13-0A6F-4E59-BA66-B25AC933F11A}"/>
    <cellStyle name="Comma 6 3 4 3 2 2 3 2" xfId="18041" xr:uid="{B769F772-6039-4306-A596-5B736C646D2B}"/>
    <cellStyle name="Comma 6 3 4 3 2 2 4" xfId="9953" xr:uid="{5962BFBC-2908-4652-A28F-25D25D4D811B}"/>
    <cellStyle name="Comma 6 3 4 3 2 2 4 2" xfId="22085" xr:uid="{F2532123-D4CE-448B-9250-1AF949DF28F5}"/>
    <cellStyle name="Comma 6 3 4 3 2 2 5" xfId="13997" xr:uid="{C182BBC0-78A9-49D0-BCAB-5EE00D26D9A6}"/>
    <cellStyle name="Comma 6 3 4 3 2 3" xfId="2876" xr:uid="{B24D1592-8661-464B-A127-9F981CBA14D8}"/>
    <cellStyle name="Comma 6 3 4 3 2 3 2" xfId="6920" xr:uid="{BF6AF870-9850-43C0-A05D-553F0939C083}"/>
    <cellStyle name="Comma 6 3 4 3 2 3 2 2" xfId="19052" xr:uid="{5358006E-91B2-4041-8368-48172FD00DCF}"/>
    <cellStyle name="Comma 6 3 4 3 2 3 3" xfId="10964" xr:uid="{87090321-2C61-4514-9F4A-C2A5DF21ABE1}"/>
    <cellStyle name="Comma 6 3 4 3 2 3 3 2" xfId="23096" xr:uid="{2AFBADB6-EE3A-45B6-9841-5BBF6005F0AA}"/>
    <cellStyle name="Comma 6 3 4 3 2 3 4" xfId="15008" xr:uid="{A9398453-6B1F-467D-B3F0-0F79081F8698}"/>
    <cellStyle name="Comma 6 3 4 3 2 4" xfId="4898" xr:uid="{FDF039D7-E103-4BAC-98B4-1F8CB2854E2F}"/>
    <cellStyle name="Comma 6 3 4 3 2 4 2" xfId="17030" xr:uid="{076654DA-1820-47A1-9A42-103061D5F74A}"/>
    <cellStyle name="Comma 6 3 4 3 2 5" xfId="8942" xr:uid="{C7F96952-3DC4-42B5-8FE0-79EA39CA0416}"/>
    <cellStyle name="Comma 6 3 4 3 2 5 2" xfId="21074" xr:uid="{E9E2712F-AAB1-4487-AF9A-4B76DCA51BB1}"/>
    <cellStyle name="Comma 6 3 4 3 2 6" xfId="12986" xr:uid="{A17299C2-21F4-4664-8B4B-6FDD93B15494}"/>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3" xfId="11470" xr:uid="{B2BBF5F8-C062-4BC5-934D-19E470B451FD}"/>
    <cellStyle name="Comma 6 3 4 3 3 2 3 2" xfId="23602" xr:uid="{1960BA3F-2C47-4EB0-B5DB-6BE59A0BBB89}"/>
    <cellStyle name="Comma 6 3 4 3 3 2 4" xfId="15514" xr:uid="{48B45C85-08C0-4CAD-B734-F93513FE37FD}"/>
    <cellStyle name="Comma 6 3 4 3 3 3" xfId="5404" xr:uid="{D150202E-9DE4-446E-9D78-4B36CE442C79}"/>
    <cellStyle name="Comma 6 3 4 3 3 3 2" xfId="17536" xr:uid="{C810D253-F45A-4DAC-B0AB-0FC3E651C833}"/>
    <cellStyle name="Comma 6 3 4 3 3 4" xfId="9448" xr:uid="{7032BF85-C6D5-40E6-81D1-EF5B0FC57BC8}"/>
    <cellStyle name="Comma 6 3 4 3 3 4 2" xfId="21580" xr:uid="{1B9ED251-53BC-4FA2-862D-01DD11CC5B9D}"/>
    <cellStyle name="Comma 6 3 4 3 3 5" xfId="13492" xr:uid="{65E4D149-8084-45FF-8413-2679CDF841C0}"/>
    <cellStyle name="Comma 6 3 4 3 4" xfId="2371" xr:uid="{3E946360-36DB-483E-8034-0E4E95774B43}"/>
    <cellStyle name="Comma 6 3 4 3 4 2" xfId="6415" xr:uid="{560AD93A-6B4C-4259-A6EE-693D7B0B5EF2}"/>
    <cellStyle name="Comma 6 3 4 3 4 2 2" xfId="18547" xr:uid="{CDC2A119-CB71-4664-B4B1-11B5CE7AF9E4}"/>
    <cellStyle name="Comma 6 3 4 3 4 3" xfId="10459" xr:uid="{0557E403-C81E-451F-B957-979894B6A888}"/>
    <cellStyle name="Comma 6 3 4 3 4 3 2" xfId="22591" xr:uid="{0F78163C-23D4-4673-A3BA-DCE5DDAC58DE}"/>
    <cellStyle name="Comma 6 3 4 3 4 4" xfId="14503" xr:uid="{CD8A2257-57C7-4BAD-82BE-58B688F587C6}"/>
    <cellStyle name="Comma 6 3 4 3 5" xfId="4393" xr:uid="{7597061E-F8F2-4439-AA3F-FD6A4FF85A68}"/>
    <cellStyle name="Comma 6 3 4 3 5 2" xfId="16525" xr:uid="{C7EE530C-5980-4A3B-A884-D891772B7323}"/>
    <cellStyle name="Comma 6 3 4 3 6" xfId="8437" xr:uid="{5CE6583E-C9BA-47DB-9DFE-EB062EC3CD2F}"/>
    <cellStyle name="Comma 6 3 4 3 6 2" xfId="20569" xr:uid="{ECCFCF0E-500C-4676-A72D-17A27384F3A1}"/>
    <cellStyle name="Comma 6 3 4 3 7" xfId="12481" xr:uid="{4B1DDFF6-316A-4C13-8A24-8E70CAC7595A}"/>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3" xfId="11722" xr:uid="{B8BE1FAA-C73D-472C-9729-94CE9E547F30}"/>
    <cellStyle name="Comma 6 3 4 4 2 2 3 2" xfId="23854" xr:uid="{29B15BE7-DDE3-410B-9923-E2CBCB4BD786}"/>
    <cellStyle name="Comma 6 3 4 4 2 2 4" xfId="15766" xr:uid="{92D725C7-C4F5-4BEC-BFD4-FCC4E57DDB99}"/>
    <cellStyle name="Comma 6 3 4 4 2 3" xfId="5656" xr:uid="{AA4F3E9A-013D-4EEC-A941-D6B5AC9D8FC7}"/>
    <cellStyle name="Comma 6 3 4 4 2 3 2" xfId="17788" xr:uid="{34423268-E7A7-471E-9F5C-FF97F380CF03}"/>
    <cellStyle name="Comma 6 3 4 4 2 4" xfId="9700" xr:uid="{A04BD363-C559-49CE-81E0-EC684662910D}"/>
    <cellStyle name="Comma 6 3 4 4 2 4 2" xfId="21832" xr:uid="{045FDD33-21DA-41A5-9221-3C50954CBCCB}"/>
    <cellStyle name="Comma 6 3 4 4 2 5" xfId="13744" xr:uid="{F585EC67-A059-46C4-AD4D-03EDC3168E35}"/>
    <cellStyle name="Comma 6 3 4 4 3" xfId="2623" xr:uid="{8A943039-7385-4B55-9C65-7B567DE540FF}"/>
    <cellStyle name="Comma 6 3 4 4 3 2" xfId="6667" xr:uid="{BFF6402F-4E2C-4FE9-B71B-72EA2D637060}"/>
    <cellStyle name="Comma 6 3 4 4 3 2 2" xfId="18799" xr:uid="{4502FDCC-8F98-4E4A-B8A2-48C61DDE0FBF}"/>
    <cellStyle name="Comma 6 3 4 4 3 3" xfId="10711" xr:uid="{D6C0EA19-094B-4EB0-8735-69CE31CBE837}"/>
    <cellStyle name="Comma 6 3 4 4 3 3 2" xfId="22843" xr:uid="{923C249D-D432-4D4A-8DE8-145B49D519ED}"/>
    <cellStyle name="Comma 6 3 4 4 3 4" xfId="14755" xr:uid="{7640D2F8-B338-42AB-A6F7-7B2099D3850E}"/>
    <cellStyle name="Comma 6 3 4 4 4" xfId="4645" xr:uid="{7C05BE6F-1CF3-409D-BE6C-022E609BFB9B}"/>
    <cellStyle name="Comma 6 3 4 4 4 2" xfId="16777" xr:uid="{5E130623-FFC7-4C5A-9894-70F326ED6142}"/>
    <cellStyle name="Comma 6 3 4 4 5" xfId="8689" xr:uid="{FDA75AAE-8C27-4FC1-B7C2-2EAE80B1ABDC}"/>
    <cellStyle name="Comma 6 3 4 4 5 2" xfId="20821" xr:uid="{82E5BA4F-0B29-442A-A446-CA8EAE13B39C}"/>
    <cellStyle name="Comma 6 3 4 4 6" xfId="12733" xr:uid="{071B0D70-2DB2-44BC-A6BD-8D5E3FA3D3DC}"/>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3" xfId="11217" xr:uid="{63BDB2BC-33E5-4538-8C50-A2072F15E744}"/>
    <cellStyle name="Comma 6 3 4 5 2 3 2" xfId="23349" xr:uid="{53D34C86-17B2-4008-B6A0-1CB4C7B39D2D}"/>
    <cellStyle name="Comma 6 3 4 5 2 4" xfId="15261" xr:uid="{34781050-32A9-4249-A594-1659AC94B443}"/>
    <cellStyle name="Comma 6 3 4 5 3" xfId="5151" xr:uid="{B1B702FE-08FC-4002-BFB0-90FE0B85FA39}"/>
    <cellStyle name="Comma 6 3 4 5 3 2" xfId="17283" xr:uid="{B9BB9080-F60A-4266-AFD5-93823B983AD3}"/>
    <cellStyle name="Comma 6 3 4 5 4" xfId="9195" xr:uid="{C9E349A4-9617-43EF-BF4C-DFE726B90821}"/>
    <cellStyle name="Comma 6 3 4 5 4 2" xfId="21327" xr:uid="{E04BC3E1-C552-442D-A423-59B70CDD7D86}"/>
    <cellStyle name="Comma 6 3 4 5 5" xfId="13239" xr:uid="{2C20C355-A32B-4B7F-90B0-EF92F9A87073}"/>
    <cellStyle name="Comma 6 3 4 6" xfId="2118" xr:uid="{6CF0237F-CEF4-4A8F-A17F-8C96D637CB69}"/>
    <cellStyle name="Comma 6 3 4 6 2" xfId="6162" xr:uid="{38028001-983A-4F9F-A2D5-6721A3AAEE02}"/>
    <cellStyle name="Comma 6 3 4 6 2 2" xfId="18294" xr:uid="{03804467-E72B-4D11-82FB-16F605511EA6}"/>
    <cellStyle name="Comma 6 3 4 6 3" xfId="10206" xr:uid="{8C1131F8-EC10-45E8-B23F-7376926089C8}"/>
    <cellStyle name="Comma 6 3 4 6 3 2" xfId="22338" xr:uid="{CE7EB815-5D38-4B9A-A243-BA0124908BAA}"/>
    <cellStyle name="Comma 6 3 4 6 4" xfId="14250" xr:uid="{007B81A0-FC36-4BB3-96BC-62FC577C781B}"/>
    <cellStyle name="Comma 6 3 4 7" xfId="4140" xr:uid="{96397DD7-0677-402A-A6B0-15C5A29F9D7A}"/>
    <cellStyle name="Comma 6 3 4 7 2" xfId="16272" xr:uid="{858136F6-5AB2-4644-BA72-AE1FDE644F91}"/>
    <cellStyle name="Comma 6 3 4 8" xfId="8184" xr:uid="{6B91DEDC-88F6-4D97-A193-C2A8A26E3DF8}"/>
    <cellStyle name="Comma 6 3 4 8 2" xfId="20316" xr:uid="{372BACC9-259E-4683-988C-095466AB0634}"/>
    <cellStyle name="Comma 6 3 4 9" xfId="12228" xr:uid="{98D8FA25-3B0D-48C0-93EB-B471ECA17F78}"/>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3" xfId="12038" xr:uid="{3BA7A2D9-6DE2-4105-A2F0-323AD8758C14}"/>
    <cellStyle name="Comma 6 3 5 2 2 2 2 3 2" xfId="24170" xr:uid="{1C4327A7-E29A-40B2-B5DD-16268CE3CB4B}"/>
    <cellStyle name="Comma 6 3 5 2 2 2 2 4" xfId="16082" xr:uid="{4B6B6D86-A736-410E-922A-2AF05F6509D4}"/>
    <cellStyle name="Comma 6 3 5 2 2 2 3" xfId="5972" xr:uid="{73C9794B-A411-4B8A-9E69-FA943F6D1093}"/>
    <cellStyle name="Comma 6 3 5 2 2 2 3 2" xfId="18104" xr:uid="{D998E410-17F1-471C-BD25-128615A3BBB8}"/>
    <cellStyle name="Comma 6 3 5 2 2 2 4" xfId="10016" xr:uid="{8BEDD37C-9AD1-40A7-83C4-CAB21B5A5878}"/>
    <cellStyle name="Comma 6 3 5 2 2 2 4 2" xfId="22148" xr:uid="{3F0DD351-83A6-4BB9-BE57-22043FE39399}"/>
    <cellStyle name="Comma 6 3 5 2 2 2 5" xfId="14060" xr:uid="{F44E0E6A-EADE-46A6-8DD9-1415BF2899B2}"/>
    <cellStyle name="Comma 6 3 5 2 2 3" xfId="2939" xr:uid="{063524AA-B39B-4954-BFAB-BF0190C0EC6B}"/>
    <cellStyle name="Comma 6 3 5 2 2 3 2" xfId="6983" xr:uid="{242B2F04-7F04-4385-A052-14B4048BEC74}"/>
    <cellStyle name="Comma 6 3 5 2 2 3 2 2" xfId="19115" xr:uid="{2006789C-9E58-42FB-A7BD-DBB2AE832F33}"/>
    <cellStyle name="Comma 6 3 5 2 2 3 3" xfId="11027" xr:uid="{96727BC2-6FF7-4318-A394-3676DB58B62D}"/>
    <cellStyle name="Comma 6 3 5 2 2 3 3 2" xfId="23159" xr:uid="{F7FB7FA1-C736-43CF-8EE2-9C8815C29D12}"/>
    <cellStyle name="Comma 6 3 5 2 2 3 4" xfId="15071" xr:uid="{7B0A385D-00F1-46C1-9B49-8D46FF8344AE}"/>
    <cellStyle name="Comma 6 3 5 2 2 4" xfId="4961" xr:uid="{CB3BAACE-B3A9-45E0-B851-549B755E95FD}"/>
    <cellStyle name="Comma 6 3 5 2 2 4 2" xfId="17093" xr:uid="{6ED09939-532D-4534-9262-17F506BF26A1}"/>
    <cellStyle name="Comma 6 3 5 2 2 5" xfId="9005" xr:uid="{7FF33BA4-701C-4587-B3B1-275330B8351A}"/>
    <cellStyle name="Comma 6 3 5 2 2 5 2" xfId="21137" xr:uid="{4EF9F1FE-5087-4797-973D-0B5578C410B6}"/>
    <cellStyle name="Comma 6 3 5 2 2 6" xfId="13049" xr:uid="{361D2AEB-294A-457F-9A2D-7E297D76BE71}"/>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3" xfId="11533" xr:uid="{A8E3F162-9BC6-4CBE-A48E-E303AC787138}"/>
    <cellStyle name="Comma 6 3 5 2 3 2 3 2" xfId="23665" xr:uid="{BA1EA837-D63C-4416-A851-5C5DA488ACBE}"/>
    <cellStyle name="Comma 6 3 5 2 3 2 4" xfId="15577" xr:uid="{E56A3B26-0C97-4F4A-9623-B84D924F8BFE}"/>
    <cellStyle name="Comma 6 3 5 2 3 3" xfId="5467" xr:uid="{AA310BDB-A381-4720-8303-2EBA63BCE0A3}"/>
    <cellStyle name="Comma 6 3 5 2 3 3 2" xfId="17599" xr:uid="{2FA1D8AA-0D9D-4EC1-AA2E-85926E07BAC6}"/>
    <cellStyle name="Comma 6 3 5 2 3 4" xfId="9511" xr:uid="{33706567-7B4E-425F-A2EA-B09566D45444}"/>
    <cellStyle name="Comma 6 3 5 2 3 4 2" xfId="21643" xr:uid="{32B3A164-BFBD-4CBD-A7E6-DDF300627607}"/>
    <cellStyle name="Comma 6 3 5 2 3 5" xfId="13555" xr:uid="{83F807D0-358D-44B5-AC6E-D50DEDFB8119}"/>
    <cellStyle name="Comma 6 3 5 2 4" xfId="2434" xr:uid="{902E8FA2-F89C-44F4-BEE6-98E1ED1B300F}"/>
    <cellStyle name="Comma 6 3 5 2 4 2" xfId="6478" xr:uid="{714054B0-34A2-4668-A2CE-830612EE48C9}"/>
    <cellStyle name="Comma 6 3 5 2 4 2 2" xfId="18610" xr:uid="{95DED2FF-F4B5-4F5C-BA78-6915987C57D7}"/>
    <cellStyle name="Comma 6 3 5 2 4 3" xfId="10522" xr:uid="{6DB1553A-48CF-4193-8C72-BCB067CDE1C3}"/>
    <cellStyle name="Comma 6 3 5 2 4 3 2" xfId="22654" xr:uid="{B98134D5-142C-4C26-91BA-157AA1969DCA}"/>
    <cellStyle name="Comma 6 3 5 2 4 4" xfId="14566" xr:uid="{6234AE8E-898C-49F5-9552-62B8EC39D21C}"/>
    <cellStyle name="Comma 6 3 5 2 5" xfId="4456" xr:uid="{EF09EE83-9DCB-416B-9305-0FC157E2CC2A}"/>
    <cellStyle name="Comma 6 3 5 2 5 2" xfId="16588" xr:uid="{66813C66-3D6D-442D-815C-7B6476BC35DB}"/>
    <cellStyle name="Comma 6 3 5 2 6" xfId="8500" xr:uid="{CA3C829F-DAA5-4B1D-995D-FA277D5EA353}"/>
    <cellStyle name="Comma 6 3 5 2 6 2" xfId="20632" xr:uid="{480A88CD-B67F-45E4-AB35-4E80C20D0843}"/>
    <cellStyle name="Comma 6 3 5 2 7" xfId="12544" xr:uid="{B52790B1-13D1-4EE8-834B-7BF7913FCD55}"/>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3" xfId="11785" xr:uid="{BF1CDF43-9DE6-4FBA-B931-F4FA728E358A}"/>
    <cellStyle name="Comma 6 3 5 3 2 2 3 2" xfId="23917" xr:uid="{9E24CB1F-F496-4F48-8769-154252E4E697}"/>
    <cellStyle name="Comma 6 3 5 3 2 2 4" xfId="15829" xr:uid="{582EEC54-D7C4-4DB0-BC21-65BCF7A98153}"/>
    <cellStyle name="Comma 6 3 5 3 2 3" xfId="5719" xr:uid="{222A8F6F-0608-404E-88F1-7D58ED45B84F}"/>
    <cellStyle name="Comma 6 3 5 3 2 3 2" xfId="17851" xr:uid="{070AABE3-84F1-4E9F-AF93-D9953FAB9CF1}"/>
    <cellStyle name="Comma 6 3 5 3 2 4" xfId="9763" xr:uid="{907362E6-85E4-4AE3-9699-3E9BB400B0FF}"/>
    <cellStyle name="Comma 6 3 5 3 2 4 2" xfId="21895" xr:uid="{DD340437-6855-42E4-B3F9-1729693ECCA9}"/>
    <cellStyle name="Comma 6 3 5 3 2 5" xfId="13807" xr:uid="{F1C8D0CB-8100-4B02-A596-166EFCEA7D53}"/>
    <cellStyle name="Comma 6 3 5 3 3" xfId="2686" xr:uid="{578333B6-54A5-414F-AA91-DAB930E6E5C0}"/>
    <cellStyle name="Comma 6 3 5 3 3 2" xfId="6730" xr:uid="{BCA4ED8B-DC3E-461A-AE9C-BF4BA1C7FF0B}"/>
    <cellStyle name="Comma 6 3 5 3 3 2 2" xfId="18862" xr:uid="{672E927C-FA55-4F87-BD55-4A4D45674DF1}"/>
    <cellStyle name="Comma 6 3 5 3 3 3" xfId="10774" xr:uid="{3A6AF567-AF97-4634-92DD-D6D5E7F92A69}"/>
    <cellStyle name="Comma 6 3 5 3 3 3 2" xfId="22906" xr:uid="{CDBA9941-D548-4841-B051-6DE0D13B43AF}"/>
    <cellStyle name="Comma 6 3 5 3 3 4" xfId="14818" xr:uid="{E7BA032E-98E5-4758-9974-3834C6CE6387}"/>
    <cellStyle name="Comma 6 3 5 3 4" xfId="4708" xr:uid="{287179EB-EECF-46F8-BA7B-1F320C124009}"/>
    <cellStyle name="Comma 6 3 5 3 4 2" xfId="16840" xr:uid="{1E1D2F53-2CFC-427E-B600-F33172002197}"/>
    <cellStyle name="Comma 6 3 5 3 5" xfId="8752" xr:uid="{200B40D5-6FB2-41B9-94F7-4E76BFC19CA6}"/>
    <cellStyle name="Comma 6 3 5 3 5 2" xfId="20884" xr:uid="{95F9A439-A090-48F1-BD7F-D2EBD99A5208}"/>
    <cellStyle name="Comma 6 3 5 3 6" xfId="12796" xr:uid="{5AC761AC-AD3D-4BD9-A4E6-6E8DCDB32699}"/>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3" xfId="11280" xr:uid="{E07C0284-2F3C-4ED1-B70D-A11905FC3035}"/>
    <cellStyle name="Comma 6 3 5 4 2 3 2" xfId="23412" xr:uid="{BA32CB0E-3F4B-4005-A42C-644EFA5BDD99}"/>
    <cellStyle name="Comma 6 3 5 4 2 4" xfId="15324" xr:uid="{0A0C61A4-BFF6-4A29-9EB1-4D2A40C3EF2E}"/>
    <cellStyle name="Comma 6 3 5 4 3" xfId="5214" xr:uid="{58EFB7CB-16D6-48F3-8249-5DCB36D9E4FA}"/>
    <cellStyle name="Comma 6 3 5 4 3 2" xfId="17346" xr:uid="{8788E05C-2278-40A8-B20C-2A40047679C1}"/>
    <cellStyle name="Comma 6 3 5 4 4" xfId="9258" xr:uid="{52E0EE5B-550B-4379-92B6-902704884910}"/>
    <cellStyle name="Comma 6 3 5 4 4 2" xfId="21390" xr:uid="{94A68373-87A1-4BED-9140-9FD7FCFFF7A6}"/>
    <cellStyle name="Comma 6 3 5 4 5" xfId="13302" xr:uid="{867FB425-AC2A-4AB8-9E1B-7FF3DE1A44A3}"/>
    <cellStyle name="Comma 6 3 5 5" xfId="2181" xr:uid="{5D6246A2-05D1-44FC-9188-CC8FFBF4E445}"/>
    <cellStyle name="Comma 6 3 5 5 2" xfId="6225" xr:uid="{F41562C6-A1F7-4DE5-A4ED-AACEB6791929}"/>
    <cellStyle name="Comma 6 3 5 5 2 2" xfId="18357" xr:uid="{6FD97F45-05FC-413E-9D5B-FD39322B5546}"/>
    <cellStyle name="Comma 6 3 5 5 3" xfId="10269" xr:uid="{15DA3EE7-6F26-41D0-9BC4-E2F4A9C9A353}"/>
    <cellStyle name="Comma 6 3 5 5 3 2" xfId="22401" xr:uid="{89E5FDEE-F0A8-4B19-B5A9-2026102E24EA}"/>
    <cellStyle name="Comma 6 3 5 5 4" xfId="14313" xr:uid="{F0F63D03-1A64-400A-B676-26E2FC18966A}"/>
    <cellStyle name="Comma 6 3 5 6" xfId="4203" xr:uid="{41AE55DA-3803-43E6-BCFF-2668AFCA1A3C}"/>
    <cellStyle name="Comma 6 3 5 6 2" xfId="16335" xr:uid="{4014C157-B329-4AF7-AA68-F9C1A028E439}"/>
    <cellStyle name="Comma 6 3 5 7" xfId="8247" xr:uid="{50A3A1BE-CC27-497C-909E-0E7201090E28}"/>
    <cellStyle name="Comma 6 3 5 7 2" xfId="20379" xr:uid="{FB649D43-0F07-48D3-AE5E-DCE0DE7A3237}"/>
    <cellStyle name="Comma 6 3 5 8" xfId="12291" xr:uid="{CF70478B-B48B-424F-A9A8-ACEFB71A7DF2}"/>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3" xfId="11912" xr:uid="{8598E242-A6C5-4214-A8FD-FE9334F82070}"/>
    <cellStyle name="Comma 6 3 6 2 2 2 3 2" xfId="24044" xr:uid="{A9C5EBB0-1636-4AA2-996D-191D2CF5F852}"/>
    <cellStyle name="Comma 6 3 6 2 2 2 4" xfId="15956" xr:uid="{464965BB-8F9A-432F-8D77-7EF5A9D94E0B}"/>
    <cellStyle name="Comma 6 3 6 2 2 3" xfId="5846" xr:uid="{7F4CDF00-50E1-4423-B59D-EDF662DA3325}"/>
    <cellStyle name="Comma 6 3 6 2 2 3 2" xfId="17978" xr:uid="{C46C58AC-1B98-4A7A-AF99-BF72BC08379A}"/>
    <cellStyle name="Comma 6 3 6 2 2 4" xfId="9890" xr:uid="{1FD37BD7-6F1A-4C6B-B5F6-A64DC8B690A0}"/>
    <cellStyle name="Comma 6 3 6 2 2 4 2" xfId="22022" xr:uid="{274384D4-1EE7-4B6F-B2BF-461A6614F7C1}"/>
    <cellStyle name="Comma 6 3 6 2 2 5" xfId="13934" xr:uid="{B7FA7A35-9657-4606-A2D2-49BE8FC3355E}"/>
    <cellStyle name="Comma 6 3 6 2 3" xfId="2813" xr:uid="{D32D716F-A867-4051-8680-0E0925EF7D02}"/>
    <cellStyle name="Comma 6 3 6 2 3 2" xfId="6857" xr:uid="{D7A8857D-D68A-4F79-9F09-B03CA09B75BC}"/>
    <cellStyle name="Comma 6 3 6 2 3 2 2" xfId="18989" xr:uid="{B09656FA-80F3-4448-BDA4-91CE84610120}"/>
    <cellStyle name="Comma 6 3 6 2 3 3" xfId="10901" xr:uid="{5CBC9A80-6500-4536-8BFB-5EF276638323}"/>
    <cellStyle name="Comma 6 3 6 2 3 3 2" xfId="23033" xr:uid="{6E5975A1-E3DA-4094-B406-6498CDD7FE64}"/>
    <cellStyle name="Comma 6 3 6 2 3 4" xfId="14945" xr:uid="{60A399D1-9B41-4C4D-A644-A058ABA48FF1}"/>
    <cellStyle name="Comma 6 3 6 2 4" xfId="4835" xr:uid="{742266B0-80E6-426D-8639-325D7A5764E4}"/>
    <cellStyle name="Comma 6 3 6 2 4 2" xfId="16967" xr:uid="{D9B255A8-26D3-4EAF-901F-F99C71C05169}"/>
    <cellStyle name="Comma 6 3 6 2 5" xfId="8879" xr:uid="{6DB3D1CD-2548-4BE1-BF95-AE38D1E32E7D}"/>
    <cellStyle name="Comma 6 3 6 2 5 2" xfId="21011" xr:uid="{76B7539E-D91D-47BE-BDEA-5069ABF522C0}"/>
    <cellStyle name="Comma 6 3 6 2 6" xfId="12923" xr:uid="{7F6FF166-0D41-4D66-BC08-74E3110CFD1A}"/>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3" xfId="11407" xr:uid="{9FBF1388-E35C-4228-895D-0A557FA0D67A}"/>
    <cellStyle name="Comma 6 3 6 3 2 3 2" xfId="23539" xr:uid="{49A650EF-1CF1-4A32-929F-934B155D1AFD}"/>
    <cellStyle name="Comma 6 3 6 3 2 4" xfId="15451" xr:uid="{2C18DBE6-76FD-4A73-B7AB-4A784E67A0B1}"/>
    <cellStyle name="Comma 6 3 6 3 3" xfId="5341" xr:uid="{F97B8378-A714-4680-9A58-E744D6B2A882}"/>
    <cellStyle name="Comma 6 3 6 3 3 2" xfId="17473" xr:uid="{2310EF53-46CD-42F7-B615-4CD2A4A47533}"/>
    <cellStyle name="Comma 6 3 6 3 4" xfId="9385" xr:uid="{ED21FEC5-891B-40B2-97B7-A10D9E329F0A}"/>
    <cellStyle name="Comma 6 3 6 3 4 2" xfId="21517" xr:uid="{D711EEC0-F602-439A-8371-6D421727BB09}"/>
    <cellStyle name="Comma 6 3 6 3 5" xfId="13429" xr:uid="{F72EC300-0EB7-4D42-BD66-1F6006449A3B}"/>
    <cellStyle name="Comma 6 3 6 4" xfId="2308" xr:uid="{4A1AC2FA-7498-4947-9073-FD90324E71FE}"/>
    <cellStyle name="Comma 6 3 6 4 2" xfId="6352" xr:uid="{F0F8F107-8680-4C7F-81DB-1582E2768362}"/>
    <cellStyle name="Comma 6 3 6 4 2 2" xfId="18484" xr:uid="{B984FF0E-66D8-4BFE-9BF8-00D2B6ECE0AE}"/>
    <cellStyle name="Comma 6 3 6 4 3" xfId="10396" xr:uid="{67D7C655-B13C-43A1-83C4-C560DC5856D2}"/>
    <cellStyle name="Comma 6 3 6 4 3 2" xfId="22528" xr:uid="{B7B5AA3C-882D-467F-BFD4-160B9B92ADC3}"/>
    <cellStyle name="Comma 6 3 6 4 4" xfId="14440" xr:uid="{1BCC30AD-E1B0-4366-ACCE-4A745EEE98E2}"/>
    <cellStyle name="Comma 6 3 6 5" xfId="4330" xr:uid="{A24BAAA2-C9B3-4441-AFA1-5396AF13382A}"/>
    <cellStyle name="Comma 6 3 6 5 2" xfId="16462" xr:uid="{12691BB4-C06F-464A-975A-034041458934}"/>
    <cellStyle name="Comma 6 3 6 6" xfId="8374" xr:uid="{EA4D7656-FB8E-48C6-95FD-48508C68CD32}"/>
    <cellStyle name="Comma 6 3 6 6 2" xfId="20506" xr:uid="{F760828D-FAFA-4FFA-B1B7-31FAE67AAFB1}"/>
    <cellStyle name="Comma 6 3 6 7" xfId="12418" xr:uid="{28887FE6-BB1D-4084-8147-07426D7CA6B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3" xfId="11659" xr:uid="{1F79E014-BA9B-477E-B137-1F6723E6969E}"/>
    <cellStyle name="Comma 6 3 7 2 2 3 2" xfId="23791" xr:uid="{DCA87D60-09BC-4122-82FF-08B40C886FBA}"/>
    <cellStyle name="Comma 6 3 7 2 2 4" xfId="15703" xr:uid="{F246FB05-06B1-411E-9D8E-2FFF2FFCE203}"/>
    <cellStyle name="Comma 6 3 7 2 3" xfId="5593" xr:uid="{48C86FDF-5508-431C-9B0C-90A5E2A9C78A}"/>
    <cellStyle name="Comma 6 3 7 2 3 2" xfId="17725" xr:uid="{2237F45C-CC15-4E0F-ACAC-4B4803ABFBCF}"/>
    <cellStyle name="Comma 6 3 7 2 4" xfId="9637" xr:uid="{0051D909-3E3A-4682-865E-0B36BA992B23}"/>
    <cellStyle name="Comma 6 3 7 2 4 2" xfId="21769" xr:uid="{1BBE0D48-D9C5-4569-A17A-EB3EE05D1DA8}"/>
    <cellStyle name="Comma 6 3 7 2 5" xfId="13681" xr:uid="{2C93AFDE-F9DD-4809-B6AF-F3868065BA20}"/>
    <cellStyle name="Comma 6 3 7 3" xfId="2560" xr:uid="{2FFCC1BE-3114-47DC-AD10-20D42B9B0F32}"/>
    <cellStyle name="Comma 6 3 7 3 2" xfId="6604" xr:uid="{A1B0C158-403F-4469-B1F0-A692769E49B2}"/>
    <cellStyle name="Comma 6 3 7 3 2 2" xfId="18736" xr:uid="{AFBEB419-2064-456B-9C9F-2BE62668B9DF}"/>
    <cellStyle name="Comma 6 3 7 3 3" xfId="10648" xr:uid="{0460ACF4-C0A1-4003-A25C-BE8A18BCEC91}"/>
    <cellStyle name="Comma 6 3 7 3 3 2" xfId="22780" xr:uid="{907DB041-C5A8-45B7-B2F9-AD4C43F59104}"/>
    <cellStyle name="Comma 6 3 7 3 4" xfId="14692" xr:uid="{F2234406-6F51-4215-82FE-4DAF95A02D6B}"/>
    <cellStyle name="Comma 6 3 7 4" xfId="4582" xr:uid="{9053E6F7-9F4F-4246-8E8C-850181AD3077}"/>
    <cellStyle name="Comma 6 3 7 4 2" xfId="16714" xr:uid="{C77E0199-76D2-4C91-9362-F22D84E90642}"/>
    <cellStyle name="Comma 6 3 7 5" xfId="8626" xr:uid="{EA8EDB56-1627-42EE-A9FA-A7A70059A259}"/>
    <cellStyle name="Comma 6 3 7 5 2" xfId="20758" xr:uid="{1DD01185-71DA-4DE7-AED3-D146F108F0B0}"/>
    <cellStyle name="Comma 6 3 7 6" xfId="12670" xr:uid="{6A61055B-FA58-493C-A454-287F0417CF56}"/>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3" xfId="11154" xr:uid="{00F6FF5A-D5CC-4947-A7A2-B14AAA34C549}"/>
    <cellStyle name="Comma 6 3 8 2 3 2" xfId="23286" xr:uid="{911F47FE-C2D5-4F44-A6CA-841E0F9117E8}"/>
    <cellStyle name="Comma 6 3 8 2 4" xfId="15198" xr:uid="{3686760B-B2E6-4306-8E5E-966053E8541C}"/>
    <cellStyle name="Comma 6 3 8 3" xfId="5088" xr:uid="{9D256EB6-E7E1-4405-AF11-2F9BA9E7A3D6}"/>
    <cellStyle name="Comma 6 3 8 3 2" xfId="17220" xr:uid="{5A7330AC-6A08-47A1-8C2D-D52162365628}"/>
    <cellStyle name="Comma 6 3 8 4" xfId="9132" xr:uid="{226E56D1-7741-4DEC-ACC7-A5105DF66BDB}"/>
    <cellStyle name="Comma 6 3 8 4 2" xfId="21264" xr:uid="{6CECD8F3-9EA7-4A2A-83BE-E87403F98177}"/>
    <cellStyle name="Comma 6 3 8 5" xfId="13176" xr:uid="{185314F7-35C3-44C0-A109-8E093DD39062}"/>
    <cellStyle name="Comma 6 3 9" xfId="2055" xr:uid="{5F413ECF-EC14-4090-8ED4-C6D1C46443F0}"/>
    <cellStyle name="Comma 6 3 9 2" xfId="6099" xr:uid="{EEA6A251-7B69-411D-A72A-FA5BBD9F4791}"/>
    <cellStyle name="Comma 6 3 9 2 2" xfId="18231" xr:uid="{867ABE6B-B7DB-4980-A1CD-81297774859F}"/>
    <cellStyle name="Comma 6 3 9 3" xfId="10143" xr:uid="{C5DB7C9C-595C-4AEA-9116-DB7DE1AC90D9}"/>
    <cellStyle name="Comma 6 3 9 3 2" xfId="22275" xr:uid="{78223F5A-F846-4653-9B76-4A928BAA0EBE}"/>
    <cellStyle name="Comma 6 3 9 4" xfId="14187" xr:uid="{F7D76F85-6D21-468A-A924-24ACC7D56297}"/>
    <cellStyle name="Comma 6 4" xfId="43" xr:uid="{D982B8E3-D049-44A9-B335-A0A2529AAC64}"/>
    <cellStyle name="Comma 6 4 10" xfId="12175" xr:uid="{49D60D45-E851-4A32-8460-F3C8E3BB51FF}"/>
    <cellStyle name="Comma 6 4 2" xfId="106" xr:uid="{DD7A47F6-C62F-4EC0-ADE1-C30F6BBAA474}"/>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3" xfId="12111" xr:uid="{58494F45-6B37-4C0B-83C5-62C919FC5233}"/>
    <cellStyle name="Comma 6 4 2 2 2 2 2 2 3 2" xfId="24243" xr:uid="{EC697F0B-6410-4DF4-9A64-CF82AF6F008F}"/>
    <cellStyle name="Comma 6 4 2 2 2 2 2 2 4" xfId="16155" xr:uid="{E5D49152-38E7-49F2-AF9A-5034E903D1C9}"/>
    <cellStyle name="Comma 6 4 2 2 2 2 2 3" xfId="6045" xr:uid="{6D1A8B19-60A2-412C-B154-59A6BA57EF6A}"/>
    <cellStyle name="Comma 6 4 2 2 2 2 2 3 2" xfId="18177" xr:uid="{280BEDDD-8669-494D-A342-F096DF98657D}"/>
    <cellStyle name="Comma 6 4 2 2 2 2 2 4" xfId="10089" xr:uid="{9C94B18C-E0E0-4F6A-8B04-8DDEFE2F7D92}"/>
    <cellStyle name="Comma 6 4 2 2 2 2 2 4 2" xfId="22221" xr:uid="{AF7B0EE7-1943-48C1-8D69-7CBC8C746B11}"/>
    <cellStyle name="Comma 6 4 2 2 2 2 2 5" xfId="14133" xr:uid="{096950B9-261E-4DB2-9E7A-0978CC982F6C}"/>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3" xfId="11100" xr:uid="{6CD815D7-9B99-47FA-AD78-C5731964C6A9}"/>
    <cellStyle name="Comma 6 4 2 2 2 2 3 3 2" xfId="23232" xr:uid="{87AFB13C-ECC2-4AC9-91E5-7B7A37547A66}"/>
    <cellStyle name="Comma 6 4 2 2 2 2 3 4" xfId="15144" xr:uid="{CEAE3AFF-5BDD-44BB-BFDB-D2E5E3A3ED86}"/>
    <cellStyle name="Comma 6 4 2 2 2 2 4" xfId="5034" xr:uid="{BAA5285F-CFE6-4786-BBA9-9014021BDF76}"/>
    <cellStyle name="Comma 6 4 2 2 2 2 4 2" xfId="17166" xr:uid="{0BA98010-2408-45C8-93B7-D6DB68F6FFCF}"/>
    <cellStyle name="Comma 6 4 2 2 2 2 5" xfId="9078" xr:uid="{DB0EEB90-DAE9-4B39-85B6-7857E48F6006}"/>
    <cellStyle name="Comma 6 4 2 2 2 2 5 2" xfId="21210" xr:uid="{CD3D9331-394A-420D-91EA-86DCC8ABDDE9}"/>
    <cellStyle name="Comma 6 4 2 2 2 2 6" xfId="13122" xr:uid="{33903348-CDEA-4915-BB36-903AD2DCD6FD}"/>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3" xfId="11606" xr:uid="{7E2937B8-80CF-4808-B0D1-8318195DB4F5}"/>
    <cellStyle name="Comma 6 4 2 2 2 3 2 3 2" xfId="23738" xr:uid="{3A64E81A-658C-4AEC-AC68-B6B4882C4939}"/>
    <cellStyle name="Comma 6 4 2 2 2 3 2 4" xfId="15650" xr:uid="{3AB5D1F9-E83F-4F40-908F-F16A999740F9}"/>
    <cellStyle name="Comma 6 4 2 2 2 3 3" xfId="5540" xr:uid="{32AE2611-BCEE-4961-986F-6B101D7F8D51}"/>
    <cellStyle name="Comma 6 4 2 2 2 3 3 2" xfId="17672" xr:uid="{C142A615-9C0D-443D-BA69-BD530F3C4B36}"/>
    <cellStyle name="Comma 6 4 2 2 2 3 4" xfId="9584" xr:uid="{0AB9A504-B258-41AB-8713-94F9793B1C08}"/>
    <cellStyle name="Comma 6 4 2 2 2 3 4 2" xfId="21716" xr:uid="{B2552BC0-056C-4AE4-8F71-36BFD4C1E018}"/>
    <cellStyle name="Comma 6 4 2 2 2 3 5" xfId="13628" xr:uid="{32DA22DC-B92E-48DD-9880-9762EF9E4B12}"/>
    <cellStyle name="Comma 6 4 2 2 2 4" xfId="2507" xr:uid="{BD5FB89D-8CC3-4BA8-B215-EFAEFF75BC7A}"/>
    <cellStyle name="Comma 6 4 2 2 2 4 2" xfId="6551" xr:uid="{CE188C69-FC2E-46AF-9C96-576EC54BE983}"/>
    <cellStyle name="Comma 6 4 2 2 2 4 2 2" xfId="18683" xr:uid="{16A8171C-357B-4E7F-9A78-220E290D1312}"/>
    <cellStyle name="Comma 6 4 2 2 2 4 3" xfId="10595" xr:uid="{7C140003-ECEB-41AF-930C-F68038C6D608}"/>
    <cellStyle name="Comma 6 4 2 2 2 4 3 2" xfId="22727" xr:uid="{AD77E82E-4FE6-49DF-8B79-FA1C1809A06E}"/>
    <cellStyle name="Comma 6 4 2 2 2 4 4" xfId="14639" xr:uid="{734DD6AF-F493-4FFF-8E3F-5387562820FC}"/>
    <cellStyle name="Comma 6 4 2 2 2 5" xfId="4529" xr:uid="{30AE2517-D73D-4D6A-A916-943A0E1C46D8}"/>
    <cellStyle name="Comma 6 4 2 2 2 5 2" xfId="16661" xr:uid="{A6B6579D-0C2C-4B8B-9807-AB5901335355}"/>
    <cellStyle name="Comma 6 4 2 2 2 6" xfId="8573" xr:uid="{5F2C6D44-7F13-4FBC-A35C-09DDEFBFD91E}"/>
    <cellStyle name="Comma 6 4 2 2 2 6 2" xfId="20705" xr:uid="{B31FB748-908E-4997-86FA-289623DC2DBB}"/>
    <cellStyle name="Comma 6 4 2 2 2 7" xfId="12617" xr:uid="{4A3CFA4D-819F-4F67-B1C1-2961EC9311F6}"/>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3" xfId="11858" xr:uid="{E966F663-D266-4C67-B24A-393B7C3E4CDC}"/>
    <cellStyle name="Comma 6 4 2 2 3 2 2 3 2" xfId="23990" xr:uid="{9C20007A-A443-49E8-B083-EE3E0A1B202B}"/>
    <cellStyle name="Comma 6 4 2 2 3 2 2 4" xfId="15902" xr:uid="{672A49C8-557E-4C6B-829B-6662259419CF}"/>
    <cellStyle name="Comma 6 4 2 2 3 2 3" xfId="5792" xr:uid="{8FBC7682-6AF9-4338-9318-3B2C1634F38A}"/>
    <cellStyle name="Comma 6 4 2 2 3 2 3 2" xfId="17924" xr:uid="{26555749-FDE9-40A8-AF06-8196FE6557E2}"/>
    <cellStyle name="Comma 6 4 2 2 3 2 4" xfId="9836" xr:uid="{220F9D72-E42F-492D-8713-4AD1B7B21F43}"/>
    <cellStyle name="Comma 6 4 2 2 3 2 4 2" xfId="21968" xr:uid="{0C254A0F-EA5E-41FC-B054-6CBB701FD707}"/>
    <cellStyle name="Comma 6 4 2 2 3 2 5" xfId="13880" xr:uid="{F8E91F95-F37F-435C-96D2-BC912888C2F5}"/>
    <cellStyle name="Comma 6 4 2 2 3 3" xfId="2759" xr:uid="{081B9A42-6386-4397-AA48-A15FED2C3C82}"/>
    <cellStyle name="Comma 6 4 2 2 3 3 2" xfId="6803" xr:uid="{03EF99DE-93E0-4F4B-889C-DD718DE4BC09}"/>
    <cellStyle name="Comma 6 4 2 2 3 3 2 2" xfId="18935" xr:uid="{1190FD27-7DF4-491A-A723-93AD8C1073CA}"/>
    <cellStyle name="Comma 6 4 2 2 3 3 3" xfId="10847" xr:uid="{A1D7C9DC-6EBC-4884-82FC-67A8C129043B}"/>
    <cellStyle name="Comma 6 4 2 2 3 3 3 2" xfId="22979" xr:uid="{79A4C462-1360-4953-BBA2-22E2BD3CBCC1}"/>
    <cellStyle name="Comma 6 4 2 2 3 3 4" xfId="14891" xr:uid="{16DE62B9-F4DC-41F8-B41E-10276AD5F452}"/>
    <cellStyle name="Comma 6 4 2 2 3 4" xfId="4781" xr:uid="{7C0A861B-A474-41CD-B943-336B9CAB9399}"/>
    <cellStyle name="Comma 6 4 2 2 3 4 2" xfId="16913" xr:uid="{177A7ACE-0B7C-43C5-AAC6-C7F0FFA94DC2}"/>
    <cellStyle name="Comma 6 4 2 2 3 5" xfId="8825" xr:uid="{EF962A3A-6392-4C77-AB67-D1CDF69BC05F}"/>
    <cellStyle name="Comma 6 4 2 2 3 5 2" xfId="20957" xr:uid="{53003306-6D7D-4ED9-87F9-57AD85190A6C}"/>
    <cellStyle name="Comma 6 4 2 2 3 6" xfId="12869" xr:uid="{B04B8F1D-7CE3-4A50-A0F7-873282FCFEB5}"/>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3" xfId="11353" xr:uid="{E19992A2-CE81-4D2D-AEC0-34F97E8D0E9D}"/>
    <cellStyle name="Comma 6 4 2 2 4 2 3 2" xfId="23485" xr:uid="{64B97E68-D3E0-4FCC-AA53-031880657BE1}"/>
    <cellStyle name="Comma 6 4 2 2 4 2 4" xfId="15397" xr:uid="{2F9E81EF-5A0F-4C2C-8D6E-FC86F628D6ED}"/>
    <cellStyle name="Comma 6 4 2 2 4 3" xfId="5287" xr:uid="{75A5A237-6D29-4286-9AAD-B5960DA1014E}"/>
    <cellStyle name="Comma 6 4 2 2 4 3 2" xfId="17419" xr:uid="{5F3047F7-106E-4762-9693-9C9D4D060D00}"/>
    <cellStyle name="Comma 6 4 2 2 4 4" xfId="9331" xr:uid="{E2A410BC-0102-46F2-B063-B8FF86434D1F}"/>
    <cellStyle name="Comma 6 4 2 2 4 4 2" xfId="21463" xr:uid="{5A52F8A3-DD01-4842-812F-737D1C8CC7A8}"/>
    <cellStyle name="Comma 6 4 2 2 4 5" xfId="13375" xr:uid="{BE71D7AB-07E0-48D0-B53D-0AD022B8DD0F}"/>
    <cellStyle name="Comma 6 4 2 2 5" xfId="2254" xr:uid="{C9CFFBA2-8E36-46CF-AF8E-9C51EAFC0984}"/>
    <cellStyle name="Comma 6 4 2 2 5 2" xfId="6298" xr:uid="{85F6AA7D-1EF6-4E3C-93D0-A4642358FC87}"/>
    <cellStyle name="Comma 6 4 2 2 5 2 2" xfId="18430" xr:uid="{695B3995-8FF1-40AE-805D-F503AD57C8E2}"/>
    <cellStyle name="Comma 6 4 2 2 5 3" xfId="10342" xr:uid="{D8B05C63-4832-42B2-B185-084BA101B066}"/>
    <cellStyle name="Comma 6 4 2 2 5 3 2" xfId="22474" xr:uid="{6FF1F255-2AEA-416F-8B2E-63EB18E3E809}"/>
    <cellStyle name="Comma 6 4 2 2 5 4" xfId="14386" xr:uid="{8FEC4938-993F-4429-B100-F812335A942B}"/>
    <cellStyle name="Comma 6 4 2 2 6" xfId="4276" xr:uid="{18BB88C7-2451-44B0-B8B3-8C1AC119E438}"/>
    <cellStyle name="Comma 6 4 2 2 6 2" xfId="16408" xr:uid="{4E0A7AC4-90A1-48F9-86F4-BF41CA92F4B9}"/>
    <cellStyle name="Comma 6 4 2 2 7" xfId="8320" xr:uid="{00FAC99E-A11C-4384-8A07-D52C09868FBE}"/>
    <cellStyle name="Comma 6 4 2 2 7 2" xfId="20452" xr:uid="{CF2BDCF6-87DC-4549-9AC6-2276EE7D3B18}"/>
    <cellStyle name="Comma 6 4 2 2 8" xfId="12364" xr:uid="{E138269E-C60A-4424-B005-A02C72BE15B5}"/>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3" xfId="11985" xr:uid="{B80F958F-0B72-487C-B674-BD17CBD2CB9A}"/>
    <cellStyle name="Comma 6 4 2 3 2 2 2 3 2" xfId="24117" xr:uid="{1621BC50-6610-49AD-AE57-9BC8219F5F61}"/>
    <cellStyle name="Comma 6 4 2 3 2 2 2 4" xfId="16029" xr:uid="{1B376C22-F0F9-4D0E-8CA7-B24A15B9ECAC}"/>
    <cellStyle name="Comma 6 4 2 3 2 2 3" xfId="5919" xr:uid="{66DBD530-DA3F-4BD4-8157-6165CCE06B93}"/>
    <cellStyle name="Comma 6 4 2 3 2 2 3 2" xfId="18051" xr:uid="{567513BB-E5AA-4D2D-9B66-917CCC502C43}"/>
    <cellStyle name="Comma 6 4 2 3 2 2 4" xfId="9963" xr:uid="{8D51DA03-CD9C-47C4-BA9F-61C6FA93EB95}"/>
    <cellStyle name="Comma 6 4 2 3 2 2 4 2" xfId="22095" xr:uid="{3AA09A33-D131-47F3-9225-66A87AD90410}"/>
    <cellStyle name="Comma 6 4 2 3 2 2 5" xfId="14007" xr:uid="{45C4989C-7F05-4EF0-8BAB-CF709A216F40}"/>
    <cellStyle name="Comma 6 4 2 3 2 3" xfId="2886" xr:uid="{3D0B8FEE-70DD-4679-94A9-0E4A9E69FE18}"/>
    <cellStyle name="Comma 6 4 2 3 2 3 2" xfId="6930" xr:uid="{9CCA5DA0-F3B7-4386-9C7A-FE3310298134}"/>
    <cellStyle name="Comma 6 4 2 3 2 3 2 2" xfId="19062" xr:uid="{16D121B6-DF87-446A-8E5C-84E1480AEA23}"/>
    <cellStyle name="Comma 6 4 2 3 2 3 3" xfId="10974" xr:uid="{9AF27B6F-D4F2-4987-81A9-4E72EB3A6BF6}"/>
    <cellStyle name="Comma 6 4 2 3 2 3 3 2" xfId="23106" xr:uid="{0841B725-5665-494B-8CE0-691E0189263A}"/>
    <cellStyle name="Comma 6 4 2 3 2 3 4" xfId="15018" xr:uid="{FB2D0F71-D3AF-4BF1-BA69-14EF2D50ED31}"/>
    <cellStyle name="Comma 6 4 2 3 2 4" xfId="4908" xr:uid="{794C0720-7C7A-4B8C-AE1E-5E7B042389F5}"/>
    <cellStyle name="Comma 6 4 2 3 2 4 2" xfId="17040" xr:uid="{F4611AC7-C484-4AA2-BE49-9926187C08B2}"/>
    <cellStyle name="Comma 6 4 2 3 2 5" xfId="8952" xr:uid="{9BBFAFAB-8A98-45C1-960D-C0E5EAB31A78}"/>
    <cellStyle name="Comma 6 4 2 3 2 5 2" xfId="21084" xr:uid="{DC0AB3D4-97E9-4CB2-93A9-5F407F9FA028}"/>
    <cellStyle name="Comma 6 4 2 3 2 6" xfId="12996" xr:uid="{CEF9D682-1852-48AB-A664-464F42E5DD7A}"/>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3" xfId="11480" xr:uid="{C1B216B5-8B4F-4943-BD9C-54C99E292B68}"/>
    <cellStyle name="Comma 6 4 2 3 3 2 3 2" xfId="23612" xr:uid="{82723413-E1D8-402B-92A1-A52C73A0BC1E}"/>
    <cellStyle name="Comma 6 4 2 3 3 2 4" xfId="15524" xr:uid="{27016331-E1CA-4408-BE01-E620C270266B}"/>
    <cellStyle name="Comma 6 4 2 3 3 3" xfId="5414" xr:uid="{3BC668C7-EC3F-41FB-A40D-534AFED97CD6}"/>
    <cellStyle name="Comma 6 4 2 3 3 3 2" xfId="17546" xr:uid="{B97ABDE0-8E98-4DDC-903B-406301FD12D9}"/>
    <cellStyle name="Comma 6 4 2 3 3 4" xfId="9458" xr:uid="{9C054DF9-4A8D-483C-B8CC-4AF551A690AB}"/>
    <cellStyle name="Comma 6 4 2 3 3 4 2" xfId="21590" xr:uid="{CFA8A3BD-D440-4E71-9E44-426804CCF612}"/>
    <cellStyle name="Comma 6 4 2 3 3 5" xfId="13502" xr:uid="{3B494BEB-40C6-4C73-9D3A-2D939A0CEDEA}"/>
    <cellStyle name="Comma 6 4 2 3 4" xfId="2381" xr:uid="{A022571E-F705-442C-AD16-47C4CAAFFE7D}"/>
    <cellStyle name="Comma 6 4 2 3 4 2" xfId="6425" xr:uid="{C0C0EDB4-0D3B-4443-AB90-1782386F3899}"/>
    <cellStyle name="Comma 6 4 2 3 4 2 2" xfId="18557" xr:uid="{A1307993-E528-4D61-AE29-02D717EEB68F}"/>
    <cellStyle name="Comma 6 4 2 3 4 3" xfId="10469" xr:uid="{E6A0E7D9-6B70-44D2-AEF4-EDABC0E0470D}"/>
    <cellStyle name="Comma 6 4 2 3 4 3 2" xfId="22601" xr:uid="{BFF21097-86A7-4A4D-BA28-82C0207F8C7A}"/>
    <cellStyle name="Comma 6 4 2 3 4 4" xfId="14513" xr:uid="{1B4B2E25-3AEF-4015-BDD1-328CA8080388}"/>
    <cellStyle name="Comma 6 4 2 3 5" xfId="4403" xr:uid="{1735A18D-1C70-46E6-B38E-2BE4F69C84FE}"/>
    <cellStyle name="Comma 6 4 2 3 5 2" xfId="16535" xr:uid="{D6853D3E-3B5B-452F-9330-E8ABD680F4E0}"/>
    <cellStyle name="Comma 6 4 2 3 6" xfId="8447" xr:uid="{EA0A22DC-D965-46BE-84BE-66E3C55FAFA0}"/>
    <cellStyle name="Comma 6 4 2 3 6 2" xfId="20579" xr:uid="{724D986C-AD1B-45DA-AA0D-D9FB00EB48DF}"/>
    <cellStyle name="Comma 6 4 2 3 7" xfId="12491" xr:uid="{E43CF7A1-BFEF-45E0-8EAF-DD99650697A9}"/>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3" xfId="11732" xr:uid="{78BB74E6-E5AD-4C30-BE4A-2D1D2EDCD0EB}"/>
    <cellStyle name="Comma 6 4 2 4 2 2 3 2" xfId="23864" xr:uid="{3A8F71ED-C4A1-48E7-BD83-5094D0063FBB}"/>
    <cellStyle name="Comma 6 4 2 4 2 2 4" xfId="15776" xr:uid="{E97D15FF-9F21-4135-8AB0-C74AA173CF38}"/>
    <cellStyle name="Comma 6 4 2 4 2 3" xfId="5666" xr:uid="{8EC90D19-9AFF-453D-A5E3-E422FC4C70A2}"/>
    <cellStyle name="Comma 6 4 2 4 2 3 2" xfId="17798" xr:uid="{6D48B942-5B7A-4BBE-A6D9-3B02B063ED2B}"/>
    <cellStyle name="Comma 6 4 2 4 2 4" xfId="9710" xr:uid="{9C175EF1-952B-497E-B3C8-3F9593BFC0CB}"/>
    <cellStyle name="Comma 6 4 2 4 2 4 2" xfId="21842" xr:uid="{E6552775-5E1F-4D46-9160-9435261205DF}"/>
    <cellStyle name="Comma 6 4 2 4 2 5" xfId="13754" xr:uid="{9F0EB31B-C622-4C07-B244-62834483AB66}"/>
    <cellStyle name="Comma 6 4 2 4 3" xfId="2633" xr:uid="{27D489FC-4925-46F9-812E-1F52AE84A575}"/>
    <cellStyle name="Comma 6 4 2 4 3 2" xfId="6677" xr:uid="{C28A9C46-C432-46C5-9627-4EE44C1DCEB9}"/>
    <cellStyle name="Comma 6 4 2 4 3 2 2" xfId="18809" xr:uid="{361977CC-3242-4144-833F-F9023C27F21A}"/>
    <cellStyle name="Comma 6 4 2 4 3 3" xfId="10721" xr:uid="{6D11AA9C-A118-45C0-906D-CE7E4FB5F12C}"/>
    <cellStyle name="Comma 6 4 2 4 3 3 2" xfId="22853" xr:uid="{C6EB2B84-97E1-4AA1-A3D5-74A9D9D99E3C}"/>
    <cellStyle name="Comma 6 4 2 4 3 4" xfId="14765" xr:uid="{352E8515-F380-4A85-AA7F-FEFC60799C47}"/>
    <cellStyle name="Comma 6 4 2 4 4" xfId="4655" xr:uid="{5B864856-0C22-431C-A584-96DCC01A484F}"/>
    <cellStyle name="Comma 6 4 2 4 4 2" xfId="16787" xr:uid="{D5479122-122A-4D24-961C-192BA32CA869}"/>
    <cellStyle name="Comma 6 4 2 4 5" xfId="8699" xr:uid="{A5F186AE-49D7-4867-80DB-616A6F908005}"/>
    <cellStyle name="Comma 6 4 2 4 5 2" xfId="20831" xr:uid="{842841D7-EC19-48A6-9830-18E07E559248}"/>
    <cellStyle name="Comma 6 4 2 4 6" xfId="12743" xr:uid="{9AF87621-6C3B-4755-9E92-A99BB338FC0A}"/>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3" xfId="11227" xr:uid="{3EBC47E6-1F6E-4F15-8FF8-133B22D199F5}"/>
    <cellStyle name="Comma 6 4 2 5 2 3 2" xfId="23359" xr:uid="{9350FB75-A1EC-423D-A5A5-CCBDAEA676E8}"/>
    <cellStyle name="Comma 6 4 2 5 2 4" xfId="15271" xr:uid="{01800443-DD67-4BC1-83F2-0EDEFC7A328D}"/>
    <cellStyle name="Comma 6 4 2 5 3" xfId="5161" xr:uid="{9DAA5813-843D-427B-9100-5574D90651AF}"/>
    <cellStyle name="Comma 6 4 2 5 3 2" xfId="17293" xr:uid="{3DC4B6A4-94A9-4B37-AA35-D9A645C3AC7A}"/>
    <cellStyle name="Comma 6 4 2 5 4" xfId="9205" xr:uid="{13FC188C-9BB5-4621-BD8B-95EA716B5FAF}"/>
    <cellStyle name="Comma 6 4 2 5 4 2" xfId="21337" xr:uid="{49AE0956-D7C5-42B0-8447-A0EB08231AEA}"/>
    <cellStyle name="Comma 6 4 2 5 5" xfId="13249" xr:uid="{FC13EFF6-8050-4045-9E3A-B83AB0926E61}"/>
    <cellStyle name="Comma 6 4 2 6" xfId="2128" xr:uid="{D9E3CAC5-2952-448C-A0BB-C06F3A707343}"/>
    <cellStyle name="Comma 6 4 2 6 2" xfId="6172" xr:uid="{B3D7AA01-FAD7-4624-96B3-1C7EC751B063}"/>
    <cellStyle name="Comma 6 4 2 6 2 2" xfId="18304" xr:uid="{455B5CA1-9BCA-4E33-8AAE-3CEA605C1B69}"/>
    <cellStyle name="Comma 6 4 2 6 3" xfId="10216" xr:uid="{66E332C9-092D-47F0-B740-82F86BC624D1}"/>
    <cellStyle name="Comma 6 4 2 6 3 2" xfId="22348" xr:uid="{C27193F5-6198-4339-A326-B454CD503425}"/>
    <cellStyle name="Comma 6 4 2 6 4" xfId="14260" xr:uid="{63357659-E508-42A0-869E-09679CC79A6A}"/>
    <cellStyle name="Comma 6 4 2 7" xfId="4150" xr:uid="{B61DB9FE-3E6A-4323-90BB-E6191E58FE6A}"/>
    <cellStyle name="Comma 6 4 2 7 2" xfId="16282" xr:uid="{061A64F6-EAC4-4DF3-91C0-0B2BA69B6CC7}"/>
    <cellStyle name="Comma 6 4 2 8" xfId="8194" xr:uid="{0FC9EF19-F8C8-4E74-B2C5-E4613951D3E0}"/>
    <cellStyle name="Comma 6 4 2 8 2" xfId="20326" xr:uid="{C6F46D38-9EDC-49DB-8171-C683C93B5AFE}"/>
    <cellStyle name="Comma 6 4 2 9" xfId="12238" xr:uid="{3B8B3C3D-99F1-4993-8F3B-604DD411E560}"/>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3" xfId="12048" xr:uid="{7D8D6837-997E-4673-8B9E-021692E8068A}"/>
    <cellStyle name="Comma 6 4 3 2 2 2 2 3 2" xfId="24180" xr:uid="{8BA815C2-5FC3-488E-9736-35AF55389E06}"/>
    <cellStyle name="Comma 6 4 3 2 2 2 2 4" xfId="16092" xr:uid="{48B7D771-45D2-4EF7-AE51-25C7E6124E8B}"/>
    <cellStyle name="Comma 6 4 3 2 2 2 3" xfId="5982" xr:uid="{777D9488-1899-4679-A948-DE89625DF0D1}"/>
    <cellStyle name="Comma 6 4 3 2 2 2 3 2" xfId="18114" xr:uid="{E96D420F-1331-4CC6-BC8B-42B812FB9DE4}"/>
    <cellStyle name="Comma 6 4 3 2 2 2 4" xfId="10026" xr:uid="{0FAD1A7A-0F4B-4D0A-9E9D-914D95E3B2AE}"/>
    <cellStyle name="Comma 6 4 3 2 2 2 4 2" xfId="22158" xr:uid="{7BB4A923-F05D-4002-9594-433303427AA9}"/>
    <cellStyle name="Comma 6 4 3 2 2 2 5" xfId="14070" xr:uid="{B6079599-901B-4A88-A175-6C00A4714998}"/>
    <cellStyle name="Comma 6 4 3 2 2 3" xfId="2949" xr:uid="{F1BA9075-F525-41F6-BAC6-6CFFFC23F5B9}"/>
    <cellStyle name="Comma 6 4 3 2 2 3 2" xfId="6993" xr:uid="{80058220-5FFC-40A9-8AF3-7C3D3BFD4344}"/>
    <cellStyle name="Comma 6 4 3 2 2 3 2 2" xfId="19125" xr:uid="{7E45A782-072F-43A3-8317-3BF1FC2F6250}"/>
    <cellStyle name="Comma 6 4 3 2 2 3 3" xfId="11037" xr:uid="{62B29CDB-36C2-40C9-870B-725361BCB4EC}"/>
    <cellStyle name="Comma 6 4 3 2 2 3 3 2" xfId="23169" xr:uid="{0C1FCACF-8CCB-49D5-981B-2306628A3C1E}"/>
    <cellStyle name="Comma 6 4 3 2 2 3 4" xfId="15081" xr:uid="{C75748B9-7AD2-4B96-8991-3CA018AEFA40}"/>
    <cellStyle name="Comma 6 4 3 2 2 4" xfId="4971" xr:uid="{47DE0D47-7850-42D4-9086-8D2B8B492C18}"/>
    <cellStyle name="Comma 6 4 3 2 2 4 2" xfId="17103" xr:uid="{56AAF528-08FE-4953-AB18-AD3C73E716D2}"/>
    <cellStyle name="Comma 6 4 3 2 2 5" xfId="9015" xr:uid="{BD120FB4-B1AD-4A2F-8143-E4CA3972A00D}"/>
    <cellStyle name="Comma 6 4 3 2 2 5 2" xfId="21147" xr:uid="{E64ABA68-1DCA-4B3C-89E3-88150372CF38}"/>
    <cellStyle name="Comma 6 4 3 2 2 6" xfId="13059" xr:uid="{498F67DE-4F9A-4D0D-9B8A-DC6929729FE2}"/>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3" xfId="11543" xr:uid="{5EFDC289-B85E-4AAD-A5FF-6CC5A92DBC2B}"/>
    <cellStyle name="Comma 6 4 3 2 3 2 3 2" xfId="23675" xr:uid="{DAEF6A59-CB83-4640-8D92-2AF057BBBA6E}"/>
    <cellStyle name="Comma 6 4 3 2 3 2 4" xfId="15587" xr:uid="{7BDC70AB-62D6-4653-8B3C-E150EFA2C442}"/>
    <cellStyle name="Comma 6 4 3 2 3 3" xfId="5477" xr:uid="{59D35068-084A-4067-B006-F44249A0D4A9}"/>
    <cellStyle name="Comma 6 4 3 2 3 3 2" xfId="17609" xr:uid="{BD8A0D6D-D7F3-4143-91FA-7597BFE5B08C}"/>
    <cellStyle name="Comma 6 4 3 2 3 4" xfId="9521" xr:uid="{AF096C54-12A5-4D21-ADBB-1C3668AC0CC7}"/>
    <cellStyle name="Comma 6 4 3 2 3 4 2" xfId="21653" xr:uid="{2BB3167E-CD3B-427F-AF3B-5624D932E8BC}"/>
    <cellStyle name="Comma 6 4 3 2 3 5" xfId="13565" xr:uid="{46FB6391-170C-44C4-B285-A39D9B915C86}"/>
    <cellStyle name="Comma 6 4 3 2 4" xfId="2444" xr:uid="{DECDDAFB-D11D-4FE4-81A5-2DE302425B7A}"/>
    <cellStyle name="Comma 6 4 3 2 4 2" xfId="6488" xr:uid="{1D302CF5-BAC0-41BD-A963-EC4E7AD001E2}"/>
    <cellStyle name="Comma 6 4 3 2 4 2 2" xfId="18620" xr:uid="{1BBA1DA2-0E19-40EC-8926-D34CDB19B942}"/>
    <cellStyle name="Comma 6 4 3 2 4 3" xfId="10532" xr:uid="{87585E9A-A631-4120-B71E-54C2743FB364}"/>
    <cellStyle name="Comma 6 4 3 2 4 3 2" xfId="22664" xr:uid="{5E20AC23-647A-48AE-B25E-5E94D2709450}"/>
    <cellStyle name="Comma 6 4 3 2 4 4" xfId="14576" xr:uid="{08E9865A-8343-42D9-B5DB-951801649745}"/>
    <cellStyle name="Comma 6 4 3 2 5" xfId="4466" xr:uid="{D7103DB4-5DD7-45A0-8C1F-FB4DA8D7ADC6}"/>
    <cellStyle name="Comma 6 4 3 2 5 2" xfId="16598" xr:uid="{F8F1B4C1-344F-4B96-9D26-E2160ABC7ACE}"/>
    <cellStyle name="Comma 6 4 3 2 6" xfId="8510" xr:uid="{99C89AF2-8559-4064-86EA-497472395318}"/>
    <cellStyle name="Comma 6 4 3 2 6 2" xfId="20642" xr:uid="{D9D9060B-D715-474E-A5FC-4AD41AD9A541}"/>
    <cellStyle name="Comma 6 4 3 2 7" xfId="12554" xr:uid="{51489DE7-E55D-4D76-87CD-1DE7209C62A0}"/>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3" xfId="11795" xr:uid="{AE90CE62-E231-43A3-91F3-F84AD5853D0F}"/>
    <cellStyle name="Comma 6 4 3 3 2 2 3 2" xfId="23927" xr:uid="{BC7F4F5C-907B-45A2-9A00-BE41B2CB8114}"/>
    <cellStyle name="Comma 6 4 3 3 2 2 4" xfId="15839" xr:uid="{EB19DBF0-02D6-446B-9C78-F849457437A5}"/>
    <cellStyle name="Comma 6 4 3 3 2 3" xfId="5729" xr:uid="{AFFFFDBE-7F9D-4B45-A079-2AAEC06D0755}"/>
    <cellStyle name="Comma 6 4 3 3 2 3 2" xfId="17861" xr:uid="{3A7EFA8F-B85A-4BB8-AF97-A1744A894B99}"/>
    <cellStyle name="Comma 6 4 3 3 2 4" xfId="9773" xr:uid="{4415F2A9-1E75-452D-940D-9794C3834C7A}"/>
    <cellStyle name="Comma 6 4 3 3 2 4 2" xfId="21905" xr:uid="{EEF72D05-CA23-43BA-B846-58DDB014A41F}"/>
    <cellStyle name="Comma 6 4 3 3 2 5" xfId="13817" xr:uid="{A28B64CD-6918-4F7C-88D7-8E0868D98FC4}"/>
    <cellStyle name="Comma 6 4 3 3 3" xfId="2696" xr:uid="{620147B2-6643-44AC-A02F-7B6696B414F3}"/>
    <cellStyle name="Comma 6 4 3 3 3 2" xfId="6740" xr:uid="{3E787423-D000-466E-AD2B-77EF47CBAD85}"/>
    <cellStyle name="Comma 6 4 3 3 3 2 2" xfId="18872" xr:uid="{A37226EB-FB3E-43A6-9723-6FEC212B704C}"/>
    <cellStyle name="Comma 6 4 3 3 3 3" xfId="10784" xr:uid="{BC928CA5-35B2-4D48-AE32-87151AC8D4AF}"/>
    <cellStyle name="Comma 6 4 3 3 3 3 2" xfId="22916" xr:uid="{D38A540E-B95B-4790-982E-CC1FD48A79BC}"/>
    <cellStyle name="Comma 6 4 3 3 3 4" xfId="14828" xr:uid="{CB29CA2A-0969-4AA8-8900-A0D1835FABBE}"/>
    <cellStyle name="Comma 6 4 3 3 4" xfId="4718" xr:uid="{5278BEA1-9036-4265-96D4-5121F83E3D2E}"/>
    <cellStyle name="Comma 6 4 3 3 4 2" xfId="16850" xr:uid="{0DA9CC8D-8776-430C-AA6C-8D469ABCFA6C}"/>
    <cellStyle name="Comma 6 4 3 3 5" xfId="8762" xr:uid="{4A312BAB-0BCC-4B82-8BF1-B9AF0A5B6A1E}"/>
    <cellStyle name="Comma 6 4 3 3 5 2" xfId="20894" xr:uid="{00D4F34E-2AB9-4BE6-819A-1ADDFC097D12}"/>
    <cellStyle name="Comma 6 4 3 3 6" xfId="12806" xr:uid="{780B6C13-4F72-460D-BA90-C8A9EA434E7B}"/>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3" xfId="11290" xr:uid="{2F38609D-B99C-4168-8221-13205DBA7418}"/>
    <cellStyle name="Comma 6 4 3 4 2 3 2" xfId="23422" xr:uid="{4440C50B-843A-45BA-A4BC-B758576F3A66}"/>
    <cellStyle name="Comma 6 4 3 4 2 4" xfId="15334" xr:uid="{FF80EF93-D66C-4D89-8AE3-CC98584D23F3}"/>
    <cellStyle name="Comma 6 4 3 4 3" xfId="5224" xr:uid="{527CB1CA-430F-45F9-A504-E5C319C6D886}"/>
    <cellStyle name="Comma 6 4 3 4 3 2" xfId="17356" xr:uid="{094C0260-F53C-4E61-AB4C-D02C7D35E074}"/>
    <cellStyle name="Comma 6 4 3 4 4" xfId="9268" xr:uid="{3A3ADA7B-F083-4CBC-8FE7-EFE26110E121}"/>
    <cellStyle name="Comma 6 4 3 4 4 2" xfId="21400" xr:uid="{1119AD29-3E6E-4959-9525-7F175D5383CD}"/>
    <cellStyle name="Comma 6 4 3 4 5" xfId="13312" xr:uid="{14D47ADB-5D0E-468B-8DEC-C5778066A788}"/>
    <cellStyle name="Comma 6 4 3 5" xfId="2191" xr:uid="{E03F18E4-1E4B-4B7C-A2C3-34777EDCC46C}"/>
    <cellStyle name="Comma 6 4 3 5 2" xfId="6235" xr:uid="{C9858F1D-A183-455E-8D89-65B8A2DC8308}"/>
    <cellStyle name="Comma 6 4 3 5 2 2" xfId="18367" xr:uid="{BE166862-25FE-4BD3-A1D4-9F323C6B4795}"/>
    <cellStyle name="Comma 6 4 3 5 3" xfId="10279" xr:uid="{F62D6417-53FE-4656-9801-3FAAB3F22B36}"/>
    <cellStyle name="Comma 6 4 3 5 3 2" xfId="22411" xr:uid="{15155D1E-268F-48A1-B8F9-F71B692251A0}"/>
    <cellStyle name="Comma 6 4 3 5 4" xfId="14323" xr:uid="{992590FD-8178-4AFE-9559-06E30CFCE7B2}"/>
    <cellStyle name="Comma 6 4 3 6" xfId="4213" xr:uid="{FDAB54CF-1D9E-4A2F-9539-66979E8B612F}"/>
    <cellStyle name="Comma 6 4 3 6 2" xfId="16345" xr:uid="{5F65846C-7E63-4483-A74C-4A5C9C486F8C}"/>
    <cellStyle name="Comma 6 4 3 7" xfId="8257" xr:uid="{EB4F2F9B-19DF-44BE-A0E3-E95CD95DE80B}"/>
    <cellStyle name="Comma 6 4 3 7 2" xfId="20389" xr:uid="{67FC7CC7-B65D-4E6D-8EAA-284868439522}"/>
    <cellStyle name="Comma 6 4 3 8" xfId="12301" xr:uid="{607E7DA0-26F7-4E23-ACEE-1641B3C562DA}"/>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3" xfId="11922" xr:uid="{633C0A0C-52F7-4BCA-983F-56559F759448}"/>
    <cellStyle name="Comma 6 4 4 2 2 2 3 2" xfId="24054" xr:uid="{E5E81DB9-1D50-4F8C-A44C-3DA1A3CE502A}"/>
    <cellStyle name="Comma 6 4 4 2 2 2 4" xfId="15966" xr:uid="{717B90BD-C280-45DC-9EAB-4CEC452A93A5}"/>
    <cellStyle name="Comma 6 4 4 2 2 3" xfId="5856" xr:uid="{6168145E-A8B4-4467-BA49-C0202B1D447D}"/>
    <cellStyle name="Comma 6 4 4 2 2 3 2" xfId="17988" xr:uid="{F45A2CB9-1EDB-4626-8E1D-B3A40EA3DD61}"/>
    <cellStyle name="Comma 6 4 4 2 2 4" xfId="9900" xr:uid="{F80976C5-0BCA-48FD-98A8-8E6B987C422F}"/>
    <cellStyle name="Comma 6 4 4 2 2 4 2" xfId="22032" xr:uid="{DF9C3DBE-95A1-42E5-A817-ED6CF0B3B462}"/>
    <cellStyle name="Comma 6 4 4 2 2 5" xfId="13944" xr:uid="{72AEAE54-4590-4322-A856-3F10DC7E3046}"/>
    <cellStyle name="Comma 6 4 4 2 3" xfId="2823" xr:uid="{FBA00749-6ABC-4422-A039-964A683D50EB}"/>
    <cellStyle name="Comma 6 4 4 2 3 2" xfId="6867" xr:uid="{8896F32B-00F0-423B-918E-A87C32F14291}"/>
    <cellStyle name="Comma 6 4 4 2 3 2 2" xfId="18999" xr:uid="{006A9245-2FD5-4227-A1C9-749DFDA85442}"/>
    <cellStyle name="Comma 6 4 4 2 3 3" xfId="10911" xr:uid="{3DC7685A-2D20-4974-B715-808D63AC77DC}"/>
    <cellStyle name="Comma 6 4 4 2 3 3 2" xfId="23043" xr:uid="{89C8BFDE-C1B7-4BCE-80A8-EF53630577D6}"/>
    <cellStyle name="Comma 6 4 4 2 3 4" xfId="14955" xr:uid="{8B72C3D6-3807-4067-96A1-79366F2E88FF}"/>
    <cellStyle name="Comma 6 4 4 2 4" xfId="4845" xr:uid="{FF10CD80-0C85-4372-96A9-7A75ABC3C27B}"/>
    <cellStyle name="Comma 6 4 4 2 4 2" xfId="16977" xr:uid="{B58AF0B3-BF01-4D68-BAE6-3BC66F70294E}"/>
    <cellStyle name="Comma 6 4 4 2 5" xfId="8889" xr:uid="{0A743665-C5E6-4F31-8489-D7214B5C38F8}"/>
    <cellStyle name="Comma 6 4 4 2 5 2" xfId="21021" xr:uid="{407EFFB6-335C-40D7-89DE-BB1256E3D3C5}"/>
    <cellStyle name="Comma 6 4 4 2 6" xfId="12933" xr:uid="{4FCB8D34-D032-4C26-BD22-9C1E0A3A477E}"/>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3" xfId="11417" xr:uid="{BC0360FE-1CA5-4A31-949F-9C04954F3484}"/>
    <cellStyle name="Comma 6 4 4 3 2 3 2" xfId="23549" xr:uid="{98C171BA-4F19-44D6-B439-184479871744}"/>
    <cellStyle name="Comma 6 4 4 3 2 4" xfId="15461" xr:uid="{2D6CAA9E-FCD7-4751-BDB5-36B2492D01D1}"/>
    <cellStyle name="Comma 6 4 4 3 3" xfId="5351" xr:uid="{394DA95A-133A-4BEF-97F0-A3A917AF3B75}"/>
    <cellStyle name="Comma 6 4 4 3 3 2" xfId="17483" xr:uid="{EEBA76ED-F6D4-4642-B39A-ACE322D6C075}"/>
    <cellStyle name="Comma 6 4 4 3 4" xfId="9395" xr:uid="{163E8192-55E5-4921-87F5-3E2833F7D1AE}"/>
    <cellStyle name="Comma 6 4 4 3 4 2" xfId="21527" xr:uid="{9B35C38A-DD98-4D28-AC79-E027207280E6}"/>
    <cellStyle name="Comma 6 4 4 3 5" xfId="13439" xr:uid="{BDA806F7-3893-4E9A-ACCA-3CD24AB86BB3}"/>
    <cellStyle name="Comma 6 4 4 4" xfId="2318" xr:uid="{D930F9CA-8638-48B5-80B6-FD2CD99C415D}"/>
    <cellStyle name="Comma 6 4 4 4 2" xfId="6362" xr:uid="{C6D7DA3B-8710-4C82-98DE-38F86106F78F}"/>
    <cellStyle name="Comma 6 4 4 4 2 2" xfId="18494" xr:uid="{680197F4-E826-417C-8E6B-6D445ADE0039}"/>
    <cellStyle name="Comma 6 4 4 4 3" xfId="10406" xr:uid="{3A6CABE2-FE7E-49D4-9C63-27539C957BCC}"/>
    <cellStyle name="Comma 6 4 4 4 3 2" xfId="22538" xr:uid="{046F5382-0CC2-49F5-8448-1A2240DE04EB}"/>
    <cellStyle name="Comma 6 4 4 4 4" xfId="14450" xr:uid="{FFA2C3B3-7B4D-4641-8836-DEFC6DE676F4}"/>
    <cellStyle name="Comma 6 4 4 5" xfId="4340" xr:uid="{EECC37FB-92E8-4C06-AAB2-7426CC5701CE}"/>
    <cellStyle name="Comma 6 4 4 5 2" xfId="16472" xr:uid="{A09E4695-0E59-4E05-A1DF-60EE28A4ECA8}"/>
    <cellStyle name="Comma 6 4 4 6" xfId="8384" xr:uid="{F0AD5CED-DC57-4AEC-8954-590E419D8E6E}"/>
    <cellStyle name="Comma 6 4 4 6 2" xfId="20516" xr:uid="{660131E6-C800-4408-90DE-A9A56E7AF9A8}"/>
    <cellStyle name="Comma 6 4 4 7" xfId="12428" xr:uid="{3F3499CB-B061-4A26-8898-F7111B631BAF}"/>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3" xfId="11669" xr:uid="{EBA66F21-6946-4B6D-A7BD-3B5B27F0682E}"/>
    <cellStyle name="Comma 6 4 5 2 2 3 2" xfId="23801" xr:uid="{3B931590-C3A5-4599-97E9-D33607C906D5}"/>
    <cellStyle name="Comma 6 4 5 2 2 4" xfId="15713" xr:uid="{BADDFF69-C884-49A7-B437-2C972A88A05F}"/>
    <cellStyle name="Comma 6 4 5 2 3" xfId="5603" xr:uid="{94DCEF35-8366-4511-87AF-802665F825C0}"/>
    <cellStyle name="Comma 6 4 5 2 3 2" xfId="17735" xr:uid="{CFD02ADC-C077-46C9-BD5E-C68642D6CEB0}"/>
    <cellStyle name="Comma 6 4 5 2 4" xfId="9647" xr:uid="{1380BF53-D838-43D3-8930-D6253A7B67B8}"/>
    <cellStyle name="Comma 6 4 5 2 4 2" xfId="21779" xr:uid="{03BAD268-8CA9-4477-9C06-746613923103}"/>
    <cellStyle name="Comma 6 4 5 2 5" xfId="13691" xr:uid="{FC6C5024-6985-40AA-92A8-49D9C7182F3D}"/>
    <cellStyle name="Comma 6 4 5 3" xfId="2570" xr:uid="{AEF32D3F-9D5B-4B9D-858F-FA6408FB0748}"/>
    <cellStyle name="Comma 6 4 5 3 2" xfId="6614" xr:uid="{C6416149-4351-42A8-8A85-3C84E693E4C0}"/>
    <cellStyle name="Comma 6 4 5 3 2 2" xfId="18746" xr:uid="{24B2BE91-63EB-4FE8-99B0-67C6B89B623E}"/>
    <cellStyle name="Comma 6 4 5 3 3" xfId="10658" xr:uid="{D92F1620-D1FF-458A-BA17-07BC4CC10C69}"/>
    <cellStyle name="Comma 6 4 5 3 3 2" xfId="22790" xr:uid="{88D2A055-CDBB-4753-9E17-1DA357488D77}"/>
    <cellStyle name="Comma 6 4 5 3 4" xfId="14702" xr:uid="{5B55F69E-2E44-4CC7-9C97-FF71832BE6C8}"/>
    <cellStyle name="Comma 6 4 5 4" xfId="4592" xr:uid="{6F93EB47-9AAB-46C9-9541-CD1EFA51E3DD}"/>
    <cellStyle name="Comma 6 4 5 4 2" xfId="16724" xr:uid="{82B78633-B064-429A-9A5D-7A76A70D507F}"/>
    <cellStyle name="Comma 6 4 5 5" xfId="8636" xr:uid="{9C0405CD-9C9C-4B24-BF37-712005346D2D}"/>
    <cellStyle name="Comma 6 4 5 5 2" xfId="20768" xr:uid="{95DF9D36-5036-40DB-ADAE-EABC6FEA2558}"/>
    <cellStyle name="Comma 6 4 5 6" xfId="12680" xr:uid="{A4E8789C-B73C-416F-8F48-F14764EED5FE}"/>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3" xfId="11164" xr:uid="{641DF302-9628-4F65-B87A-C30B3B60D9CB}"/>
    <cellStyle name="Comma 6 4 6 2 3 2" xfId="23296" xr:uid="{F8DB35C3-355C-4166-8D5B-D5AB2FDB6062}"/>
    <cellStyle name="Comma 6 4 6 2 4" xfId="15208" xr:uid="{1C416826-4E83-4CB4-B745-55A868A36ABE}"/>
    <cellStyle name="Comma 6 4 6 3" xfId="5098" xr:uid="{A23C0727-5E2D-44B2-9ADB-AFF7057013EC}"/>
    <cellStyle name="Comma 6 4 6 3 2" xfId="17230" xr:uid="{C611C49E-22E3-4505-8E5E-8AF547B4D459}"/>
    <cellStyle name="Comma 6 4 6 4" xfId="9142" xr:uid="{6DF72383-9BE1-43D8-B6B9-6F5009C7D0BF}"/>
    <cellStyle name="Comma 6 4 6 4 2" xfId="21274" xr:uid="{455C738B-8D9F-416A-828E-5304EDBCFFB8}"/>
    <cellStyle name="Comma 6 4 6 5" xfId="13186" xr:uid="{BCDA626E-D29D-4E42-89BF-8FD8BC467888}"/>
    <cellStyle name="Comma 6 4 7" xfId="2065" xr:uid="{62E6801E-816C-41EF-B1D4-7CBD530D0C5F}"/>
    <cellStyle name="Comma 6 4 7 2" xfId="6109" xr:uid="{E7933317-F193-4388-B4BE-BD4747712B00}"/>
    <cellStyle name="Comma 6 4 7 2 2" xfId="18241" xr:uid="{F1338E59-6407-49BE-8CB0-41B71AA05FF4}"/>
    <cellStyle name="Comma 6 4 7 3" xfId="10153" xr:uid="{35D43B26-7FB0-4ED1-B302-922B11B1F85A}"/>
    <cellStyle name="Comma 6 4 7 3 2" xfId="22285" xr:uid="{18F52E25-286D-49CB-AC29-D492755F56AF}"/>
    <cellStyle name="Comma 6 4 7 4" xfId="14197" xr:uid="{AB1F4073-765A-4B68-AAA7-160839AED604}"/>
    <cellStyle name="Comma 6 4 8" xfId="4087" xr:uid="{2B518F8A-8448-460C-B6EB-F6A2608A2FFC}"/>
    <cellStyle name="Comma 6 4 8 2" xfId="16219" xr:uid="{DE561877-2C13-481C-B3DA-ADC1DE551E68}"/>
    <cellStyle name="Comma 6 4 9" xfId="8131" xr:uid="{D303267C-DF52-42B7-AAD7-BC5738362C35}"/>
    <cellStyle name="Comma 6 4 9 2" xfId="20263" xr:uid="{FB1E3312-8423-4E02-92D0-693F1A58F626}"/>
    <cellStyle name="Comma 6 5" xfId="64" xr:uid="{0F3BADCC-DB6F-499C-83B4-8122D730F36F}"/>
    <cellStyle name="Comma 6 5 10" xfId="12196" xr:uid="{797396F3-7BA2-49A3-AF60-D149BDB53F86}"/>
    <cellStyle name="Comma 6 5 2" xfId="127" xr:uid="{78B6327F-CD38-4F84-B72C-49CA6867105F}"/>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3" xfId="12132" xr:uid="{C08DCAAF-B3FD-4415-85FF-DB98CC5457DB}"/>
    <cellStyle name="Comma 6 5 2 2 2 2 2 2 3 2" xfId="24264" xr:uid="{61D99937-D35E-44E6-8C67-6F958138D216}"/>
    <cellStyle name="Comma 6 5 2 2 2 2 2 2 4" xfId="16176" xr:uid="{7862CD72-EC68-41E8-90E3-27DDCC72284E}"/>
    <cellStyle name="Comma 6 5 2 2 2 2 2 3" xfId="6066" xr:uid="{75DF38FD-00A5-47D8-A3B7-18CDE53B5389}"/>
    <cellStyle name="Comma 6 5 2 2 2 2 2 3 2" xfId="18198" xr:uid="{C3FFE1C0-E817-48A4-A5E6-3DA305C80D11}"/>
    <cellStyle name="Comma 6 5 2 2 2 2 2 4" xfId="10110" xr:uid="{E5B5DD0B-B9CB-4C15-9BB1-9AE9A483A5B0}"/>
    <cellStyle name="Comma 6 5 2 2 2 2 2 4 2" xfId="22242" xr:uid="{796D9E4C-2E6E-4297-BCE1-C8FB25ABB355}"/>
    <cellStyle name="Comma 6 5 2 2 2 2 2 5" xfId="14154" xr:uid="{90698324-2D78-4C3E-81AC-C0BC1FC6C299}"/>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3" xfId="11121" xr:uid="{5F96D47F-7C87-45D2-8B01-7BDEFD40A294}"/>
    <cellStyle name="Comma 6 5 2 2 2 2 3 3 2" xfId="23253" xr:uid="{944488FA-AA90-4FAA-8186-719BE8B3061F}"/>
    <cellStyle name="Comma 6 5 2 2 2 2 3 4" xfId="15165" xr:uid="{9796B838-6411-4128-947B-45DBFE2AA94E}"/>
    <cellStyle name="Comma 6 5 2 2 2 2 4" xfId="5055" xr:uid="{1FE08908-A351-4593-8998-04D73EC97DCC}"/>
    <cellStyle name="Comma 6 5 2 2 2 2 4 2" xfId="17187" xr:uid="{F1D646DF-3751-4F36-A44B-EA6BF9DB37A5}"/>
    <cellStyle name="Comma 6 5 2 2 2 2 5" xfId="9099" xr:uid="{0BE2B193-5508-4648-8D67-B8A3A25614E0}"/>
    <cellStyle name="Comma 6 5 2 2 2 2 5 2" xfId="21231" xr:uid="{207FAEBE-A4CD-4A79-BFD8-B9895597930D}"/>
    <cellStyle name="Comma 6 5 2 2 2 2 6" xfId="13143" xr:uid="{D21FB4A4-7CD1-46B6-8D14-68D9AB545B00}"/>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3" xfId="11627" xr:uid="{6A2A830D-A989-4B71-A550-A2B7D0C68F35}"/>
    <cellStyle name="Comma 6 5 2 2 2 3 2 3 2" xfId="23759" xr:uid="{77F45B4C-8230-4B42-9DF2-40F0A60AE0F5}"/>
    <cellStyle name="Comma 6 5 2 2 2 3 2 4" xfId="15671" xr:uid="{24187212-6F45-489B-96E8-B014350E99B9}"/>
    <cellStyle name="Comma 6 5 2 2 2 3 3" xfId="5561" xr:uid="{0C5D0313-B7DF-4735-A47D-B2CAC856CC22}"/>
    <cellStyle name="Comma 6 5 2 2 2 3 3 2" xfId="17693" xr:uid="{8B68781B-26B0-42D4-94CD-34A4DBC60CB0}"/>
    <cellStyle name="Comma 6 5 2 2 2 3 4" xfId="9605" xr:uid="{C316DD53-F291-483E-9B8E-7F1601D0BEA2}"/>
    <cellStyle name="Comma 6 5 2 2 2 3 4 2" xfId="21737" xr:uid="{E8247D2A-67E9-42A1-BC36-D5F4149955C8}"/>
    <cellStyle name="Comma 6 5 2 2 2 3 5" xfId="13649" xr:uid="{67E67C11-92BF-47CA-A6C2-5481DA3BFC97}"/>
    <cellStyle name="Comma 6 5 2 2 2 4" xfId="2528" xr:uid="{004B978E-990E-4349-AA0C-DEEEE65522E8}"/>
    <cellStyle name="Comma 6 5 2 2 2 4 2" xfId="6572" xr:uid="{E9A87EC2-B525-4A35-B741-4F7BABE35F1C}"/>
    <cellStyle name="Comma 6 5 2 2 2 4 2 2" xfId="18704" xr:uid="{C98CABC5-1AB8-4E4D-B00A-A8D86D4B21A3}"/>
    <cellStyle name="Comma 6 5 2 2 2 4 3" xfId="10616" xr:uid="{A9456B9A-BEBF-4CAB-8801-7E59DE688FAA}"/>
    <cellStyle name="Comma 6 5 2 2 2 4 3 2" xfId="22748" xr:uid="{062E460D-2F8A-48BC-840B-C371F6133D58}"/>
    <cellStyle name="Comma 6 5 2 2 2 4 4" xfId="14660" xr:uid="{3C014105-25A4-46DE-942A-55A5AB630F60}"/>
    <cellStyle name="Comma 6 5 2 2 2 5" xfId="4550" xr:uid="{B5847C16-F5BA-4B08-ACE0-7F095A14840D}"/>
    <cellStyle name="Comma 6 5 2 2 2 5 2" xfId="16682" xr:uid="{2FCED93D-D05B-4BD0-B7A5-7DF82AE3D3A1}"/>
    <cellStyle name="Comma 6 5 2 2 2 6" xfId="8594" xr:uid="{2004D615-E4AA-4471-93B9-38AE2D92EC46}"/>
    <cellStyle name="Comma 6 5 2 2 2 6 2" xfId="20726" xr:uid="{D19EE3F7-4800-4A7F-B9E2-8A50CD25C47B}"/>
    <cellStyle name="Comma 6 5 2 2 2 7" xfId="12638" xr:uid="{A6D15B2B-7E25-476C-926A-AE24B838A2F5}"/>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3" xfId="11879" xr:uid="{7E87C249-E5F7-417D-87E1-7ACE75C881E5}"/>
    <cellStyle name="Comma 6 5 2 2 3 2 2 3 2" xfId="24011" xr:uid="{E600ADDA-AF67-453C-89D5-CC38B027B90B}"/>
    <cellStyle name="Comma 6 5 2 2 3 2 2 4" xfId="15923" xr:uid="{D87ECB16-7255-49AB-ABAB-F45D66A62DF1}"/>
    <cellStyle name="Comma 6 5 2 2 3 2 3" xfId="5813" xr:uid="{78B2B882-6E18-4D25-832F-01CF3D4D4A1E}"/>
    <cellStyle name="Comma 6 5 2 2 3 2 3 2" xfId="17945" xr:uid="{BC3D5559-6E5E-4372-81FD-BB7E797C9706}"/>
    <cellStyle name="Comma 6 5 2 2 3 2 4" xfId="9857" xr:uid="{AD3AF065-CFB0-48AF-B678-6C089DCF6427}"/>
    <cellStyle name="Comma 6 5 2 2 3 2 4 2" xfId="21989" xr:uid="{29281234-8FAF-4989-B22E-05E1659EA5F3}"/>
    <cellStyle name="Comma 6 5 2 2 3 2 5" xfId="13901" xr:uid="{7625A530-5837-4745-8173-8BC8F55E4F46}"/>
    <cellStyle name="Comma 6 5 2 2 3 3" xfId="2780" xr:uid="{BD2A9EFE-0B4E-496A-A4E5-AE552CA7E5D3}"/>
    <cellStyle name="Comma 6 5 2 2 3 3 2" xfId="6824" xr:uid="{6887DDF0-29A6-45CD-A55D-523A0F6FB81C}"/>
    <cellStyle name="Comma 6 5 2 2 3 3 2 2" xfId="18956" xr:uid="{012C737A-783E-442C-A15D-66450BB9B3FB}"/>
    <cellStyle name="Comma 6 5 2 2 3 3 3" xfId="10868" xr:uid="{E70C4E68-7F0E-478E-A1BC-69F98392DDE6}"/>
    <cellStyle name="Comma 6 5 2 2 3 3 3 2" xfId="23000" xr:uid="{863353D8-FBA4-4409-86DF-21526F57DB47}"/>
    <cellStyle name="Comma 6 5 2 2 3 3 4" xfId="14912" xr:uid="{0A877361-69C2-40CB-8627-6ED861484FC1}"/>
    <cellStyle name="Comma 6 5 2 2 3 4" xfId="4802" xr:uid="{2271E615-9DCF-4916-ADFB-6F6B1CDA0D5C}"/>
    <cellStyle name="Comma 6 5 2 2 3 4 2" xfId="16934" xr:uid="{0F52E5FD-E28F-44A4-A24A-9C6EB8C9B681}"/>
    <cellStyle name="Comma 6 5 2 2 3 5" xfId="8846" xr:uid="{505EF9EE-42AB-4FB6-B2A0-E2197707E55A}"/>
    <cellStyle name="Comma 6 5 2 2 3 5 2" xfId="20978" xr:uid="{C65DBC6F-7564-40B1-A9F4-E35407D61B02}"/>
    <cellStyle name="Comma 6 5 2 2 3 6" xfId="12890" xr:uid="{E1E0C545-EE7E-4D2D-92C1-7EEAF65E176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3" xfId="11374" xr:uid="{F5B3DC6D-E75D-4B6A-84E3-9329FD911A9F}"/>
    <cellStyle name="Comma 6 5 2 2 4 2 3 2" xfId="23506" xr:uid="{70140F8B-9230-451F-AE28-15E87BEA8A6E}"/>
    <cellStyle name="Comma 6 5 2 2 4 2 4" xfId="15418" xr:uid="{C1D2837A-8BB1-424A-A0EE-387AD00CC930}"/>
    <cellStyle name="Comma 6 5 2 2 4 3" xfId="5308" xr:uid="{1CDD6C3E-06E2-4DB7-86AD-A1599F7675F0}"/>
    <cellStyle name="Comma 6 5 2 2 4 3 2" xfId="17440" xr:uid="{771F48D3-FED2-4B8E-97E8-D773E4ACA22F}"/>
    <cellStyle name="Comma 6 5 2 2 4 4" xfId="9352" xr:uid="{362A5297-8E5A-4242-A7CF-083333FF3D9A}"/>
    <cellStyle name="Comma 6 5 2 2 4 4 2" xfId="21484" xr:uid="{FE208FAC-83FD-4DC7-BCB1-02B68716ADC3}"/>
    <cellStyle name="Comma 6 5 2 2 4 5" xfId="13396" xr:uid="{A7C92A39-0A55-46B7-B2A6-C84C0446C524}"/>
    <cellStyle name="Comma 6 5 2 2 5" xfId="2275" xr:uid="{D70D2961-675D-4CF9-B155-8DEBF87362D9}"/>
    <cellStyle name="Comma 6 5 2 2 5 2" xfId="6319" xr:uid="{FECE5098-D16D-49AD-860C-18703AAC4BEB}"/>
    <cellStyle name="Comma 6 5 2 2 5 2 2" xfId="18451" xr:uid="{73A20624-3BBF-486D-999C-6370F3E9735C}"/>
    <cellStyle name="Comma 6 5 2 2 5 3" xfId="10363" xr:uid="{C3A1536E-1C14-46CE-9960-04CD0B22C4B9}"/>
    <cellStyle name="Comma 6 5 2 2 5 3 2" xfId="22495" xr:uid="{CC4F3EA2-CFEF-46AF-85C9-37D4E04AFE62}"/>
    <cellStyle name="Comma 6 5 2 2 5 4" xfId="14407" xr:uid="{2B323D5A-CE6E-43EC-84A4-808BECD50CAB}"/>
    <cellStyle name="Comma 6 5 2 2 6" xfId="4297" xr:uid="{BA06F688-7C07-4885-BEB3-98EFB9295CF1}"/>
    <cellStyle name="Comma 6 5 2 2 6 2" xfId="16429" xr:uid="{21F7F885-9792-48AA-B899-BF3F69296D75}"/>
    <cellStyle name="Comma 6 5 2 2 7" xfId="8341" xr:uid="{DF41AEA5-0729-4F73-9179-BC4402626539}"/>
    <cellStyle name="Comma 6 5 2 2 7 2" xfId="20473" xr:uid="{9F9961C9-E51B-439E-9A16-A76E6694301D}"/>
    <cellStyle name="Comma 6 5 2 2 8" xfId="12385" xr:uid="{7EEF4A5F-203C-481F-AD48-C69395436A2C}"/>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3" xfId="12006" xr:uid="{46BD8FBC-35B1-4240-8FBA-FA4E03C72301}"/>
    <cellStyle name="Comma 6 5 2 3 2 2 2 3 2" xfId="24138" xr:uid="{780376E1-18B9-48BF-9886-BD349C8F6E4C}"/>
    <cellStyle name="Comma 6 5 2 3 2 2 2 4" xfId="16050" xr:uid="{FD092AC7-8BB6-48A1-899C-60380FAE048D}"/>
    <cellStyle name="Comma 6 5 2 3 2 2 3" xfId="5940" xr:uid="{F9F0002B-39CE-40EE-BE16-79CA44E98072}"/>
    <cellStyle name="Comma 6 5 2 3 2 2 3 2" xfId="18072" xr:uid="{C4AD4013-A073-414A-96B7-1C400F5EDDC2}"/>
    <cellStyle name="Comma 6 5 2 3 2 2 4" xfId="9984" xr:uid="{6792A21C-A1E7-4B34-9DBE-F123727A2B91}"/>
    <cellStyle name="Comma 6 5 2 3 2 2 4 2" xfId="22116" xr:uid="{2A70D180-C298-4F76-8524-2A99981B0781}"/>
    <cellStyle name="Comma 6 5 2 3 2 2 5" xfId="14028" xr:uid="{30DE1CF7-5C46-4B41-9EBC-99E487128651}"/>
    <cellStyle name="Comma 6 5 2 3 2 3" xfId="2907" xr:uid="{D5FB7A3C-BD6A-4029-99B7-7869BC6C171A}"/>
    <cellStyle name="Comma 6 5 2 3 2 3 2" xfId="6951" xr:uid="{2692CEB1-B860-4D6D-9246-F8A50F9376DC}"/>
    <cellStyle name="Comma 6 5 2 3 2 3 2 2" xfId="19083" xr:uid="{42A8E825-03DE-49A4-B498-996F2BCA7B3F}"/>
    <cellStyle name="Comma 6 5 2 3 2 3 3" xfId="10995" xr:uid="{A8A25A15-FCC6-49F7-9B90-7A3D0252D8A1}"/>
    <cellStyle name="Comma 6 5 2 3 2 3 3 2" xfId="23127" xr:uid="{E471205A-F80A-4990-8BB1-AD5C367F1506}"/>
    <cellStyle name="Comma 6 5 2 3 2 3 4" xfId="15039" xr:uid="{BB693329-0D5E-4391-ABBA-C5C5AA1D7CBA}"/>
    <cellStyle name="Comma 6 5 2 3 2 4" xfId="4929" xr:uid="{3D8540AC-957D-434F-AE36-6550D0BE4B91}"/>
    <cellStyle name="Comma 6 5 2 3 2 4 2" xfId="17061" xr:uid="{315763BA-5B2E-4073-87FC-60B49D71A962}"/>
    <cellStyle name="Comma 6 5 2 3 2 5" xfId="8973" xr:uid="{45185CA8-F084-4509-A0FC-C2735823EF28}"/>
    <cellStyle name="Comma 6 5 2 3 2 5 2" xfId="21105" xr:uid="{D6406B8A-368C-4F2C-8F8F-BF70111BCC4D}"/>
    <cellStyle name="Comma 6 5 2 3 2 6" xfId="13017" xr:uid="{F5838B32-76A1-4980-B474-D54A17A3E4D2}"/>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3" xfId="11501" xr:uid="{A9A7387D-B096-425E-AD50-2AEE5825E283}"/>
    <cellStyle name="Comma 6 5 2 3 3 2 3 2" xfId="23633" xr:uid="{A8D1D35E-9449-4B10-A627-C8EC28C5B900}"/>
    <cellStyle name="Comma 6 5 2 3 3 2 4" xfId="15545" xr:uid="{C6F24DBD-1EE9-472C-BB0D-0EA89B78882E}"/>
    <cellStyle name="Comma 6 5 2 3 3 3" xfId="5435" xr:uid="{051089FC-DF9D-4E7C-807D-F07E23C7B270}"/>
    <cellStyle name="Comma 6 5 2 3 3 3 2" xfId="17567" xr:uid="{7DE3F999-3030-4E72-83C9-8D7123C463F5}"/>
    <cellStyle name="Comma 6 5 2 3 3 4" xfId="9479" xr:uid="{21B033D7-112A-4679-8358-5529ED04153D}"/>
    <cellStyle name="Comma 6 5 2 3 3 4 2" xfId="21611" xr:uid="{AC7AC160-6824-484E-9FB8-9BB99C8A3A11}"/>
    <cellStyle name="Comma 6 5 2 3 3 5" xfId="13523" xr:uid="{1E1FB1B7-176F-4E04-8D8A-6734FD8570AE}"/>
    <cellStyle name="Comma 6 5 2 3 4" xfId="2402" xr:uid="{DA896A3D-8B87-4CA0-862F-650AE197BB4F}"/>
    <cellStyle name="Comma 6 5 2 3 4 2" xfId="6446" xr:uid="{39BA7520-AA2E-43DF-A321-D40186C9627D}"/>
    <cellStyle name="Comma 6 5 2 3 4 2 2" xfId="18578" xr:uid="{D9DFA723-FC4E-4FA0-875B-F0A501F2B2B3}"/>
    <cellStyle name="Comma 6 5 2 3 4 3" xfId="10490" xr:uid="{A2A3558F-C568-4A1F-8A56-46C47DDB61E1}"/>
    <cellStyle name="Comma 6 5 2 3 4 3 2" xfId="22622" xr:uid="{49C3D13D-DC69-46EB-93E0-025D3676E383}"/>
    <cellStyle name="Comma 6 5 2 3 4 4" xfId="14534" xr:uid="{3F885BAB-37F0-4E98-A303-0130587633FE}"/>
    <cellStyle name="Comma 6 5 2 3 5" xfId="4424" xr:uid="{9C2E0376-1928-451D-AD3A-FB4B0813184D}"/>
    <cellStyle name="Comma 6 5 2 3 5 2" xfId="16556" xr:uid="{5FBBCB44-FD13-4AC6-AAFB-629462E95853}"/>
    <cellStyle name="Comma 6 5 2 3 6" xfId="8468" xr:uid="{2F49C46F-6169-49DD-9B0E-0301CE062B22}"/>
    <cellStyle name="Comma 6 5 2 3 6 2" xfId="20600" xr:uid="{8A193B35-1B19-4167-B784-4ED2BF8E1D19}"/>
    <cellStyle name="Comma 6 5 2 3 7" xfId="12512" xr:uid="{75C06E30-C726-4954-B609-5EB0AFCFE637}"/>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3" xfId="11753" xr:uid="{A662954E-B229-4A83-BDEB-34C8C3C60154}"/>
    <cellStyle name="Comma 6 5 2 4 2 2 3 2" xfId="23885" xr:uid="{A4BE52AB-6553-4513-8047-53D89B775B73}"/>
    <cellStyle name="Comma 6 5 2 4 2 2 4" xfId="15797" xr:uid="{EB129C55-9435-4A9D-BE9E-06957E7A07CF}"/>
    <cellStyle name="Comma 6 5 2 4 2 3" xfId="5687" xr:uid="{B7D66472-3471-460C-A7F3-2F7C799AEA94}"/>
    <cellStyle name="Comma 6 5 2 4 2 3 2" xfId="17819" xr:uid="{370EAB76-646C-4661-B9F6-238423189826}"/>
    <cellStyle name="Comma 6 5 2 4 2 4" xfId="9731" xr:uid="{7079C024-4B7B-48D7-96F8-398AA80BD0B5}"/>
    <cellStyle name="Comma 6 5 2 4 2 4 2" xfId="21863" xr:uid="{AB776362-E9A3-4ABB-91C6-A7CBAD33D3B0}"/>
    <cellStyle name="Comma 6 5 2 4 2 5" xfId="13775" xr:uid="{266520EF-4791-414F-9CE5-7FBA630FAD5D}"/>
    <cellStyle name="Comma 6 5 2 4 3" xfId="2654" xr:uid="{F3E86AFE-A5D7-410C-93DF-2C2D6B95986D}"/>
    <cellStyle name="Comma 6 5 2 4 3 2" xfId="6698" xr:uid="{2F22C4B4-5F40-4F5E-98CA-4C058D1A2D26}"/>
    <cellStyle name="Comma 6 5 2 4 3 2 2" xfId="18830" xr:uid="{78AC1141-1B66-4B01-9CCD-961C1AD5FE27}"/>
    <cellStyle name="Comma 6 5 2 4 3 3" xfId="10742" xr:uid="{13C8A8A6-1002-401D-BC23-624E8D6AE759}"/>
    <cellStyle name="Comma 6 5 2 4 3 3 2" xfId="22874" xr:uid="{F049EB5B-746E-404A-9B52-D6C7CBFA89ED}"/>
    <cellStyle name="Comma 6 5 2 4 3 4" xfId="14786" xr:uid="{07E60B38-D62B-42E4-A853-29691BE5FDAA}"/>
    <cellStyle name="Comma 6 5 2 4 4" xfId="4676" xr:uid="{1665C73F-6F51-4A9C-BC29-B88009A29D2D}"/>
    <cellStyle name="Comma 6 5 2 4 4 2" xfId="16808" xr:uid="{B153554B-6E33-4938-AE7E-6471FFDB6BA3}"/>
    <cellStyle name="Comma 6 5 2 4 5" xfId="8720" xr:uid="{AA1BD401-01B4-4E15-AC79-9F8302861F83}"/>
    <cellStyle name="Comma 6 5 2 4 5 2" xfId="20852" xr:uid="{98017529-1657-411C-B5F6-3E437DCE4D96}"/>
    <cellStyle name="Comma 6 5 2 4 6" xfId="12764" xr:uid="{4B7C4D8B-243C-402A-9178-58CC7919CE14}"/>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3" xfId="11248" xr:uid="{72B45DB4-B846-4329-93CD-3BE29701A2B4}"/>
    <cellStyle name="Comma 6 5 2 5 2 3 2" xfId="23380" xr:uid="{467CA758-E230-4542-91B0-A69A775CAF1E}"/>
    <cellStyle name="Comma 6 5 2 5 2 4" xfId="15292" xr:uid="{0D01BF64-BA85-4F05-A066-CAB648CDB2D0}"/>
    <cellStyle name="Comma 6 5 2 5 3" xfId="5182" xr:uid="{949276D1-E7DB-4555-99A7-CE00D70DC915}"/>
    <cellStyle name="Comma 6 5 2 5 3 2" xfId="17314" xr:uid="{C415E054-76DB-4C2B-97BE-510E2A6AF29E}"/>
    <cellStyle name="Comma 6 5 2 5 4" xfId="9226" xr:uid="{D88B8B72-316F-4446-94D9-CDAD321A2787}"/>
    <cellStyle name="Comma 6 5 2 5 4 2" xfId="21358" xr:uid="{2949D907-42F1-48D8-AF7F-19D348A00735}"/>
    <cellStyle name="Comma 6 5 2 5 5" xfId="13270" xr:uid="{B5307295-26AD-459E-BC08-BBDF943A6FF9}"/>
    <cellStyle name="Comma 6 5 2 6" xfId="2149" xr:uid="{43941620-B6CE-4D0B-BCCC-00EE5A7010B1}"/>
    <cellStyle name="Comma 6 5 2 6 2" xfId="6193" xr:uid="{C6B8A0C7-C617-48C0-8DC5-F684EEBB14D2}"/>
    <cellStyle name="Comma 6 5 2 6 2 2" xfId="18325" xr:uid="{38466387-3739-4771-80F1-81298B0405B5}"/>
    <cellStyle name="Comma 6 5 2 6 3" xfId="10237" xr:uid="{CF81CAB6-ABE5-42D0-BAF4-8C6B13364C9F}"/>
    <cellStyle name="Comma 6 5 2 6 3 2" xfId="22369" xr:uid="{5D70D22D-2AF9-4726-B5F1-6A0AFDC2E9F0}"/>
    <cellStyle name="Comma 6 5 2 6 4" xfId="14281" xr:uid="{A4021CBE-3230-4B11-A3C5-49618708E1E0}"/>
    <cellStyle name="Comma 6 5 2 7" xfId="4171" xr:uid="{7D46F985-D9F1-4E73-9E2C-41C71B6DBDAB}"/>
    <cellStyle name="Comma 6 5 2 7 2" xfId="16303" xr:uid="{97545297-7788-4132-8BBE-31596F799A0C}"/>
    <cellStyle name="Comma 6 5 2 8" xfId="8215" xr:uid="{73F3F3D7-6D37-4297-929F-AA73263E24EF}"/>
    <cellStyle name="Comma 6 5 2 8 2" xfId="20347" xr:uid="{73179018-AF3C-456C-8F4B-D3F931B1CA0B}"/>
    <cellStyle name="Comma 6 5 2 9" xfId="12259" xr:uid="{14A8D288-0372-49E6-B37E-16E70BCBDCA3}"/>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3" xfId="12069" xr:uid="{513BB5FB-B9A7-48EB-A334-1ACBD1524201}"/>
    <cellStyle name="Comma 6 5 3 2 2 2 2 3 2" xfId="24201" xr:uid="{00468F6C-AE15-488F-B780-207E888D2B63}"/>
    <cellStyle name="Comma 6 5 3 2 2 2 2 4" xfId="16113" xr:uid="{95CEE327-0A77-4BE5-B743-E8433D23DA48}"/>
    <cellStyle name="Comma 6 5 3 2 2 2 3" xfId="6003" xr:uid="{42BC862C-E799-4214-BEFC-ADDBD3DC4DEF}"/>
    <cellStyle name="Comma 6 5 3 2 2 2 3 2" xfId="18135" xr:uid="{750D9C9D-E076-4D23-8AD1-9812D09F49C0}"/>
    <cellStyle name="Comma 6 5 3 2 2 2 4" xfId="10047" xr:uid="{166170CB-AD7B-40A9-A835-F418B7BF8CA7}"/>
    <cellStyle name="Comma 6 5 3 2 2 2 4 2" xfId="22179" xr:uid="{5DAB7455-AE75-4583-A310-19B7B43DF169}"/>
    <cellStyle name="Comma 6 5 3 2 2 2 5" xfId="14091" xr:uid="{B0473B56-9187-4DB6-B238-E159B8E927F3}"/>
    <cellStyle name="Comma 6 5 3 2 2 3" xfId="2970" xr:uid="{2D816482-DFF6-481F-A97C-B1A635E6B85F}"/>
    <cellStyle name="Comma 6 5 3 2 2 3 2" xfId="7014" xr:uid="{532F4B25-ACFC-4B61-8757-82F6D992E0E2}"/>
    <cellStyle name="Comma 6 5 3 2 2 3 2 2" xfId="19146" xr:uid="{01D336E4-CFED-4761-BA2B-A2500DCDD765}"/>
    <cellStyle name="Comma 6 5 3 2 2 3 3" xfId="11058" xr:uid="{6440C7FE-4862-47D4-BAFA-AF4502AFB774}"/>
    <cellStyle name="Comma 6 5 3 2 2 3 3 2" xfId="23190" xr:uid="{77FEC90A-64E7-49EF-8118-4D65CF01492A}"/>
    <cellStyle name="Comma 6 5 3 2 2 3 4" xfId="15102" xr:uid="{768CFD03-EAA5-425B-80EA-E5B0C7876643}"/>
    <cellStyle name="Comma 6 5 3 2 2 4" xfId="4992" xr:uid="{3BB7A538-078B-49D4-8074-5E145A2DBC08}"/>
    <cellStyle name="Comma 6 5 3 2 2 4 2" xfId="17124" xr:uid="{3B56CFA6-33AB-4D5C-859D-5AF74DC7F3DF}"/>
    <cellStyle name="Comma 6 5 3 2 2 5" xfId="9036" xr:uid="{5EE8CD2B-E1C2-498E-90BA-536DAD63C4FE}"/>
    <cellStyle name="Comma 6 5 3 2 2 5 2" xfId="21168" xr:uid="{EFF08F7F-B75D-4220-AFB0-1DDDCDCC9500}"/>
    <cellStyle name="Comma 6 5 3 2 2 6" xfId="13080" xr:uid="{DF491916-1F39-4B57-8C13-FB0F7E6A1FDD}"/>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3" xfId="11564" xr:uid="{15B6C286-130C-4D0F-ABEF-B22AE7582346}"/>
    <cellStyle name="Comma 6 5 3 2 3 2 3 2" xfId="23696" xr:uid="{923D58A8-1F28-4D97-9B37-0A8DAA804554}"/>
    <cellStyle name="Comma 6 5 3 2 3 2 4" xfId="15608" xr:uid="{C4FA5248-D3D8-42AE-848A-F7AA0EC9863E}"/>
    <cellStyle name="Comma 6 5 3 2 3 3" xfId="5498" xr:uid="{FFC12A21-3ED7-4FFB-8C39-54F364DDAB63}"/>
    <cellStyle name="Comma 6 5 3 2 3 3 2" xfId="17630" xr:uid="{24A620F1-F733-4B0A-8983-0D7A2C11F57F}"/>
    <cellStyle name="Comma 6 5 3 2 3 4" xfId="9542" xr:uid="{81ED1B15-6800-4C8C-B60A-FDF13A6CF2C3}"/>
    <cellStyle name="Comma 6 5 3 2 3 4 2" xfId="21674" xr:uid="{1584887D-6D9C-4299-AF52-1EE96D03EE35}"/>
    <cellStyle name="Comma 6 5 3 2 3 5" xfId="13586" xr:uid="{1C720868-921D-421F-94CD-9CCED676692A}"/>
    <cellStyle name="Comma 6 5 3 2 4" xfId="2465" xr:uid="{A868B2D7-F67E-436B-A994-F4EDDF692477}"/>
    <cellStyle name="Comma 6 5 3 2 4 2" xfId="6509" xr:uid="{14C5A822-205D-4F9B-8F3C-D25D1804F740}"/>
    <cellStyle name="Comma 6 5 3 2 4 2 2" xfId="18641" xr:uid="{4726817D-83EE-43EC-9789-D35ACA358803}"/>
    <cellStyle name="Comma 6 5 3 2 4 3" xfId="10553" xr:uid="{844AC270-4727-4F5F-A4C5-E153680889D5}"/>
    <cellStyle name="Comma 6 5 3 2 4 3 2" xfId="22685" xr:uid="{40DCFCD1-561B-4FDE-B36C-373E5B2354E9}"/>
    <cellStyle name="Comma 6 5 3 2 4 4" xfId="14597" xr:uid="{E01F9408-9875-4F8A-AC40-B00946571E24}"/>
    <cellStyle name="Comma 6 5 3 2 5" xfId="4487" xr:uid="{477A944C-7301-4B1E-B0B1-3C106D06EC6A}"/>
    <cellStyle name="Comma 6 5 3 2 5 2" xfId="16619" xr:uid="{59CE8E94-21F1-4A63-8E28-D45CCABCAF2A}"/>
    <cellStyle name="Comma 6 5 3 2 6" xfId="8531" xr:uid="{59D0BBAE-E748-41DC-BC94-FCE9D01E6E68}"/>
    <cellStyle name="Comma 6 5 3 2 6 2" xfId="20663" xr:uid="{28B641ED-D588-4FA0-BABA-E6AC2C09B301}"/>
    <cellStyle name="Comma 6 5 3 2 7" xfId="12575" xr:uid="{758C132B-B8A0-4F25-8C55-86CF38B1A59E}"/>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3" xfId="11816" xr:uid="{7F17B140-728E-46F4-A5FE-12521D0FFAFC}"/>
    <cellStyle name="Comma 6 5 3 3 2 2 3 2" xfId="23948" xr:uid="{9856FFD6-1C95-4CB6-889B-7478CA39F465}"/>
    <cellStyle name="Comma 6 5 3 3 2 2 4" xfId="15860" xr:uid="{F1A68ABC-1E99-41C9-90D6-7A250FE6CD1F}"/>
    <cellStyle name="Comma 6 5 3 3 2 3" xfId="5750" xr:uid="{638374DC-2931-40EB-B3ED-BA3E38636DFC}"/>
    <cellStyle name="Comma 6 5 3 3 2 3 2" xfId="17882" xr:uid="{9080AE98-37C9-4493-8D75-2038513E7F40}"/>
    <cellStyle name="Comma 6 5 3 3 2 4" xfId="9794" xr:uid="{F77D9853-DEE8-4126-830C-19000B2046B1}"/>
    <cellStyle name="Comma 6 5 3 3 2 4 2" xfId="21926" xr:uid="{0A5CA11E-FCCB-42A7-8B7C-04DC16E52AA4}"/>
    <cellStyle name="Comma 6 5 3 3 2 5" xfId="13838" xr:uid="{D99477A9-CDB3-4746-9AED-9083693D5541}"/>
    <cellStyle name="Comma 6 5 3 3 3" xfId="2717" xr:uid="{B376BB62-9161-4097-8B9C-F5F7F0B0CD7B}"/>
    <cellStyle name="Comma 6 5 3 3 3 2" xfId="6761" xr:uid="{2D1F215C-27A8-4EE7-9862-6F1E646E3B25}"/>
    <cellStyle name="Comma 6 5 3 3 3 2 2" xfId="18893" xr:uid="{A07DD31E-EDAC-4EFC-9DE8-86055594B1D1}"/>
    <cellStyle name="Comma 6 5 3 3 3 3" xfId="10805" xr:uid="{963DC0F2-57B9-4783-8C34-9EAAC77EB6F3}"/>
    <cellStyle name="Comma 6 5 3 3 3 3 2" xfId="22937" xr:uid="{20E83A5F-BF23-463A-9D0F-D159A60FE0AB}"/>
    <cellStyle name="Comma 6 5 3 3 3 4" xfId="14849" xr:uid="{6D6CE611-B50C-4A79-A1FA-C3CD2E8575D3}"/>
    <cellStyle name="Comma 6 5 3 3 4" xfId="4739" xr:uid="{610C6DCC-027E-4363-A99C-D5C97C399DA3}"/>
    <cellStyle name="Comma 6 5 3 3 4 2" xfId="16871" xr:uid="{174EE255-77A9-47C4-8279-778EC9D4A6CA}"/>
    <cellStyle name="Comma 6 5 3 3 5" xfId="8783" xr:uid="{7802EB7F-3264-42A1-A3AC-BDBF20D1672F}"/>
    <cellStyle name="Comma 6 5 3 3 5 2" xfId="20915" xr:uid="{A29354F2-FFF8-4F62-88E3-F0BD52FB8567}"/>
    <cellStyle name="Comma 6 5 3 3 6" xfId="12827" xr:uid="{E1607E2D-E95D-461F-BAEF-2D21F30B7D59}"/>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3" xfId="11311" xr:uid="{FDFD1D65-95FF-4BD4-93EB-28FC9730DD86}"/>
    <cellStyle name="Comma 6 5 3 4 2 3 2" xfId="23443" xr:uid="{07D178C6-8E92-42AD-BF2F-D46DF5A8BCA9}"/>
    <cellStyle name="Comma 6 5 3 4 2 4" xfId="15355" xr:uid="{7B9C7065-5A64-4954-B8A3-3F401AA3DB0B}"/>
    <cellStyle name="Comma 6 5 3 4 3" xfId="5245" xr:uid="{B3F4EF98-3011-4957-BA78-43BB1F361A54}"/>
    <cellStyle name="Comma 6 5 3 4 3 2" xfId="17377" xr:uid="{5078E916-A0B2-40B9-9595-8B7172CFB90D}"/>
    <cellStyle name="Comma 6 5 3 4 4" xfId="9289" xr:uid="{3523DDAE-F3C2-4D04-BD74-6E9DD3715DA7}"/>
    <cellStyle name="Comma 6 5 3 4 4 2" xfId="21421" xr:uid="{8CF417C3-0C30-4822-A8B9-9DFD5CF72BAD}"/>
    <cellStyle name="Comma 6 5 3 4 5" xfId="13333" xr:uid="{B4ABC8AF-E65F-4AA9-8AF2-6076B4C97F27}"/>
    <cellStyle name="Comma 6 5 3 5" xfId="2212" xr:uid="{1C0737E9-2692-4E1F-8E31-23010708F013}"/>
    <cellStyle name="Comma 6 5 3 5 2" xfId="6256" xr:uid="{6BBB6E16-81A9-4003-8ECF-B18F97C9F7F0}"/>
    <cellStyle name="Comma 6 5 3 5 2 2" xfId="18388" xr:uid="{47A4BB1F-508E-4E35-ADA5-74F5FF8FE328}"/>
    <cellStyle name="Comma 6 5 3 5 3" xfId="10300" xr:uid="{CBAF30B3-A648-4BBE-BAE9-16CC459B1534}"/>
    <cellStyle name="Comma 6 5 3 5 3 2" xfId="22432" xr:uid="{DDDF46B0-82EA-4526-A024-DCBE896A494D}"/>
    <cellStyle name="Comma 6 5 3 5 4" xfId="14344" xr:uid="{1463C476-49FD-41F9-AAC1-0FEACEDAF388}"/>
    <cellStyle name="Comma 6 5 3 6" xfId="4234" xr:uid="{131CBBFA-E257-431C-9119-867593B2EE6C}"/>
    <cellStyle name="Comma 6 5 3 6 2" xfId="16366" xr:uid="{1DFA700C-EC08-4E37-B0DB-63AF0AF6AA3D}"/>
    <cellStyle name="Comma 6 5 3 7" xfId="8278" xr:uid="{3C570A34-5094-46EF-BF27-6FB7260A2FF2}"/>
    <cellStyle name="Comma 6 5 3 7 2" xfId="20410" xr:uid="{4C5372A4-F071-49A6-91F6-6BDC41D0EE6E}"/>
    <cellStyle name="Comma 6 5 3 8" xfId="12322" xr:uid="{FE073D7D-E7B9-4BDA-BCC2-F1EB12133759}"/>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3" xfId="11943" xr:uid="{7220CBBF-7678-461D-BF7C-D0A201E9C4D2}"/>
    <cellStyle name="Comma 6 5 4 2 2 2 3 2" xfId="24075" xr:uid="{7578B94A-46F6-41C1-A270-9733E08B11F9}"/>
    <cellStyle name="Comma 6 5 4 2 2 2 4" xfId="15987" xr:uid="{C5468D81-1320-4BB7-8ABB-480D597BEAD1}"/>
    <cellStyle name="Comma 6 5 4 2 2 3" xfId="5877" xr:uid="{2BA0957B-AC8A-4FCA-BAAF-30C49E3C67EA}"/>
    <cellStyle name="Comma 6 5 4 2 2 3 2" xfId="18009" xr:uid="{645F34AF-A4F9-44A6-8EA5-84DA534EF811}"/>
    <cellStyle name="Comma 6 5 4 2 2 4" xfId="9921" xr:uid="{B61E9510-2656-418D-8C42-DDC1C0D5B71E}"/>
    <cellStyle name="Comma 6 5 4 2 2 4 2" xfId="22053" xr:uid="{6CEE7A5C-A37F-425A-9B6B-0B988242D74D}"/>
    <cellStyle name="Comma 6 5 4 2 2 5" xfId="13965" xr:uid="{D05FFBD3-F0D9-4A2C-B571-62F4C8398981}"/>
    <cellStyle name="Comma 6 5 4 2 3" xfId="2844" xr:uid="{ADD67430-33A2-4CDB-8B2F-61759354CEB5}"/>
    <cellStyle name="Comma 6 5 4 2 3 2" xfId="6888" xr:uid="{09A20862-6AF2-4CBF-99B1-A4348D79E67E}"/>
    <cellStyle name="Comma 6 5 4 2 3 2 2" xfId="19020" xr:uid="{1322078A-88FF-4E2C-8699-345A2DA68751}"/>
    <cellStyle name="Comma 6 5 4 2 3 3" xfId="10932" xr:uid="{1ADFB336-A6B4-4C63-BFE8-E0162D24E6BA}"/>
    <cellStyle name="Comma 6 5 4 2 3 3 2" xfId="23064" xr:uid="{E1D8F385-0419-4BEE-AECD-548645657493}"/>
    <cellStyle name="Comma 6 5 4 2 3 4" xfId="14976" xr:uid="{6AAF8661-8A36-4521-9901-DAEE118B318A}"/>
    <cellStyle name="Comma 6 5 4 2 4" xfId="4866" xr:uid="{7403752E-A24A-4A58-8760-238821E443D2}"/>
    <cellStyle name="Comma 6 5 4 2 4 2" xfId="16998" xr:uid="{6022CA03-CEAB-4379-A34D-B4687AC8F074}"/>
    <cellStyle name="Comma 6 5 4 2 5" xfId="8910" xr:uid="{4D190650-E338-4024-AB1D-FFBC94D143B5}"/>
    <cellStyle name="Comma 6 5 4 2 5 2" xfId="21042" xr:uid="{79DC6CCA-3645-46C8-8104-441D996823AE}"/>
    <cellStyle name="Comma 6 5 4 2 6" xfId="12954" xr:uid="{B6B12B14-9A57-4E8E-9296-C22CF999BCF3}"/>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3" xfId="11438" xr:uid="{00F6B734-F76D-4936-94DD-93F056E34E61}"/>
    <cellStyle name="Comma 6 5 4 3 2 3 2" xfId="23570" xr:uid="{D8A1FEF1-5BCC-4927-A7C9-5E2F23E24C79}"/>
    <cellStyle name="Comma 6 5 4 3 2 4" xfId="15482" xr:uid="{1EFF87B7-F99F-4840-9B81-EE5117E5A035}"/>
    <cellStyle name="Comma 6 5 4 3 3" xfId="5372" xr:uid="{29C9F1FA-3513-473B-98A0-4E0E85188AAE}"/>
    <cellStyle name="Comma 6 5 4 3 3 2" xfId="17504" xr:uid="{87C63ABD-FA56-463A-B506-B068C3C1EEBF}"/>
    <cellStyle name="Comma 6 5 4 3 4" xfId="9416" xr:uid="{8455794A-100E-4C42-81A2-AC747083A23C}"/>
    <cellStyle name="Comma 6 5 4 3 4 2" xfId="21548" xr:uid="{FCD1CE21-76C5-4A0B-A298-5549E7117E60}"/>
    <cellStyle name="Comma 6 5 4 3 5" xfId="13460" xr:uid="{F73C289F-71EF-454C-B554-5F866AD4DF2D}"/>
    <cellStyle name="Comma 6 5 4 4" xfId="2339" xr:uid="{0CB9CD7A-A610-4F6B-8FAE-196F9CC65722}"/>
    <cellStyle name="Comma 6 5 4 4 2" xfId="6383" xr:uid="{041B3CF5-0644-4826-845D-4A23DAEFB0A5}"/>
    <cellStyle name="Comma 6 5 4 4 2 2" xfId="18515" xr:uid="{2F726E19-C33B-410C-BA1D-4848CAC22BD9}"/>
    <cellStyle name="Comma 6 5 4 4 3" xfId="10427" xr:uid="{8935D5DA-04B5-45F3-82C7-29CF8F0E6AAA}"/>
    <cellStyle name="Comma 6 5 4 4 3 2" xfId="22559" xr:uid="{67A7C4BC-75A5-404D-A179-88562D1B7469}"/>
    <cellStyle name="Comma 6 5 4 4 4" xfId="14471" xr:uid="{5846FF09-D0FE-4FB7-AEED-D78E1DD93401}"/>
    <cellStyle name="Comma 6 5 4 5" xfId="4361" xr:uid="{FFD4C3F5-DB2B-455D-8FA1-F2189BF29FB5}"/>
    <cellStyle name="Comma 6 5 4 5 2" xfId="16493" xr:uid="{09E7F8FD-3760-4D0B-9551-AF027D396DED}"/>
    <cellStyle name="Comma 6 5 4 6" xfId="8405" xr:uid="{F6C9CEB1-7173-49D2-A0DC-6B40940CF106}"/>
    <cellStyle name="Comma 6 5 4 6 2" xfId="20537" xr:uid="{E84DBF35-26CD-4484-A282-2C1C4D8ADBED}"/>
    <cellStyle name="Comma 6 5 4 7" xfId="12449" xr:uid="{F593BC18-B351-447A-94D4-71A4F10635C5}"/>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3" xfId="11690" xr:uid="{CA2CBD8E-949B-4F31-AA51-85B0A977D5C2}"/>
    <cellStyle name="Comma 6 5 5 2 2 3 2" xfId="23822" xr:uid="{7496E3AB-8DE1-42A4-A9B1-8BFDBE192967}"/>
    <cellStyle name="Comma 6 5 5 2 2 4" xfId="15734" xr:uid="{4F9CE9FB-7636-485D-925C-CAF1763B99BE}"/>
    <cellStyle name="Comma 6 5 5 2 3" xfId="5624" xr:uid="{2611B5A6-63B6-4F1F-BF4D-B4517C8C9DE0}"/>
    <cellStyle name="Comma 6 5 5 2 3 2" xfId="17756" xr:uid="{C8E27FA7-DF3D-4D0E-B2ED-4CF876F73319}"/>
    <cellStyle name="Comma 6 5 5 2 4" xfId="9668" xr:uid="{681F0504-3D26-4936-9EC1-B0612BAEBB7F}"/>
    <cellStyle name="Comma 6 5 5 2 4 2" xfId="21800" xr:uid="{A0774316-C3CF-41A2-BFE6-865A36F4ECC8}"/>
    <cellStyle name="Comma 6 5 5 2 5" xfId="13712" xr:uid="{D08E54F1-5AA3-4789-A811-F94C1BEFFA0D}"/>
    <cellStyle name="Comma 6 5 5 3" xfId="2591" xr:uid="{C81AC48E-0F08-463F-9E63-03DD74EFCC20}"/>
    <cellStyle name="Comma 6 5 5 3 2" xfId="6635" xr:uid="{A8FB2E0B-126B-4B76-9387-253C7463A278}"/>
    <cellStyle name="Comma 6 5 5 3 2 2" xfId="18767" xr:uid="{E8B52EF2-70EB-4F0B-9146-A02C91658376}"/>
    <cellStyle name="Comma 6 5 5 3 3" xfId="10679" xr:uid="{0ADC343B-28DE-4D48-BEB3-17DC0DBBD2F8}"/>
    <cellStyle name="Comma 6 5 5 3 3 2" xfId="22811" xr:uid="{D7D92D5B-D63D-4AC9-AA0B-7997683AEAEC}"/>
    <cellStyle name="Comma 6 5 5 3 4" xfId="14723" xr:uid="{380D98CF-C2D9-4FCD-A070-D4D1E347827B}"/>
    <cellStyle name="Comma 6 5 5 4" xfId="4613" xr:uid="{9D969C32-AAEC-44EE-91E6-BEB996A258C3}"/>
    <cellStyle name="Comma 6 5 5 4 2" xfId="16745" xr:uid="{44CAF4C1-2AA5-4653-AAD5-A7749EF61A4A}"/>
    <cellStyle name="Comma 6 5 5 5" xfId="8657" xr:uid="{47572FBD-800E-4D4A-80BD-A517EB1529B0}"/>
    <cellStyle name="Comma 6 5 5 5 2" xfId="20789" xr:uid="{772207A5-F7C6-4A38-9F0D-E3D46FF55014}"/>
    <cellStyle name="Comma 6 5 5 6" xfId="12701" xr:uid="{1C485BB4-A906-4BC3-B286-F9BD993FF66F}"/>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3" xfId="11185" xr:uid="{A086E9E7-1B4B-4B99-AF2A-6E469F4F3F32}"/>
    <cellStyle name="Comma 6 5 6 2 3 2" xfId="23317" xr:uid="{884B90FB-E873-4597-AA8F-90AC52BC06A7}"/>
    <cellStyle name="Comma 6 5 6 2 4" xfId="15229" xr:uid="{8E58540D-9E39-469A-905F-A6C2A9F83D0E}"/>
    <cellStyle name="Comma 6 5 6 3" xfId="5119" xr:uid="{C250578A-1424-4801-A6C6-30D5BE50FE16}"/>
    <cellStyle name="Comma 6 5 6 3 2" xfId="17251" xr:uid="{2DC7A60A-AED3-44F4-81B6-4A01C801EFF0}"/>
    <cellStyle name="Comma 6 5 6 4" xfId="9163" xr:uid="{78DD2A4A-894E-46ED-9005-46D50E198F6B}"/>
    <cellStyle name="Comma 6 5 6 4 2" xfId="21295" xr:uid="{D27B97C2-CAED-4546-AE94-79C23A68C426}"/>
    <cellStyle name="Comma 6 5 6 5" xfId="13207" xr:uid="{ECE3C6A3-A737-44CF-9A0A-E8E406256CA6}"/>
    <cellStyle name="Comma 6 5 7" xfId="2086" xr:uid="{926D3822-D7F9-4E16-AAAD-256C809F0211}"/>
    <cellStyle name="Comma 6 5 7 2" xfId="6130" xr:uid="{C8EC6371-345D-4091-8E8D-175E4D3E769B}"/>
    <cellStyle name="Comma 6 5 7 2 2" xfId="18262" xr:uid="{B0C90BE0-F8BE-415B-A45D-4238AE228BA4}"/>
    <cellStyle name="Comma 6 5 7 3" xfId="10174" xr:uid="{9AACE8FC-2DBA-4071-B2C4-950A96933A23}"/>
    <cellStyle name="Comma 6 5 7 3 2" xfId="22306" xr:uid="{C607381A-5DF0-4FCF-8538-E8AA330B0FE4}"/>
    <cellStyle name="Comma 6 5 7 4" xfId="14218" xr:uid="{57CAA4C5-550E-49E3-BFE3-5EDED0473CE2}"/>
    <cellStyle name="Comma 6 5 8" xfId="4108" xr:uid="{D2AF236C-90BC-4D12-B46F-753BE6879053}"/>
    <cellStyle name="Comma 6 5 8 2" xfId="16240" xr:uid="{FB18C724-BE14-4752-86A8-4F77518FDAFB}"/>
    <cellStyle name="Comma 6 5 9" xfId="8152" xr:uid="{885A573C-F62E-4406-BB3C-BEF9C79C08B0}"/>
    <cellStyle name="Comma 6 5 9 2" xfId="20284" xr:uid="{03E25AB0-DACE-4D96-A13E-169303943684}"/>
    <cellStyle name="Comma 6 6" xfId="85" xr:uid="{EA29B17B-6028-4D70-A99C-D1C535758E81}"/>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3" xfId="12090" xr:uid="{154A0978-8B8C-4B6D-BF6F-2A8D1D0EEF41}"/>
    <cellStyle name="Comma 6 6 2 2 2 2 2 3 2" xfId="24222" xr:uid="{0D3B7F4D-EE26-49B9-8C69-69D3D77E498E}"/>
    <cellStyle name="Comma 6 6 2 2 2 2 2 4" xfId="16134" xr:uid="{F7F15906-8A49-4260-BA4E-0A4758955983}"/>
    <cellStyle name="Comma 6 6 2 2 2 2 3" xfId="6024" xr:uid="{CC7A1541-A147-4DBC-A738-E7772B6FF29C}"/>
    <cellStyle name="Comma 6 6 2 2 2 2 3 2" xfId="18156" xr:uid="{E0E9CB0D-C1BF-46E2-B82D-4565E5C5E25E}"/>
    <cellStyle name="Comma 6 6 2 2 2 2 4" xfId="10068" xr:uid="{7DCCB497-8D06-4841-9A8A-7314AC794E83}"/>
    <cellStyle name="Comma 6 6 2 2 2 2 4 2" xfId="22200" xr:uid="{6291A1D3-961D-481D-BABF-45F509CE136F}"/>
    <cellStyle name="Comma 6 6 2 2 2 2 5" xfId="14112" xr:uid="{576754CC-AEA3-428F-8A56-2C11B0923DF8}"/>
    <cellStyle name="Comma 6 6 2 2 2 3" xfId="2991" xr:uid="{B14FCBFE-FD3A-4186-9235-95FBF79A41A5}"/>
    <cellStyle name="Comma 6 6 2 2 2 3 2" xfId="7035" xr:uid="{FB2AE165-7BA0-4CE8-AB82-1589D9A2A826}"/>
    <cellStyle name="Comma 6 6 2 2 2 3 2 2" xfId="19167" xr:uid="{2A85ED54-3825-41A0-A0DB-35F5E6280BF8}"/>
    <cellStyle name="Comma 6 6 2 2 2 3 3" xfId="11079" xr:uid="{C7B1197C-D593-4A7E-A130-E3464BD48348}"/>
    <cellStyle name="Comma 6 6 2 2 2 3 3 2" xfId="23211" xr:uid="{774CB241-D074-4DA1-81EF-A2FCB68F5A9F}"/>
    <cellStyle name="Comma 6 6 2 2 2 3 4" xfId="15123" xr:uid="{6F1ACFA3-8203-4D5F-8E71-925164E72E77}"/>
    <cellStyle name="Comma 6 6 2 2 2 4" xfId="5013" xr:uid="{EA595B34-9D9E-4635-9EA4-81E1652FE4A4}"/>
    <cellStyle name="Comma 6 6 2 2 2 4 2" xfId="17145" xr:uid="{89DC2F92-DE18-4A16-A23E-1839C2E0CA9B}"/>
    <cellStyle name="Comma 6 6 2 2 2 5" xfId="9057" xr:uid="{88706B70-4707-494F-9813-F2B6B7EB04D4}"/>
    <cellStyle name="Comma 6 6 2 2 2 5 2" xfId="21189" xr:uid="{F99AAF3D-7282-4B9E-B9D3-9025F33D51CA}"/>
    <cellStyle name="Comma 6 6 2 2 2 6" xfId="13101" xr:uid="{AC2EC674-B1E1-4B25-BB02-FA1762229AED}"/>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3" xfId="11585" xr:uid="{D518983D-42FF-4EF2-A96B-904DD4E8146F}"/>
    <cellStyle name="Comma 6 6 2 2 3 2 3 2" xfId="23717" xr:uid="{FBF29248-9E89-4696-A828-5164CAB78B46}"/>
    <cellStyle name="Comma 6 6 2 2 3 2 4" xfId="15629" xr:uid="{204D5C0D-7C32-407E-9EA0-E0D7067E45D6}"/>
    <cellStyle name="Comma 6 6 2 2 3 3" xfId="5519" xr:uid="{6C607736-8104-40D7-812E-5B54E8A40BD0}"/>
    <cellStyle name="Comma 6 6 2 2 3 3 2" xfId="17651" xr:uid="{0AC84CCC-57EC-49F8-B63C-4DAA9C0B24BA}"/>
    <cellStyle name="Comma 6 6 2 2 3 4" xfId="9563" xr:uid="{03D84060-25DC-4B02-8C6B-CCAD58121979}"/>
    <cellStyle name="Comma 6 6 2 2 3 4 2" xfId="21695" xr:uid="{2078877A-FDA3-4F82-AD8E-67F7C3D390CF}"/>
    <cellStyle name="Comma 6 6 2 2 3 5" xfId="13607" xr:uid="{B9BB2165-F051-4880-A6C2-2C3ED3520927}"/>
    <cellStyle name="Comma 6 6 2 2 4" xfId="2486" xr:uid="{6C46E961-9D48-4A54-8A2D-84C4ACEBE90D}"/>
    <cellStyle name="Comma 6 6 2 2 4 2" xfId="6530" xr:uid="{882BB4DD-3F4D-4417-94AF-25DC85256C7E}"/>
    <cellStyle name="Comma 6 6 2 2 4 2 2" xfId="18662" xr:uid="{AC79C49E-401F-4282-957B-99DA22CAB2E2}"/>
    <cellStyle name="Comma 6 6 2 2 4 3" xfId="10574" xr:uid="{D8F924A7-5ED2-492F-B599-97819834009D}"/>
    <cellStyle name="Comma 6 6 2 2 4 3 2" xfId="22706" xr:uid="{B79CCB45-2E3C-438C-9CD6-A90586F979C3}"/>
    <cellStyle name="Comma 6 6 2 2 4 4" xfId="14618" xr:uid="{501C3B4F-74DF-4FE0-ADE5-42CCDA62040A}"/>
    <cellStyle name="Comma 6 6 2 2 5" xfId="4508" xr:uid="{01E5E2AF-8D4B-4107-8FE9-38A3859E9765}"/>
    <cellStyle name="Comma 6 6 2 2 5 2" xfId="16640" xr:uid="{E9500FE8-ECE4-4386-8E91-16D6400280F9}"/>
    <cellStyle name="Comma 6 6 2 2 6" xfId="8552" xr:uid="{C03513DC-6601-4676-83BC-7DDCA3031A8E}"/>
    <cellStyle name="Comma 6 6 2 2 6 2" xfId="20684" xr:uid="{AEE5C939-3842-4E85-A41A-3ECF4236B750}"/>
    <cellStyle name="Comma 6 6 2 2 7" xfId="12596" xr:uid="{D26CFAA7-67AF-436D-B407-94DE46BD993E}"/>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3" xfId="11837" xr:uid="{831A8F4D-30FE-4214-B9E1-1E4A3B06B490}"/>
    <cellStyle name="Comma 6 6 2 3 2 2 3 2" xfId="23969" xr:uid="{933AFB14-B278-441E-A983-387909DF9315}"/>
    <cellStyle name="Comma 6 6 2 3 2 2 4" xfId="15881" xr:uid="{1A85B2C2-51AA-4840-B5BD-198E267C4001}"/>
    <cellStyle name="Comma 6 6 2 3 2 3" xfId="5771" xr:uid="{94C1BADF-C459-4633-B2D5-1BAE70735A0D}"/>
    <cellStyle name="Comma 6 6 2 3 2 3 2" xfId="17903" xr:uid="{04C1BFCA-A9F8-45BA-BFD7-53009A635E07}"/>
    <cellStyle name="Comma 6 6 2 3 2 4" xfId="9815" xr:uid="{9F408B1B-D577-4489-9785-B0F05D61807E}"/>
    <cellStyle name="Comma 6 6 2 3 2 4 2" xfId="21947" xr:uid="{5055CFA4-95EE-4710-8F51-03F530FFFFAE}"/>
    <cellStyle name="Comma 6 6 2 3 2 5" xfId="13859" xr:uid="{7BE5B226-8F00-41CC-81E5-6DD1D0CCD4AA}"/>
    <cellStyle name="Comma 6 6 2 3 3" xfId="2738" xr:uid="{A84AEDD4-608E-4052-92F7-FC9999759BA9}"/>
    <cellStyle name="Comma 6 6 2 3 3 2" xfId="6782" xr:uid="{F3B127E4-B25D-40B2-AE0E-04DC3DAEA430}"/>
    <cellStyle name="Comma 6 6 2 3 3 2 2" xfId="18914" xr:uid="{F35E678A-615E-47B7-ACB5-A99FCC3C874F}"/>
    <cellStyle name="Comma 6 6 2 3 3 3" xfId="10826" xr:uid="{A0C18322-1D90-467D-AEA3-9685FB813377}"/>
    <cellStyle name="Comma 6 6 2 3 3 3 2" xfId="22958" xr:uid="{656CE604-8B66-405E-A70E-29972E0355AB}"/>
    <cellStyle name="Comma 6 6 2 3 3 4" xfId="14870" xr:uid="{7E991B44-200B-4EA5-9014-4B189DFB70BD}"/>
    <cellStyle name="Comma 6 6 2 3 4" xfId="4760" xr:uid="{3016AC5F-F84D-46D7-A905-2738B902B8A9}"/>
    <cellStyle name="Comma 6 6 2 3 4 2" xfId="16892" xr:uid="{F87C553D-02B8-4574-82D6-523E033AD9DF}"/>
    <cellStyle name="Comma 6 6 2 3 5" xfId="8804" xr:uid="{97EB202F-A356-481E-B71F-F34B0FF8ACFE}"/>
    <cellStyle name="Comma 6 6 2 3 5 2" xfId="20936" xr:uid="{80E81E2B-13F1-4CBB-9AE4-380D9B467538}"/>
    <cellStyle name="Comma 6 6 2 3 6" xfId="12848" xr:uid="{8BCB05DD-F042-41D9-AEE9-CC22EB04526F}"/>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3" xfId="11332" xr:uid="{4F447611-BC62-475D-844E-98866E22DBD5}"/>
    <cellStyle name="Comma 6 6 2 4 2 3 2" xfId="23464" xr:uid="{73F39FFC-DD69-4701-B0A6-2BE7E435A9EB}"/>
    <cellStyle name="Comma 6 6 2 4 2 4" xfId="15376" xr:uid="{A2455125-35E2-4EA1-8708-118C23FD64A9}"/>
    <cellStyle name="Comma 6 6 2 4 3" xfId="5266" xr:uid="{133884A2-0253-4FE1-9C1D-2684B4663AA9}"/>
    <cellStyle name="Comma 6 6 2 4 3 2" xfId="17398" xr:uid="{1867F858-1721-4C58-85D9-40A76AA89910}"/>
    <cellStyle name="Comma 6 6 2 4 4" xfId="9310" xr:uid="{01779A5C-8220-4EDF-AD16-571745882755}"/>
    <cellStyle name="Comma 6 6 2 4 4 2" xfId="21442" xr:uid="{56AF1E3D-15AC-4546-80F8-E06B8E058AEB}"/>
    <cellStyle name="Comma 6 6 2 4 5" xfId="13354" xr:uid="{EA44E0AE-669E-470B-BEBC-DE1019304943}"/>
    <cellStyle name="Comma 6 6 2 5" xfId="2233" xr:uid="{3B9E9354-7482-4AF0-9A41-8745C1AE5253}"/>
    <cellStyle name="Comma 6 6 2 5 2" xfId="6277" xr:uid="{BE29621E-1581-4F23-BFD3-09502F2D7257}"/>
    <cellStyle name="Comma 6 6 2 5 2 2" xfId="18409" xr:uid="{ECE07E33-C2DC-4874-AD11-D951ED283CA7}"/>
    <cellStyle name="Comma 6 6 2 5 3" xfId="10321" xr:uid="{27932BD0-A465-4A54-B698-53D599F7314B}"/>
    <cellStyle name="Comma 6 6 2 5 3 2" xfId="22453" xr:uid="{44FD373B-C41B-402C-98AC-D218DB6480B9}"/>
    <cellStyle name="Comma 6 6 2 5 4" xfId="14365" xr:uid="{FAD9C19D-ED3C-4020-B2A8-E9755FF703A3}"/>
    <cellStyle name="Comma 6 6 2 6" xfId="4255" xr:uid="{C4243564-47F8-486E-B756-AFF97D4CDFF3}"/>
    <cellStyle name="Comma 6 6 2 6 2" xfId="16387" xr:uid="{C924272F-2934-447E-B1DE-12A2D9DBD0ED}"/>
    <cellStyle name="Comma 6 6 2 7" xfId="8299" xr:uid="{AEA4CBCA-78DC-4398-8417-9A530501938A}"/>
    <cellStyle name="Comma 6 6 2 7 2" xfId="20431" xr:uid="{2C8413D8-A02B-4BF6-AC8F-3067A648614D}"/>
    <cellStyle name="Comma 6 6 2 8" xfId="12343" xr:uid="{2A9F1008-1B3E-4F1A-925A-2113C68B9588}"/>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3" xfId="11964" xr:uid="{A60D73E7-35E1-49FB-9069-3BA705AD0F44}"/>
    <cellStyle name="Comma 6 6 3 2 2 2 3 2" xfId="24096" xr:uid="{AFB0F2D5-EEDC-47C9-90BD-9B933630FE77}"/>
    <cellStyle name="Comma 6 6 3 2 2 2 4" xfId="16008" xr:uid="{7EC48B95-B534-49BE-AE89-4F6D7F929D9D}"/>
    <cellStyle name="Comma 6 6 3 2 2 3" xfId="5898" xr:uid="{A4FB4784-4528-40D7-9F88-BECCBCC98911}"/>
    <cellStyle name="Comma 6 6 3 2 2 3 2" xfId="18030" xr:uid="{C97433D5-7833-434E-9282-EC7B7BE75527}"/>
    <cellStyle name="Comma 6 6 3 2 2 4" xfId="9942" xr:uid="{DE608A5A-EB6C-4627-9BFF-FEA03FFF4996}"/>
    <cellStyle name="Comma 6 6 3 2 2 4 2" xfId="22074" xr:uid="{52A28211-D229-4636-A221-95C57B07B7BC}"/>
    <cellStyle name="Comma 6 6 3 2 2 5" xfId="13986" xr:uid="{FC34980C-D3DF-4113-B4D3-253C95269BD5}"/>
    <cellStyle name="Comma 6 6 3 2 3" xfId="2865" xr:uid="{30F7E81A-9200-461F-B2EB-14769BDFE5FB}"/>
    <cellStyle name="Comma 6 6 3 2 3 2" xfId="6909" xr:uid="{CF15C8F8-B130-4E0F-8AC5-4CAEBC6FA577}"/>
    <cellStyle name="Comma 6 6 3 2 3 2 2" xfId="19041" xr:uid="{D382D889-2CAA-4F4A-9982-7D20915DDF34}"/>
    <cellStyle name="Comma 6 6 3 2 3 3" xfId="10953" xr:uid="{AFD6FB09-75FF-4C83-AB2F-E6C384E980EA}"/>
    <cellStyle name="Comma 6 6 3 2 3 3 2" xfId="23085" xr:uid="{700DB4E2-BD2E-4420-9559-2582FB156DD9}"/>
    <cellStyle name="Comma 6 6 3 2 3 4" xfId="14997" xr:uid="{9EF9F15A-B8A2-42BF-B7B3-AC9EEC686717}"/>
    <cellStyle name="Comma 6 6 3 2 4" xfId="4887" xr:uid="{371EE88C-0F9A-453D-92C4-C959C11A57A4}"/>
    <cellStyle name="Comma 6 6 3 2 4 2" xfId="17019" xr:uid="{AFA1D9F9-4354-46D2-B761-4F147FC2B6F6}"/>
    <cellStyle name="Comma 6 6 3 2 5" xfId="8931" xr:uid="{9EB303E0-E276-441B-A032-82F8575D6F14}"/>
    <cellStyle name="Comma 6 6 3 2 5 2" xfId="21063" xr:uid="{8515E206-3A25-49CB-8790-F91288DD58A2}"/>
    <cellStyle name="Comma 6 6 3 2 6" xfId="12975" xr:uid="{F5B39659-C803-49F9-AF7E-4E448380B611}"/>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3" xfId="11459" xr:uid="{D5FF5BEE-9F20-462C-8F1B-B7882E15F3DF}"/>
    <cellStyle name="Comma 6 6 3 3 2 3 2" xfId="23591" xr:uid="{A1E6824F-C3AA-41C9-B1D1-C702186BC158}"/>
    <cellStyle name="Comma 6 6 3 3 2 4" xfId="15503" xr:uid="{547A45AE-57C4-42FA-AC22-F75F2BA3EEC4}"/>
    <cellStyle name="Comma 6 6 3 3 3" xfId="5393" xr:uid="{960A6DDD-F982-4E43-9865-3583E7F273F2}"/>
    <cellStyle name="Comma 6 6 3 3 3 2" xfId="17525" xr:uid="{3F0A3BB9-E533-4774-A870-1D474256D21A}"/>
    <cellStyle name="Comma 6 6 3 3 4" xfId="9437" xr:uid="{EB83E8CB-FD65-49AA-89EF-B6BD845D3A48}"/>
    <cellStyle name="Comma 6 6 3 3 4 2" xfId="21569" xr:uid="{6C00C954-B9D0-4643-A7AF-D70BF045C5E0}"/>
    <cellStyle name="Comma 6 6 3 3 5" xfId="13481" xr:uid="{E4CA0FAF-FEAA-4517-ADE4-E6711CE5B267}"/>
    <cellStyle name="Comma 6 6 3 4" xfId="2360" xr:uid="{47207085-F153-42B0-B3F6-F94FA6D2202A}"/>
    <cellStyle name="Comma 6 6 3 4 2" xfId="6404" xr:uid="{436C03CF-F941-49DE-9871-8F5FB8B2292D}"/>
    <cellStyle name="Comma 6 6 3 4 2 2" xfId="18536" xr:uid="{BA33585D-AEB3-4C7B-B035-4B664623A3AB}"/>
    <cellStyle name="Comma 6 6 3 4 3" xfId="10448" xr:uid="{053AA874-4AA8-400C-967B-1C0137AC4A6A}"/>
    <cellStyle name="Comma 6 6 3 4 3 2" xfId="22580" xr:uid="{353A1A78-7EE6-4D5A-9E32-ADF7715FE7BA}"/>
    <cellStyle name="Comma 6 6 3 4 4" xfId="14492" xr:uid="{160034EB-62F5-4D18-859E-EFDC7BCF8533}"/>
    <cellStyle name="Comma 6 6 3 5" xfId="4382" xr:uid="{EEC8164E-E6C8-4C20-B859-BB92AFF77D0A}"/>
    <cellStyle name="Comma 6 6 3 5 2" xfId="16514" xr:uid="{2AD26E63-BF98-419F-BCB8-37D9686A0F9F}"/>
    <cellStyle name="Comma 6 6 3 6" xfId="8426" xr:uid="{E16B03C2-AEE2-4665-A07F-A52EA8F571CA}"/>
    <cellStyle name="Comma 6 6 3 6 2" xfId="20558" xr:uid="{B61C8131-4098-4B75-AB9D-E7BE85EA44D4}"/>
    <cellStyle name="Comma 6 6 3 7" xfId="12470" xr:uid="{599A733E-6D59-4F9E-8DCB-29FC23FD8FE2}"/>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3" xfId="11711" xr:uid="{D074ACBC-CF1D-4FAA-9BE3-60019A3A1C98}"/>
    <cellStyle name="Comma 6 6 4 2 2 3 2" xfId="23843" xr:uid="{CE684DE2-10DB-435C-BE98-912E83E838BC}"/>
    <cellStyle name="Comma 6 6 4 2 2 4" xfId="15755" xr:uid="{AFE518DD-B997-46ED-B2F6-013BD8C01E57}"/>
    <cellStyle name="Comma 6 6 4 2 3" xfId="5645" xr:uid="{C678F625-1825-4749-AFB8-8CCCB2FC4B13}"/>
    <cellStyle name="Comma 6 6 4 2 3 2" xfId="17777" xr:uid="{C70980DA-8196-48A0-AB1E-1D114F3F3235}"/>
    <cellStyle name="Comma 6 6 4 2 4" xfId="9689" xr:uid="{E8206C8A-20AF-4731-BE7B-1D57409048FD}"/>
    <cellStyle name="Comma 6 6 4 2 4 2" xfId="21821" xr:uid="{225875F0-B177-4AD5-A76E-5CE744A91ED5}"/>
    <cellStyle name="Comma 6 6 4 2 5" xfId="13733" xr:uid="{848069EA-4E93-4D42-AF18-7B34AAC3412A}"/>
    <cellStyle name="Comma 6 6 4 3" xfId="2612" xr:uid="{5DB79E7F-73ED-4502-B065-EDA45ADA0163}"/>
    <cellStyle name="Comma 6 6 4 3 2" xfId="6656" xr:uid="{6B639116-3493-4452-81AA-ECA4674704AD}"/>
    <cellStyle name="Comma 6 6 4 3 2 2" xfId="18788" xr:uid="{348D4509-BB94-45E2-ADBE-8610FA721774}"/>
    <cellStyle name="Comma 6 6 4 3 3" xfId="10700" xr:uid="{F9F15AD4-70AE-4376-820A-DB67F4783B57}"/>
    <cellStyle name="Comma 6 6 4 3 3 2" xfId="22832" xr:uid="{484FD897-D3E4-4CD0-940E-F546A3F65AA8}"/>
    <cellStyle name="Comma 6 6 4 3 4" xfId="14744" xr:uid="{0B84C598-A072-47C5-B531-28667A22E285}"/>
    <cellStyle name="Comma 6 6 4 4" xfId="4634" xr:uid="{152FDDCE-09AC-4E36-80EE-3F791DEBE3E4}"/>
    <cellStyle name="Comma 6 6 4 4 2" xfId="16766" xr:uid="{3B15218E-2383-4CAD-9E3D-36CC505FFF77}"/>
    <cellStyle name="Comma 6 6 4 5" xfId="8678" xr:uid="{4181D5C8-6156-4230-9FCA-10D257D25413}"/>
    <cellStyle name="Comma 6 6 4 5 2" xfId="20810" xr:uid="{94BE30B1-FB08-4E30-B018-3630CB08F489}"/>
    <cellStyle name="Comma 6 6 4 6" xfId="12722" xr:uid="{5D381204-6603-4777-AF8A-09F32848CBF7}"/>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3" xfId="11206" xr:uid="{ABE3E434-444E-42E1-BADE-13E78DA318AC}"/>
    <cellStyle name="Comma 6 6 5 2 3 2" xfId="23338" xr:uid="{B6544303-8E1B-4517-B263-203B1779D6D6}"/>
    <cellStyle name="Comma 6 6 5 2 4" xfId="15250" xr:uid="{983D984B-BF39-4B55-935D-4A8DC233561B}"/>
    <cellStyle name="Comma 6 6 5 3" xfId="5140" xr:uid="{A7D84CE8-A794-4CEC-B18C-94711739517E}"/>
    <cellStyle name="Comma 6 6 5 3 2" xfId="17272" xr:uid="{454732B7-8501-4DC6-B375-8A6989606139}"/>
    <cellStyle name="Comma 6 6 5 4" xfId="9184" xr:uid="{368DE2C9-2046-4783-A986-11C681D9147D}"/>
    <cellStyle name="Comma 6 6 5 4 2" xfId="21316" xr:uid="{6F950711-F410-4585-862C-F6FA37291D77}"/>
    <cellStyle name="Comma 6 6 5 5" xfId="13228" xr:uid="{FED4F806-171E-475B-9D65-3E49806C0F3D}"/>
    <cellStyle name="Comma 6 6 6" xfId="2107" xr:uid="{0203E811-B77F-4AF4-81C5-AE708A004C91}"/>
    <cellStyle name="Comma 6 6 6 2" xfId="6151" xr:uid="{ED6C3F54-0BED-4E75-99DE-701B9315E969}"/>
    <cellStyle name="Comma 6 6 6 2 2" xfId="18283" xr:uid="{23DA4DE7-F50C-438C-856E-49A88E54F85A}"/>
    <cellStyle name="Comma 6 6 6 3" xfId="10195" xr:uid="{D3A92779-4CB2-46A7-B318-DE8952F02522}"/>
    <cellStyle name="Comma 6 6 6 3 2" xfId="22327" xr:uid="{C9A30002-01B6-4CD8-A4F3-08F2B1B320B7}"/>
    <cellStyle name="Comma 6 6 6 4" xfId="14239" xr:uid="{7D58EB5E-26E1-4907-9600-8577E68DD8D9}"/>
    <cellStyle name="Comma 6 6 7" xfId="4129" xr:uid="{00DA4A6E-A2D3-4018-9F47-7C06AA88F2B6}"/>
    <cellStyle name="Comma 6 6 7 2" xfId="16261" xr:uid="{B16B6B8E-DB7B-4488-BFD0-22DA26531094}"/>
    <cellStyle name="Comma 6 6 8" xfId="8173" xr:uid="{A2BCDA0A-B46B-4A13-AA83-8414188FD5A1}"/>
    <cellStyle name="Comma 6 6 8 2" xfId="20305" xr:uid="{4690CF53-1C68-49B0-ABF6-AAE40F6EECD8}"/>
    <cellStyle name="Comma 6 6 9" xfId="12217" xr:uid="{3797338E-E9D3-405B-9084-FA17950E3D15}"/>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3" xfId="12027" xr:uid="{B6585012-2FEA-4CF0-B95C-BD0BF48F642C}"/>
    <cellStyle name="Comma 6 7 2 2 2 2 3 2" xfId="24159" xr:uid="{CE9546CB-2B13-4FFB-8895-164545E73426}"/>
    <cellStyle name="Comma 6 7 2 2 2 2 4" xfId="16071" xr:uid="{3BF32501-F4E9-44B4-9B30-058C10B66527}"/>
    <cellStyle name="Comma 6 7 2 2 2 3" xfId="5961" xr:uid="{7DEA43CB-16EE-498F-8AB3-E8F3A60C2450}"/>
    <cellStyle name="Comma 6 7 2 2 2 3 2" xfId="18093" xr:uid="{5EB31062-17C0-441F-9EBA-B1C1E17B9061}"/>
    <cellStyle name="Comma 6 7 2 2 2 4" xfId="10005" xr:uid="{DCA86651-3CCB-455F-94A0-36416D0798D9}"/>
    <cellStyle name="Comma 6 7 2 2 2 4 2" xfId="22137" xr:uid="{BA938E06-0D23-4125-80FA-4C644DC4168A}"/>
    <cellStyle name="Comma 6 7 2 2 2 5" xfId="14049" xr:uid="{3DC3C474-0E6A-4242-98C6-1E7542EA48AE}"/>
    <cellStyle name="Comma 6 7 2 2 3" xfId="2928" xr:uid="{567F684F-BAD0-47E8-8B46-2D8593D9E481}"/>
    <cellStyle name="Comma 6 7 2 2 3 2" xfId="6972" xr:uid="{9BC9E33D-9294-41B2-B6EF-336041442979}"/>
    <cellStyle name="Comma 6 7 2 2 3 2 2" xfId="19104" xr:uid="{FF0EDEB8-A90A-4DA4-B6C4-887B7223532C}"/>
    <cellStyle name="Comma 6 7 2 2 3 3" xfId="11016" xr:uid="{BA5B3746-212A-4D9F-9658-43459DA2A537}"/>
    <cellStyle name="Comma 6 7 2 2 3 3 2" xfId="23148" xr:uid="{10B70C24-3C89-4CC0-A2CF-4CC3EECA77B8}"/>
    <cellStyle name="Comma 6 7 2 2 3 4" xfId="15060" xr:uid="{1D4D2E50-73A4-4720-94F4-1E805D3E4CF5}"/>
    <cellStyle name="Comma 6 7 2 2 4" xfId="4950" xr:uid="{7F8A4378-742F-4A45-A44A-1C5CA8AEF626}"/>
    <cellStyle name="Comma 6 7 2 2 4 2" xfId="17082" xr:uid="{35C3808F-FB77-4A63-9507-0D36463DF780}"/>
    <cellStyle name="Comma 6 7 2 2 5" xfId="8994" xr:uid="{14E72EA4-74FA-41EE-B9EC-682BD69BDE65}"/>
    <cellStyle name="Comma 6 7 2 2 5 2" xfId="21126" xr:uid="{B91B95FB-970E-4DAD-AA57-18A5A83748DB}"/>
    <cellStyle name="Comma 6 7 2 2 6" xfId="13038" xr:uid="{6A716662-D4E6-4E11-8324-B60146ACD392}"/>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3" xfId="11522" xr:uid="{B843DB27-ED5A-4450-B730-12239CAB3908}"/>
    <cellStyle name="Comma 6 7 2 3 2 3 2" xfId="23654" xr:uid="{11A70D22-ECC7-46C5-84D0-50C660A7F3F0}"/>
    <cellStyle name="Comma 6 7 2 3 2 4" xfId="15566" xr:uid="{9ED2AD91-E842-498C-A0B3-3B73F6E0C886}"/>
    <cellStyle name="Comma 6 7 2 3 3" xfId="5456" xr:uid="{1415966A-06EC-44CD-A310-FE6FBECE9B1E}"/>
    <cellStyle name="Comma 6 7 2 3 3 2" xfId="17588" xr:uid="{8D394918-6F98-4005-A239-99C09CE55AC8}"/>
    <cellStyle name="Comma 6 7 2 3 4" xfId="9500" xr:uid="{61A9508B-3485-4752-B500-3E4CFCE25BBC}"/>
    <cellStyle name="Comma 6 7 2 3 4 2" xfId="21632" xr:uid="{F378A780-72EC-486D-AC6D-2D26F31FF4AD}"/>
    <cellStyle name="Comma 6 7 2 3 5" xfId="13544" xr:uid="{9107FBE1-12C5-4283-9E59-FFBB61C5FBA4}"/>
    <cellStyle name="Comma 6 7 2 4" xfId="2423" xr:uid="{4ABF9D03-18E2-41CB-A41C-B1163652DAF2}"/>
    <cellStyle name="Comma 6 7 2 4 2" xfId="6467" xr:uid="{65938184-B2E6-4666-9457-7561562341AB}"/>
    <cellStyle name="Comma 6 7 2 4 2 2" xfId="18599" xr:uid="{E92FD2EE-42A4-4FAA-9FFC-BDB3032FE486}"/>
    <cellStyle name="Comma 6 7 2 4 3" xfId="10511" xr:uid="{CBEBFA28-A84C-4139-8793-812435AD872C}"/>
    <cellStyle name="Comma 6 7 2 4 3 2" xfId="22643" xr:uid="{C6B92B50-3348-4C7D-8BBD-9530FBC24D9E}"/>
    <cellStyle name="Comma 6 7 2 4 4" xfId="14555" xr:uid="{CF742DC8-79E3-4295-8F59-212BCC8969C6}"/>
    <cellStyle name="Comma 6 7 2 5" xfId="4445" xr:uid="{67C2446A-F34C-4C6B-899B-37F91B4589AF}"/>
    <cellStyle name="Comma 6 7 2 5 2" xfId="16577" xr:uid="{F95AB564-64E8-46DB-8D3D-C9C930DD5C47}"/>
    <cellStyle name="Comma 6 7 2 6" xfId="8489" xr:uid="{B01E669C-5B59-4D7F-AD04-FC5BB52C0EE6}"/>
    <cellStyle name="Comma 6 7 2 6 2" xfId="20621" xr:uid="{B7A212D2-7365-4E95-BFCA-382DA166C80F}"/>
    <cellStyle name="Comma 6 7 2 7" xfId="12533" xr:uid="{E9D505FA-9D94-4F52-B0B9-C9A78B4544E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3" xfId="11774" xr:uid="{9BC413A8-BC58-46FE-8447-1D00F5B5A6BB}"/>
    <cellStyle name="Comma 6 7 3 2 2 3 2" xfId="23906" xr:uid="{725B92A6-928C-4991-8268-ECB33D4BC9EF}"/>
    <cellStyle name="Comma 6 7 3 2 2 4" xfId="15818" xr:uid="{96A98C58-37EC-4AB1-89CF-F2BCB3E3CF6F}"/>
    <cellStyle name="Comma 6 7 3 2 3" xfId="5708" xr:uid="{9940DB91-8D76-4915-B56C-856B1481E4E2}"/>
    <cellStyle name="Comma 6 7 3 2 3 2" xfId="17840" xr:uid="{8A27CC39-9D37-4966-A50D-A7BB3FB62CA9}"/>
    <cellStyle name="Comma 6 7 3 2 4" xfId="9752" xr:uid="{F852EF84-74ED-432D-BB97-27708FBCC4A5}"/>
    <cellStyle name="Comma 6 7 3 2 4 2" xfId="21884" xr:uid="{BC039370-0BEE-4703-AE0B-B51D84ED07F2}"/>
    <cellStyle name="Comma 6 7 3 2 5" xfId="13796" xr:uid="{8DDF9E1C-F7F0-419D-B902-E02C25FFA0AC}"/>
    <cellStyle name="Comma 6 7 3 3" xfId="2675" xr:uid="{8DD5EA00-B52A-41B7-9166-C38D4C796C99}"/>
    <cellStyle name="Comma 6 7 3 3 2" xfId="6719" xr:uid="{66CC8E8F-A083-4C04-AB5E-68C63860E304}"/>
    <cellStyle name="Comma 6 7 3 3 2 2" xfId="18851" xr:uid="{752A086C-700B-4E35-81FF-82B2CF297F8D}"/>
    <cellStyle name="Comma 6 7 3 3 3" xfId="10763" xr:uid="{66AF8176-A42E-469A-B580-FEEB22823A17}"/>
    <cellStyle name="Comma 6 7 3 3 3 2" xfId="22895" xr:uid="{ED96FA1F-1565-4B4D-B03D-370D82F517F0}"/>
    <cellStyle name="Comma 6 7 3 3 4" xfId="14807" xr:uid="{D178606C-9B30-4E08-A96A-8CFBC7AAAB9B}"/>
    <cellStyle name="Comma 6 7 3 4" xfId="4697" xr:uid="{B72C7602-2905-435A-BC51-9FB3D8F26FE3}"/>
    <cellStyle name="Comma 6 7 3 4 2" xfId="16829" xr:uid="{EAFD6418-26CE-4226-8DED-66B02B8DA74D}"/>
    <cellStyle name="Comma 6 7 3 5" xfId="8741" xr:uid="{740D879D-05FB-440C-9D41-90DCE1DA479E}"/>
    <cellStyle name="Comma 6 7 3 5 2" xfId="20873" xr:uid="{79F8DE65-A758-448B-A773-1D3012B7224B}"/>
    <cellStyle name="Comma 6 7 3 6" xfId="12785" xr:uid="{795C1D0F-BEA8-4A71-AA74-302675988B83}"/>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3" xfId="11269" xr:uid="{90AAC17D-CCB8-402B-B7B4-1A1E7649A0FA}"/>
    <cellStyle name="Comma 6 7 4 2 3 2" xfId="23401" xr:uid="{2AFFBC93-90DC-4021-88CF-8D57C852AA6B}"/>
    <cellStyle name="Comma 6 7 4 2 4" xfId="15313" xr:uid="{63AD38F7-2FB7-4405-84A9-2824731C6998}"/>
    <cellStyle name="Comma 6 7 4 3" xfId="5203" xr:uid="{6FFAF0E7-3CE2-43A1-90DA-219F22BCC291}"/>
    <cellStyle name="Comma 6 7 4 3 2" xfId="17335" xr:uid="{5EF38567-A2B5-45E5-BE46-F987A9B6D804}"/>
    <cellStyle name="Comma 6 7 4 4" xfId="9247" xr:uid="{EFB905C3-A0E6-4D4B-A315-392C3B399055}"/>
    <cellStyle name="Comma 6 7 4 4 2" xfId="21379" xr:uid="{441C8B31-DE3A-4EF1-ADE1-A49B786B4B60}"/>
    <cellStyle name="Comma 6 7 4 5" xfId="13291" xr:uid="{5561997B-A9CE-4826-B9CF-D9D116627314}"/>
    <cellStyle name="Comma 6 7 5" xfId="2170" xr:uid="{DF19D62A-086D-4B73-B58F-2A45C1A3C0BA}"/>
    <cellStyle name="Comma 6 7 5 2" xfId="6214" xr:uid="{F5784929-8C37-4E56-991A-CBAA1079C45D}"/>
    <cellStyle name="Comma 6 7 5 2 2" xfId="18346" xr:uid="{26EE4AC4-0C43-4566-988F-878DE9D59784}"/>
    <cellStyle name="Comma 6 7 5 3" xfId="10258" xr:uid="{FA211FBB-7062-4EB8-9AFB-BDE6CCA32360}"/>
    <cellStyle name="Comma 6 7 5 3 2" xfId="22390" xr:uid="{B1BFAE70-3AB4-46A8-B14B-13ACCADD6CD4}"/>
    <cellStyle name="Comma 6 7 5 4" xfId="14302" xr:uid="{CD6CF1C2-9E37-4B22-9772-3203730522F9}"/>
    <cellStyle name="Comma 6 7 6" xfId="4192" xr:uid="{E28565C9-86E1-435B-9CB5-815A11B03569}"/>
    <cellStyle name="Comma 6 7 6 2" xfId="16324" xr:uid="{5C647F00-7315-441B-9B4E-F57E4011FAB2}"/>
    <cellStyle name="Comma 6 7 7" xfId="8236" xr:uid="{F1871BE5-EC05-4E35-A22C-734B63E44D1C}"/>
    <cellStyle name="Comma 6 7 7 2" xfId="20368" xr:uid="{4F31E04B-E95C-406C-B639-9E6A8BC15186}"/>
    <cellStyle name="Comma 6 7 8" xfId="12280" xr:uid="{C329BE09-0F68-45E2-876D-DFAF1887108F}"/>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3" xfId="11901" xr:uid="{3719BF31-2E98-48B7-A9DF-3DA496EC11B9}"/>
    <cellStyle name="Comma 6 8 2 2 2 3 2" xfId="24033" xr:uid="{68875635-6B2C-4B07-9D9E-DAB6AE744E6E}"/>
    <cellStyle name="Comma 6 8 2 2 2 4" xfId="15945" xr:uid="{C76C1A10-58E5-4CC1-96A8-B9E74AC9BE19}"/>
    <cellStyle name="Comma 6 8 2 2 3" xfId="5835" xr:uid="{9279073E-5F7C-45B0-9BCB-35A44BB6578F}"/>
    <cellStyle name="Comma 6 8 2 2 3 2" xfId="17967" xr:uid="{5204143A-BA19-4550-B1EC-CA1F19B4F31A}"/>
    <cellStyle name="Comma 6 8 2 2 4" xfId="9879" xr:uid="{D727C1CF-CFBD-4450-A65E-A40DEB457324}"/>
    <cellStyle name="Comma 6 8 2 2 4 2" xfId="22011" xr:uid="{F53749B6-ED76-4D1A-978C-CB5711C9AC83}"/>
    <cellStyle name="Comma 6 8 2 2 5" xfId="13923" xr:uid="{9A5C5778-147A-4300-929E-A8D4B7C85263}"/>
    <cellStyle name="Comma 6 8 2 3" xfId="2802" xr:uid="{E318D672-5B83-4BE9-97CC-5966131B9331}"/>
    <cellStyle name="Comma 6 8 2 3 2" xfId="6846" xr:uid="{4F262164-E9A9-4FB1-9DF3-63E41E57BF22}"/>
    <cellStyle name="Comma 6 8 2 3 2 2" xfId="18978" xr:uid="{64BC7412-5DD7-4811-8F30-4696C83F7133}"/>
    <cellStyle name="Comma 6 8 2 3 3" xfId="10890" xr:uid="{B2409D41-FFF0-4F6F-995C-D4BB73B2332C}"/>
    <cellStyle name="Comma 6 8 2 3 3 2" xfId="23022" xr:uid="{2938B9AB-6181-4C52-AED0-F6E5167A58B6}"/>
    <cellStyle name="Comma 6 8 2 3 4" xfId="14934" xr:uid="{AA6214A5-3E73-4FCE-A67A-E23013618258}"/>
    <cellStyle name="Comma 6 8 2 4" xfId="4824" xr:uid="{EA7F9986-1DCF-49E4-AE8C-D5F09E44F8B8}"/>
    <cellStyle name="Comma 6 8 2 4 2" xfId="16956" xr:uid="{A9E4CFEE-36B7-4BB7-8B67-CF666C2E4DE7}"/>
    <cellStyle name="Comma 6 8 2 5" xfId="8868" xr:uid="{8CF5702F-2A09-4B2C-B73A-6948FEFD1B5C}"/>
    <cellStyle name="Comma 6 8 2 5 2" xfId="21000" xr:uid="{52127247-F6CF-456F-AD01-45947182E6DA}"/>
    <cellStyle name="Comma 6 8 2 6" xfId="12912" xr:uid="{0477D2C1-1649-4985-84C3-13A375878AC4}"/>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3" xfId="11396" xr:uid="{9925BE44-E7A8-4126-B7FE-C1E9D9231C52}"/>
    <cellStyle name="Comma 6 8 3 2 3 2" xfId="23528" xr:uid="{33A15158-F8C2-4D75-AF59-08FAA56A5082}"/>
    <cellStyle name="Comma 6 8 3 2 4" xfId="15440" xr:uid="{B814C5DD-1447-4ADD-8BB9-64483BA574B4}"/>
    <cellStyle name="Comma 6 8 3 3" xfId="5330" xr:uid="{09DB6F20-83F5-4F74-8F8B-FDE2F2D42549}"/>
    <cellStyle name="Comma 6 8 3 3 2" xfId="17462" xr:uid="{2EB0F0F7-B731-4FEC-BB68-E936543B9481}"/>
    <cellStyle name="Comma 6 8 3 4" xfId="9374" xr:uid="{29253E71-7908-4E09-813D-F168FFB70F08}"/>
    <cellStyle name="Comma 6 8 3 4 2" xfId="21506" xr:uid="{A1D3ED2E-B4D7-4C11-9427-444C0AE0631C}"/>
    <cellStyle name="Comma 6 8 3 5" xfId="13418" xr:uid="{07ED4E07-6178-4CC0-B883-1578FDE3DAB7}"/>
    <cellStyle name="Comma 6 8 4" xfId="2297" xr:uid="{ED07E12C-7F9F-4F65-B329-B89202A70D35}"/>
    <cellStyle name="Comma 6 8 4 2" xfId="6341" xr:uid="{A45929F6-2A9E-4871-A2F3-1C97BF4D2CB8}"/>
    <cellStyle name="Comma 6 8 4 2 2" xfId="18473" xr:uid="{F1B41833-2FC7-40E1-A8BF-7489B44EDF07}"/>
    <cellStyle name="Comma 6 8 4 3" xfId="10385" xr:uid="{DD6F78B0-2861-46E4-93F5-9D6327ECCD4B}"/>
    <cellStyle name="Comma 6 8 4 3 2" xfId="22517" xr:uid="{F311A320-95A8-4137-8998-4ABEC8542787}"/>
    <cellStyle name="Comma 6 8 4 4" xfId="14429" xr:uid="{C8740588-DCFA-4121-9A99-97E4B52921FE}"/>
    <cellStyle name="Comma 6 8 5" xfId="4319" xr:uid="{F16B1DD7-9A20-4038-A99E-B03AEF734192}"/>
    <cellStyle name="Comma 6 8 5 2" xfId="16451" xr:uid="{ACC59318-D4DE-4BAE-90DB-23984969CB05}"/>
    <cellStyle name="Comma 6 8 6" xfId="8363" xr:uid="{5A9322BB-6188-4C0A-966C-0E11B7EEFDFA}"/>
    <cellStyle name="Comma 6 8 6 2" xfId="20495" xr:uid="{4E9F6C6C-0959-4C52-8022-27C0317B13D4}"/>
    <cellStyle name="Comma 6 8 7" xfId="12407" xr:uid="{C696CF3D-FE96-4A3F-8B4E-D9AEDFB2A666}"/>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3" xfId="11648" xr:uid="{108357E0-0B58-4C74-8EA3-FA8A1AFBF0BD}"/>
    <cellStyle name="Comma 6 9 2 2 3 2" xfId="23780" xr:uid="{9C26161E-DCC4-446A-9384-49201CE0289B}"/>
    <cellStyle name="Comma 6 9 2 2 4" xfId="15692" xr:uid="{41F17D8A-C28A-45AF-9F51-CDEC56640645}"/>
    <cellStyle name="Comma 6 9 2 3" xfId="5582" xr:uid="{145092F0-06C2-4DAE-A764-CAB4557BB6AD}"/>
    <cellStyle name="Comma 6 9 2 3 2" xfId="17714" xr:uid="{42EEDB7D-48E2-4EC7-9370-DD50A82F2F3E}"/>
    <cellStyle name="Comma 6 9 2 4" xfId="9626" xr:uid="{F8D7682C-4ED7-42BD-BEA0-6313B6EF712D}"/>
    <cellStyle name="Comma 6 9 2 4 2" xfId="21758" xr:uid="{5899B8BF-9F78-4B0C-8393-3404D0819AD3}"/>
    <cellStyle name="Comma 6 9 2 5" xfId="13670" xr:uid="{F3445F9A-04B8-4253-890D-8D425B67B662}"/>
    <cellStyle name="Comma 6 9 3" xfId="2549" xr:uid="{ADE21E17-6FF4-4294-9942-B2022532A4DA}"/>
    <cellStyle name="Comma 6 9 3 2" xfId="6593" xr:uid="{883366F9-2B21-434E-AB87-F7749951B414}"/>
    <cellStyle name="Comma 6 9 3 2 2" xfId="18725" xr:uid="{B16064F6-2F9A-4872-A44E-6799F433BB12}"/>
    <cellStyle name="Comma 6 9 3 3" xfId="10637" xr:uid="{449DD922-DC38-4C2C-8EFA-82C5DD5FF98D}"/>
    <cellStyle name="Comma 6 9 3 3 2" xfId="22769" xr:uid="{DC8BBE2F-5AE8-4E35-BDA0-D6E95AC2F661}"/>
    <cellStyle name="Comma 6 9 3 4" xfId="14681" xr:uid="{323BFA5F-ABF3-4AF6-AA44-B7BE824050B2}"/>
    <cellStyle name="Comma 6 9 4" xfId="4571" xr:uid="{C062EAF3-D032-410B-9D9E-EBB16052709B}"/>
    <cellStyle name="Comma 6 9 4 2" xfId="16703" xr:uid="{D755F610-4F57-4C31-B706-3CBD45766ACF}"/>
    <cellStyle name="Comma 6 9 5" xfId="8615" xr:uid="{18A18012-B4BA-42FF-AD35-D6BDBAA13D44}"/>
    <cellStyle name="Comma 6 9 5 2" xfId="20747" xr:uid="{B2E16859-7D25-4790-AF8E-D78BC85C1098}"/>
    <cellStyle name="Comma 6 9 6" xfId="12659" xr:uid="{420A89FF-98BE-4E66-AF62-0A89C44FAF55}"/>
    <cellStyle name="Comma 7" xfId="24938" xr:uid="{1388C557-3B1F-4519-9D23-0A06054237DC}"/>
    <cellStyle name="Currency 2" xfId="24363" xr:uid="{07C44CFB-984C-4F57-8A34-252CC9DAE702}"/>
    <cellStyle name="Currency 3" xfId="24370" xr:uid="{A7367FDF-0760-4641-AFF4-323F3B0F595D}"/>
    <cellStyle name="Normal" xfId="0" builtinId="0"/>
    <cellStyle name="Normal - Style1" xfId="24946" xr:uid="{941835C8-A3BF-4742-896B-8353A76AF07A}"/>
    <cellStyle name="Normal 10" xfId="24937" xr:uid="{2355883D-AAB3-4601-A731-A54BE2BDD8D9}"/>
    <cellStyle name="Normal 10 2" xfId="24943" xr:uid="{05AA2095-F82B-422C-9878-92DF058E5034}"/>
    <cellStyle name="Normal 10 2 2" xfId="24945" xr:uid="{F1C09AFC-3CE0-4742-88A5-C84726329795}"/>
    <cellStyle name="Normal 11" xfId="24286" xr:uid="{E2100E12-2263-4FA3-823E-FC31FB0BD9A6}"/>
    <cellStyle name="Normal 11 2" xfId="24288" xr:uid="{389C509B-425F-4862-B98C-7CB971233871}"/>
    <cellStyle name="Normal 12" xfId="24944" xr:uid="{7A80C5FF-FD28-49DC-A209-15245F9E438D}"/>
    <cellStyle name="Normal 13" xfId="24309" xr:uid="{91AB9750-E086-4E96-8D95-29689B58109C}"/>
    <cellStyle name="Normal 13 2" xfId="24953" xr:uid="{834B6405-F6C2-498A-853D-D750E601A3AD}"/>
    <cellStyle name="Normal 14" xfId="24452" xr:uid="{B40A1D10-167F-43E9-B861-4E3166CB1C52}"/>
    <cellStyle name="Normal 14 2" xfId="8" xr:uid="{96CB12B8-117B-497C-88C0-C26C1A7D90BC}"/>
    <cellStyle name="Normal 15" xfId="24947" xr:uid="{FFC8ECF9-4725-4582-AFAB-22DB6EF17DD4}"/>
    <cellStyle name="Normal 15 2" xfId="24956" xr:uid="{89AF5C74-4C2B-40A2-8139-9272FB8ABB42}"/>
    <cellStyle name="Normal 16" xfId="24948" xr:uid="{A99A45E5-ADF9-4AF5-A1A4-30447DFFC591}"/>
    <cellStyle name="Normal 16 2" xfId="24957" xr:uid="{333C4AD2-6D81-4393-B8E2-7A1D672E8F14}"/>
    <cellStyle name="Normal 17" xfId="24950" xr:uid="{B8E73C97-566B-482D-9117-964822C10088}"/>
    <cellStyle name="Normal 17 2" xfId="24959" xr:uid="{2B33BA91-D652-4042-9788-F803255A2169}"/>
    <cellStyle name="Normal 18" xfId="24952" xr:uid="{FC34F506-7EB2-4692-935B-2179D2FC0641}"/>
    <cellStyle name="Normal 18 2" xfId="24961" xr:uid="{B597E8E3-125D-4ECC-ACA5-ED88FE9414FF}"/>
    <cellStyle name="Normal 180" xfId="24299" xr:uid="{1A23F51B-A669-4CA6-A593-D3E9B94C9C9A}"/>
    <cellStyle name="Normal 19" xfId="24949" xr:uid="{5CC63C1E-D7A4-4AB2-B3D2-C18FCBA28BF9}"/>
    <cellStyle name="Normal 19 2" xfId="24958" xr:uid="{52015653-FFB1-47A8-95BF-9FB9D618A04E}"/>
    <cellStyle name="Normal 2" xfId="4" xr:uid="{00000000-0005-0000-0000-000003000000}"/>
    <cellStyle name="Normal 2 2" xfId="7" xr:uid="{9664BBB4-8329-44D2-A34A-767090296628}"/>
    <cellStyle name="Normal 2 2 2" xfId="24283" xr:uid="{2FB7282B-5A16-497C-A7E2-612FB3E83215}"/>
    <cellStyle name="Normal 2 2 3" xfId="24296" xr:uid="{D6E6E49A-7AF6-4C3B-BBA2-D0A1552737A3}"/>
    <cellStyle name="Normal 2 3" xfId="24297" xr:uid="{E48075F0-B59D-4A01-8582-65A40A63D5DB}"/>
    <cellStyle name="Normal 20" xfId="24951" xr:uid="{8B7D39E7-5A96-4DF4-B51E-475EF169785B}"/>
    <cellStyle name="Normal 20 2" xfId="24960" xr:uid="{1951D846-3958-42E3-AA38-1A726E87F9D9}"/>
    <cellStyle name="Normal 3" xfId="6" xr:uid="{AE2D16F6-A001-47A9-927A-6868E6133E71}"/>
    <cellStyle name="Normal 3 2" xfId="18" xr:uid="{45C671E8-0148-4F25-ABCC-768765DA4D50}"/>
    <cellStyle name="Normal 3 2 2" xfId="24284" xr:uid="{C9F8BECD-01CD-4DCF-8E0A-6E9947FF5408}"/>
    <cellStyle name="Normal 3 3" xfId="15" xr:uid="{D16D9C43-4B4F-4A0B-9A4C-1E23CADA0D28}"/>
    <cellStyle name="Normal 3 4" xfId="24298" xr:uid="{E27E191C-90D0-4A8B-9D0F-FD85682E76DE}"/>
    <cellStyle name="Normal 4" xfId="20" xr:uid="{E67F7BF4-4827-456D-B237-D74404DE7646}"/>
    <cellStyle name="Normal 4 2" xfId="24307" xr:uid="{68B999CC-5573-440C-B66C-3C0E6E7071B9}"/>
    <cellStyle name="Normal 4 3" xfId="24361" xr:uid="{E72CFCEB-8CDE-4FDF-BDCA-FAFE7B9C6BBC}"/>
    <cellStyle name="Normal 4 4" xfId="24302" xr:uid="{8863D865-78D0-4F42-B288-CE423692FC45}"/>
    <cellStyle name="Normal 4_Sewer Pipes" xfId="24304" xr:uid="{3EAD1355-5B21-452D-B15F-1ED904B8BA45}"/>
    <cellStyle name="Normal 5" xfId="24360" xr:uid="{40E46A0E-A3CF-48A2-8A63-E0F506B67F61}"/>
    <cellStyle name="Normal 5 10" xfId="24460" xr:uid="{29C4BD69-F9B2-4A8E-A4C3-681F4113AF2E}"/>
    <cellStyle name="Normal 5 10 2" xfId="24527" xr:uid="{934219F6-7123-4840-89B6-2B3A4C5A9094}"/>
    <cellStyle name="Normal 5 10 2 2" xfId="24813" xr:uid="{5B3099A3-95FF-49DC-A81A-4B8BC7F392F4}"/>
    <cellStyle name="Normal 5 10 3" xfId="24746" xr:uid="{0EF4AC40-6967-4322-B0A4-09DE9F60B52D}"/>
    <cellStyle name="Normal 5 11" xfId="24622" xr:uid="{8E2D8BC8-67F1-45BE-AB74-5FA5DB3620E5}"/>
    <cellStyle name="Normal 5 11 2" xfId="24908" xr:uid="{A706CA01-2BB7-49AD-AF12-908ADA5B9147}"/>
    <cellStyle name="Normal 5 12" xfId="24487" xr:uid="{513C2509-2C8E-4A7D-8221-BBEDF062C58E}"/>
    <cellStyle name="Normal 5 12 2" xfId="24773" xr:uid="{9C2904D5-CDCC-49C3-8922-3F31A7B19D6F}"/>
    <cellStyle name="Normal 5 13" xfId="24651" xr:uid="{80864D97-CEBF-4E47-AC36-9117B3780B11}"/>
    <cellStyle name="Normal 5 14" xfId="24941" xr:uid="{98F51C0C-145C-4160-8055-A4C3F9271CB8}"/>
    <cellStyle name="Normal 5 2" xfId="24372" xr:uid="{A1F8BD47-102F-4072-B57E-FFCCD7D9852A}"/>
    <cellStyle name="Normal 5 2 2" xfId="24378" xr:uid="{912DCCCA-5905-4DEB-9324-CDC624BFBDEC}"/>
    <cellStyle name="Normal 5 2 2 2" xfId="24390" xr:uid="{F72A5E63-DFC2-44A7-9A4C-21D2C455A6FD}"/>
    <cellStyle name="Normal 5 2 2 2 2" xfId="24416" xr:uid="{A3F9407A-0990-4B2F-873B-DFAA8D1932A2}"/>
    <cellStyle name="Normal 5 2 2 2 2 2" xfId="24578" xr:uid="{3B3ABC22-CA53-4222-8510-AD3AEA757E24}"/>
    <cellStyle name="Normal 5 2 2 2 2 2 2" xfId="24864" xr:uid="{55CC4805-F448-47C4-95AF-71E42E5DCD14}"/>
    <cellStyle name="Normal 5 2 2 2 2 3" xfId="24702" xr:uid="{BD2B3CD3-FF63-46D3-9199-3200E4E7D3D6}"/>
    <cellStyle name="Normal 5 2 2 2 3" xfId="24457" xr:uid="{9DCD807C-B9B9-4413-8565-AEFDC81F8B1F}"/>
    <cellStyle name="Normal 5 2 2 2 3 2" xfId="24619" xr:uid="{4778853B-3E21-4BB5-BF8D-966DD3128041}"/>
    <cellStyle name="Normal 5 2 2 2 3 2 2" xfId="24905" xr:uid="{E2679B17-439E-4C73-8D50-D1ABC161C763}"/>
    <cellStyle name="Normal 5 2 2 2 3 3" xfId="24743" xr:uid="{5819EA9D-F873-429C-9657-E5D87F6D902D}"/>
    <cellStyle name="Normal 5 2 2 2 4" xfId="24484" xr:uid="{78BD30B8-65C0-43FB-997C-50CBFA0ECFB5}"/>
    <cellStyle name="Normal 5 2 2 2 4 2" xfId="24551" xr:uid="{44B577A3-110E-4233-BD3B-D36192821F20}"/>
    <cellStyle name="Normal 5 2 2 2 4 2 2" xfId="24837" xr:uid="{151E6F62-5CB1-4E45-94CC-0C2BC1C296D0}"/>
    <cellStyle name="Normal 5 2 2 2 4 3" xfId="24770" xr:uid="{65C244C1-B435-4E65-B171-163498068F36}"/>
    <cellStyle name="Normal 5 2 2 2 5" xfId="24646" xr:uid="{574FDAFF-8256-4764-9481-A2698D6160D3}"/>
    <cellStyle name="Normal 5 2 2 2 5 2" xfId="24932" xr:uid="{62BDD4C5-FFBA-42E4-A506-D3A430968DC7}"/>
    <cellStyle name="Normal 5 2 2 2 6" xfId="24524" xr:uid="{E8F645C8-17A2-46E9-958C-8D4261F0738F}"/>
    <cellStyle name="Normal 5 2 2 2 6 2" xfId="24810" xr:uid="{11297413-321D-47AA-AF7B-2EEA49503D33}"/>
    <cellStyle name="Normal 5 2 2 2 7" xfId="24675" xr:uid="{73CE8C19-59F6-434C-AFE9-47BF0D819D9D}"/>
    <cellStyle name="Normal 5 2 2 3" xfId="24404" xr:uid="{77A47363-AB2B-4BB5-9EE7-D2752A886E48}"/>
    <cellStyle name="Normal 5 2 2 3 2" xfId="24444" xr:uid="{6D1BA9A9-7A0A-4DEB-94AA-A5AD35690644}"/>
    <cellStyle name="Normal 5 2 2 3 2 2" xfId="24606" xr:uid="{81948FBA-2C4A-4648-8643-006D83B6C242}"/>
    <cellStyle name="Normal 5 2 2 3 2 2 2" xfId="24892" xr:uid="{2D35F413-51AD-40C1-8049-D5B9A0DB72A2}"/>
    <cellStyle name="Normal 5 2 2 3 2 3" xfId="24730" xr:uid="{374006E9-7876-4FEC-B400-BADF4F55E9CB}"/>
    <cellStyle name="Normal 5 2 2 3 3" xfId="24565" xr:uid="{304A8796-BFA1-4490-AF53-89574CAF666A}"/>
    <cellStyle name="Normal 5 2 2 3 3 2" xfId="24851" xr:uid="{5A40ECEF-4A45-4445-85CF-E4D5C1E12894}"/>
    <cellStyle name="Normal 5 2 2 3 4" xfId="24511" xr:uid="{71E59639-5394-4560-85DF-3C489B61DBE5}"/>
    <cellStyle name="Normal 5 2 2 3 4 2" xfId="24797" xr:uid="{230A683D-F95F-4675-B377-1972A1A5C42E}"/>
    <cellStyle name="Normal 5 2 2 3 5" xfId="24689" xr:uid="{9A64635C-5B63-4D75-AD0A-05FD4EF564B6}"/>
    <cellStyle name="Normal 5 2 2 4" xfId="24430" xr:uid="{A853A58C-518E-482C-9E2D-10E00FD1931A}"/>
    <cellStyle name="Normal 5 2 2 4 2" xfId="24592" xr:uid="{87929521-2563-4A0E-BA2A-B32EFF278F50}"/>
    <cellStyle name="Normal 5 2 2 4 2 2" xfId="24878" xr:uid="{D3609020-B899-415C-8273-E30C9C290830}"/>
    <cellStyle name="Normal 5 2 2 4 3" xfId="24716" xr:uid="{8F027781-0D0C-47D5-8AEA-0FD20D755355}"/>
    <cellStyle name="Normal 5 2 2 5" xfId="24471" xr:uid="{10C728B2-00C3-4047-AC31-FE6DC31281E2}"/>
    <cellStyle name="Normal 5 2 2 5 2" xfId="24538" xr:uid="{54234F26-B03B-43DA-9044-A019DBD2F440}"/>
    <cellStyle name="Normal 5 2 2 5 2 2" xfId="24824" xr:uid="{04847796-37E7-4F86-B66D-08DDBC4BDD04}"/>
    <cellStyle name="Normal 5 2 2 5 3" xfId="24757" xr:uid="{07A20465-C1F1-4D41-8CD9-A8F99CAF9EA7}"/>
    <cellStyle name="Normal 5 2 2 6" xfId="24633" xr:uid="{55DE13F3-6CD9-45F5-BEFE-DA6391A9E714}"/>
    <cellStyle name="Normal 5 2 2 6 2" xfId="24919" xr:uid="{E50C8DC2-AE29-4734-A5BD-730001E0865B}"/>
    <cellStyle name="Normal 5 2 2 7" xfId="24497" xr:uid="{46E989FB-1E2B-4B37-8294-E150316B23BD}"/>
    <cellStyle name="Normal 5 2 2 7 2" xfId="24783" xr:uid="{AD8736B2-040E-4784-B8C6-DF8E1A14365B}"/>
    <cellStyle name="Normal 5 2 2 8" xfId="24662" xr:uid="{D721FE61-4551-4D73-835E-A60AEAB60EAE}"/>
    <cellStyle name="Normal 5 2 3" xfId="24384" xr:uid="{F18E4B6B-0843-4B93-B643-53231728D2A2}"/>
    <cellStyle name="Normal 5 2 3 2" xfId="24410" xr:uid="{279A7219-7E1D-447E-A778-4901EB112CF9}"/>
    <cellStyle name="Normal 5 2 3 2 2" xfId="24572" xr:uid="{5FA76007-670A-4FC6-80E6-E6265CEC730A}"/>
    <cellStyle name="Normal 5 2 3 2 2 2" xfId="24858" xr:uid="{A68CC71C-DF18-40FA-A4FD-0078333E39CE}"/>
    <cellStyle name="Normal 5 2 3 2 3" xfId="24696" xr:uid="{D8E26801-B930-4BAD-9D8B-513641B50E97}"/>
    <cellStyle name="Normal 5 2 3 3" xfId="24451" xr:uid="{801F672B-D177-474C-9A30-C83FCFB7AC33}"/>
    <cellStyle name="Normal 5 2 3 3 2" xfId="24613" xr:uid="{BBD997A7-DBB1-4734-8ED2-EDFDE1EDD13F}"/>
    <cellStyle name="Normal 5 2 3 3 2 2" xfId="24899" xr:uid="{E8323385-DEB8-476E-8B57-0FC39670DFAE}"/>
    <cellStyle name="Normal 5 2 3 3 3" xfId="24737" xr:uid="{B355F62E-24D8-4AAB-A91D-5F06CD6DAFA3}"/>
    <cellStyle name="Normal 5 2 3 4" xfId="24478" xr:uid="{80D49CFB-6785-4367-A2CB-CBB2A4015A61}"/>
    <cellStyle name="Normal 5 2 3 4 2" xfId="24545" xr:uid="{0A2879F0-1D10-4D8D-A334-F1E07FCF130D}"/>
    <cellStyle name="Normal 5 2 3 4 2 2" xfId="24831" xr:uid="{437A2E83-B051-4A1B-8660-B8511788141E}"/>
    <cellStyle name="Normal 5 2 3 4 3" xfId="24764" xr:uid="{79705806-41B3-41B2-849A-8E1EE4E724D4}"/>
    <cellStyle name="Normal 5 2 3 5" xfId="24640" xr:uid="{C03CD60C-427D-4124-B4A1-61C74588814D}"/>
    <cellStyle name="Normal 5 2 3 5 2" xfId="24926" xr:uid="{45618CFC-0126-4DC4-A7DD-788F5D154CD7}"/>
    <cellStyle name="Normal 5 2 3 6" xfId="24518" xr:uid="{154773E9-AEB4-4A99-B760-D68CD84E5C01}"/>
    <cellStyle name="Normal 5 2 3 6 2" xfId="24804" xr:uid="{6D808AB2-51AD-491D-894B-385E62C6D0EA}"/>
    <cellStyle name="Normal 5 2 3 7" xfId="24669" xr:uid="{F0EF024D-D273-4527-9E95-6186AEFC1807}"/>
    <cellStyle name="Normal 5 2 4" xfId="24398" xr:uid="{F2C0E0EA-94EE-46B7-9601-2ACF54B38E4C}"/>
    <cellStyle name="Normal 5 2 4 2" xfId="24438" xr:uid="{3CFCCC2F-E4EB-4E73-8D6A-D016D1D68212}"/>
    <cellStyle name="Normal 5 2 4 2 2" xfId="24600" xr:uid="{36615EBD-07C7-4F43-9E01-C90D8EFDEA6B}"/>
    <cellStyle name="Normal 5 2 4 2 2 2" xfId="24886" xr:uid="{FDE682A0-29A2-4D7C-8952-F9B8DD21ACEB}"/>
    <cellStyle name="Normal 5 2 4 2 3" xfId="24724" xr:uid="{BB4AD47D-9C02-4CF7-8F2B-5F845276D7BC}"/>
    <cellStyle name="Normal 5 2 4 3" xfId="24559" xr:uid="{2C504D0F-01E8-49B1-835F-554BC7809B76}"/>
    <cellStyle name="Normal 5 2 4 3 2" xfId="24845" xr:uid="{003923FD-402D-49F4-B886-80A35B879071}"/>
    <cellStyle name="Normal 5 2 4 4" xfId="24505" xr:uid="{FED88C49-C7E9-4903-AAB0-1535F38595D3}"/>
    <cellStyle name="Normal 5 2 4 4 2" xfId="24791" xr:uid="{1EA24DE2-7393-47F7-9DA8-07EE2F115DA0}"/>
    <cellStyle name="Normal 5 2 4 5" xfId="24683" xr:uid="{81D05E1F-9236-4A66-B4E9-DF32969C8836}"/>
    <cellStyle name="Normal 5 2 5" xfId="24424" xr:uid="{EF4712FD-0EDB-45F3-8575-51183D30D23F}"/>
    <cellStyle name="Normal 5 2 5 2" xfId="24586" xr:uid="{91A34440-7AF5-4E01-9150-E773E4FD76FF}"/>
    <cellStyle name="Normal 5 2 5 2 2" xfId="24872" xr:uid="{56DD235C-A680-4478-BB0B-1DE0EC2ECFA3}"/>
    <cellStyle name="Normal 5 2 5 3" xfId="24710" xr:uid="{7D198296-FD82-44A6-B7A9-89781EF34F00}"/>
    <cellStyle name="Normal 5 2 6" xfId="24465" xr:uid="{328575AD-2F2D-4254-BC99-074E482AE827}"/>
    <cellStyle name="Normal 5 2 6 2" xfId="24532" xr:uid="{5343EFF0-446C-47EC-8033-356552A0A6BC}"/>
    <cellStyle name="Normal 5 2 6 2 2" xfId="24818" xr:uid="{3AE146C4-CBD7-4AEF-970E-552C2E593A23}"/>
    <cellStyle name="Normal 5 2 6 3" xfId="24751" xr:uid="{DBF56D2B-20B1-4BBC-8528-2DC0F62C03B7}"/>
    <cellStyle name="Normal 5 2 7" xfId="24625" xr:uid="{44CE6A45-C096-4A93-BB83-E140FA757CE0}"/>
    <cellStyle name="Normal 5 2 7 2" xfId="24911" xr:uid="{8F48DB01-CE7B-4C95-B885-46C2DAEC6CE1}"/>
    <cellStyle name="Normal 5 2 8" xfId="24491" xr:uid="{6ACE6408-AE7F-42BA-87E7-A6B4BF680D53}"/>
    <cellStyle name="Normal 5 2 8 2" xfId="24777" xr:uid="{2E183D6E-B5EF-4829-A5C5-89AC15D7698F}"/>
    <cellStyle name="Normal 5 2 9" xfId="24656" xr:uid="{E3941F8B-7F33-49C6-8665-C91596D6F8FF}"/>
    <cellStyle name="Normal 5 3" xfId="24374" xr:uid="{73D3B66B-8537-4541-8B4D-CD6CD6465B26}"/>
    <cellStyle name="Normal 5 3 2" xfId="24292" xr:uid="{7654191D-1252-4339-8C53-56E3F10A9A74}"/>
    <cellStyle name="Normal 5 3 2 2" xfId="24392" xr:uid="{9256B7D2-0107-4508-913F-F1DBC2C8D7CC}"/>
    <cellStyle name="Normal 5 3 2 2 2" xfId="24418" xr:uid="{154F8A56-5D2F-47BC-AE28-B27A818431F2}"/>
    <cellStyle name="Normal 5 3 2 2 2 2" xfId="24580" xr:uid="{ADF279E7-1569-453D-BD04-943E245A9424}"/>
    <cellStyle name="Normal 5 3 2 2 2 2 2" xfId="24866" xr:uid="{2D61360F-DCF6-4A14-868E-A9A83CFB646D}"/>
    <cellStyle name="Normal 5 3 2 2 2 3" xfId="24704" xr:uid="{6319DB8B-070D-4077-8CC4-ED1A4ECA180B}"/>
    <cellStyle name="Normal 5 3 2 2 3" xfId="24459" xr:uid="{1AB07700-054B-44BA-9926-790D4D7BB588}"/>
    <cellStyle name="Normal 5 3 2 2 3 2" xfId="24621" xr:uid="{205E847A-AC79-41DD-960D-E64C1C9AA11E}"/>
    <cellStyle name="Normal 5 3 2 2 3 2 2" xfId="24907" xr:uid="{9E025914-4787-4DEF-981E-CE919358140A}"/>
    <cellStyle name="Normal 5 3 2 2 3 3" xfId="24745" xr:uid="{36E5ACBE-9207-4811-B712-9CE177DF4C5D}"/>
    <cellStyle name="Normal 5 3 2 2 4" xfId="24486" xr:uid="{89C2BCD6-C55F-4725-925B-9B9EAD4F06C1}"/>
    <cellStyle name="Normal 5 3 2 2 4 2" xfId="24553" xr:uid="{25FCEC6A-9D84-4C13-8F59-D7C4270DA2D2}"/>
    <cellStyle name="Normal 5 3 2 2 4 2 2" xfId="24839" xr:uid="{2A5A0468-78FD-4EFB-BDF3-9DBD718B7E83}"/>
    <cellStyle name="Normal 5 3 2 2 4 3" xfId="24772" xr:uid="{0E619006-D239-4E6B-ABBB-6BEAB3048B4E}"/>
    <cellStyle name="Normal 5 3 2 2 5" xfId="24648" xr:uid="{E4363474-609C-4E89-A150-91FF5A3D8468}"/>
    <cellStyle name="Normal 5 3 2 2 5 2" xfId="24934" xr:uid="{AAFFC325-92F8-4CA7-853E-9D8A2A35C595}"/>
    <cellStyle name="Normal 5 3 2 2 6" xfId="24526" xr:uid="{9165D95E-E23A-49E0-8DC5-6B6B55CA58C0}"/>
    <cellStyle name="Normal 5 3 2 2 6 2" xfId="24812" xr:uid="{8A309F7A-F813-4B90-955A-25B797E63F6E}"/>
    <cellStyle name="Normal 5 3 2 2 7" xfId="24677" xr:uid="{DAD04B90-8847-42FD-BC78-5E4059A22046}"/>
    <cellStyle name="Normal 5 3 2 3" xfId="24405" xr:uid="{DCA3E267-3309-44AF-8588-379DA92C688C}"/>
    <cellStyle name="Normal 5 3 2 3 2" xfId="24446" xr:uid="{86EE1883-436A-4A33-A7F4-4EF361996185}"/>
    <cellStyle name="Normal 5 3 2 3 2 2" xfId="24608" xr:uid="{59FC6B22-2843-4343-8867-FE51D7815FAF}"/>
    <cellStyle name="Normal 5 3 2 3 2 2 2" xfId="24894" xr:uid="{D7355883-51BC-48DB-A42B-BEB23114E8AB}"/>
    <cellStyle name="Normal 5 3 2 3 2 3" xfId="24732" xr:uid="{BF3D0532-11B4-4E04-A3FE-A2B36C7485D0}"/>
    <cellStyle name="Normal 5 3 2 3 3" xfId="24567" xr:uid="{60B15A2E-44BD-478B-9E12-4B66CC04F1D8}"/>
    <cellStyle name="Normal 5 3 2 3 3 2" xfId="24853" xr:uid="{8C2CB1A3-8A69-4279-8672-CEC2CFDA07AC}"/>
    <cellStyle name="Normal 5 3 2 3 4" xfId="24513" xr:uid="{4CF03952-F87F-4E51-BD30-85D1FBADE772}"/>
    <cellStyle name="Normal 5 3 2 3 4 2" xfId="24799" xr:uid="{00A0E1B1-9CCD-4949-9338-A236918DE869}"/>
    <cellStyle name="Normal 5 3 2 3 5" xfId="24691" xr:uid="{28FEA66C-C438-4611-B875-ACD53890D27F}"/>
    <cellStyle name="Normal 5 3 2 4" xfId="24432" xr:uid="{5BED81FD-D991-4B64-8C0F-378E01250C1E}"/>
    <cellStyle name="Normal 5 3 2 4 2" xfId="24594" xr:uid="{D3B48AC6-56AF-4C6D-8E29-D50A98D9C701}"/>
    <cellStyle name="Normal 5 3 2 4 2 2" xfId="24880" xr:uid="{BDE33C17-564F-4EDA-9B42-B55BAB4547A4}"/>
    <cellStyle name="Normal 5 3 2 4 3" xfId="24718" xr:uid="{D3FF41C3-D1EB-4A8A-AE4C-A8A1EC5F4F5E}"/>
    <cellStyle name="Normal 5 3 2 5" xfId="24473" xr:uid="{6D0B8222-C572-4F61-A084-3349474E1429}"/>
    <cellStyle name="Normal 5 3 2 5 2" xfId="24540" xr:uid="{485A2BAC-60B9-4D6E-A221-E21A7727D8E2}"/>
    <cellStyle name="Normal 5 3 2 5 2 2" xfId="24826" xr:uid="{580EEED5-0E47-49DB-894E-34D963B053D7}"/>
    <cellStyle name="Normal 5 3 2 5 3" xfId="24759" xr:uid="{25816A95-25DC-4D75-A922-EADA02459304}"/>
    <cellStyle name="Normal 5 3 2 6" xfId="24635" xr:uid="{D6AC00E3-77FA-47DD-BD5F-F35C05462C05}"/>
    <cellStyle name="Normal 5 3 2 6 2" xfId="24921" xr:uid="{59620B21-D12C-4878-8633-697196377FCE}"/>
    <cellStyle name="Normal 5 3 2 7" xfId="24499" xr:uid="{BEC2483A-8A49-4DB0-BDA9-657A20D771C2}"/>
    <cellStyle name="Normal 5 3 2 7 2" xfId="24785" xr:uid="{9073870C-0E39-46C5-BF04-CC1A24D0F712}"/>
    <cellStyle name="Normal 5 3 2 8" xfId="24664" xr:uid="{A746387C-B87B-4ACF-A134-4D16B551866E}"/>
    <cellStyle name="Normal 5 3 3" xfId="24386" xr:uid="{C2148948-1CFE-4B31-B4E1-7EC58F659BFD}"/>
    <cellStyle name="Normal 5 3 3 2" xfId="24412" xr:uid="{94B3908F-C839-4D42-ADD9-EA64B14C7222}"/>
    <cellStyle name="Normal 5 3 3 2 2" xfId="24574" xr:uid="{42783B63-67BF-498E-A356-56F707A20F34}"/>
    <cellStyle name="Normal 5 3 3 2 2 2" xfId="24860" xr:uid="{22BD8ABF-521E-42A0-BD21-90532E2A678F}"/>
    <cellStyle name="Normal 5 3 3 2 3" xfId="24698" xr:uid="{AE96682F-9538-4FEB-893A-5C59F5675A3D}"/>
    <cellStyle name="Normal 5 3 3 3" xfId="24453" xr:uid="{DA023056-A568-4021-8483-9FC47CF57A69}"/>
    <cellStyle name="Normal 5 3 3 3 2" xfId="24615" xr:uid="{A3655F4A-1A7A-479B-A95C-8E491B0897EF}"/>
    <cellStyle name="Normal 5 3 3 3 2 2" xfId="24901" xr:uid="{E4EF5D1C-6123-486A-AD88-AB5065691147}"/>
    <cellStyle name="Normal 5 3 3 3 3" xfId="24739" xr:uid="{936026FB-2976-407E-A230-0D656500264A}"/>
    <cellStyle name="Normal 5 3 3 4" xfId="24480" xr:uid="{9B942F70-5E76-49FA-AAF5-A947092CA7F7}"/>
    <cellStyle name="Normal 5 3 3 4 2" xfId="24547" xr:uid="{564C0ECA-C37B-4D5B-980B-D3BFDA656072}"/>
    <cellStyle name="Normal 5 3 3 4 2 2" xfId="24833" xr:uid="{C1015663-9D9F-48BC-8092-692F6507815B}"/>
    <cellStyle name="Normal 5 3 3 4 3" xfId="24766" xr:uid="{6A100441-8802-48D8-8409-0C58646F1643}"/>
    <cellStyle name="Normal 5 3 3 5" xfId="24642" xr:uid="{954D0C7E-5987-4965-A20D-47896D93FD72}"/>
    <cellStyle name="Normal 5 3 3 5 2" xfId="24928" xr:uid="{93A478C7-497C-4603-98B3-730F4912D058}"/>
    <cellStyle name="Normal 5 3 3 6" xfId="24520" xr:uid="{41871B0D-7FB5-4505-B383-B00EC5C431DC}"/>
    <cellStyle name="Normal 5 3 3 6 2" xfId="24806" xr:uid="{35A70C62-7230-4460-ACDA-2EA2E7BBA04C}"/>
    <cellStyle name="Normal 5 3 3 7" xfId="24671" xr:uid="{0FF3C843-F5E9-48FE-844C-745B1F097927}"/>
    <cellStyle name="Normal 5 3 4" xfId="24400" xr:uid="{90E654BA-39E0-46FB-B6D8-A1990D928BDD}"/>
    <cellStyle name="Normal 5 3 4 2" xfId="24440" xr:uid="{23BE36EC-B863-48A3-8984-27202D975677}"/>
    <cellStyle name="Normal 5 3 4 2 2" xfId="24602" xr:uid="{A46AAA71-B98B-41D1-BDE0-B63269AEC026}"/>
    <cellStyle name="Normal 5 3 4 2 2 2" xfId="24888" xr:uid="{72D8A34F-381B-4174-954D-0388F81BB8A4}"/>
    <cellStyle name="Normal 5 3 4 2 3" xfId="24726" xr:uid="{DCA5F118-B6FE-41B3-B6A7-C949315D38EB}"/>
    <cellStyle name="Normal 5 3 4 3" xfId="24561" xr:uid="{74E342BF-4B51-41A5-B3CD-55A175337399}"/>
    <cellStyle name="Normal 5 3 4 3 2" xfId="24847" xr:uid="{219EA071-7F3C-4EC9-A6CD-1E2634748E03}"/>
    <cellStyle name="Normal 5 3 4 4" xfId="24507" xr:uid="{9696E18D-2779-43AD-BE8A-41D04468E03A}"/>
    <cellStyle name="Normal 5 3 4 4 2" xfId="24793" xr:uid="{37C79BD4-DD0D-46FC-8D68-EDFF827010DB}"/>
    <cellStyle name="Normal 5 3 4 5" xfId="24685" xr:uid="{41CDA6B8-7420-4B55-93CB-327267EB5A52}"/>
    <cellStyle name="Normal 5 3 5" xfId="24426" xr:uid="{7893B1C2-97EF-4652-ACBB-4309ED47FADE}"/>
    <cellStyle name="Normal 5 3 5 2" xfId="24588" xr:uid="{8216FDFA-1C6D-4954-8B83-0A32C332A9CF}"/>
    <cellStyle name="Normal 5 3 5 2 2" xfId="24874" xr:uid="{F792CA76-A6FA-491F-8603-80EC26C82CAD}"/>
    <cellStyle name="Normal 5 3 5 3" xfId="24712" xr:uid="{85E115B0-1664-48EC-BFC7-8E847DD3D002}"/>
    <cellStyle name="Normal 5 3 6" xfId="24467" xr:uid="{0A834853-FF7B-450B-BFFE-51F30940DD53}"/>
    <cellStyle name="Normal 5 3 6 2" xfId="24534" xr:uid="{E556F355-0E91-462A-8297-FE2720B88283}"/>
    <cellStyle name="Normal 5 3 6 2 2" xfId="24820" xr:uid="{48486E63-E3B3-4B24-9A40-8A8406B9C91E}"/>
    <cellStyle name="Normal 5 3 6 3" xfId="24753" xr:uid="{46A5462D-F0FD-4D84-A4F1-C97F0468044D}"/>
    <cellStyle name="Normal 5 3 7" xfId="24627" xr:uid="{D8360D7E-BE42-45C7-87FF-7A42BDA4A017}"/>
    <cellStyle name="Normal 5 3 7 2" xfId="24913" xr:uid="{D9847557-340F-4820-987B-C8C8440F5442}"/>
    <cellStyle name="Normal 5 3 8" xfId="24493" xr:uid="{E7D48F6F-C667-48F6-870D-4FD9D9CB23A3}"/>
    <cellStyle name="Normal 5 3 8 2" xfId="24779" xr:uid="{0C96128B-3046-4E76-B9EB-1528749AC0B7}"/>
    <cellStyle name="Normal 5 3 9" xfId="24658" xr:uid="{86021A55-4501-4354-AF41-4A0C0E213327}"/>
    <cellStyle name="Normal 5 4" xfId="24366" xr:uid="{C14511FD-5AB5-4EC5-B4AA-36B4CDD87998}"/>
    <cellStyle name="Normal 5 4 2" xfId="24381" xr:uid="{CF3B9A8E-3A69-440E-B14C-8E3445FA3651}"/>
    <cellStyle name="Normal 5 4 2 2" xfId="24407" xr:uid="{4BD0306E-EF5F-4F4B-B50C-3D8FCFCA7189}"/>
    <cellStyle name="Normal 5 4 2 2 2" xfId="24569" xr:uid="{CB23B440-5C3C-46DB-8FCF-CB40A517E9E5}"/>
    <cellStyle name="Normal 5 4 2 2 2 2" xfId="24855" xr:uid="{07513BDB-CBA4-4DE2-A3C8-7DFDF7EEA7A4}"/>
    <cellStyle name="Normal 5 4 2 2 3" xfId="24693" xr:uid="{AA7A591B-AE21-4995-A953-3E1F547272A0}"/>
    <cellStyle name="Normal 5 4 2 3" xfId="24448" xr:uid="{1B4DABC6-6F9A-4BCD-BEC8-15D1EE4058FC}"/>
    <cellStyle name="Normal 5 4 2 3 2" xfId="24610" xr:uid="{50312579-6FD3-471D-BAF6-D84D357B7430}"/>
    <cellStyle name="Normal 5 4 2 3 2 2" xfId="24896" xr:uid="{9E6C8BDB-A034-402F-98A9-60CFDC830E18}"/>
    <cellStyle name="Normal 5 4 2 3 3" xfId="24734" xr:uid="{017A23D4-D193-43AC-93D0-155442F05EB5}"/>
    <cellStyle name="Normal 5 4 2 4" xfId="24475" xr:uid="{94318133-F311-46BB-8365-79B10CC15394}"/>
    <cellStyle name="Normal 5 4 2 4 2" xfId="24542" xr:uid="{34A022F1-813F-49FD-99B0-99B35EC52EDE}"/>
    <cellStyle name="Normal 5 4 2 4 2 2" xfId="24828" xr:uid="{42FDFEBD-A923-4AF0-B6E1-66A7ABDF84A5}"/>
    <cellStyle name="Normal 5 4 2 4 3" xfId="24761" xr:uid="{0797DBB8-9211-4EFE-AB70-5DF78BCF3E32}"/>
    <cellStyle name="Normal 5 4 2 5" xfId="24637" xr:uid="{02280026-22FD-4AC5-9D7F-A26C5D88E5CC}"/>
    <cellStyle name="Normal 5 4 2 5 2" xfId="24923" xr:uid="{5A7C3A22-81BE-4BEA-AFFC-700F91F1517E}"/>
    <cellStyle name="Normal 5 4 2 6" xfId="24515" xr:uid="{79514A7E-B008-4F6C-BBCB-913BF834FC67}"/>
    <cellStyle name="Normal 5 4 2 6 2" xfId="24801" xr:uid="{1FA03172-A6E8-4717-9A1C-8D138ACB5ED2}"/>
    <cellStyle name="Normal 5 4 2 7" xfId="24666" xr:uid="{66CD43AE-9CEB-497B-A666-5837EC6C62D0}"/>
    <cellStyle name="Normal 5 4 3" xfId="24395" xr:uid="{70D013A5-6AA8-46C5-A311-A88AFCB3968F}"/>
    <cellStyle name="Normal 5 4 3 2" xfId="24435" xr:uid="{BDC9B254-BB4D-4BDA-B6D5-F5B6FFEDD7D8}"/>
    <cellStyle name="Normal 5 4 3 2 2" xfId="24597" xr:uid="{E302FFA8-3A0E-43A4-B4D8-F462D58FAFF7}"/>
    <cellStyle name="Normal 5 4 3 2 2 2" xfId="24883" xr:uid="{25495FC3-7327-4201-BC14-A6B90EF3E218}"/>
    <cellStyle name="Normal 5 4 3 2 3" xfId="24721" xr:uid="{7B32D38A-E0FD-4657-904F-260A2405A414}"/>
    <cellStyle name="Normal 5 4 3 3" xfId="24556" xr:uid="{5D1DB17D-B258-4873-967B-16292838477C}"/>
    <cellStyle name="Normal 5 4 3 3 2" xfId="24842" xr:uid="{D78D7BD1-9C83-4A20-91E8-72133DB4D414}"/>
    <cellStyle name="Normal 5 4 3 4" xfId="24502" xr:uid="{06BFA2A2-5462-4F9A-9174-6C0770B85765}"/>
    <cellStyle name="Normal 5 4 3 4 2" xfId="24788" xr:uid="{0CFE50FD-A402-49FE-B3A8-AAC4C8401033}"/>
    <cellStyle name="Normal 5 4 3 5" xfId="24680" xr:uid="{5761957C-680E-4091-A7E0-02F2B4F0754A}"/>
    <cellStyle name="Normal 5 4 4" xfId="24421" xr:uid="{672F3CF6-59B7-4FF3-9407-AD1BA3AEB06A}"/>
    <cellStyle name="Normal 5 4 4 2" xfId="24583" xr:uid="{1CF7D44E-753E-43B3-A980-CDEB686719C4}"/>
    <cellStyle name="Normal 5 4 4 2 2" xfId="24869" xr:uid="{E0002852-3F75-4F2D-A967-16FA54447AF4}"/>
    <cellStyle name="Normal 5 4 4 3" xfId="24707" xr:uid="{1EA969C4-ABF4-40F1-AE0B-7A6DE109221B}"/>
    <cellStyle name="Normal 5 4 5" xfId="24462" xr:uid="{241DB119-D927-4A65-8090-C1F903FABE18}"/>
    <cellStyle name="Normal 5 4 5 2" xfId="24529" xr:uid="{495AC710-7BCC-4242-B2A9-FD91D39DC2A7}"/>
    <cellStyle name="Normal 5 4 5 2 2" xfId="24815" xr:uid="{85F92CDC-F82F-46EC-A87A-1516C4C21737}"/>
    <cellStyle name="Normal 5 4 5 3" xfId="24748" xr:uid="{A8BF8E6E-32E2-4CC1-B56D-5CB2FFC70F93}"/>
    <cellStyle name="Normal 5 4 6" xfId="24629" xr:uid="{013ED0F5-CD77-4DF5-8481-6CEB7569AAD5}"/>
    <cellStyle name="Normal 5 4 6 2" xfId="24915" xr:uid="{BC8F2CB2-C2CB-486F-BF2A-F07D535A4101}"/>
    <cellStyle name="Normal 5 4 7" xfId="24488" xr:uid="{1BC05411-9747-4B25-A7A8-893A543310FA}"/>
    <cellStyle name="Normal 5 4 7 2" xfId="24774" xr:uid="{05E0E9E2-46B9-403D-8BA1-A2B573055B04}"/>
    <cellStyle name="Normal 5 4 8" xfId="24653" xr:uid="{99DE64D0-4DD7-4198-B67A-4161508772C4}"/>
    <cellStyle name="Normal 5 5" xfId="24375" xr:uid="{62D2058E-7F62-4F4D-97A3-AAB90782D132}"/>
    <cellStyle name="Normal 5 5 2" xfId="24387" xr:uid="{7F6CFB99-B902-454D-86E6-C22503384589}"/>
    <cellStyle name="Normal 5 5 2 2" xfId="24413" xr:uid="{13736ACF-930B-4C55-BE45-BDB34E4991E0}"/>
    <cellStyle name="Normal 5 5 2 2 2" xfId="24575" xr:uid="{400F7EBA-2F3A-462A-BE74-4551998970E6}"/>
    <cellStyle name="Normal 5 5 2 2 2 2" xfId="24861" xr:uid="{B7BCC65E-941D-4F99-9AA2-11585C044AF3}"/>
    <cellStyle name="Normal 5 5 2 2 3" xfId="24699" xr:uid="{B2A26DA1-0FAF-4F7A-8DA5-2B50D6FDAC8A}"/>
    <cellStyle name="Normal 5 5 2 3" xfId="24454" xr:uid="{2D758E3D-5563-4EED-855A-7F0152CDF005}"/>
    <cellStyle name="Normal 5 5 2 3 2" xfId="24616" xr:uid="{884991DA-4A8B-4DE4-9237-B2DA0A0753E2}"/>
    <cellStyle name="Normal 5 5 2 3 2 2" xfId="24902" xr:uid="{42AD3A90-70F7-4812-8F31-840BA9849B75}"/>
    <cellStyle name="Normal 5 5 2 3 3" xfId="24740" xr:uid="{15DE6A31-AD9B-472B-9AA6-88AA84EF9CF0}"/>
    <cellStyle name="Normal 5 5 2 4" xfId="24481" xr:uid="{4A66F4F5-6A49-4F8A-8F9B-5E6387F2CABC}"/>
    <cellStyle name="Normal 5 5 2 4 2" xfId="24548" xr:uid="{3E55271E-3C4F-417A-B7A6-8A1EB2CA48C2}"/>
    <cellStyle name="Normal 5 5 2 4 2 2" xfId="24834" xr:uid="{CFAF8A77-2CCE-4DDB-9DBE-FB1918609CEE}"/>
    <cellStyle name="Normal 5 5 2 4 3" xfId="24767" xr:uid="{BB1E3C63-3DAA-4BA0-8FA0-C664A48C63FA}"/>
    <cellStyle name="Normal 5 5 2 5" xfId="24643" xr:uid="{0A525B49-8C32-450A-A2A1-C2E9CADF26D0}"/>
    <cellStyle name="Normal 5 5 2 5 2" xfId="24929" xr:uid="{40F42A31-FEBB-4BE2-BAA6-B4522D7A16F4}"/>
    <cellStyle name="Normal 5 5 2 6" xfId="24521" xr:uid="{24EA038C-F9DD-40C9-8B55-DA68F889A96E}"/>
    <cellStyle name="Normal 5 5 2 6 2" xfId="24807" xr:uid="{BB803FFB-D220-4B3F-834C-334F5418419F}"/>
    <cellStyle name="Normal 5 5 2 7" xfId="24672" xr:uid="{807AF451-B283-40A5-AC55-7610F5FDC55C}"/>
    <cellStyle name="Normal 5 5 3" xfId="24401" xr:uid="{9CA62961-1920-4F7F-AD9C-AA60A85FD940}"/>
    <cellStyle name="Normal 5 5 3 2" xfId="24441" xr:uid="{30D34099-D765-453E-8B3A-90EE9FDCA35B}"/>
    <cellStyle name="Normal 5 5 3 2 2" xfId="24603" xr:uid="{4FC8A921-0393-4BAE-A53F-AE0A840DB730}"/>
    <cellStyle name="Normal 5 5 3 2 2 2" xfId="24889" xr:uid="{34236DB1-9910-4678-B5A5-CB429A228FD6}"/>
    <cellStyle name="Normal 5 5 3 2 3" xfId="24727" xr:uid="{4B230C61-72EB-4BAD-86DB-0E51A4306894}"/>
    <cellStyle name="Normal 5 5 3 3" xfId="24562" xr:uid="{8D7E0F79-6A0C-44C9-BFAF-DDDA854F2D20}"/>
    <cellStyle name="Normal 5 5 3 3 2" xfId="24848" xr:uid="{C6537440-DE87-4E83-A826-CD4CE19C09DF}"/>
    <cellStyle name="Normal 5 5 3 4" xfId="24508" xr:uid="{F711FB06-2B1E-4AD2-A27B-F1936DE84547}"/>
    <cellStyle name="Normal 5 5 3 4 2" xfId="24794" xr:uid="{D88CBAC7-56ED-4BE9-8A95-5415546D9B53}"/>
    <cellStyle name="Normal 5 5 3 5" xfId="24686" xr:uid="{0557B4C1-0F79-4C67-897E-E9E19D4387E4}"/>
    <cellStyle name="Normal 5 5 4" xfId="24427" xr:uid="{0BD39C00-B8D2-41BC-AE1D-FF9F0A3F096E}"/>
    <cellStyle name="Normal 5 5 4 2" xfId="24589" xr:uid="{04A86F66-C135-4351-A54F-21616827CFF1}"/>
    <cellStyle name="Normal 5 5 4 2 2" xfId="24875" xr:uid="{EF937991-EE8A-40E0-B601-286F645BB5FA}"/>
    <cellStyle name="Normal 5 5 4 3" xfId="24713" xr:uid="{9FF82FB0-9FAA-4318-B780-28999EB06367}"/>
    <cellStyle name="Normal 5 5 5" xfId="24468" xr:uid="{9726A665-6043-4287-999C-CA024A46BD53}"/>
    <cellStyle name="Normal 5 5 5 2" xfId="24535" xr:uid="{FF59DF9F-211D-4E58-83A6-2A3163D63CD5}"/>
    <cellStyle name="Normal 5 5 5 2 2" xfId="24821" xr:uid="{BD47B885-E53B-4372-9BA8-9EE7CFBFE2A1}"/>
    <cellStyle name="Normal 5 5 5 3" xfId="24754" xr:uid="{3FB7720B-D5A1-4ECE-AB88-47B50629DCF3}"/>
    <cellStyle name="Normal 5 5 6" xfId="24630" xr:uid="{596A8CB5-5345-41BF-A9E8-9404EB1A03AF}"/>
    <cellStyle name="Normal 5 5 6 2" xfId="24916" xr:uid="{331EF5CA-AA56-4C99-9417-D0FC336AB6DC}"/>
    <cellStyle name="Normal 5 5 7" xfId="24494" xr:uid="{E1E5E387-D8B6-4714-89BE-0F41D8DDFDA0}"/>
    <cellStyle name="Normal 5 5 7 2" xfId="24780" xr:uid="{F47A9BA3-F368-4D8A-AB44-78C9383764CB}"/>
    <cellStyle name="Normal 5 5 8" xfId="24659" xr:uid="{D7FA5761-F6B4-42EE-8626-5C1A2DFD3866}"/>
    <cellStyle name="Normal 5 6" xfId="24365" xr:uid="{C35CD104-9A8C-4377-8356-75483C646D61}"/>
    <cellStyle name="Normal 5 6 2" xfId="24394" xr:uid="{607F6A18-F4C0-4FC2-9128-705AA9B1BB49}"/>
    <cellStyle name="Normal 5 6 2 2" xfId="24555" xr:uid="{C17DDFD5-5603-498E-B1D8-6FB54EA86061}"/>
    <cellStyle name="Normal 5 6 2 2 2" xfId="24841" xr:uid="{28D0D085-3A4D-4C56-8ABD-8449833DC09F}"/>
    <cellStyle name="Normal 5 6 2 3" xfId="24679" xr:uid="{64D47D43-B67C-4547-90F4-17CEC48E4A30}"/>
    <cellStyle name="Normal 5 6 3" xfId="24434" xr:uid="{F7CD5B1A-1B55-4FFC-94FB-8FEE6A60B9DF}"/>
    <cellStyle name="Normal 5 6 3 2" xfId="24596" xr:uid="{526553ED-4176-4A13-96A6-7A61D2B7FD79}"/>
    <cellStyle name="Normal 5 6 3 2 2" xfId="24882" xr:uid="{5278AB72-5D8A-41EB-9743-D11E426158A8}"/>
    <cellStyle name="Normal 5 6 3 3" xfId="24720" xr:uid="{87FDDD51-14A8-44D7-A4CE-0A822D59D7EC}"/>
    <cellStyle name="Normal 5 6 4" xfId="24461" xr:uid="{FE98CB6E-94F1-4AB9-AE86-97209F6E2548}"/>
    <cellStyle name="Normal 5 6 4 2" xfId="24528" xr:uid="{F7F7F2E2-75EE-42D4-8DAE-CB2D6A266F4A}"/>
    <cellStyle name="Normal 5 6 4 2 2" xfId="24814" xr:uid="{13FA7044-E624-431A-B803-52CC5DBE3AC9}"/>
    <cellStyle name="Normal 5 6 4 3" xfId="24747" xr:uid="{0C192B5F-4EE2-4417-9135-F185C30FC7CD}"/>
    <cellStyle name="Normal 5 6 5" xfId="24628" xr:uid="{1EC5BAD6-B344-4A3D-A81A-300BF33EA254}"/>
    <cellStyle name="Normal 5 6 5 2" xfId="24914" xr:uid="{D28692CD-E826-4792-8235-0F7E7AB070D9}"/>
    <cellStyle name="Normal 5 6 6" xfId="24501" xr:uid="{36BC97B2-66EA-48BC-97EC-7FF341B3EE1E}"/>
    <cellStyle name="Normal 5 6 6 2" xfId="24787" xr:uid="{A50053F4-79DA-4BAC-A5EC-34FE27056B27}"/>
    <cellStyle name="Normal 5 6 7" xfId="24652" xr:uid="{8828F027-FECF-489A-B111-E351821BEFE5}"/>
    <cellStyle name="Normal 5 7" xfId="24380" xr:uid="{9432D6C4-C5C5-46C5-AD97-B78C04E2BBF7}"/>
    <cellStyle name="Normal 5 7 2" xfId="24406" xr:uid="{FFF946A2-5012-4A86-8451-1F209016DD5B}"/>
    <cellStyle name="Normal 5 7 2 2" xfId="24568" xr:uid="{44F66EDF-BEFB-45ED-BB10-443A389E506B}"/>
    <cellStyle name="Normal 5 7 2 2 2" xfId="24854" xr:uid="{C1F4D835-8437-4501-8D30-5519A65FD78A}"/>
    <cellStyle name="Normal 5 7 2 3" xfId="24692" xr:uid="{CD6A4E3D-00CA-48C8-98C5-67BF8150B9B0}"/>
    <cellStyle name="Normal 5 7 3" xfId="24447" xr:uid="{C416F93B-BDAE-4E75-91A5-1EC60D09B5DD}"/>
    <cellStyle name="Normal 5 7 3 2" xfId="24609" xr:uid="{61F36D69-EB74-4B23-A411-21F1D726567D}"/>
    <cellStyle name="Normal 5 7 3 2 2" xfId="24895" xr:uid="{857F0B24-0364-4973-AB42-FD54722F0FE1}"/>
    <cellStyle name="Normal 5 7 3 3" xfId="24733" xr:uid="{11DD3BA6-9C79-41E2-BDA9-07C44C64D6C9}"/>
    <cellStyle name="Normal 5 7 4" xfId="24474" xr:uid="{3A237FF5-0425-48D3-8324-16B411DD0173}"/>
    <cellStyle name="Normal 5 7 4 2" xfId="24541" xr:uid="{3E71A277-4474-45F6-9F88-066744D677BE}"/>
    <cellStyle name="Normal 5 7 4 2 2" xfId="24827" xr:uid="{5F8D7B6E-D4D4-475B-BE4A-479407B929CD}"/>
    <cellStyle name="Normal 5 7 4 3" xfId="24760" xr:uid="{FBC38608-8705-46AD-97A9-C2A2E002AB08}"/>
    <cellStyle name="Normal 5 7 5" xfId="24636" xr:uid="{3F8EAF11-21CE-44F0-9C25-EE58DC4053FB}"/>
    <cellStyle name="Normal 5 7 5 2" xfId="24922" xr:uid="{01CA2CC9-A955-4A08-A97F-AA5ABBF27CCD}"/>
    <cellStyle name="Normal 5 7 6" xfId="24514" xr:uid="{7F424584-ECFB-461F-9D49-899E8C2BB0E4}"/>
    <cellStyle name="Normal 5 7 6 2" xfId="24800" xr:uid="{0C6BD739-F150-41A4-A56A-B7E9626FF516}"/>
    <cellStyle name="Normal 5 7 7" xfId="24665" xr:uid="{39E4CDB2-C381-4948-85E2-7FB33ACEBF34}"/>
    <cellStyle name="Normal 5 8" xfId="24393" xr:uid="{5137C805-1369-4229-BE42-488CB5E82B9E}"/>
    <cellStyle name="Normal 5 8 2" xfId="24433" xr:uid="{619696CC-BB36-458B-B9D5-FDC69C912DDD}"/>
    <cellStyle name="Normal 5 8 2 2" xfId="24595" xr:uid="{C73E063C-47B4-4CC1-9B2D-1893B371F30C}"/>
    <cellStyle name="Normal 5 8 2 2 2" xfId="24881" xr:uid="{74847F01-693E-4D51-8EA5-2C280E0FD3B3}"/>
    <cellStyle name="Normal 5 8 2 3" xfId="24719" xr:uid="{12AB1E7B-AB5F-4B95-9C60-811E9631F5F5}"/>
    <cellStyle name="Normal 5 8 3" xfId="24554" xr:uid="{2ED47676-1F6B-4D38-AFF1-01AB7806CC21}"/>
    <cellStyle name="Normal 5 8 3 2" xfId="24840" xr:uid="{5D787956-A1B0-4464-8995-7679E8C41E5F}"/>
    <cellStyle name="Normal 5 8 4" xfId="24500" xr:uid="{74C65531-6B46-4E70-A9C0-1F72B7A1D6CB}"/>
    <cellStyle name="Normal 5 8 4 2" xfId="24786" xr:uid="{04F313BF-28AE-4CE0-A138-BB4ACD1AC3B2}"/>
    <cellStyle name="Normal 5 8 5" xfId="24678" xr:uid="{912A5149-2C5D-4A39-B57B-CCEBDC3786A3}"/>
    <cellStyle name="Normal 5 9" xfId="24420" xr:uid="{2B292370-3759-4F82-B691-B797A7458C88}"/>
    <cellStyle name="Normal 5 9 2" xfId="24582" xr:uid="{105BEFDB-DBD4-45A4-84D8-969060555A0F}"/>
    <cellStyle name="Normal 5 9 2 2" xfId="24868" xr:uid="{2485C3E7-E089-47B1-8EDF-F1D67372B0FE}"/>
    <cellStyle name="Normal 5 9 3" xfId="24706" xr:uid="{81C31ADF-CF3A-460D-B346-B7DA482436CB}"/>
    <cellStyle name="Normal 6" xfId="24367" xr:uid="{260E147E-6857-47F3-A3A3-4896C8C78473}"/>
    <cellStyle name="Normal 6 10" xfId="24654" xr:uid="{915EB4A7-93AE-4F5B-8594-A47325A31BEF}"/>
    <cellStyle name="Normal 6 2" xfId="24373" xr:uid="{895FD94B-0712-452E-8C5C-1D2C3B6A43B9}"/>
    <cellStyle name="Normal 6 2 2" xfId="24379" xr:uid="{279C2A1C-153B-4605-99A6-C0EB8CC0DDB2}"/>
    <cellStyle name="Normal 6 2 2 2" xfId="24391" xr:uid="{06D31C2E-FB30-4C81-82A5-CBF7B1355B29}"/>
    <cellStyle name="Normal 6 2 2 2 2" xfId="24417" xr:uid="{8157C5A0-F148-444C-BBE6-81018DA12DD8}"/>
    <cellStyle name="Normal 6 2 2 2 2 2" xfId="24579" xr:uid="{3E814A11-BA45-41A1-91EB-DD3EDCA7D327}"/>
    <cellStyle name="Normal 6 2 2 2 2 2 2" xfId="24865" xr:uid="{6A8E5C09-6A1E-4C51-A64E-06CCD35A3FC1}"/>
    <cellStyle name="Normal 6 2 2 2 2 3" xfId="24703" xr:uid="{7D77F5DE-23BE-4EF8-A1EF-60D8743007C2}"/>
    <cellStyle name="Normal 6 2 2 2 3" xfId="24458" xr:uid="{252AADED-78EF-413F-8238-84692F33E106}"/>
    <cellStyle name="Normal 6 2 2 2 3 2" xfId="24620" xr:uid="{EE83E336-1276-485E-AD91-35F4A1D920A4}"/>
    <cellStyle name="Normal 6 2 2 2 3 2 2" xfId="24906" xr:uid="{64FE24AF-3B3A-4A71-BF1E-7699DF581C2A}"/>
    <cellStyle name="Normal 6 2 2 2 3 3" xfId="24744" xr:uid="{BBA8D047-871B-46D7-95ED-A6C2563B7926}"/>
    <cellStyle name="Normal 6 2 2 2 4" xfId="24485" xr:uid="{621537F9-D888-4016-AEC6-92BC1CA14899}"/>
    <cellStyle name="Normal 6 2 2 2 4 2" xfId="24552" xr:uid="{CF3A526B-ACD7-4560-A6EE-95DADF5F65B7}"/>
    <cellStyle name="Normal 6 2 2 2 4 2 2" xfId="24838" xr:uid="{991E5B22-C47C-490D-A112-29F08580C8CC}"/>
    <cellStyle name="Normal 6 2 2 2 4 3" xfId="24771" xr:uid="{39C8358A-B4FC-4700-838E-3345EEE3CDA4}"/>
    <cellStyle name="Normal 6 2 2 2 5" xfId="24647" xr:uid="{8AEF4F21-BDD0-4B7D-8C9C-A02F08A0A6A2}"/>
    <cellStyle name="Normal 6 2 2 2 5 2" xfId="24933" xr:uid="{D9C470AB-E46F-427D-A306-6880DA36FB1B}"/>
    <cellStyle name="Normal 6 2 2 2 6" xfId="24525" xr:uid="{43FA6811-AFF4-43D4-B30B-F30A846DF705}"/>
    <cellStyle name="Normal 6 2 2 2 6 2" xfId="24811" xr:uid="{A3BE1F58-D0A9-444D-96B0-5711862E1B3C}"/>
    <cellStyle name="Normal 6 2 2 2 7" xfId="24676" xr:uid="{ED2B5B84-EE5A-4F0C-A156-019069880BBF}"/>
    <cellStyle name="Normal 6 2 2 3" xfId="24293" xr:uid="{49D9ACD9-649E-44D4-8126-B0FE74423209}"/>
    <cellStyle name="Normal 6 2 2 3 2" xfId="24445" xr:uid="{00E6F09D-324E-4E9A-858C-49B13E1597CD}"/>
    <cellStyle name="Normal 6 2 2 3 2 2" xfId="24607" xr:uid="{C619D5F9-BD94-4B50-8EA4-A62A78708F23}"/>
    <cellStyle name="Normal 6 2 2 3 2 2 2" xfId="24893" xr:uid="{25F9CA70-8719-4AD0-B210-38F74FC23196}"/>
    <cellStyle name="Normal 6 2 2 3 2 3" xfId="24731" xr:uid="{F98D7E37-E437-4235-83E7-3CF1FFCEB08F}"/>
    <cellStyle name="Normal 6 2 2 3 3" xfId="24566" xr:uid="{7177F4CE-440D-43C7-A188-C80C7B12B03A}"/>
    <cellStyle name="Normal 6 2 2 3 3 2" xfId="24852" xr:uid="{53B88B47-A511-49DE-84CA-8796D00C557B}"/>
    <cellStyle name="Normal 6 2 2 3 4" xfId="24512" xr:uid="{6B7EFBFB-1049-45CE-AA22-70B681B169B8}"/>
    <cellStyle name="Normal 6 2 2 3 4 2" xfId="24798" xr:uid="{6CB9F651-EA14-406F-AF40-4D30E0731CC7}"/>
    <cellStyle name="Normal 6 2 2 3 5" xfId="24690" xr:uid="{A3062FA2-D217-44C4-8ACE-A8B917E6EDE2}"/>
    <cellStyle name="Normal 6 2 2 4" xfId="24431" xr:uid="{E76E89CE-A85E-4B02-BEE1-2646212606A0}"/>
    <cellStyle name="Normal 6 2 2 4 2" xfId="24593" xr:uid="{8E58EB36-48DA-442F-A53E-10A3612A4B6A}"/>
    <cellStyle name="Normal 6 2 2 4 2 2" xfId="24879" xr:uid="{1317BEA6-DE26-47A4-B016-F45E8734E8AE}"/>
    <cellStyle name="Normal 6 2 2 4 3" xfId="24717" xr:uid="{C717BAD9-E3DF-437D-97AD-CC7BA8B9DDDF}"/>
    <cellStyle name="Normal 6 2 2 5" xfId="24472" xr:uid="{60809B41-C6BE-4B80-9ADC-B831DF6B128E}"/>
    <cellStyle name="Normal 6 2 2 5 2" xfId="24539" xr:uid="{1734748B-37DE-4B07-AD3D-0282A612A691}"/>
    <cellStyle name="Normal 6 2 2 5 2 2" xfId="24825" xr:uid="{9D2D20BB-2B40-40D1-87DA-6388631DA44E}"/>
    <cellStyle name="Normal 6 2 2 5 3" xfId="24758" xr:uid="{DA7BF18B-D5DB-4833-8CDB-E54F06FB9A8C}"/>
    <cellStyle name="Normal 6 2 2 6" xfId="24634" xr:uid="{3078E584-0B6D-4AEE-9792-892E0FF4B29D}"/>
    <cellStyle name="Normal 6 2 2 6 2" xfId="24920" xr:uid="{4D42C153-9D00-4039-8D41-DF8890AC5EF7}"/>
    <cellStyle name="Normal 6 2 2 7" xfId="24498" xr:uid="{DAC4F4E4-F0E9-40D7-A58A-986F9E160B93}"/>
    <cellStyle name="Normal 6 2 2 7 2" xfId="24784" xr:uid="{365320C7-E2B1-45D2-B3C3-5201818AB741}"/>
    <cellStyle name="Normal 6 2 2 8" xfId="24663" xr:uid="{AFDD3DCB-10D1-476C-823D-0C28AE812CE3}"/>
    <cellStyle name="Normal 6 2 3" xfId="24385" xr:uid="{94BB3103-54FA-4E2B-B965-DB8A13E96F94}"/>
    <cellStyle name="Normal 6 2 3 2" xfId="24411" xr:uid="{1BBBB07C-F969-4526-925F-D0A7F5F298FF}"/>
    <cellStyle name="Normal 6 2 3 2 2" xfId="24573" xr:uid="{D8E60874-44F7-4F86-AD81-5E5F5772A865}"/>
    <cellStyle name="Normal 6 2 3 2 2 2" xfId="24859" xr:uid="{37A2395B-94A5-4376-B8ED-4BFD6414FBE8}"/>
    <cellStyle name="Normal 6 2 3 2 3" xfId="24697" xr:uid="{CBCA4839-081F-45D7-89E7-94E6F0EB01E4}"/>
    <cellStyle name="Normal 6 2 3 3" xfId="24294" xr:uid="{38317583-4E7F-4286-A3BD-C12C33DA9CF1}"/>
    <cellStyle name="Normal 6 2 3 3 2" xfId="24614" xr:uid="{DDD7473F-5327-4AE0-89B3-3A08BA0A52C0}"/>
    <cellStyle name="Normal 6 2 3 3 2 2" xfId="24900" xr:uid="{BBD612DE-EE4B-44F6-8E25-1D27E51383A8}"/>
    <cellStyle name="Normal 6 2 3 3 3" xfId="24738" xr:uid="{89AEF433-6A96-4B84-BB3A-33D1C24AD1B2}"/>
    <cellStyle name="Normal 6 2 3 4" xfId="24479" xr:uid="{5C8BE846-2F89-49A5-976C-D477093C0FA7}"/>
    <cellStyle name="Normal 6 2 3 4 2" xfId="24546" xr:uid="{C31AA4BD-68A2-4DB3-AE4F-EC384A212D09}"/>
    <cellStyle name="Normal 6 2 3 4 2 2" xfId="24832" xr:uid="{524E6B02-51B5-4F03-B258-3AEC59F8A36A}"/>
    <cellStyle name="Normal 6 2 3 4 3" xfId="24765" xr:uid="{5059759D-097A-472B-9823-EC4268CE543D}"/>
    <cellStyle name="Normal 6 2 3 5" xfId="24641" xr:uid="{70F497CB-849A-49EC-86C2-EE61F4E4D7A9}"/>
    <cellStyle name="Normal 6 2 3 5 2" xfId="24927" xr:uid="{F41448AB-90A9-4A33-BD97-2124123FD31B}"/>
    <cellStyle name="Normal 6 2 3 6" xfId="24519" xr:uid="{9EC67DB2-934C-4C55-A0AC-1F1DA54DB7C6}"/>
    <cellStyle name="Normal 6 2 3 6 2" xfId="24805" xr:uid="{FFF9420E-98B8-4B13-85A1-7D06AE1A7B6A}"/>
    <cellStyle name="Normal 6 2 3 7" xfId="24670" xr:uid="{D1FA47F5-B427-4B42-AD60-58961DE01203}"/>
    <cellStyle name="Normal 6 2 4" xfId="24399" xr:uid="{BE3DB9AA-4443-4467-B918-9E83A0E74E4D}"/>
    <cellStyle name="Normal 6 2 4 2" xfId="24439" xr:uid="{A4AAB39E-58C9-418E-8C1E-89B2FC0C3B55}"/>
    <cellStyle name="Normal 6 2 4 2 2" xfId="24601" xr:uid="{63A87B8A-87A6-4C1F-B98C-134C4505BB80}"/>
    <cellStyle name="Normal 6 2 4 2 2 2" xfId="24887" xr:uid="{040C5D78-7716-4978-AEBC-FACF0AEFEB28}"/>
    <cellStyle name="Normal 6 2 4 2 3" xfId="24725" xr:uid="{0185F671-D1AB-485D-9E8F-438018F5CEE3}"/>
    <cellStyle name="Normal 6 2 4 3" xfId="24560" xr:uid="{DAEFA2C5-4942-444B-8977-5FD53C04987B}"/>
    <cellStyle name="Normal 6 2 4 3 2" xfId="24846" xr:uid="{9481530B-FFB2-47AB-BC20-6553378380A9}"/>
    <cellStyle name="Normal 6 2 4 4" xfId="24506" xr:uid="{A011CC12-A650-4229-ADDE-9F8B1EF0294D}"/>
    <cellStyle name="Normal 6 2 4 4 2" xfId="24792" xr:uid="{B6805C95-0CC9-4E8A-8622-37F654EAED5A}"/>
    <cellStyle name="Normal 6 2 4 5" xfId="24684" xr:uid="{293094D9-B54D-4E5E-BCC9-83803F7B52FB}"/>
    <cellStyle name="Normal 6 2 5" xfId="24425" xr:uid="{DF6313FF-CC20-4C59-80E8-904454605185}"/>
    <cellStyle name="Normal 6 2 5 2" xfId="24587" xr:uid="{30E5851C-FD24-4FDD-B65E-973ED3C7DC3E}"/>
    <cellStyle name="Normal 6 2 5 2 2" xfId="24873" xr:uid="{9E8958D6-468A-468F-91DD-EE62F9663F94}"/>
    <cellStyle name="Normal 6 2 5 3" xfId="24711" xr:uid="{120C5C27-60B2-4D84-9404-759A2EBC7C02}"/>
    <cellStyle name="Normal 6 2 6" xfId="24466" xr:uid="{69F54779-2E13-4D14-86D2-B18A8D65AAB1}"/>
    <cellStyle name="Normal 6 2 6 2" xfId="24533" xr:uid="{F3E48796-171B-4BA6-862B-803EFC6281B3}"/>
    <cellStyle name="Normal 6 2 6 2 2" xfId="24819" xr:uid="{77DD765E-4696-40B4-A514-8F350A494396}"/>
    <cellStyle name="Normal 6 2 6 3" xfId="24752" xr:uid="{A69A7314-68D6-427B-B52C-F9EE62DD498E}"/>
    <cellStyle name="Normal 6 2 7" xfId="24626" xr:uid="{72AC87B5-565D-4E72-A290-7B3900E9C699}"/>
    <cellStyle name="Normal 6 2 7 2" xfId="24912" xr:uid="{5AF111C7-8CCA-4DC8-99AA-C8F5C7AEA074}"/>
    <cellStyle name="Normal 6 2 8" xfId="24492" xr:uid="{CD86225A-00A1-425D-A5EC-472270B4757C}"/>
    <cellStyle name="Normal 6 2 8 2" xfId="24778" xr:uid="{499702F6-B06C-49F8-AC9D-0CB9DC71D83D}"/>
    <cellStyle name="Normal 6 2 9" xfId="24657" xr:uid="{ABA54C93-3E5F-4B1E-AC0A-35ED50F48F9F}"/>
    <cellStyle name="Normal 6 3" xfId="24376" xr:uid="{B233DF66-662F-48EB-9346-592AF6BA85E0}"/>
    <cellStyle name="Normal 6 3 2" xfId="24388" xr:uid="{9EED252F-7BF5-4114-9244-5F4DF3B71C26}"/>
    <cellStyle name="Normal 6 3 2 2" xfId="24414" xr:uid="{7959D819-618D-4C59-8169-094E1ABF2357}"/>
    <cellStyle name="Normal 6 3 2 2 2" xfId="24576" xr:uid="{436613B9-F316-48BD-A05A-13AF029CCDF2}"/>
    <cellStyle name="Normal 6 3 2 2 2 2" xfId="24862" xr:uid="{E667008D-C48A-48C1-87AA-95E1BC8F5BCC}"/>
    <cellStyle name="Normal 6 3 2 2 3" xfId="24700" xr:uid="{3A583BCC-8293-4AD4-989C-30176C972E69}"/>
    <cellStyle name="Normal 6 3 2 3" xfId="24455" xr:uid="{D666995F-F519-46DD-88AA-49C80B9F8627}"/>
    <cellStyle name="Normal 6 3 2 3 2" xfId="24617" xr:uid="{F5C2DC95-7B1A-41C7-952F-FC93BDBD9844}"/>
    <cellStyle name="Normal 6 3 2 3 2 2" xfId="24903" xr:uid="{531D455E-A53B-4A0C-BB50-49C868A238C1}"/>
    <cellStyle name="Normal 6 3 2 3 3" xfId="24741" xr:uid="{2859AC62-F236-479F-873E-9E5CA338B7A1}"/>
    <cellStyle name="Normal 6 3 2 4" xfId="24482" xr:uid="{A07D2D06-EC4F-4101-A529-5CEE450C4288}"/>
    <cellStyle name="Normal 6 3 2 4 2" xfId="24549" xr:uid="{60E6D1C5-63D9-4DDA-92CF-A87A85B1D8EC}"/>
    <cellStyle name="Normal 6 3 2 4 2 2" xfId="24835" xr:uid="{19B24AF7-7C02-4B4D-8699-1E8BDDCAC6F3}"/>
    <cellStyle name="Normal 6 3 2 4 3" xfId="24768" xr:uid="{91B2D740-D275-421B-B764-5115335787A8}"/>
    <cellStyle name="Normal 6 3 2 5" xfId="24644" xr:uid="{883249A7-FEFB-44EA-9319-FE5422FF6BAB}"/>
    <cellStyle name="Normal 6 3 2 5 2" xfId="24930" xr:uid="{4ECAFEE9-4E37-43CD-995F-A0AD50F7CA38}"/>
    <cellStyle name="Normal 6 3 2 6" xfId="24522" xr:uid="{820E246E-1D4C-436E-99C6-7E0C6385726A}"/>
    <cellStyle name="Normal 6 3 2 6 2" xfId="24808" xr:uid="{7476308D-C743-4704-AB1A-B922C588FB3D}"/>
    <cellStyle name="Normal 6 3 2 7" xfId="24673" xr:uid="{3F49F3A1-0D78-41AC-8C9F-80D471F57423}"/>
    <cellStyle name="Normal 6 3 3" xfId="24402" xr:uid="{FA7FB8C1-A105-455E-B879-FB7A475A22F8}"/>
    <cellStyle name="Normal 6 3 3 2" xfId="24442" xr:uid="{770B65AB-CF9D-4CFB-9CD1-DE738183250C}"/>
    <cellStyle name="Normal 6 3 3 2 2" xfId="24604" xr:uid="{4A2A99DC-91B9-4A66-9C62-C668719D9F6E}"/>
    <cellStyle name="Normal 6 3 3 2 2 2" xfId="24890" xr:uid="{F66F550D-75E6-4EFB-AF83-23F70FAB5E8B}"/>
    <cellStyle name="Normal 6 3 3 2 3" xfId="24728" xr:uid="{4336D8BE-D0FE-4737-9B7A-D1AB17C31E81}"/>
    <cellStyle name="Normal 6 3 3 3" xfId="24563" xr:uid="{72EDA620-A9B7-4FF5-B53C-593C4680D878}"/>
    <cellStyle name="Normal 6 3 3 3 2" xfId="24849" xr:uid="{6F16A5C0-B21F-4025-87E9-0C92F4559441}"/>
    <cellStyle name="Normal 6 3 3 4" xfId="24509" xr:uid="{04F4DBA8-57A0-4C66-B104-F1DC3A25FCE0}"/>
    <cellStyle name="Normal 6 3 3 4 2" xfId="24795" xr:uid="{70199974-01D5-4747-B92B-A7FA370FE049}"/>
    <cellStyle name="Normal 6 3 3 5" xfId="24687" xr:uid="{62483AC7-63BF-44FC-90FE-B2D06F562D2C}"/>
    <cellStyle name="Normal 6 3 4" xfId="24428" xr:uid="{64629181-8996-4449-BCD7-56FAA725D52A}"/>
    <cellStyle name="Normal 6 3 4 2" xfId="24590" xr:uid="{B7C87665-7D75-48E6-9BEF-99FECFD77845}"/>
    <cellStyle name="Normal 6 3 4 2 2" xfId="24876" xr:uid="{F63A4493-8574-4D46-993B-981CE02F7D0F}"/>
    <cellStyle name="Normal 6 3 4 3" xfId="24714" xr:uid="{258BD584-AC2B-4D72-B52C-1AD5C353ACF4}"/>
    <cellStyle name="Normal 6 3 5" xfId="24469" xr:uid="{8F7EE49D-239D-471B-8DB8-70ED5EC7EA99}"/>
    <cellStyle name="Normal 6 3 5 2" xfId="24536" xr:uid="{DA5BA402-E415-4937-BA75-DBD2777B2E54}"/>
    <cellStyle name="Normal 6 3 5 2 2" xfId="24822" xr:uid="{B4E19DB6-0FDA-450C-AE16-A91955B68C20}"/>
    <cellStyle name="Normal 6 3 5 3" xfId="24755" xr:uid="{E03E406C-5E96-453F-AB4F-752EC653D95A}"/>
    <cellStyle name="Normal 6 3 6" xfId="24631" xr:uid="{CE92AF79-363C-4211-8CF1-7A12DD4ECEFC}"/>
    <cellStyle name="Normal 6 3 6 2" xfId="24917" xr:uid="{D5EBE210-4DD4-4ACD-936B-55DCBD8FEFF7}"/>
    <cellStyle name="Normal 6 3 7" xfId="24495" xr:uid="{89B88EC7-E1C7-4A17-A9AD-FC628FCD3F66}"/>
    <cellStyle name="Normal 6 3 7 2" xfId="24781" xr:uid="{D4D9A304-4534-4719-A47A-80A06A7C3103}"/>
    <cellStyle name="Normal 6 3 8" xfId="24660" xr:uid="{DE6E0CBF-9150-4059-8DB2-ED8F35707320}"/>
    <cellStyle name="Normal 6 4" xfId="24382" xr:uid="{05BD97C4-85B0-4F04-B5C5-C5B6C0019EED}"/>
    <cellStyle name="Normal 6 4 2" xfId="24408" xr:uid="{086CD9C5-C4AD-4562-AFB9-5B053887FDE3}"/>
    <cellStyle name="Normal 6 4 2 2" xfId="24570" xr:uid="{F5662ABF-15FE-46D2-9AAC-478208486054}"/>
    <cellStyle name="Normal 6 4 2 2 2" xfId="24856" xr:uid="{40C9F8BE-D78A-49F1-BF2B-CEE2D81776E0}"/>
    <cellStyle name="Normal 6 4 2 3" xfId="24694" xr:uid="{64F9F97B-7512-4B21-9A21-7572F57391F1}"/>
    <cellStyle name="Normal 6 4 3" xfId="24449" xr:uid="{83897517-BD76-4E49-BBCA-C4DD21161904}"/>
    <cellStyle name="Normal 6 4 3 2" xfId="24611" xr:uid="{4FFB22BE-D665-4AAE-892E-490CE526836F}"/>
    <cellStyle name="Normal 6 4 3 2 2" xfId="24897" xr:uid="{48A26AD8-CC6B-4FE9-ADFA-CA1B2B736D1F}"/>
    <cellStyle name="Normal 6 4 3 3" xfId="24735" xr:uid="{7D47E8BA-1F91-4614-B65B-B3C10A94B917}"/>
    <cellStyle name="Normal 6 4 4" xfId="24476" xr:uid="{76AC12E1-6313-4367-BFB4-99C6E3D6CD61}"/>
    <cellStyle name="Normal 6 4 4 2" xfId="24543" xr:uid="{7226E5E7-E273-4860-90E0-DF1FE03167F6}"/>
    <cellStyle name="Normal 6 4 4 2 2" xfId="24829" xr:uid="{252AFA55-724A-40A8-A6F0-455D46F88631}"/>
    <cellStyle name="Normal 6 4 4 3" xfId="24762" xr:uid="{95B5EF88-9ED9-4661-BD0F-507E0B2E9BFC}"/>
    <cellStyle name="Normal 6 4 5" xfId="24638" xr:uid="{0231DB47-0227-41B5-B3DC-6C3D107AC9B0}"/>
    <cellStyle name="Normal 6 4 5 2" xfId="24924" xr:uid="{DC0057BF-D05D-499E-91E8-5708EC366DCD}"/>
    <cellStyle name="Normal 6 4 6" xfId="24516" xr:uid="{3714F397-BBAC-4A70-8D88-99FC01FFE318}"/>
    <cellStyle name="Normal 6 4 6 2" xfId="24802" xr:uid="{C1F1E2D7-3E30-4BC2-A38A-8547BCB67223}"/>
    <cellStyle name="Normal 6 4 7" xfId="24667" xr:uid="{CD4C012B-3A5A-4304-BB5D-0376696A4116}"/>
    <cellStyle name="Normal 6 5" xfId="24396" xr:uid="{C72534CA-2A7C-4F94-88FF-668E52871D66}"/>
    <cellStyle name="Normal 6 5 2" xfId="24436" xr:uid="{317ED221-E05E-41CB-A116-FE620CA7782E}"/>
    <cellStyle name="Normal 6 5 2 2" xfId="24598" xr:uid="{C3B9F6E6-B56D-4590-B721-82276A441768}"/>
    <cellStyle name="Normal 6 5 2 2 2" xfId="24884" xr:uid="{EBA905DD-C0D3-4589-890F-ABFF50856D0F}"/>
    <cellStyle name="Normal 6 5 2 3" xfId="24722" xr:uid="{EB1A8534-ECD2-460C-AC55-0762A9C21FBB}"/>
    <cellStyle name="Normal 6 5 3" xfId="24557" xr:uid="{29F18202-7C7C-488E-8AC0-339F66FEB935}"/>
    <cellStyle name="Normal 6 5 3 2" xfId="24843" xr:uid="{30D938B2-9761-4005-A7C7-5BD17706B856}"/>
    <cellStyle name="Normal 6 5 4" xfId="24503" xr:uid="{E4974BA2-CBC5-4D28-8281-99C8061DB64B}"/>
    <cellStyle name="Normal 6 5 4 2" xfId="24789" xr:uid="{C59DC070-75A5-4F14-AC43-2CC9A781E2C9}"/>
    <cellStyle name="Normal 6 5 5" xfId="24681" xr:uid="{2E46EDA5-0190-4244-AC07-B012F41136AB}"/>
    <cellStyle name="Normal 6 6" xfId="24422" xr:uid="{A905CA4B-0449-4C15-861B-2B616BFC279B}"/>
    <cellStyle name="Normal 6 6 2" xfId="24584" xr:uid="{58C55FD6-13BC-454F-BCB3-0FA357A55192}"/>
    <cellStyle name="Normal 6 6 2 2" xfId="24870" xr:uid="{780D0735-633A-4360-A830-FB07D668B666}"/>
    <cellStyle name="Normal 6 6 3" xfId="24708" xr:uid="{2E710DA4-2DBD-4F09-BF38-D7030EB2A43F}"/>
    <cellStyle name="Normal 6 7" xfId="24463" xr:uid="{6591125D-1AA0-4C29-971D-736903A2A80A}"/>
    <cellStyle name="Normal 6 7 2" xfId="24530" xr:uid="{01F6B435-D42B-4691-8DEB-E3FDD4DB1CE2}"/>
    <cellStyle name="Normal 6 7 2 2" xfId="24816" xr:uid="{349B8535-1B01-46ED-9A62-105C3EA016E0}"/>
    <cellStyle name="Normal 6 7 3" xfId="24749" xr:uid="{2D22BF4A-6572-464B-8207-B51CBCA46C34}"/>
    <cellStyle name="Normal 6 8" xfId="24623" xr:uid="{D178B68C-F544-4DF3-A837-B141591C3FCB}"/>
    <cellStyle name="Normal 6 8 2" xfId="24909" xr:uid="{60CC112D-D82C-45B4-A1D3-B081F27E84A5}"/>
    <cellStyle name="Normal 6 9" xfId="24489" xr:uid="{D9ADA862-19D4-441B-B602-26C25261069A}"/>
    <cellStyle name="Normal 6 9 2" xfId="24775" xr:uid="{97647BDC-BD1D-4CCF-A371-10256D63A76C}"/>
    <cellStyle name="Normal 7" xfId="24369" xr:uid="{3877263C-D283-4CE6-97DE-37BF0666FAFC}"/>
    <cellStyle name="Normal 7 2" xfId="24289" xr:uid="{673C82AD-81B7-499C-A87C-EABC1CC026FB}"/>
    <cellStyle name="Normal 8" xfId="24368" xr:uid="{871CD44B-1694-4E3A-8FF3-C3819874F237}"/>
    <cellStyle name="Normal 8 2" xfId="24377" xr:uid="{79AD92EF-879B-4D77-8020-E9AC2F226367}"/>
    <cellStyle name="Normal 8 2 2" xfId="24389" xr:uid="{2DA9697F-FFDD-40B9-B8E9-3628C01168F1}"/>
    <cellStyle name="Normal 8 2 2 2" xfId="24415" xr:uid="{88758AFD-E1F1-43BA-B4EC-07172D5D0817}"/>
    <cellStyle name="Normal 8 2 2 2 2" xfId="24577" xr:uid="{40B43083-968D-45A0-9D74-DDDF9135AC6C}"/>
    <cellStyle name="Normal 8 2 2 2 2 2" xfId="24863" xr:uid="{DE7403BD-85D8-4C5B-A807-5990B8AEC628}"/>
    <cellStyle name="Normal 8 2 2 2 3" xfId="24701" xr:uid="{7F0A0A3B-7B5D-4D5F-8D96-1EF0F126F427}"/>
    <cellStyle name="Normal 8 2 2 3" xfId="24456" xr:uid="{900F5B40-DDB5-4064-9A51-BDB3B4CE22C5}"/>
    <cellStyle name="Normal 8 2 2 3 2" xfId="24618" xr:uid="{15BDFCF2-12FD-498E-99FC-6172AB71A7C0}"/>
    <cellStyle name="Normal 8 2 2 3 2 2" xfId="24904" xr:uid="{77C9478A-1A5A-467D-95DA-4E85C98AFC1A}"/>
    <cellStyle name="Normal 8 2 2 3 3" xfId="24742" xr:uid="{1D0B8E16-11C0-4C79-A4F7-6A709FFAA02D}"/>
    <cellStyle name="Normal 8 2 2 4" xfId="24483" xr:uid="{B07D4BC9-0BDF-4A0D-9663-C9C8706F55C3}"/>
    <cellStyle name="Normal 8 2 2 4 2" xfId="24550" xr:uid="{E3AB5C41-7CFA-4542-B07D-0588749D9A0E}"/>
    <cellStyle name="Normal 8 2 2 4 2 2" xfId="24836" xr:uid="{09062D88-58A1-4AD8-AE57-7100BD15E043}"/>
    <cellStyle name="Normal 8 2 2 4 3" xfId="24769" xr:uid="{FEDF6AFF-E339-4E3A-9E4D-42358A61D9E1}"/>
    <cellStyle name="Normal 8 2 2 5" xfId="24645" xr:uid="{C80C30BF-E873-4311-ACB2-BE4370AE4775}"/>
    <cellStyle name="Normal 8 2 2 5 2" xfId="24931" xr:uid="{238CDB8B-488C-43D1-AD1B-C566252D5922}"/>
    <cellStyle name="Normal 8 2 2 6" xfId="24523" xr:uid="{CFDB05A5-7C6F-4533-8988-533E7811D38D}"/>
    <cellStyle name="Normal 8 2 2 6 2" xfId="24809" xr:uid="{9E2CFBB4-1BCD-4E5B-8E32-C11E64A7294A}"/>
    <cellStyle name="Normal 8 2 2 7" xfId="24674" xr:uid="{9E51BD55-6494-4516-A36E-6FE4BB211AA3}"/>
    <cellStyle name="Normal 8 2 3" xfId="24403" xr:uid="{D1AACAAD-97F4-48DB-8BC9-51874F871CAA}"/>
    <cellStyle name="Normal 8 2 3 2" xfId="24443" xr:uid="{D1D9C78B-A487-4B89-A860-0D4D27E73556}"/>
    <cellStyle name="Normal 8 2 3 2 2" xfId="24605" xr:uid="{62BF2B65-6422-4DFA-9E5A-57C8BD4866EF}"/>
    <cellStyle name="Normal 8 2 3 2 2 2" xfId="24891" xr:uid="{14CCE62D-978B-482B-AA72-0B1B260CC3D5}"/>
    <cellStyle name="Normal 8 2 3 2 3" xfId="24729" xr:uid="{BB05BE93-DC01-44FB-8A5A-E56B6F029C1E}"/>
    <cellStyle name="Normal 8 2 3 3" xfId="24564" xr:uid="{17894BEF-F8EA-4D74-AD80-A623E9DE0293}"/>
    <cellStyle name="Normal 8 2 3 3 2" xfId="24850" xr:uid="{83E47284-9201-4EBA-8128-C306DEE2330B}"/>
    <cellStyle name="Normal 8 2 3 4" xfId="24510" xr:uid="{53490926-99DC-42D0-98D4-95A74EF23595}"/>
    <cellStyle name="Normal 8 2 3 4 2" xfId="24796" xr:uid="{C0C61BB4-A48F-41A3-9BB3-A5CF73C47192}"/>
    <cellStyle name="Normal 8 2 3 5" xfId="24688" xr:uid="{84E968F8-6922-4122-9B73-00F7AEECA31D}"/>
    <cellStyle name="Normal 8 2 4" xfId="24429" xr:uid="{D3A4963F-49B7-4D6C-8C3D-388F4FBF0046}"/>
    <cellStyle name="Normal 8 2 4 2" xfId="24591" xr:uid="{9765997C-D35E-4685-A019-F52263BC87A2}"/>
    <cellStyle name="Normal 8 2 4 2 2" xfId="24877" xr:uid="{7D6D926B-C661-49EA-BE43-3BFE5070D1B5}"/>
    <cellStyle name="Normal 8 2 4 3" xfId="24715" xr:uid="{411E98D5-2949-47D4-A28A-24B5C1D343D2}"/>
    <cellStyle name="Normal 8 2 5" xfId="24470" xr:uid="{01BB24D0-3858-4F73-B5DB-C4B309D31E5F}"/>
    <cellStyle name="Normal 8 2 5 2" xfId="24537" xr:uid="{7CCFB2D1-16DF-4ABD-9C4E-3C20F61F2B85}"/>
    <cellStyle name="Normal 8 2 5 2 2" xfId="24823" xr:uid="{0B766D80-6000-4C7F-A815-DAD59B9A56F4}"/>
    <cellStyle name="Normal 8 2 5 3" xfId="24756" xr:uid="{995B1C36-A09A-4A41-A1AF-C7BB7E4FBE1F}"/>
    <cellStyle name="Normal 8 2 6" xfId="24632" xr:uid="{531E5AD5-CB62-4CE0-8719-7E108C4B36CA}"/>
    <cellStyle name="Normal 8 2 6 2" xfId="24918" xr:uid="{A99233E7-931D-4CA8-B1C7-8403486F8A5A}"/>
    <cellStyle name="Normal 8 2 7" xfId="24496" xr:uid="{B4473EC6-A44D-4611-848E-59BD7179E555}"/>
    <cellStyle name="Normal 8 2 7 2" xfId="24782" xr:uid="{6D44E3D5-BB66-42B0-8DD8-0BBF27464184}"/>
    <cellStyle name="Normal 8 2 8" xfId="24661" xr:uid="{115537B0-0DA8-4D88-A227-79BB29A3BCEE}"/>
    <cellStyle name="Normal 8 3" xfId="24383" xr:uid="{65289B0A-7279-4D65-9B2D-1B255054499B}"/>
    <cellStyle name="Normal 8 3 2" xfId="24409" xr:uid="{7C49AD38-5B57-463C-A2DD-4997CBA68089}"/>
    <cellStyle name="Normal 8 3 2 2" xfId="24571" xr:uid="{53054EC6-10E9-4897-BA12-70BA8A875AEB}"/>
    <cellStyle name="Normal 8 3 2 2 2" xfId="24857" xr:uid="{13EF2E7B-D7B8-443D-AD02-DCDF65B0FB49}"/>
    <cellStyle name="Normal 8 3 2 3" xfId="24695" xr:uid="{57E6EC0E-4717-4154-90FC-3001CDE8362B}"/>
    <cellStyle name="Normal 8 3 3" xfId="24450" xr:uid="{FA9E5388-21F5-40DC-A128-0FE6F9029BFE}"/>
    <cellStyle name="Normal 8 3 3 2" xfId="24612" xr:uid="{46C33488-E1AD-4BC5-A130-373780B37C03}"/>
    <cellStyle name="Normal 8 3 3 2 2" xfId="24898" xr:uid="{1C579432-B8B4-4BED-A822-63809CF8DFA5}"/>
    <cellStyle name="Normal 8 3 3 3" xfId="24736" xr:uid="{58722516-2447-4AB0-A799-2B4107441726}"/>
    <cellStyle name="Normal 8 3 4" xfId="24477" xr:uid="{5CEA33B0-443A-488A-8CFB-608D624A893A}"/>
    <cellStyle name="Normal 8 3 4 2" xfId="24544" xr:uid="{056440C4-EAA4-472F-A783-26D3AB382AD9}"/>
    <cellStyle name="Normal 8 3 4 2 2" xfId="24830" xr:uid="{59D45C9E-8548-4641-894C-7A84ECBE101D}"/>
    <cellStyle name="Normal 8 3 4 3" xfId="24763" xr:uid="{FD2EEC7A-7B5A-4143-BCDA-9DFDF96C29A0}"/>
    <cellStyle name="Normal 8 3 5" xfId="24639" xr:uid="{7D402DD6-983C-4118-A789-6D8942A4D757}"/>
    <cellStyle name="Normal 8 3 5 2" xfId="24925" xr:uid="{137F7F4C-E438-49D0-AD29-C2ABD85E7B04}"/>
    <cellStyle name="Normal 8 3 6" xfId="24517" xr:uid="{798A2BBE-DD1B-40F0-83F1-415317D5126B}"/>
    <cellStyle name="Normal 8 3 6 2" xfId="24803" xr:uid="{BC80C05E-1B5D-4D47-AE9F-7AC49844A40D}"/>
    <cellStyle name="Normal 8 3 7" xfId="24668" xr:uid="{B68B5F58-BD18-49BC-9E94-DB1377BDCE00}"/>
    <cellStyle name="Normal 8 4" xfId="24397" xr:uid="{D201E35A-0C5F-4CB2-9E90-5E531D9C9591}"/>
    <cellStyle name="Normal 8 4 2" xfId="24437" xr:uid="{D100F348-7286-4849-9A4E-C75C18650920}"/>
    <cellStyle name="Normal 8 4 2 2" xfId="24599" xr:uid="{D371CBE6-4613-4FB1-B0B1-A69A4F9F7514}"/>
    <cellStyle name="Normal 8 4 2 2 2" xfId="24885" xr:uid="{8B76CA3A-4464-4598-9118-7A49C346CD65}"/>
    <cellStyle name="Normal 8 4 2 3" xfId="24723" xr:uid="{342814F6-53B4-4133-946B-0DF31966B774}"/>
    <cellStyle name="Normal 8 4 3" xfId="24558" xr:uid="{EE93ADA4-291C-4311-8824-B4ACDEFC8FA6}"/>
    <cellStyle name="Normal 8 4 3 2" xfId="24844" xr:uid="{DF509548-8788-4DD8-8766-1C58AE564A30}"/>
    <cellStyle name="Normal 8 4 4" xfId="24504" xr:uid="{C9530D00-FD98-404F-9B74-8B2B6EB99118}"/>
    <cellStyle name="Normal 8 4 4 2" xfId="24790" xr:uid="{48727960-3237-4BCB-8AB1-3B7E8512E900}"/>
    <cellStyle name="Normal 8 4 5" xfId="24682" xr:uid="{F6F0DFD7-0078-4B8F-A642-B9605A8F920B}"/>
    <cellStyle name="Normal 8 5" xfId="24423" xr:uid="{D7E9BD46-80B1-4036-BD62-378BA339F89B}"/>
    <cellStyle name="Normal 8 5 2" xfId="24585" xr:uid="{60B44960-5074-4C2A-8591-23DB73E2597A}"/>
    <cellStyle name="Normal 8 5 2 2" xfId="24871" xr:uid="{5A63B477-5499-4C18-98AA-935A207E8F7F}"/>
    <cellStyle name="Normal 8 5 3" xfId="24709" xr:uid="{75035E9A-418E-4C15-BAE3-35C7CF3C99B5}"/>
    <cellStyle name="Normal 8 6" xfId="24464" xr:uid="{165A6D1C-B14F-41F5-B813-CAC1B0648721}"/>
    <cellStyle name="Normal 8 6 2" xfId="24531" xr:uid="{17206A71-7FDE-4A4E-ADAA-A5328480DADF}"/>
    <cellStyle name="Normal 8 6 2 2" xfId="24817" xr:uid="{BEFD63D6-CA7E-4761-8935-D289CC0EA6C9}"/>
    <cellStyle name="Normal 8 6 3" xfId="24750" xr:uid="{91F76F8D-7ECB-4153-A636-4C54576B376E}"/>
    <cellStyle name="Normal 8 7" xfId="24624" xr:uid="{1FEDC742-D31F-46CC-A6AE-281A8FF53D42}"/>
    <cellStyle name="Normal 8 7 2" xfId="24910" xr:uid="{CEB98E9D-3C14-49E8-A30B-3755BCF25290}"/>
    <cellStyle name="Normal 8 8" xfId="24490" xr:uid="{2F5FC656-E617-4A62-8FED-29019BDD79E3}"/>
    <cellStyle name="Normal 8 8 2" xfId="24776" xr:uid="{93C7CD2D-0BFA-4897-BFFB-EB6401819112}"/>
    <cellStyle name="Normal 8 9" xfId="24655" xr:uid="{6C0EC156-7B64-4C9A-B780-69C629BE5E84}"/>
    <cellStyle name="Normal 88" xfId="24290" xr:uid="{4790BB91-8A68-4639-A999-B2A876AF3102}"/>
    <cellStyle name="Normal 9" xfId="24419" xr:uid="{3FF36FAB-AD30-4D0C-B3CD-034E6A3A4CCF}"/>
    <cellStyle name="Normal 9 2" xfId="24649" xr:uid="{9668A6F9-FD2E-410B-B9E2-2F2AA68B2853}"/>
    <cellStyle name="Normal 9 2 2" xfId="24935" xr:uid="{D7808333-0AB9-4226-A7E8-26E5727C1D66}"/>
    <cellStyle name="Normal 9 3" xfId="24581" xr:uid="{09E0F338-2A4F-4177-AE6B-4C0BE819510F}"/>
    <cellStyle name="Normal 9 3 2" xfId="24867" xr:uid="{2BBA769A-DCFC-4F8B-B65E-6EA8C12CADA6}"/>
    <cellStyle name="Normal 9 4" xfId="24705" xr:uid="{12583CEE-8EA2-4A20-9ABE-658D2EB71B3B}"/>
    <cellStyle name="Normal 9 5" xfId="24942" xr:uid="{ED889D4F-FD97-4DA4-A2B4-70310EAED22D}"/>
    <cellStyle name="Normal_P1 - General Items(Revised)" xfId="24291" xr:uid="{9ECAE2FA-C1CE-401A-B7FD-AFBBD8518234}"/>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2 2" xfId="24364" xr:uid="{2F68D2E2-E61B-4D10-A8BE-4004C11CFE1E}"/>
    <cellStyle name="Percent 2 3" xfId="24300" xr:uid="{2F39A4F2-42A8-4DE8-8C9D-C6C889B09733}"/>
    <cellStyle name="Percent 3" xfId="24303" xr:uid="{A6E16311-5305-4D07-93A0-BB241431925E}"/>
    <cellStyle name="Percent 3 2" xfId="24308" xr:uid="{2A610625-DFE8-44F5-B845-15616DAF1BC8}"/>
    <cellStyle name="Percent 3 3" xfId="24371" xr:uid="{8A2BB776-3EF8-4202-B046-86663D3A0B32}"/>
    <cellStyle name="User_Defined_A" xfId="24311" xr:uid="{3858062E-638F-44A8-AA10-DF628F0667BB}"/>
    <cellStyle name="إخراج" xfId="24337" xr:uid="{1DE484E5-9857-49CD-B3E6-1DDB55D96E9C}"/>
    <cellStyle name="إخراج 10" xfId="25101" xr:uid="{CEB43C06-F2D6-49CD-9354-57249E737E29}"/>
    <cellStyle name="إخراج 10 10" xfId="26649" xr:uid="{079326B4-C9E6-4002-AAE7-EF33613AFCD1}"/>
    <cellStyle name="إخراج 10 11" xfId="26817" xr:uid="{511E1506-CB9A-43BA-95C9-6B42C6F12A16}"/>
    <cellStyle name="إخراج 10 12" xfId="26997" xr:uid="{56938D72-AB1E-48C6-B540-DB4366565479}"/>
    <cellStyle name="إخراج 10 2" xfId="25281" xr:uid="{0BE3C1EB-3F9E-4A68-A4A2-2FB413B0A0FA}"/>
    <cellStyle name="إخراج 10 3" xfId="25461" xr:uid="{4DDE9858-AAA3-44AB-91A5-1C92CBE0E859}"/>
    <cellStyle name="إخراج 10 4" xfId="25629" xr:uid="{0EB57903-1897-46BB-8443-D732821B05C9}"/>
    <cellStyle name="إخراج 10 5" xfId="25785" xr:uid="{5E153AE2-80AF-46DD-89FC-3F7EEDB5ADFE}"/>
    <cellStyle name="إخراج 10 6" xfId="26013" xr:uid="{65DFEC3F-C3F3-4C73-BEDE-9A5336059D85}"/>
    <cellStyle name="إخراج 10 7" xfId="26157" xr:uid="{FF768428-6DC5-4AFA-88C3-A3D5BFE86E36}"/>
    <cellStyle name="إخراج 10 8" xfId="26325" xr:uid="{32313BD9-A0BD-4AE2-96C5-BAE6202629D2}"/>
    <cellStyle name="إخراج 10 9" xfId="26505" xr:uid="{19D94B0E-3CB4-41FA-8B4A-B0128D8ED3EB}"/>
    <cellStyle name="إخراج 11" xfId="25064" xr:uid="{145F84DA-0F01-4A90-B7D8-FDBD375C9E63}"/>
    <cellStyle name="إخراج 11 10" xfId="26612" xr:uid="{6F93F868-04FD-4B2F-858F-A03BDE67084F}"/>
    <cellStyle name="إخراج 11 11" xfId="26780" xr:uid="{675EEEBC-282E-4B17-9741-3E83E81714D7}"/>
    <cellStyle name="إخراج 11 12" xfId="26960" xr:uid="{66216700-02B7-4470-B66A-63A488D9D5EE}"/>
    <cellStyle name="إخراج 11 2" xfId="25244" xr:uid="{17080432-D30C-4810-A40B-9B3DDBB8A0FB}"/>
    <cellStyle name="إخراج 11 3" xfId="25424" xr:uid="{18A91FE9-9052-4887-99DD-E952D575D435}"/>
    <cellStyle name="إخراج 11 4" xfId="25592" xr:uid="{7279AF01-DE20-4351-AB3E-8A222E8C30CC}"/>
    <cellStyle name="إخراج 11 5" xfId="25748" xr:uid="{78FC163C-A270-4BB9-8E19-C1C8976E9348}"/>
    <cellStyle name="إخراج 11 6" xfId="25976" xr:uid="{B1751CD3-54CF-4646-99B0-577FAA4C8FAF}"/>
    <cellStyle name="إخراج 11 7" xfId="26120" xr:uid="{568EB5A2-B6B1-4E56-A86E-12A12C43F191}"/>
    <cellStyle name="إخراج 11 8" xfId="26288" xr:uid="{3DC5D017-5C05-412E-B8F5-CB0DC9B8E11B}"/>
    <cellStyle name="إخراج 11 9" xfId="26468" xr:uid="{1C76BBE4-1808-4C8A-9E5F-D9D749EED04F}"/>
    <cellStyle name="إخراج 12" xfId="25062" xr:uid="{EB1A1878-BCC6-4F44-B367-E5B8FE7B50BD}"/>
    <cellStyle name="إخراج 12 10" xfId="26610" xr:uid="{8C0CF1F0-9B84-4B23-B6A7-0BAFFBC764E4}"/>
    <cellStyle name="إخراج 12 11" xfId="26778" xr:uid="{4E1225D5-1C99-42A6-A682-142467769D1D}"/>
    <cellStyle name="إخراج 12 12" xfId="26958" xr:uid="{11627CFC-E14E-4C2C-8682-B992D9A4ACA4}"/>
    <cellStyle name="إخراج 12 2" xfId="25242" xr:uid="{B494988F-663C-4A5F-9FB7-B3D1921D7B2A}"/>
    <cellStyle name="إخراج 12 3" xfId="25422" xr:uid="{C4FBC4D7-70BE-404F-990D-6DD68FF6C8AF}"/>
    <cellStyle name="إخراج 12 4" xfId="25590" xr:uid="{CE3EAEB9-A11A-4601-BE67-D5B494FF9ECB}"/>
    <cellStyle name="إخراج 12 5" xfId="25746" xr:uid="{039C7385-E564-450B-B799-3E7EAC0DC420}"/>
    <cellStyle name="إخراج 12 6" xfId="25974" xr:uid="{D4B37086-FD64-4169-850D-ED18FBA34657}"/>
    <cellStyle name="إخراج 12 7" xfId="26118" xr:uid="{95E5F886-0CEF-4826-8884-25C5D530D4B0}"/>
    <cellStyle name="إخراج 12 8" xfId="26286" xr:uid="{E1A35CD4-7622-47FB-9975-108DA1AE090F}"/>
    <cellStyle name="إخراج 12 9" xfId="26466" xr:uid="{AB593700-18C8-4160-9E81-57CACB84DD14}"/>
    <cellStyle name="إخراج 13" xfId="25075" xr:uid="{27CB63F1-81C9-4018-8C79-3C0953D7641C}"/>
    <cellStyle name="إخراج 13 10" xfId="26623" xr:uid="{92B63B6A-904C-4695-BF20-2EE492B3D6DB}"/>
    <cellStyle name="إخراج 13 11" xfId="26791" xr:uid="{563F6694-05CE-44EC-B96A-D48A3DCE96EB}"/>
    <cellStyle name="إخراج 13 12" xfId="26971" xr:uid="{515F15CF-697C-4799-A32E-EA8D63373BB2}"/>
    <cellStyle name="إخراج 13 2" xfId="25255" xr:uid="{DD6E436A-46F9-4998-85DA-E2AC22E42F19}"/>
    <cellStyle name="إخراج 13 3" xfId="25435" xr:uid="{421D15E3-9A08-4A97-8906-6A1211CC5114}"/>
    <cellStyle name="إخراج 13 4" xfId="25603" xr:uid="{BF5045EB-D0D7-4540-AE9A-2F4738B18970}"/>
    <cellStyle name="إخراج 13 5" xfId="25759" xr:uid="{6E1C800E-DF10-4937-B341-783B9159DED1}"/>
    <cellStyle name="إخراج 13 6" xfId="25987" xr:uid="{EF0A5890-9998-44A5-AD6F-C3C1F56B4050}"/>
    <cellStyle name="إخراج 13 7" xfId="26131" xr:uid="{96756BC9-C1E4-4722-9D8D-D3C286E4046C}"/>
    <cellStyle name="إخراج 13 8" xfId="26299" xr:uid="{1528141F-A9F0-4AD5-8789-B7CD02C8C590}"/>
    <cellStyle name="إخراج 13 9" xfId="26479" xr:uid="{93E90D0A-427A-490A-8795-9EB01B8AE501}"/>
    <cellStyle name="إخراج 14" xfId="25114" xr:uid="{C8715599-5F37-42AA-977B-C6053FBAF80D}"/>
    <cellStyle name="إخراج 15" xfId="25138" xr:uid="{C7E2CB66-CB0D-4248-8492-A9C44ACF8F8F}"/>
    <cellStyle name="إخراج 16" xfId="25127" xr:uid="{DF707CBD-7C7D-437D-AA74-D38A8F5D474E}"/>
    <cellStyle name="إخراج 17" xfId="25294" xr:uid="{823BCB83-CA1A-4F8A-9CEB-6ECE4C9E3EFF}"/>
    <cellStyle name="إخراج 18" xfId="25318" xr:uid="{4E64982E-35C6-427C-B01E-98D345AE985A}"/>
    <cellStyle name="إخراج 19" xfId="25302" xr:uid="{956FFB62-AAEB-41A6-BF93-CCB1FAFB32A6}"/>
    <cellStyle name="إخراج 2" xfId="24969" xr:uid="{234A65E9-7B6E-45B0-B8E3-A06134562D02}"/>
    <cellStyle name="إخراج 2 10" xfId="26518" xr:uid="{58A556BC-F0B3-4B2F-B278-C6BB4772C1F2}"/>
    <cellStyle name="إخراج 2 11" xfId="26686" xr:uid="{5D051ACA-2454-488E-9D0A-A09644145CD7}"/>
    <cellStyle name="إخراج 2 12" xfId="26866" xr:uid="{6D2E9D6E-C72C-46C1-8BDA-8354819173C9}"/>
    <cellStyle name="إخراج 2 2" xfId="25150" xr:uid="{45866264-8D47-4CEA-BF69-71BAB2CD2B1F}"/>
    <cellStyle name="إخراج 2 3" xfId="25330" xr:uid="{778313C2-E754-43D9-A7FA-809ECC635880}"/>
    <cellStyle name="إخراج 2 4" xfId="25498" xr:uid="{156C1C2C-91C1-42C0-A8CE-5A9586742A21}"/>
    <cellStyle name="إخراج 2 5" xfId="25654" xr:uid="{4ABB71F6-863F-4BE2-BD51-5337A6F3035A}"/>
    <cellStyle name="إخراج 2 6" xfId="25882" xr:uid="{ECBF8723-85D7-4B62-BD3D-C8F6557B56ED}"/>
    <cellStyle name="إخراج 2 7" xfId="26026" xr:uid="{A8D265C4-1E01-4079-9169-3126A10C51AB}"/>
    <cellStyle name="إخراج 2 8" xfId="26194" xr:uid="{55422A83-D351-4B64-A22F-DD2D97797F86}"/>
    <cellStyle name="إخراج 2 9" xfId="26374" xr:uid="{F7C2B4FB-E5C7-4318-B75F-86D579F947F6}"/>
    <cellStyle name="إخراج 20" xfId="25474" xr:uid="{F49C4BD2-1537-402A-A85B-9B69A9169797}"/>
    <cellStyle name="إخراج 21" xfId="25486" xr:uid="{618536D2-4863-4566-8756-8A529EE2D6BD}"/>
    <cellStyle name="إخراج 22" xfId="25642" xr:uid="{E4518723-57D0-48EB-A3ED-6D70968C882E}"/>
    <cellStyle name="إخراج 23" xfId="25868" xr:uid="{6BC41116-9071-43DC-A1BC-D2662644F0B8}"/>
    <cellStyle name="إخراج 24" xfId="25844" xr:uid="{95531214-1428-4322-9A7E-CFF5B78FFBA8}"/>
    <cellStyle name="إخراج 25" xfId="25809" xr:uid="{2102122D-3DFA-4000-BE43-FCE7829597C6}"/>
    <cellStyle name="إخراج 26" xfId="25791" xr:uid="{AA147F07-D3C7-412E-886E-633E1B0BADB0}"/>
    <cellStyle name="إخراج 27" xfId="25873" xr:uid="{BAA6AA55-DBD5-4DE1-9DF4-09936EBA5D1F}"/>
    <cellStyle name="إخراج 28" xfId="25826" xr:uid="{F64946D1-8C2E-4C26-9D2B-11B797BC0820}"/>
    <cellStyle name="إخراج 29" xfId="25852" xr:uid="{C5F1DC4B-99F2-44EF-AD94-7B06DB8115EB}"/>
    <cellStyle name="إخراج 3" xfId="24994" xr:uid="{B4A60783-4E22-4E1A-8EF9-E4D3A96F4F80}"/>
    <cellStyle name="إخراج 3 10" xfId="26542" xr:uid="{0A967437-2929-406B-936C-6DDB206BC6A1}"/>
    <cellStyle name="إخراج 3 11" xfId="26710" xr:uid="{8691A96E-D9C1-4925-A5BD-F1084FC782EF}"/>
    <cellStyle name="إخراج 3 12" xfId="26890" xr:uid="{2F185CFB-1F1E-43A1-BF9B-77781798D59A}"/>
    <cellStyle name="إخراج 3 2" xfId="25174" xr:uid="{39A1AC46-B173-4D89-8F5D-93E792A52F79}"/>
    <cellStyle name="إخراج 3 3" xfId="25354" xr:uid="{3BDC200F-4277-4501-98CF-197C84ADC6E2}"/>
    <cellStyle name="إخراج 3 4" xfId="25522" xr:uid="{18C0D20F-38E6-414C-BA31-05BD362F3C6F}"/>
    <cellStyle name="إخراج 3 5" xfId="25678" xr:uid="{40DF675F-9859-4773-89F4-8E59EFC0B144}"/>
    <cellStyle name="إخراج 3 6" xfId="25906" xr:uid="{30249797-1842-4045-81FB-7BBB537589F8}"/>
    <cellStyle name="إخراج 3 7" xfId="26050" xr:uid="{DADD28CA-9E25-474A-B028-96C5117C95EE}"/>
    <cellStyle name="إخراج 3 8" xfId="26218" xr:uid="{DE034299-00EC-446A-96E6-D3DC41AD7F68}"/>
    <cellStyle name="إخراج 3 9" xfId="26398" xr:uid="{A77C65E1-CC78-4EAA-AEAD-40B9A2303132}"/>
    <cellStyle name="إخراج 30" xfId="26182" xr:uid="{11538842-75F3-423E-84A4-E09526DD499D}"/>
    <cellStyle name="إخراج 31" xfId="26173" xr:uid="{A79D0C08-1023-4657-9515-D8CE49C17E09}"/>
    <cellStyle name="إخراج 32" xfId="26362" xr:uid="{6822B0A3-8352-41FD-9831-8652FDC5B0B5}"/>
    <cellStyle name="إخراج 33" xfId="26340" xr:uid="{A128CA1D-94BB-485E-96B9-FD2C7D26A547}"/>
    <cellStyle name="إخراج 34" xfId="26353" xr:uid="{69B9266F-4409-4588-ADEC-20A61311A0E6}"/>
    <cellStyle name="إخراج 35" xfId="26662" xr:uid="{1B566797-99F9-40D4-9DA0-C45FCBFFF86D}"/>
    <cellStyle name="إخراج 36" xfId="26674" xr:uid="{F1AFD082-DCA9-4FE7-9099-A3C6FAB2932A}"/>
    <cellStyle name="إخراج 37" xfId="26853" xr:uid="{2F9FBB24-9431-40A4-AF71-A51AA74D5340}"/>
    <cellStyle name="إخراج 38" xfId="26840" xr:uid="{C69B529D-5ED9-4A1F-AC79-BC6734EDAFD2}"/>
    <cellStyle name="إخراج 39" xfId="26825" xr:uid="{C4A10466-85A1-4518-B5A9-55ED7796E10C}"/>
    <cellStyle name="إخراج 4" xfId="24976" xr:uid="{2D4D97C4-E493-4A8B-82D2-50CEC079BC28}"/>
    <cellStyle name="إخراج 4 10" xfId="26524" xr:uid="{20BA252A-9C85-4F07-A356-1EA01D962CA0}"/>
    <cellStyle name="إخراج 4 11" xfId="26692" xr:uid="{E32FF312-B0CA-4489-A070-21F74D19B297}"/>
    <cellStyle name="إخراج 4 12" xfId="26872" xr:uid="{C9AEB613-6B13-424D-B9CB-9420E12DA01F}"/>
    <cellStyle name="إخراج 4 2" xfId="25156" xr:uid="{2BA73C51-39A3-4868-9931-454BF17475C3}"/>
    <cellStyle name="إخراج 4 3" xfId="25336" xr:uid="{9AE0DDE3-CD86-4CB5-A59F-BA375EC3036D}"/>
    <cellStyle name="إخراج 4 4" xfId="25504" xr:uid="{93744920-3095-491C-8B5B-7EB0A1E951B7}"/>
    <cellStyle name="إخراج 4 5" xfId="25660" xr:uid="{78CDC7D8-6AB2-454A-A9AF-203B12E56745}"/>
    <cellStyle name="إخراج 4 6" xfId="25888" xr:uid="{6A83F012-B4A6-4B4B-B89E-DECED1E1B61F}"/>
    <cellStyle name="إخراج 4 7" xfId="26032" xr:uid="{089D5B06-575C-4074-BC50-71FF14BBE384}"/>
    <cellStyle name="إخراج 4 8" xfId="26200" xr:uid="{E44C8D62-BF4F-46B8-8608-97B74922611A}"/>
    <cellStyle name="إخراج 4 9" xfId="26380" xr:uid="{40D75787-3983-4FC2-943E-02345BCD7A61}"/>
    <cellStyle name="إخراج 5" xfId="25006" xr:uid="{D79D07CF-1D95-4F61-8E8C-9EB622B20403}"/>
    <cellStyle name="إخراج 5 10" xfId="26554" xr:uid="{1673F63C-19A5-4E02-877E-C9510D0DBB11}"/>
    <cellStyle name="إخراج 5 11" xfId="26722" xr:uid="{5CA80D2A-E53E-48DA-8769-1F9421FD044B}"/>
    <cellStyle name="إخراج 5 12" xfId="26902" xr:uid="{1FB7DD1E-E803-4D26-8E30-5AB053157720}"/>
    <cellStyle name="إخراج 5 2" xfId="25186" xr:uid="{5FE21F27-15FF-4D1F-BEE5-80616A0C25F7}"/>
    <cellStyle name="إخراج 5 3" xfId="25366" xr:uid="{19A7E1EA-B224-4EA2-AA84-1D5B79E78DED}"/>
    <cellStyle name="إخراج 5 4" xfId="25534" xr:uid="{09DE1467-5EBE-4B75-8FF7-682764B2F65F}"/>
    <cellStyle name="إخراج 5 5" xfId="25690" xr:uid="{C374C75D-D7A1-4FC2-9F0F-7865D89FAB2A}"/>
    <cellStyle name="إخراج 5 6" xfId="25918" xr:uid="{F7B265B2-E294-4D7D-8710-7B0E0EF40E26}"/>
    <cellStyle name="إخراج 5 7" xfId="26062" xr:uid="{F7230C20-50BC-4137-AAAD-40138E6F9031}"/>
    <cellStyle name="إخراج 5 8" xfId="26230" xr:uid="{D0061368-383C-4407-8E71-9989F9D8CC77}"/>
    <cellStyle name="إخراج 5 9" xfId="26410" xr:uid="{97827C5E-5CDE-477D-AA2C-4B3F00C9895C}"/>
    <cellStyle name="إخراج 6" xfId="25053" xr:uid="{19220AD8-AD5B-4AE3-BF2F-4C76D4AF50B6}"/>
    <cellStyle name="إخراج 6 10" xfId="26601" xr:uid="{7E8236EA-2AC5-4A8E-B243-05450A84CFEC}"/>
    <cellStyle name="إخراج 6 11" xfId="26769" xr:uid="{24B3F45C-5A74-4EFE-9BCE-05677D9C9F08}"/>
    <cellStyle name="إخراج 6 12" xfId="26949" xr:uid="{BF3868DC-4371-44D1-BA69-E8CD2678EF3C}"/>
    <cellStyle name="إخراج 6 2" xfId="25233" xr:uid="{55BE83AF-5237-4E93-B4A8-67573892B2C3}"/>
    <cellStyle name="إخراج 6 3" xfId="25413" xr:uid="{7B2C4B74-2141-4E08-AD33-181DB08F8F2A}"/>
    <cellStyle name="إخراج 6 4" xfId="25581" xr:uid="{5510F24D-8833-4913-AA9C-9923845991B0}"/>
    <cellStyle name="إخراج 6 5" xfId="25737" xr:uid="{1E5C9EF9-9389-4829-B0A2-0FA73E37A059}"/>
    <cellStyle name="إخراج 6 6" xfId="25965" xr:uid="{985FE1FC-5F70-4983-9603-F8600A51B798}"/>
    <cellStyle name="إخراج 6 7" xfId="26109" xr:uid="{4EC28A65-E13E-49DD-8594-0DF133781D8B}"/>
    <cellStyle name="إخراج 6 8" xfId="26277" xr:uid="{23604892-8ABB-4A82-A7D5-4DAFF4984640}"/>
    <cellStyle name="إخراج 6 9" xfId="26457" xr:uid="{2E2D0CC0-32A7-4F06-88AA-787D645CF559}"/>
    <cellStyle name="إخراج 7" xfId="25016" xr:uid="{11973F8A-1830-4ADD-A96C-7EA975E7157C}"/>
    <cellStyle name="إخراج 7 10" xfId="26564" xr:uid="{81BC6C31-94FE-4CBF-BCD7-7602F2E8E52D}"/>
    <cellStyle name="إخراج 7 11" xfId="26732" xr:uid="{9BDCFEBC-B5E4-47E6-A0EA-CA7223D37059}"/>
    <cellStyle name="إخراج 7 12" xfId="26912" xr:uid="{DB26819E-3BC0-436C-9553-ED71B60687FD}"/>
    <cellStyle name="إخراج 7 2" xfId="25196" xr:uid="{767BBFBC-80B4-4E5F-9E70-91C9A9751643}"/>
    <cellStyle name="إخراج 7 3" xfId="25376" xr:uid="{0A6A4E4C-5E24-49AA-AB32-91083090C198}"/>
    <cellStyle name="إخراج 7 4" xfId="25544" xr:uid="{01390693-38DE-4455-BA3C-C4D99FC3E44B}"/>
    <cellStyle name="إخراج 7 5" xfId="25700" xr:uid="{153E99FF-3C32-4DA6-8059-4E3F6B157E03}"/>
    <cellStyle name="إخراج 7 6" xfId="25928" xr:uid="{60FFEFD9-3427-4D02-8A63-83090AD90F4F}"/>
    <cellStyle name="إخراج 7 7" xfId="26072" xr:uid="{D42CFD87-70F7-4A5F-A2E5-F21117A05910}"/>
    <cellStyle name="إخراج 7 8" xfId="26240" xr:uid="{3338CCC9-7142-4EB7-B9F8-60178FD79696}"/>
    <cellStyle name="إخراج 7 9" xfId="26420" xr:uid="{E8A20D8D-69C4-49AC-85DD-90A4AFEC6040}"/>
    <cellStyle name="إخراج 8" xfId="25014" xr:uid="{C018B755-C315-4AD5-A48C-0A40F6A571D3}"/>
    <cellStyle name="إخراج 8 10" xfId="26562" xr:uid="{DB7D4808-BE43-4287-B342-66C6401ECCBB}"/>
    <cellStyle name="إخراج 8 11" xfId="26730" xr:uid="{DE7651F2-6E3C-4D4B-B0FC-54B18BE5A6F9}"/>
    <cellStyle name="إخراج 8 12" xfId="26910" xr:uid="{F3C171C6-8613-4A2E-90D8-36FD2719FC55}"/>
    <cellStyle name="إخراج 8 2" xfId="25194" xr:uid="{A0935095-38D3-4827-A57C-C1DE0909CFD8}"/>
    <cellStyle name="إخراج 8 3" xfId="25374" xr:uid="{CAE65F8B-6D8D-4667-8521-E9082F9B4B6F}"/>
    <cellStyle name="إخراج 8 4" xfId="25542" xr:uid="{E7DF3595-057D-479A-AC2F-3DB1EE79F2EC}"/>
    <cellStyle name="إخراج 8 5" xfId="25698" xr:uid="{EB0BBFDE-2F63-46B5-AE7A-51798408F8FB}"/>
    <cellStyle name="إخراج 8 6" xfId="25926" xr:uid="{570BA9E4-DB4B-4C8A-82D0-22D48DDCF23D}"/>
    <cellStyle name="إخراج 8 7" xfId="26070" xr:uid="{F3AB1D1D-7CF0-4A8F-9EFC-C327943C2CA6}"/>
    <cellStyle name="إخراج 8 8" xfId="26238" xr:uid="{2429B395-C093-407F-9CAE-EFD358BAE3F9}"/>
    <cellStyle name="إخراج 8 9" xfId="26418" xr:uid="{5AE7B38E-EBE0-47BD-ABE0-FC146291886F}"/>
    <cellStyle name="إخراج 9" xfId="25027" xr:uid="{8A4DAC8D-883F-46AB-A61E-4A5B274812ED}"/>
    <cellStyle name="إخراج 9 10" xfId="26575" xr:uid="{BC49564E-679A-4BA7-B5DD-6FC5AC454551}"/>
    <cellStyle name="إخراج 9 11" xfId="26743" xr:uid="{1B64B77D-EF5C-45A6-B610-CBCAEC38F027}"/>
    <cellStyle name="إخراج 9 12" xfId="26923" xr:uid="{B944C05C-A626-4F1B-AAA1-F3977E08B4A0}"/>
    <cellStyle name="إخراج 9 2" xfId="25207" xr:uid="{7F7879E6-9112-46ED-A4EE-DD63978BABDE}"/>
    <cellStyle name="إخراج 9 3" xfId="25387" xr:uid="{641754C8-E208-478C-B659-3371AB91B22A}"/>
    <cellStyle name="إخراج 9 4" xfId="25555" xr:uid="{25C922A2-6402-4EDD-9E0A-0DCD611A38BE}"/>
    <cellStyle name="إخراج 9 5" xfId="25711" xr:uid="{8FD67DC9-78E5-498D-97DD-4ABB1B9E150C}"/>
    <cellStyle name="إخراج 9 6" xfId="25939" xr:uid="{8B5066F7-D3EB-4A39-8474-B79F9EA2731A}"/>
    <cellStyle name="إخراج 9 7" xfId="26083" xr:uid="{B41EF4AC-42B7-461E-AF6B-6A9AAC3C3778}"/>
    <cellStyle name="إخراج 9 8" xfId="26251" xr:uid="{C60B0A6C-883B-4213-B769-18CCF2D8B4DE}"/>
    <cellStyle name="إخراج 9 9" xfId="26431" xr:uid="{0E6E1F25-F2EA-43B1-9665-3760A2282FC6}"/>
    <cellStyle name="إدخال" xfId="24338" xr:uid="{116A9550-F209-474D-BA99-C1E5646D795C}"/>
    <cellStyle name="إدخال 10" xfId="25102" xr:uid="{09B60D12-CADF-4707-A45B-51ECBAF9DA88}"/>
    <cellStyle name="إدخال 10 10" xfId="26650" xr:uid="{2C8B418D-CA4A-4E8A-B997-1935FC360763}"/>
    <cellStyle name="إدخال 10 11" xfId="26818" xr:uid="{9C7D584B-1E35-4145-8393-B98F4DA05D3B}"/>
    <cellStyle name="إدخال 10 12" xfId="26998" xr:uid="{13D8D7BF-5183-46BF-94A8-6CCA9D0F2794}"/>
    <cellStyle name="إدخال 10 2" xfId="25282" xr:uid="{E227EA6D-25E8-4A46-AB29-8EEEFAB695BD}"/>
    <cellStyle name="إدخال 10 3" xfId="25462" xr:uid="{332626D1-3FB3-4CCC-8154-90186011A774}"/>
    <cellStyle name="إدخال 10 4" xfId="25630" xr:uid="{CC9A2908-9FAB-4407-843B-7ACAFF69ABEC}"/>
    <cellStyle name="إدخال 10 5" xfId="25786" xr:uid="{56975711-65A0-455C-B191-AD67123EE3FC}"/>
    <cellStyle name="إدخال 10 6" xfId="26014" xr:uid="{F4572455-F2D0-412D-B42F-E5895BB4676E}"/>
    <cellStyle name="إدخال 10 7" xfId="26158" xr:uid="{EF81C15A-B5FE-4F46-A463-87C0EF3EA945}"/>
    <cellStyle name="إدخال 10 8" xfId="26326" xr:uid="{F9980418-9132-430A-9265-CD56FBEDB643}"/>
    <cellStyle name="إدخال 10 9" xfId="26506" xr:uid="{3DCE7884-C02E-42B3-8A0F-070E381C8481}"/>
    <cellStyle name="إدخال 11" xfId="25080" xr:uid="{CBDA0D4A-5C0E-4142-B838-AA1639C02F0C}"/>
    <cellStyle name="إدخال 11 10" xfId="26628" xr:uid="{AC4BCD26-1035-4D4D-83EC-7EE57FA6CE0E}"/>
    <cellStyle name="إدخال 11 11" xfId="26796" xr:uid="{F1EC1FCF-F9D0-43B8-88E9-1EA88E38E95C}"/>
    <cellStyle name="إدخال 11 12" xfId="26976" xr:uid="{3021D09B-785C-40B7-ABB0-D6215B5DED7F}"/>
    <cellStyle name="إدخال 11 2" xfId="25260" xr:uid="{5A5AE7C6-4D0F-48C2-8433-9FF352CED1F4}"/>
    <cellStyle name="إدخال 11 3" xfId="25440" xr:uid="{3F80D478-5C48-4168-8F6C-FB2D3DBC0380}"/>
    <cellStyle name="إدخال 11 4" xfId="25608" xr:uid="{A4F316E3-0315-4931-B50D-B51865334692}"/>
    <cellStyle name="إدخال 11 5" xfId="25764" xr:uid="{F56514DF-B1C7-4A0F-9992-EA1745B7C137}"/>
    <cellStyle name="إدخال 11 6" xfId="25992" xr:uid="{8E0B7E83-65F2-473B-8455-277F1568BED0}"/>
    <cellStyle name="إدخال 11 7" xfId="26136" xr:uid="{F18BF91B-D2CD-4416-BD18-B16D99AEBD71}"/>
    <cellStyle name="إدخال 11 8" xfId="26304" xr:uid="{46488D0D-EE91-4A0B-9248-17C2CBF8EC54}"/>
    <cellStyle name="إدخال 11 9" xfId="26484" xr:uid="{358B427B-695B-46F9-9350-1A664097FFAF}"/>
    <cellStyle name="إدخال 12" xfId="25068" xr:uid="{3A598873-10D9-4CF0-86B6-B069AB988DD5}"/>
    <cellStyle name="إدخال 12 10" xfId="26616" xr:uid="{52BD412F-74FF-4C1C-8A57-1D3E63D7FDCE}"/>
    <cellStyle name="إدخال 12 11" xfId="26784" xr:uid="{3D802847-95CD-437C-AD95-734784F6E1A7}"/>
    <cellStyle name="إدخال 12 12" xfId="26964" xr:uid="{1DC8CFAE-CA67-478C-AC5D-BD2EE55959FB}"/>
    <cellStyle name="إدخال 12 2" xfId="25248" xr:uid="{1CE77310-FBBA-4FD2-B78E-D20D6C6E845E}"/>
    <cellStyle name="إدخال 12 3" xfId="25428" xr:uid="{A2E9739B-E477-4DC2-9047-2E479326E8BA}"/>
    <cellStyle name="إدخال 12 4" xfId="25596" xr:uid="{929EDA0F-79ED-4C4A-A343-9CF62073A501}"/>
    <cellStyle name="إدخال 12 5" xfId="25752" xr:uid="{3B42FD7E-B6EF-46C3-8AC2-5837A1D8F030}"/>
    <cellStyle name="إدخال 12 6" xfId="25980" xr:uid="{E0B58F22-BBDF-4138-B11D-DFAF68B270FD}"/>
    <cellStyle name="إدخال 12 7" xfId="26124" xr:uid="{DDBB1B0D-F41F-40D5-A575-6C1985C87334}"/>
    <cellStyle name="إدخال 12 8" xfId="26292" xr:uid="{9EEEFE78-91F6-4AC6-A796-F7D296526CFF}"/>
    <cellStyle name="إدخال 12 9" xfId="26472" xr:uid="{C9C209F2-8EEF-47C6-9A5B-1C30D78D5CEC}"/>
    <cellStyle name="إدخال 13" xfId="25073" xr:uid="{72528412-D5F6-4185-88FE-D81143D099AE}"/>
    <cellStyle name="إدخال 13 10" xfId="26621" xr:uid="{E64573FB-7CC1-480D-B3E4-4F38AC90DB22}"/>
    <cellStyle name="إدخال 13 11" xfId="26789" xr:uid="{721EF487-A1CA-413D-A4F5-C23D56E6ED28}"/>
    <cellStyle name="إدخال 13 12" xfId="26969" xr:uid="{E45AB7D1-16F5-4891-94B3-9380821404F4}"/>
    <cellStyle name="إدخال 13 2" xfId="25253" xr:uid="{5336DFF9-27F5-4B8D-AE6D-AD8DD890B382}"/>
    <cellStyle name="إدخال 13 3" xfId="25433" xr:uid="{EBBBDFED-5C87-4149-894B-AC0AA790D249}"/>
    <cellStyle name="إدخال 13 4" xfId="25601" xr:uid="{A882B561-E236-4EB8-88F6-1228C679CFB8}"/>
    <cellStyle name="إدخال 13 5" xfId="25757" xr:uid="{D4E6C45A-3108-4E8D-87F8-9BD67B8C8021}"/>
    <cellStyle name="إدخال 13 6" xfId="25985" xr:uid="{88EDFF86-2633-422B-A7B1-C2E8978A82D3}"/>
    <cellStyle name="إدخال 13 7" xfId="26129" xr:uid="{7A2518AA-C853-46E3-A868-9898496F3227}"/>
    <cellStyle name="إدخال 13 8" xfId="26297" xr:uid="{34CBABCA-5A72-472A-BE4A-4C109682B465}"/>
    <cellStyle name="إدخال 13 9" xfId="26477" xr:uid="{A8BDE7D7-17BD-4BB7-B935-62DC6B8F9613}"/>
    <cellStyle name="إدخال 14" xfId="25115" xr:uid="{D1EB9670-356D-4955-A591-C97A342F2F5F}"/>
    <cellStyle name="إدخال 15" xfId="25139" xr:uid="{D7934095-EF96-46E1-B526-472F4F1D5532}"/>
    <cellStyle name="إدخال 16" xfId="25119" xr:uid="{6508A982-7B31-4F27-9099-342509D98ECC}"/>
    <cellStyle name="إدخال 17" xfId="25298" xr:uid="{187980BF-14CE-4BC8-B535-88FA144CCBEB}"/>
    <cellStyle name="إدخال 18" xfId="25319" xr:uid="{60F9A792-0258-4C41-B7B8-4B9108B44E45}"/>
    <cellStyle name="إدخال 19" xfId="25299" xr:uid="{A8EA1768-5412-43E5-BE0C-BB93202CE47C}"/>
    <cellStyle name="إدخال 2" xfId="24970" xr:uid="{8E4FB5E2-E21B-4673-9256-089C95410309}"/>
    <cellStyle name="إدخال 2 10" xfId="26519" xr:uid="{1DF93B13-CE2D-478A-98AF-38F884741B14}"/>
    <cellStyle name="إدخال 2 11" xfId="26687" xr:uid="{F4DC1084-AC3C-4D46-9996-0B130B3D4534}"/>
    <cellStyle name="إدخال 2 12" xfId="26867" xr:uid="{D9582F07-2713-4841-971E-2B77BE458905}"/>
    <cellStyle name="إدخال 2 2" xfId="25151" xr:uid="{71BA1A04-C384-48C7-A464-6E38D2EC9BDA}"/>
    <cellStyle name="إدخال 2 3" xfId="25331" xr:uid="{A9FC615F-D7DB-4834-BB71-A1E38B4B7A52}"/>
    <cellStyle name="إدخال 2 4" xfId="25499" xr:uid="{58412FCC-BCAB-4159-82DA-6474B83FE590}"/>
    <cellStyle name="إدخال 2 5" xfId="25655" xr:uid="{41ED8BE8-6B12-4D07-9A9E-433CD729769F}"/>
    <cellStyle name="إدخال 2 6" xfId="25883" xr:uid="{0AB94935-849A-44A5-99B4-EF75ED8E90B0}"/>
    <cellStyle name="إدخال 2 7" xfId="26027" xr:uid="{D1111C65-279A-4722-8FCE-151DA9E7E92C}"/>
    <cellStyle name="إدخال 2 8" xfId="26195" xr:uid="{05D041E3-0DC8-4B84-B038-4CC791C94C12}"/>
    <cellStyle name="إدخال 2 9" xfId="26375" xr:uid="{3B5F6A50-B9BA-400A-A6B0-8A7EEB0031F1}"/>
    <cellStyle name="إدخال 20" xfId="25478" xr:uid="{F1E4CC5F-7C34-4F14-A719-2EE52AF346D4}"/>
    <cellStyle name="إدخال 21" xfId="25487" xr:uid="{976C7AB3-05F2-4708-9A96-2A139D5A52C6}"/>
    <cellStyle name="إدخال 22" xfId="25643" xr:uid="{447A8E13-00FF-4174-8F14-2DD426255E94}"/>
    <cellStyle name="إدخال 23" xfId="25869" xr:uid="{3623C44C-8392-4242-8A3D-D6F7EA9112C4}"/>
    <cellStyle name="إدخال 24" xfId="25805" xr:uid="{D0DDE712-495C-4A17-97CD-D648323C3387}"/>
    <cellStyle name="إدخال 25" xfId="25793" xr:uid="{62381943-627E-4563-96E3-CF4A17D2F4D3}"/>
    <cellStyle name="إدخال 26" xfId="25820" xr:uid="{8FA92E1E-F925-42E7-B62F-78FAC03B7431}"/>
    <cellStyle name="إدخال 27" xfId="25818" xr:uid="{F94451D8-65C7-4F0F-88F2-E3F7BD74450B}"/>
    <cellStyle name="إدخال 28" xfId="25797" xr:uid="{C8C94807-4CF4-4057-8755-44C29FF959A5}"/>
    <cellStyle name="إدخال 29" xfId="25804" xr:uid="{7617DDD6-B933-4E85-9D50-F0994D458171}"/>
    <cellStyle name="إدخال 3" xfId="24995" xr:uid="{140A9C97-0A9B-41BE-9D12-4F834DC732AE}"/>
    <cellStyle name="إدخال 3 10" xfId="26543" xr:uid="{8B742A64-C5B4-4A51-85EA-E0D586E6AD86}"/>
    <cellStyle name="إدخال 3 11" xfId="26711" xr:uid="{EEF2ED22-F344-4411-9440-B5003262105E}"/>
    <cellStyle name="إدخال 3 12" xfId="26891" xr:uid="{A18F6CF9-B93C-497F-A066-49713EDC903C}"/>
    <cellStyle name="إدخال 3 2" xfId="25175" xr:uid="{9BE43925-D1ED-4618-A4DB-7133CD53061B}"/>
    <cellStyle name="إدخال 3 3" xfId="25355" xr:uid="{394D7F24-4627-495A-A0FF-5E7C636236BD}"/>
    <cellStyle name="إدخال 3 4" xfId="25523" xr:uid="{313BFB72-C7FB-483E-85DC-C6A2367104A7}"/>
    <cellStyle name="إدخال 3 5" xfId="25679" xr:uid="{7CE077DF-6855-43A7-980C-7B73C93D1717}"/>
    <cellStyle name="إدخال 3 6" xfId="25907" xr:uid="{5F58F054-69DD-4269-B657-1F86986A4524}"/>
    <cellStyle name="إدخال 3 7" xfId="26051" xr:uid="{94143C6C-0EB8-4680-A995-2A82A6799371}"/>
    <cellStyle name="إدخال 3 8" xfId="26219" xr:uid="{24F4B188-04F5-4F4F-B100-01B691A49471}"/>
    <cellStyle name="إدخال 3 9" xfId="26399" xr:uid="{84D18CB7-7E7E-4505-9857-373D5B284DCA}"/>
    <cellStyle name="إدخال 30" xfId="26183" xr:uid="{6B0FA7ED-7108-4A6D-83AB-F5CF7A14E5AB}"/>
    <cellStyle name="إدخال 31" xfId="26165" xr:uid="{A61A58B1-94CC-4090-B2A2-1FD644227872}"/>
    <cellStyle name="إدخال 32" xfId="26363" xr:uid="{61680E25-5525-43F0-ADE1-736467542CBC}"/>
    <cellStyle name="إدخال 33" xfId="26337" xr:uid="{1ADB29DF-0321-43D2-B392-8AF3EF54849E}"/>
    <cellStyle name="إدخال 34" xfId="26350" xr:uid="{68B3AE39-B109-49BA-B901-5544E1403C6B}"/>
    <cellStyle name="إدخال 35" xfId="26663" xr:uid="{1471B54D-21FB-4B26-88E6-AD150E438E93}"/>
    <cellStyle name="إدخال 36" xfId="26675" xr:uid="{1BBE128D-9B89-492B-B7CB-3887599B59B9}"/>
    <cellStyle name="إدخال 37" xfId="26854" xr:uid="{D48C8AF9-A1AC-4C3D-8A46-AE8DACA11178}"/>
    <cellStyle name="إدخال 38" xfId="26827" xr:uid="{BA130DA0-4D3B-4990-B9CC-0AA70FA6105B}"/>
    <cellStyle name="إدخال 39" xfId="26845" xr:uid="{A25F906C-7A57-4DF6-8404-A4E77B845755}"/>
    <cellStyle name="إدخال 4" xfId="24980" xr:uid="{23C409F9-6618-4FBA-8822-D0BC9175AEBC}"/>
    <cellStyle name="إدخال 4 10" xfId="26528" xr:uid="{AC267AAE-4A4F-4AAD-9521-246F7E97AD52}"/>
    <cellStyle name="إدخال 4 11" xfId="26696" xr:uid="{91F59309-BE7E-4D61-9562-8BF9BF5B47C5}"/>
    <cellStyle name="إدخال 4 12" xfId="26876" xr:uid="{79CECA41-F6A3-4D65-A8DB-00C2456F52C2}"/>
    <cellStyle name="إدخال 4 2" xfId="25160" xr:uid="{674AE38E-C025-4B0A-83C3-40CB9463EA7E}"/>
    <cellStyle name="إدخال 4 3" xfId="25340" xr:uid="{3ABEFBDD-CE85-440E-B6B3-F79BF30568B0}"/>
    <cellStyle name="إدخال 4 4" xfId="25508" xr:uid="{EEFA4FAC-7409-4728-859A-7AAF817D2A03}"/>
    <cellStyle name="إدخال 4 5" xfId="25664" xr:uid="{2DC11529-4ABB-4835-BBD2-3C0FC9B954F1}"/>
    <cellStyle name="إدخال 4 6" xfId="25892" xr:uid="{D6CB051B-53E5-4A93-913F-F74E88E8E918}"/>
    <cellStyle name="إدخال 4 7" xfId="26036" xr:uid="{74A331BC-6CE5-47DD-9EA1-364EC7E0AD52}"/>
    <cellStyle name="إدخال 4 8" xfId="26204" xr:uid="{5559C2FA-0449-48D0-B0DF-6B95330F398A}"/>
    <cellStyle name="إدخال 4 9" xfId="26384" xr:uid="{800AD0C3-1224-4370-9BDB-24D3F6C6FCB1}"/>
    <cellStyle name="إدخال 5" xfId="25007" xr:uid="{F8F5654E-0F59-42F4-9C6C-A784256D8997}"/>
    <cellStyle name="إدخال 5 10" xfId="26555" xr:uid="{DF7421BF-F0C8-4C81-A39A-96514910DFD6}"/>
    <cellStyle name="إدخال 5 11" xfId="26723" xr:uid="{9D783216-F3BE-491E-B9CA-46CF95C03737}"/>
    <cellStyle name="إدخال 5 12" xfId="26903" xr:uid="{4BEE7863-328D-4D99-A450-508F648F684C}"/>
    <cellStyle name="إدخال 5 2" xfId="25187" xr:uid="{ED9C118A-5C31-45C2-BBD1-DE678C075EDC}"/>
    <cellStyle name="إدخال 5 3" xfId="25367" xr:uid="{D2769479-C498-4653-8C0B-D2E50FDF850B}"/>
    <cellStyle name="إدخال 5 4" xfId="25535" xr:uid="{EC160E79-E1CF-41D3-9D9D-6C8438D25806}"/>
    <cellStyle name="إدخال 5 5" xfId="25691" xr:uid="{F033707C-A7C7-4AC7-A6A8-E30E01FD733B}"/>
    <cellStyle name="إدخال 5 6" xfId="25919" xr:uid="{6C1802CF-F0D0-4C36-B99C-D0A73809AE7E}"/>
    <cellStyle name="إدخال 5 7" xfId="26063" xr:uid="{81564433-8458-48C6-86FE-987C568E60AC}"/>
    <cellStyle name="إدخال 5 8" xfId="26231" xr:uid="{F824BEAB-3CCC-46EB-97F2-753BD60B8CCD}"/>
    <cellStyle name="إدخال 5 9" xfId="26411" xr:uid="{E5D861F7-3365-4BAC-91DF-2BDB85742BC7}"/>
    <cellStyle name="إدخال 6" xfId="25054" xr:uid="{E72A96F9-CCF7-4E10-8319-DCBE9704D2FA}"/>
    <cellStyle name="إدخال 6 10" xfId="26602" xr:uid="{44109B2B-F398-4802-A72F-1223389012F8}"/>
    <cellStyle name="إدخال 6 11" xfId="26770" xr:uid="{8F3A8652-220F-4AA3-9C4B-637916C4AC47}"/>
    <cellStyle name="إدخال 6 12" xfId="26950" xr:uid="{A7FF67D8-CC11-4F26-ADB7-5F275DDDAB8A}"/>
    <cellStyle name="إدخال 6 2" xfId="25234" xr:uid="{3711C299-42CF-4648-973B-6FD386F09A67}"/>
    <cellStyle name="إدخال 6 3" xfId="25414" xr:uid="{28008694-73E2-41E9-9D6A-DF2A76FC1243}"/>
    <cellStyle name="إدخال 6 4" xfId="25582" xr:uid="{6B98BA7D-8397-405A-9529-83F0AAD5CB78}"/>
    <cellStyle name="إدخال 6 5" xfId="25738" xr:uid="{C3984503-446A-4FF2-9A96-C0758EEB0C54}"/>
    <cellStyle name="إدخال 6 6" xfId="25966" xr:uid="{3EAF3766-1C72-4306-95AC-C99D48D1DB29}"/>
    <cellStyle name="إدخال 6 7" xfId="26110" xr:uid="{00854925-377F-432B-9D77-BBF6B75A5E9B}"/>
    <cellStyle name="إدخال 6 8" xfId="26278" xr:uid="{666E628A-965D-40D3-8B68-F0FB3561183E}"/>
    <cellStyle name="إدخال 6 9" xfId="26458" xr:uid="{E1395AA2-A7C5-4D90-BA07-DA7CCAECC020}"/>
    <cellStyle name="إدخال 7" xfId="25032" xr:uid="{4F85A4A6-1AF0-47B2-9437-70FA8FB0D2DC}"/>
    <cellStyle name="إدخال 7 10" xfId="26580" xr:uid="{4A438666-0F35-4E16-BFD9-BBD394C99D7E}"/>
    <cellStyle name="إدخال 7 11" xfId="26748" xr:uid="{5F66358A-A769-4FF6-AC83-420B2FF9D6AB}"/>
    <cellStyle name="إدخال 7 12" xfId="26928" xr:uid="{02959763-EFD5-4D87-917A-0A538E0B36E2}"/>
    <cellStyle name="إدخال 7 2" xfId="25212" xr:uid="{05A3C088-3194-41DD-A00C-58F7CEDE876E}"/>
    <cellStyle name="إدخال 7 3" xfId="25392" xr:uid="{E573CA23-F63B-481D-AD05-1F25D8187CF5}"/>
    <cellStyle name="إدخال 7 4" xfId="25560" xr:uid="{18D65064-CBA2-4FEE-A116-AF3D0FF1E00E}"/>
    <cellStyle name="إدخال 7 5" xfId="25716" xr:uid="{478A07D4-96B3-4CC1-8853-01FD6A7D8000}"/>
    <cellStyle name="إدخال 7 6" xfId="25944" xr:uid="{0329342F-5B73-417E-B27B-7898D504D449}"/>
    <cellStyle name="إدخال 7 7" xfId="26088" xr:uid="{05BAE799-65B1-4EC9-8B51-6319439E46C6}"/>
    <cellStyle name="إدخال 7 8" xfId="26256" xr:uid="{9018152C-AB74-4391-AB14-B352F39D7040}"/>
    <cellStyle name="إدخال 7 9" xfId="26436" xr:uid="{2ED950EF-388B-4A0D-9855-CD1955B1BFBB}"/>
    <cellStyle name="إدخال 8" xfId="25020" xr:uid="{E5D66157-42BF-43D1-A892-07007DEA5251}"/>
    <cellStyle name="إدخال 8 10" xfId="26568" xr:uid="{A65B0092-D1AD-4519-B4B3-EE750505CD6C}"/>
    <cellStyle name="إدخال 8 11" xfId="26736" xr:uid="{B5CEDEE3-B568-4A37-9980-3F762912BBF0}"/>
    <cellStyle name="إدخال 8 12" xfId="26916" xr:uid="{D66AB0BF-5203-43E0-A26A-B2404B030626}"/>
    <cellStyle name="إدخال 8 2" xfId="25200" xr:uid="{65A83276-B942-4858-ACB2-864EEA001565}"/>
    <cellStyle name="إدخال 8 3" xfId="25380" xr:uid="{568D54F6-A165-4722-90CF-3E12098F63D1}"/>
    <cellStyle name="إدخال 8 4" xfId="25548" xr:uid="{9E3536C9-9903-4F65-A884-71F495701827}"/>
    <cellStyle name="إدخال 8 5" xfId="25704" xr:uid="{91708AFD-1EE9-4999-9B0F-ADBFCF2A164E}"/>
    <cellStyle name="إدخال 8 6" xfId="25932" xr:uid="{27409CDD-12CD-471E-9342-A03D1B910263}"/>
    <cellStyle name="إدخال 8 7" xfId="26076" xr:uid="{817BA126-E7E6-4939-872F-2DC0CA8498B7}"/>
    <cellStyle name="إدخال 8 8" xfId="26244" xr:uid="{BE8702ED-CC05-4AF1-847B-9AE242E73C36}"/>
    <cellStyle name="إدخال 8 9" xfId="26424" xr:uid="{48BC3955-FD94-4E50-83E7-C4F3ABB1AC64}"/>
    <cellStyle name="إدخال 9" xfId="25025" xr:uid="{11A096BE-794F-416C-9BE9-6B6F18697C17}"/>
    <cellStyle name="إدخال 9 10" xfId="26573" xr:uid="{AB4179BB-17C9-423C-9F57-95CDF5525714}"/>
    <cellStyle name="إدخال 9 11" xfId="26741" xr:uid="{2EBC5378-ED85-4558-843D-DA8481AFB67E}"/>
    <cellStyle name="إدخال 9 12" xfId="26921" xr:uid="{E15A7B6A-26B1-4BFB-B379-7F4EA2F52E8A}"/>
    <cellStyle name="إدخال 9 2" xfId="25205" xr:uid="{93EDF10C-5B60-4E56-8C11-00787F6DB2CB}"/>
    <cellStyle name="إدخال 9 3" xfId="25385" xr:uid="{E7E030A1-0B90-4909-9778-E234AA526A49}"/>
    <cellStyle name="إدخال 9 4" xfId="25553" xr:uid="{CC38EA66-94BD-41C8-AA27-4490A1142441}"/>
    <cellStyle name="إدخال 9 5" xfId="25709" xr:uid="{5A452679-8B57-4647-A689-43909D88B774}"/>
    <cellStyle name="إدخال 9 6" xfId="25937" xr:uid="{7DFA0626-0BBF-4623-80A4-BD980A29E4C8}"/>
    <cellStyle name="إدخال 9 7" xfId="26081" xr:uid="{F89FEAFF-30A6-4036-86C0-FDE84FA0CAFA}"/>
    <cellStyle name="إدخال 9 8" xfId="26249" xr:uid="{55E3D3DC-5225-4384-9572-38CFE118D9A8}"/>
    <cellStyle name="إدخال 9 9" xfId="26429" xr:uid="{549ED458-2C8C-4F28-9585-A5CAA2F11D7B}"/>
    <cellStyle name="الإجمالي" xfId="24339" xr:uid="{131CE1ED-617B-4971-802A-360113F40594}"/>
    <cellStyle name="الإجمالي 10" xfId="25103" xr:uid="{B4970610-07CE-4249-AF93-66952A3A8B34}"/>
    <cellStyle name="الإجمالي 10 10" xfId="26651" xr:uid="{C367548F-5D82-4F82-853D-CC1F8CC84146}"/>
    <cellStyle name="الإجمالي 10 11" xfId="26819" xr:uid="{A0DD9ADD-7F43-4B8D-8888-6C6E767108BB}"/>
    <cellStyle name="الإجمالي 10 12" xfId="26999" xr:uid="{5ABEA7BF-ACF5-43B0-BE17-370CC765D957}"/>
    <cellStyle name="الإجمالي 10 2" xfId="25283" xr:uid="{BE60B1B9-B915-4C4D-83AA-7775E51AA287}"/>
    <cellStyle name="الإجمالي 10 3" xfId="25463" xr:uid="{4EC02824-2900-4411-88A4-B41BF01EF108}"/>
    <cellStyle name="الإجمالي 10 4" xfId="25631" xr:uid="{ADB01DD7-B959-4D4E-95D1-10DB12D543C1}"/>
    <cellStyle name="الإجمالي 10 5" xfId="25787" xr:uid="{65DA0BC2-B8AC-488C-ABEF-A89E04925BBB}"/>
    <cellStyle name="الإجمالي 10 6" xfId="26015" xr:uid="{F6E27FBF-FD35-4032-A656-0A582B1D65BB}"/>
    <cellStyle name="الإجمالي 10 7" xfId="26159" xr:uid="{FA039229-D8BA-4290-8FC9-4F592AAD5C8A}"/>
    <cellStyle name="الإجمالي 10 8" xfId="26327" xr:uid="{C6A2CE0E-FAA6-4A35-A87D-62BDE9564890}"/>
    <cellStyle name="الإجمالي 10 9" xfId="26507" xr:uid="{A9ECAC4B-DEE6-44EA-8744-DAC2EF14944B}"/>
    <cellStyle name="الإجمالي 11" xfId="25089" xr:uid="{46AE8F3B-FA68-4FBB-8D3E-44BAD07AFC45}"/>
    <cellStyle name="الإجمالي 11 10" xfId="26637" xr:uid="{CEC1FDAD-D417-4242-AEF5-73EF507A7BCF}"/>
    <cellStyle name="الإجمالي 11 11" xfId="26805" xr:uid="{3B7D7F96-DB8C-42AF-9543-57DFE67B78B0}"/>
    <cellStyle name="الإجمالي 11 12" xfId="26985" xr:uid="{55821239-9DCF-4D19-9C11-6B45C4F19AB5}"/>
    <cellStyle name="الإجمالي 11 2" xfId="25269" xr:uid="{6B087A96-E391-466F-A2CA-40A4BDBE3F93}"/>
    <cellStyle name="الإجمالي 11 3" xfId="25449" xr:uid="{806D1AB5-5FC5-48C0-89E6-699AE819D17C}"/>
    <cellStyle name="الإجمالي 11 4" xfId="25617" xr:uid="{7F2DAF02-C8F1-4517-887F-D8C9ED0B8B2C}"/>
    <cellStyle name="الإجمالي 11 5" xfId="25773" xr:uid="{3583B095-F893-41C6-B766-B0F9EB64B287}"/>
    <cellStyle name="الإجمالي 11 6" xfId="26001" xr:uid="{C65D25A3-8C58-4448-A5A9-56712B0AA413}"/>
    <cellStyle name="الإجمالي 11 7" xfId="26145" xr:uid="{4E0BCE11-CAC2-46F7-B4CF-1A8451F7F3CC}"/>
    <cellStyle name="الإجمالي 11 8" xfId="26313" xr:uid="{1F431F7A-B0D8-4C17-9781-F69ED2308A76}"/>
    <cellStyle name="الإجمالي 11 9" xfId="26493" xr:uid="{C4314A1B-47CD-4B0D-B168-71774A3EA4CD}"/>
    <cellStyle name="الإجمالي 12" xfId="25079" xr:uid="{F5F78875-81AE-4C38-AB6E-F3FD74EE3528}"/>
    <cellStyle name="الإجمالي 12 10" xfId="26627" xr:uid="{E901CE49-1937-48C7-902E-9C64AD1FB930}"/>
    <cellStyle name="الإجمالي 12 11" xfId="26795" xr:uid="{ABA3D59E-8744-47A0-AD39-8935BD9D5DAD}"/>
    <cellStyle name="الإجمالي 12 12" xfId="26975" xr:uid="{E5323713-6782-4897-812C-23087C58306C}"/>
    <cellStyle name="الإجمالي 12 2" xfId="25259" xr:uid="{663973AF-098A-47C6-9BE7-686722326C50}"/>
    <cellStyle name="الإجمالي 12 3" xfId="25439" xr:uid="{19F87914-62FF-42BA-8F68-B468B8354DB9}"/>
    <cellStyle name="الإجمالي 12 4" xfId="25607" xr:uid="{017D3FE2-AC20-4C4E-9D35-24454BE76D22}"/>
    <cellStyle name="الإجمالي 12 5" xfId="25763" xr:uid="{2E6599F8-DCEB-4EE1-A120-E01717A861C4}"/>
    <cellStyle name="الإجمالي 12 6" xfId="25991" xr:uid="{90030DED-FEDA-4A8D-9614-F3263F79A188}"/>
    <cellStyle name="الإجمالي 12 7" xfId="26135" xr:uid="{B948C3EE-E8CC-4B27-A460-8A3D1000D528}"/>
    <cellStyle name="الإجمالي 12 8" xfId="26303" xr:uid="{71F8E191-B578-4863-9CD4-DE408C734A68}"/>
    <cellStyle name="الإجمالي 12 9" xfId="26483" xr:uid="{1F3AF135-F282-49BD-9623-24166919B27E}"/>
    <cellStyle name="الإجمالي 13" xfId="25076" xr:uid="{7CAE8271-553A-44AC-A02B-6D85970772CE}"/>
    <cellStyle name="الإجمالي 13 10" xfId="26624" xr:uid="{22F97C69-003B-4A4A-AB03-D9DE25FBBB06}"/>
    <cellStyle name="الإجمالي 13 11" xfId="26792" xr:uid="{C2798D3A-B5FB-4201-9D8B-DA06ABCEAA7C}"/>
    <cellStyle name="الإجمالي 13 12" xfId="26972" xr:uid="{9B5F1746-99BA-4DAD-BA6D-B50AA5E4CFCD}"/>
    <cellStyle name="الإجمالي 13 2" xfId="25256" xr:uid="{037DEB79-214D-4579-9818-A80481C7368D}"/>
    <cellStyle name="الإجمالي 13 3" xfId="25436" xr:uid="{9BCF7BA9-3281-4536-A945-3FC261E1539A}"/>
    <cellStyle name="الإجمالي 13 4" xfId="25604" xr:uid="{FE4BF7F8-9014-4073-9912-6D03680746F9}"/>
    <cellStyle name="الإجمالي 13 5" xfId="25760" xr:uid="{7AB047D9-2163-48E0-A846-D9737B7C0D58}"/>
    <cellStyle name="الإجمالي 13 6" xfId="25988" xr:uid="{86F02C32-9AF6-409D-AD8E-B964A35E5CC8}"/>
    <cellStyle name="الإجمالي 13 7" xfId="26132" xr:uid="{773E1ABA-93FC-4312-B49E-25E31E6E8858}"/>
    <cellStyle name="الإجمالي 13 8" xfId="26300" xr:uid="{71312F47-2A9C-4EAA-9D57-0E320D2503D8}"/>
    <cellStyle name="الإجمالي 13 9" xfId="26480" xr:uid="{2A528F56-F6EE-42C0-A5DD-6E9286746630}"/>
    <cellStyle name="الإجمالي 14" xfId="25116" xr:uid="{9D1BFD77-01F3-4EA4-B9AD-4BF7920733D1}"/>
    <cellStyle name="الإجمالي 15" xfId="25140" xr:uid="{5E29F682-591A-4BC5-B48C-2CDC9853396B}"/>
    <cellStyle name="الإجمالي 16" xfId="25125" xr:uid="{3A5EB9A0-284D-4174-8324-A52D4C4BAE5F}"/>
    <cellStyle name="الإجمالي 17" xfId="25291" xr:uid="{1924E568-FA43-4E18-B4EE-C27D6668E065}"/>
    <cellStyle name="الإجمالي 18" xfId="25320" xr:uid="{5F1CD24C-A27F-4786-9E56-6744F1AFC4A6}"/>
    <cellStyle name="الإجمالي 19" xfId="25305" xr:uid="{CFDE8658-AD50-4543-8042-48655699C757}"/>
    <cellStyle name="الإجمالي 2" xfId="24971" xr:uid="{67B12603-83AC-4303-B118-F722E11CDABE}"/>
    <cellStyle name="الإجمالي 2 10" xfId="26520" xr:uid="{952AEA57-F68C-49F6-B2AA-B8F429919AA1}"/>
    <cellStyle name="الإجمالي 2 11" xfId="26688" xr:uid="{385C6DDB-8CD4-46DC-B01A-D8C1BD8EA762}"/>
    <cellStyle name="الإجمالي 2 12" xfId="26868" xr:uid="{B5E8135E-BE8C-48D5-94F1-E6B74D42EAD4}"/>
    <cellStyle name="الإجمالي 2 2" xfId="25152" xr:uid="{7CF4CC62-C24B-4B62-8D0B-284A9ED5ED1E}"/>
    <cellStyle name="الإجمالي 2 3" xfId="25332" xr:uid="{8853E8AC-DC09-40FD-99E7-8E729D9FFD3A}"/>
    <cellStyle name="الإجمالي 2 4" xfId="25500" xr:uid="{46F4D087-ECD1-4D85-A0B3-EA2AB9FCACA9}"/>
    <cellStyle name="الإجمالي 2 5" xfId="25656" xr:uid="{9A7A2D38-AA27-4775-8371-E5A4A75720C2}"/>
    <cellStyle name="الإجمالي 2 6" xfId="25884" xr:uid="{6BBF8125-E04B-4D9D-B968-8D2C8FAECDFA}"/>
    <cellStyle name="الإجمالي 2 7" xfId="26028" xr:uid="{C4B2F5DD-5C96-4A19-8A25-A3BE04925F03}"/>
    <cellStyle name="الإجمالي 2 8" xfId="26196" xr:uid="{5EBC3ADE-6540-43F1-AC32-33D4A2E0032E}"/>
    <cellStyle name="الإجمالي 2 9" xfId="26376" xr:uid="{C179C78D-E8F6-4E7D-84A3-68B183CCD8C3}"/>
    <cellStyle name="الإجمالي 20" xfId="25471" xr:uid="{464B0BBE-7C00-4528-9F8D-7A2433E63671}"/>
    <cellStyle name="الإجمالي 21" xfId="25488" xr:uid="{03B31672-8D4F-47CF-8882-AD1FFE70D505}"/>
    <cellStyle name="الإجمالي 22" xfId="25644" xr:uid="{5191A66F-AC14-42E7-8266-5C053620E997}"/>
    <cellStyle name="الإجمالي 23" xfId="25870" xr:uid="{A9B56724-96D6-46EB-A2B0-1E70E7E2E84B}"/>
    <cellStyle name="الإجمالي 24" xfId="25837" xr:uid="{E311EA7C-3A0C-483C-B7BE-146DCD10AFE0}"/>
    <cellStyle name="الإجمالي 25" xfId="25842" xr:uid="{861410CA-E717-4CB1-B8DC-29C5BC720A8B}"/>
    <cellStyle name="الإجمالي 26" xfId="25824" xr:uid="{58593BA6-BCC0-4221-924F-5593A7039513}"/>
    <cellStyle name="الإجمالي 27" xfId="25803" xr:uid="{D226A01C-19DC-4D77-AC7C-C3ED53F9559B}"/>
    <cellStyle name="الإجمالي 28" xfId="25850" xr:uid="{7E0FF8C4-ACFC-42A7-8176-699055FA4E23}"/>
    <cellStyle name="الإجمالي 29" xfId="25836" xr:uid="{8F4771F5-AF2D-490D-928A-ABFA23C733FF}"/>
    <cellStyle name="الإجمالي 3" xfId="24996" xr:uid="{7A2A8870-F159-4F2C-96EF-6E31FD4EEDE5}"/>
    <cellStyle name="الإجمالي 3 10" xfId="26544" xr:uid="{33AF2515-39BA-4532-AFFB-42EDE1EF225E}"/>
    <cellStyle name="الإجمالي 3 11" xfId="26712" xr:uid="{06034B76-68AA-443D-A1AF-53EBF00370CC}"/>
    <cellStyle name="الإجمالي 3 12" xfId="26892" xr:uid="{B1752C4D-0145-4E6A-AD2C-FBE138834EFD}"/>
    <cellStyle name="الإجمالي 3 2" xfId="25176" xr:uid="{5D9F1269-0885-4156-974F-A0FDB56EBB47}"/>
    <cellStyle name="الإجمالي 3 3" xfId="25356" xr:uid="{AF28A559-2BF1-4156-B93C-9C9AFCF00E66}"/>
    <cellStyle name="الإجمالي 3 4" xfId="25524" xr:uid="{05526413-4965-4FF5-96C8-32412CBAE55C}"/>
    <cellStyle name="الإجمالي 3 5" xfId="25680" xr:uid="{2080B667-E32A-470C-84CA-7218141AD9B7}"/>
    <cellStyle name="الإجمالي 3 6" xfId="25908" xr:uid="{A58B2CDF-6A46-45E9-B405-A74B2D5780DD}"/>
    <cellStyle name="الإجمالي 3 7" xfId="26052" xr:uid="{472D5027-5F53-42B7-A13E-BB61C275222F}"/>
    <cellStyle name="الإجمالي 3 8" xfId="26220" xr:uid="{A0B492D5-3BC5-456E-A15F-68C709C62F84}"/>
    <cellStyle name="الإجمالي 3 9" xfId="26400" xr:uid="{97BD1FF8-9B00-4E03-A8BA-FDB38DFB10DA}"/>
    <cellStyle name="الإجمالي 30" xfId="26184" xr:uid="{34296AF3-7451-41E1-B24B-EEE51638E909}"/>
    <cellStyle name="الإجمالي 31" xfId="26170" xr:uid="{621234A6-8F19-4190-82C4-F351ED04EBCF}"/>
    <cellStyle name="الإجمالي 32" xfId="26364" xr:uid="{877A1484-D6B3-4E4F-8DCD-27BD56C956DF}"/>
    <cellStyle name="الإجمالي 33" xfId="26333" xr:uid="{DCDE2957-3EBF-47EE-83B1-4A1F82D8432C}"/>
    <cellStyle name="الإجمالي 34" xfId="26351" xr:uid="{E02CBF46-FDEE-4A94-85FE-B8E1D201A255}"/>
    <cellStyle name="الإجمالي 35" xfId="26664" xr:uid="{4F9AB5FC-68B8-4D0C-8E4D-5170B4568D3E}"/>
    <cellStyle name="الإجمالي 36" xfId="26676" xr:uid="{BE729BB0-48D3-4CB3-8440-C0DBA5A68152}"/>
    <cellStyle name="الإجمالي 37" xfId="26855" xr:uid="{D0CC0647-4BCB-4217-BC3B-733E13659A76}"/>
    <cellStyle name="الإجمالي 38" xfId="26838" xr:uid="{D896DED6-93AF-470B-A61A-39369CB722CC}"/>
    <cellStyle name="الإجمالي 39" xfId="26829" xr:uid="{74E6CEE6-5E5D-4247-AA5D-73A456D00EB1}"/>
    <cellStyle name="الإجمالي 4" xfId="24985" xr:uid="{19C9B494-A1A2-4D69-AECA-59A8BE1708FF}"/>
    <cellStyle name="الإجمالي 4 10" xfId="26533" xr:uid="{6B59402E-4C39-4517-92BE-9CDC571ADF68}"/>
    <cellStyle name="الإجمالي 4 11" xfId="26701" xr:uid="{DCF21753-CB2D-4E70-9DE8-AAD33015193E}"/>
    <cellStyle name="الإجمالي 4 12" xfId="26881" xr:uid="{75259301-2377-4235-9F19-8078FC2FFB33}"/>
    <cellStyle name="الإجمالي 4 2" xfId="25165" xr:uid="{7506077D-48BE-441B-B4C1-5F4DFD5298CF}"/>
    <cellStyle name="الإجمالي 4 3" xfId="25345" xr:uid="{98D45BCE-C4F9-4E78-B4B3-79C10634F837}"/>
    <cellStyle name="الإجمالي 4 4" xfId="25513" xr:uid="{08E04934-4458-45D6-B5B7-2E6CEF14112E}"/>
    <cellStyle name="الإجمالي 4 5" xfId="25669" xr:uid="{CD3A08A5-790B-4B13-B175-AAC0DB8FE160}"/>
    <cellStyle name="الإجمالي 4 6" xfId="25897" xr:uid="{E975E1CD-1409-46A5-91B5-7F763DD157E6}"/>
    <cellStyle name="الإجمالي 4 7" xfId="26041" xr:uid="{F253049D-A95D-4CC9-8FD4-E00BF72688BD}"/>
    <cellStyle name="الإجمالي 4 8" xfId="26209" xr:uid="{B25A1C19-86C2-4A6F-A1EF-A267C848C13D}"/>
    <cellStyle name="الإجمالي 4 9" xfId="26389" xr:uid="{DEB3305C-EB5B-4806-868B-323439CD662E}"/>
    <cellStyle name="الإجمالي 5" xfId="25008" xr:uid="{CB142127-656A-4B14-A313-8C2FF8A98A0A}"/>
    <cellStyle name="الإجمالي 5 10" xfId="26556" xr:uid="{C8A18952-8E13-4410-A3B7-66C3CE49F99F}"/>
    <cellStyle name="الإجمالي 5 11" xfId="26724" xr:uid="{353EBB61-64C5-478F-BDE5-5515C93AB60F}"/>
    <cellStyle name="الإجمالي 5 12" xfId="26904" xr:uid="{4933AD45-4A6E-4948-B3FF-D7FA998D99DB}"/>
    <cellStyle name="الإجمالي 5 2" xfId="25188" xr:uid="{9B63BF93-E680-49C8-9089-EAFBE8EDD9F9}"/>
    <cellStyle name="الإجمالي 5 3" xfId="25368" xr:uid="{7A624400-4FD4-434B-A934-A6FB0452C717}"/>
    <cellStyle name="الإجمالي 5 4" xfId="25536" xr:uid="{8B54F771-9740-4DB3-BFDB-2D82D100EC16}"/>
    <cellStyle name="الإجمالي 5 5" xfId="25692" xr:uid="{C52891B3-01D8-489B-9216-B495E5D617F8}"/>
    <cellStyle name="الإجمالي 5 6" xfId="25920" xr:uid="{C4B4331E-7DCC-4DC4-BD93-6557B1874A3A}"/>
    <cellStyle name="الإجمالي 5 7" xfId="26064" xr:uid="{DC00C005-DD24-44DC-99BC-F90C0D4549F9}"/>
    <cellStyle name="الإجمالي 5 8" xfId="26232" xr:uid="{A0D74430-0521-44A5-8C20-60DF3EBD8756}"/>
    <cellStyle name="الإجمالي 5 9" xfId="26412" xr:uid="{D2307B6B-57F6-4F0F-9089-D7F1EC59D1A6}"/>
    <cellStyle name="الإجمالي 6" xfId="25055" xr:uid="{623BE66F-5A2D-4766-956C-522908045E5D}"/>
    <cellStyle name="الإجمالي 6 10" xfId="26603" xr:uid="{95CD1765-455A-4D35-8695-59A3FB81B400}"/>
    <cellStyle name="الإجمالي 6 11" xfId="26771" xr:uid="{BDBD5354-B92D-48CB-A31E-7839AB7D497A}"/>
    <cellStyle name="الإجمالي 6 12" xfId="26951" xr:uid="{3624E65E-280C-4F46-B74E-15A3CB8C0DFE}"/>
    <cellStyle name="الإجمالي 6 2" xfId="25235" xr:uid="{1EA3B207-C19B-4404-8518-8573F00DDA08}"/>
    <cellStyle name="الإجمالي 6 3" xfId="25415" xr:uid="{10ADA247-9055-4D5B-80D3-008D659116B9}"/>
    <cellStyle name="الإجمالي 6 4" xfId="25583" xr:uid="{EE9CAB75-13C8-4A38-A623-EAC20F1EA2E8}"/>
    <cellStyle name="الإجمالي 6 5" xfId="25739" xr:uid="{A7CDC0DE-B145-4A83-8476-9396F26488E3}"/>
    <cellStyle name="الإجمالي 6 6" xfId="25967" xr:uid="{BE165316-06A3-4DE1-A65A-3953D9C5015F}"/>
    <cellStyle name="الإجمالي 6 7" xfId="26111" xr:uid="{1AEDDA47-2A9D-47C3-AEE4-6B28E2DA901D}"/>
    <cellStyle name="الإجمالي 6 8" xfId="26279" xr:uid="{2D5BED23-B05D-4AD5-BE8F-7CA8724C43FC}"/>
    <cellStyle name="الإجمالي 6 9" xfId="26459" xr:uid="{3B0AB5A0-C7A5-45E1-80E7-B94947072F90}"/>
    <cellStyle name="الإجمالي 7" xfId="25041" xr:uid="{36F1BE77-4411-4CA2-A438-D31D86057F87}"/>
    <cellStyle name="الإجمالي 7 10" xfId="26589" xr:uid="{7097E0A8-BD5F-4323-9D22-5EFA454257AB}"/>
    <cellStyle name="الإجمالي 7 11" xfId="26757" xr:uid="{D8E8B43E-705A-426A-A7C5-6E006AEFEF56}"/>
    <cellStyle name="الإجمالي 7 12" xfId="26937" xr:uid="{E90FDB50-9B21-451E-9C89-DB1AAECFC447}"/>
    <cellStyle name="الإجمالي 7 2" xfId="25221" xr:uid="{56F16CE5-E6D9-4A8B-A576-07E64BD06613}"/>
    <cellStyle name="الإجمالي 7 3" xfId="25401" xr:uid="{AFB481D1-F6EC-46E3-A961-63396623D345}"/>
    <cellStyle name="الإجمالي 7 4" xfId="25569" xr:uid="{6C5FDC16-5BB6-4017-8DD5-50AB4CB08A77}"/>
    <cellStyle name="الإجمالي 7 5" xfId="25725" xr:uid="{2FDCAE96-E1CB-4E16-A58A-3E770E5C2D25}"/>
    <cellStyle name="الإجمالي 7 6" xfId="25953" xr:uid="{7D966896-057E-40EE-95F7-A1BAFA4C6958}"/>
    <cellStyle name="الإجمالي 7 7" xfId="26097" xr:uid="{106D75F9-4E99-4B85-A22B-5196BF85582D}"/>
    <cellStyle name="الإجمالي 7 8" xfId="26265" xr:uid="{F107337F-B12D-4FAE-9DB2-C5B5D9F8C197}"/>
    <cellStyle name="الإجمالي 7 9" xfId="26445" xr:uid="{BD5FA835-889B-46A6-8FED-A4213F7617AD}"/>
    <cellStyle name="الإجمالي 8" xfId="25031" xr:uid="{38CA498A-97F2-4BBD-9E69-BF1C759C815D}"/>
    <cellStyle name="الإجمالي 8 10" xfId="26579" xr:uid="{1CF4C266-A056-4729-9EF5-40EC066B62F6}"/>
    <cellStyle name="الإجمالي 8 11" xfId="26747" xr:uid="{4F4F03B0-4EC9-4C11-A24D-D5FD8E2B3EC2}"/>
    <cellStyle name="الإجمالي 8 12" xfId="26927" xr:uid="{734C2B68-94DE-460B-9633-6C2A1CCEF19F}"/>
    <cellStyle name="الإجمالي 8 2" xfId="25211" xr:uid="{1A5953B9-DAAB-4AD9-9732-0ACDE081D25E}"/>
    <cellStyle name="الإجمالي 8 3" xfId="25391" xr:uid="{E5886EF5-CBD6-471C-8D4B-6309A4840AD1}"/>
    <cellStyle name="الإجمالي 8 4" xfId="25559" xr:uid="{529E8969-FF4C-4C40-BDF9-51BBEBA14B13}"/>
    <cellStyle name="الإجمالي 8 5" xfId="25715" xr:uid="{0308146B-ACF7-40C1-8F15-EA121785F6D2}"/>
    <cellStyle name="الإجمالي 8 6" xfId="25943" xr:uid="{A4D5CB75-499D-47F1-806D-178723352A19}"/>
    <cellStyle name="الإجمالي 8 7" xfId="26087" xr:uid="{69020061-E6E6-45AA-A811-A7E742F3567D}"/>
    <cellStyle name="الإجمالي 8 8" xfId="26255" xr:uid="{1427A621-06A9-41FD-BF16-AF07FCC2B30D}"/>
    <cellStyle name="الإجمالي 8 9" xfId="26435" xr:uid="{BB9AFCB8-85F2-4DBB-A957-41CC563A81C0}"/>
    <cellStyle name="الإجمالي 9" xfId="25028" xr:uid="{B8950F5F-57ED-4D6A-8E2B-BAF389CFC30F}"/>
    <cellStyle name="الإجمالي 9 10" xfId="26576" xr:uid="{954D2994-67D7-4250-A391-3D6B92713ADB}"/>
    <cellStyle name="الإجمالي 9 11" xfId="26744" xr:uid="{BB128969-2FE0-4420-83B1-18C8F73FA384}"/>
    <cellStyle name="الإجمالي 9 12" xfId="26924" xr:uid="{664785E5-1F68-44CE-BACB-0A7B71626CBE}"/>
    <cellStyle name="الإجمالي 9 2" xfId="25208" xr:uid="{BB9FFC8D-DB93-4D63-BF0B-8F88B5F2B2F3}"/>
    <cellStyle name="الإجمالي 9 3" xfId="25388" xr:uid="{F9825070-B36E-46C1-BF1C-1127815EDF2A}"/>
    <cellStyle name="الإجمالي 9 4" xfId="25556" xr:uid="{52C7BAEA-8B8A-4734-90EE-C0FADC2FDF7F}"/>
    <cellStyle name="الإجمالي 9 5" xfId="25712" xr:uid="{C42CEF8A-34EB-4497-BADB-4FC9DDB71589}"/>
    <cellStyle name="الإجمالي 9 6" xfId="25940" xr:uid="{C040BED0-FF5A-4A65-84DD-89F81E1DF605}"/>
    <cellStyle name="الإجمالي 9 7" xfId="26084" xr:uid="{E3B012D4-B397-4122-A1EE-EDF41B2D40D1}"/>
    <cellStyle name="الإجمالي 9 8" xfId="26252" xr:uid="{1D1D0AC6-88E1-4F5D-B7B5-7241593A2686}"/>
    <cellStyle name="الإجمالي 9 9" xfId="26432" xr:uid="{D44829E4-4C2C-4574-8A6C-96D619BD83B4}"/>
    <cellStyle name="تمييز1" xfId="24340" xr:uid="{1441D229-314C-42A7-B8F9-A0319BE2968E}"/>
    <cellStyle name="تمييز2" xfId="24341" xr:uid="{AAE94563-5B13-4C87-973E-AB1B25437210}"/>
    <cellStyle name="تمييز3" xfId="24342" xr:uid="{A3D07DDB-7C16-4BD2-87EF-B8A11549F81B}"/>
    <cellStyle name="تمييز4" xfId="24343" xr:uid="{48B4592F-0725-4C63-8C01-D1F6EA9096B2}"/>
    <cellStyle name="تمييز5" xfId="24344" xr:uid="{A2F1E77D-1F8D-4C34-B7DC-D5ABDD5DAD0A}"/>
    <cellStyle name="تمييز6" xfId="24345" xr:uid="{8C47E623-53AD-4DE6-B8CD-B9BA89355359}"/>
    <cellStyle name="جيد" xfId="24346" xr:uid="{324A1402-DF0C-424E-AC6D-72E10B8DA3C1}"/>
    <cellStyle name="حساب" xfId="24347" xr:uid="{63803F13-9BF6-4B69-B155-AA38ECFDA055}"/>
    <cellStyle name="حساب 10" xfId="25104" xr:uid="{9D346F31-357D-4E4D-942F-BDCFC5B02EFA}"/>
    <cellStyle name="حساب 10 10" xfId="26652" xr:uid="{93569488-50A6-4351-B031-02BA603191E7}"/>
    <cellStyle name="حساب 10 11" xfId="26820" xr:uid="{19456C50-1043-4E62-9163-80B5E4694F19}"/>
    <cellStyle name="حساب 10 12" xfId="27000" xr:uid="{47CFF3D8-B7EB-4379-AEF4-4967894752FC}"/>
    <cellStyle name="حساب 10 2" xfId="25284" xr:uid="{E8DC5A85-2BFE-4B3F-A48B-4B2114E52E2E}"/>
    <cellStyle name="حساب 10 3" xfId="25464" xr:uid="{12AFFBA0-A7C1-4C34-985F-5DA9B7B5FE85}"/>
    <cellStyle name="حساب 10 4" xfId="25632" xr:uid="{BBF54697-8C1C-43BB-82BE-C658EF768802}"/>
    <cellStyle name="حساب 10 5" xfId="25788" xr:uid="{58B138E4-3C8F-482D-A390-73C51E79834A}"/>
    <cellStyle name="حساب 10 6" xfId="26016" xr:uid="{884E2D89-9ED7-4B4C-8C5A-DD6D5CFE17D2}"/>
    <cellStyle name="حساب 10 7" xfId="26160" xr:uid="{D277963A-0201-4A66-8B33-77507C0A6E99}"/>
    <cellStyle name="حساب 10 8" xfId="26328" xr:uid="{EE4B3ADF-71F9-4909-9E58-E565B06EB2D5}"/>
    <cellStyle name="حساب 10 9" xfId="26508" xr:uid="{6555B33D-F41A-4FC2-A48D-29A769A662A6}"/>
    <cellStyle name="حساب 11" xfId="25085" xr:uid="{3CB0AFD6-D1DA-4900-A714-CAA021CFC93C}"/>
    <cellStyle name="حساب 11 10" xfId="26633" xr:uid="{80C5D731-F716-4DA4-AB64-D2291B6A49DA}"/>
    <cellStyle name="حساب 11 11" xfId="26801" xr:uid="{758F0480-8D5C-449B-8EFC-3E4492CA079E}"/>
    <cellStyle name="حساب 11 12" xfId="26981" xr:uid="{39A59F98-BE11-41D1-AF38-BEA4BCC0D353}"/>
    <cellStyle name="حساب 11 2" xfId="25265" xr:uid="{3BDC7EE9-0BC2-46D8-9118-53649F965018}"/>
    <cellStyle name="حساب 11 3" xfId="25445" xr:uid="{D4A822AC-8800-461D-8D51-D68F22F1D11E}"/>
    <cellStyle name="حساب 11 4" xfId="25613" xr:uid="{E4A56187-7699-44C5-B253-FABBAD8160FD}"/>
    <cellStyle name="حساب 11 5" xfId="25769" xr:uid="{8BD44B75-F845-4237-901D-C2335667466A}"/>
    <cellStyle name="حساب 11 6" xfId="25997" xr:uid="{93D26394-DB52-4295-B6A2-53BAEEF7C759}"/>
    <cellStyle name="حساب 11 7" xfId="26141" xr:uid="{D38380E0-E594-4D70-ACCC-E9B11D3D7147}"/>
    <cellStyle name="حساب 11 8" xfId="26309" xr:uid="{E25C36E0-1F97-4CDB-83A7-4E85141F03D3}"/>
    <cellStyle name="حساب 11 9" xfId="26489" xr:uid="{D8DF6B5E-D997-44BB-A08E-B6B9CA46FB3E}"/>
    <cellStyle name="حساب 12" xfId="25070" xr:uid="{E0874C69-7BB6-4E28-BC69-E348A5F069D3}"/>
    <cellStyle name="حساب 12 10" xfId="26618" xr:uid="{7C0937C1-DCDD-4D47-B433-886DD4AF6729}"/>
    <cellStyle name="حساب 12 11" xfId="26786" xr:uid="{E5F98CB7-D6A3-4476-9FC2-12A51F957728}"/>
    <cellStyle name="حساب 12 12" xfId="26966" xr:uid="{3FD635C4-202F-466B-B04B-B2584D809C54}"/>
    <cellStyle name="حساب 12 2" xfId="25250" xr:uid="{AF63E23A-4D69-412E-B4AB-1BC03488D769}"/>
    <cellStyle name="حساب 12 3" xfId="25430" xr:uid="{B29B44C4-801F-470B-BE5A-1C45C095D9A2}"/>
    <cellStyle name="حساب 12 4" xfId="25598" xr:uid="{F9574D8A-293D-43F1-9E9C-B57281C4C6CE}"/>
    <cellStyle name="حساب 12 5" xfId="25754" xr:uid="{8A1F76C8-054E-4F2C-813C-EED0C246242C}"/>
    <cellStyle name="حساب 12 6" xfId="25982" xr:uid="{1403887A-00D4-49C3-960F-0F25DD78BE10}"/>
    <cellStyle name="حساب 12 7" xfId="26126" xr:uid="{DF5C8354-E457-4273-884E-520B0E66F545}"/>
    <cellStyle name="حساب 12 8" xfId="26294" xr:uid="{30C9E07C-E6E3-45E3-82FF-89386DA757C7}"/>
    <cellStyle name="حساب 12 9" xfId="26474" xr:uid="{CB20D6F6-32EC-4FDF-82D9-C45624F151CD}"/>
    <cellStyle name="حساب 13" xfId="25078" xr:uid="{628B7B34-A05C-43D2-ACFE-4007DC52FF08}"/>
    <cellStyle name="حساب 13 10" xfId="26626" xr:uid="{5BFFFEFD-0BAA-4BD8-AAF5-53CEB8A9FD66}"/>
    <cellStyle name="حساب 13 11" xfId="26794" xr:uid="{C4F889F1-7F66-40B1-89FE-EADFBB46E77A}"/>
    <cellStyle name="حساب 13 12" xfId="26974" xr:uid="{46769D94-326A-4A71-88D8-36862C35FEC3}"/>
    <cellStyle name="حساب 13 2" xfId="25258" xr:uid="{570A0CE3-1F67-4462-9357-3D1B6FEB874C}"/>
    <cellStyle name="حساب 13 3" xfId="25438" xr:uid="{6801474A-7CD7-4AD2-87A2-E9E9D6C1D384}"/>
    <cellStyle name="حساب 13 4" xfId="25606" xr:uid="{507F7246-556C-490A-B0D2-F6178F8F220A}"/>
    <cellStyle name="حساب 13 5" xfId="25762" xr:uid="{6A2EABA9-AE7B-4E6E-9C1B-60C1C8AEE3BB}"/>
    <cellStyle name="حساب 13 6" xfId="25990" xr:uid="{D9B366EA-3B90-4093-94EE-89EE17F6A9C7}"/>
    <cellStyle name="حساب 13 7" xfId="26134" xr:uid="{31E9A828-A5D4-40D3-88E9-462CAADB4916}"/>
    <cellStyle name="حساب 13 8" xfId="26302" xr:uid="{E7FAD890-EBDE-4DA6-8950-6EDE977B739E}"/>
    <cellStyle name="حساب 13 9" xfId="26482" xr:uid="{12E42023-06AB-4E1B-A779-3675169F6F63}"/>
    <cellStyle name="حساب 14" xfId="25117" xr:uid="{A802983B-C820-4463-B470-4B1EDE66F2C0}"/>
    <cellStyle name="حساب 15" xfId="25141" xr:uid="{2F2DF2E5-43ED-4AFF-9C03-B0BF3106869D}"/>
    <cellStyle name="حساب 16" xfId="25122" xr:uid="{B7FAEE2E-4617-42AE-96A1-871447E5DDDB}"/>
    <cellStyle name="حساب 17" xfId="25296" xr:uid="{718EF8BE-9BEA-4694-8DE0-4D973D676C8F}"/>
    <cellStyle name="حساب 18" xfId="25321" xr:uid="{D60AB378-0A21-4C26-B5DD-F5456D9E3F71}"/>
    <cellStyle name="حساب 19" xfId="25308" xr:uid="{2CDDCC9D-4856-460E-A6CB-C20ED7A64DD9}"/>
    <cellStyle name="حساب 2" xfId="24972" xr:uid="{B60BFFEF-F467-4B5D-BE84-E08C4482EBAF}"/>
    <cellStyle name="حساب 2 10" xfId="26521" xr:uid="{3E86093C-84A9-42A6-B609-B26C87395A42}"/>
    <cellStyle name="حساب 2 11" xfId="26689" xr:uid="{33397DFD-F4C4-4F50-A4F7-127379E50E66}"/>
    <cellStyle name="حساب 2 12" xfId="26869" xr:uid="{AE632455-5236-4D86-AEA2-4BF04DE21207}"/>
    <cellStyle name="حساب 2 2" xfId="25153" xr:uid="{F5F68DB5-8EA1-4E14-B49E-D185DE629CF9}"/>
    <cellStyle name="حساب 2 3" xfId="25333" xr:uid="{49172EF4-E664-446A-8AC7-53901AB261E0}"/>
    <cellStyle name="حساب 2 4" xfId="25501" xr:uid="{8E1715DB-7FD8-48EB-B9EA-77FCC87B2BA9}"/>
    <cellStyle name="حساب 2 5" xfId="25657" xr:uid="{A29E7367-75E5-4B45-B909-582A5B76889D}"/>
    <cellStyle name="حساب 2 6" xfId="25885" xr:uid="{6D2C1592-D981-4122-B36A-7BFF56278CDF}"/>
    <cellStyle name="حساب 2 7" xfId="26029" xr:uid="{9317E804-983D-466D-A9E9-B71E080E7E0B}"/>
    <cellStyle name="حساب 2 8" xfId="26197" xr:uid="{AC4B8C89-E09B-42C8-ABD7-1247A4648C34}"/>
    <cellStyle name="حساب 2 9" xfId="26377" xr:uid="{B15F730C-F4DC-477E-AA7F-32A7E383268B}"/>
    <cellStyle name="حساب 20" xfId="25476" xr:uid="{DC07A61D-9386-4EBA-8269-390208BBFA02}"/>
    <cellStyle name="حساب 21" xfId="25489" xr:uid="{DFCD644B-2CAF-445D-940C-B2BD190AC611}"/>
    <cellStyle name="حساب 22" xfId="25645" xr:uid="{C71C5C92-FE43-416C-8E82-A1CB91F25FA2}"/>
    <cellStyle name="حساب 23" xfId="25871" xr:uid="{14AE3575-265B-4C45-BDAB-976B51337F51}"/>
    <cellStyle name="حساب 24" xfId="25816" xr:uid="{6F3D67AE-535C-4848-96DE-4CA22C943D19}"/>
    <cellStyle name="حساب 25" xfId="25801" xr:uid="{F8957427-2D18-43CB-B678-77E796EC5E50}"/>
    <cellStyle name="حساب 26" xfId="25834" xr:uid="{1864DE70-0A09-4024-B9F7-8FCED469112F}"/>
    <cellStyle name="حساب 27" xfId="25819" xr:uid="{609F052E-85AD-44A6-8A98-977FB1B78729}"/>
    <cellStyle name="حساب 28" xfId="25798" xr:uid="{B9623F98-014B-4955-821E-878BC32A08C2}"/>
    <cellStyle name="حساب 29" xfId="25843" xr:uid="{3DB0CB60-3C84-47C4-93B1-F2B960BF0B35}"/>
    <cellStyle name="حساب 3" xfId="24997" xr:uid="{5E854895-BDB4-4042-9814-E8ED81C14C3F}"/>
    <cellStyle name="حساب 3 10" xfId="26545" xr:uid="{2F146FDC-52F7-417A-B533-A10AE9B12ED2}"/>
    <cellStyle name="حساب 3 11" xfId="26713" xr:uid="{6ED1F97A-2505-4E87-B959-CF9ACFCF7B9C}"/>
    <cellStyle name="حساب 3 12" xfId="26893" xr:uid="{6AAA2319-5242-474A-9E53-F7B8B123F5DD}"/>
    <cellStyle name="حساب 3 2" xfId="25177" xr:uid="{32B37AE9-D8EB-455E-BCCB-5EEC1B19FD12}"/>
    <cellStyle name="حساب 3 3" xfId="25357" xr:uid="{BE140FB4-BC1B-4536-A4C1-6BD976F7F79D}"/>
    <cellStyle name="حساب 3 4" xfId="25525" xr:uid="{180B8BE5-6568-44BC-BF1F-47EA85BE169E}"/>
    <cellStyle name="حساب 3 5" xfId="25681" xr:uid="{4F077581-BFB8-4A12-9FAC-EA97FC9ACADD}"/>
    <cellStyle name="حساب 3 6" xfId="25909" xr:uid="{213A9348-4548-487B-90EB-E3CE585773F6}"/>
    <cellStyle name="حساب 3 7" xfId="26053" xr:uid="{05DB5BA0-CF92-4C35-9FE3-BFF39DB44D10}"/>
    <cellStyle name="حساب 3 8" xfId="26221" xr:uid="{4968BDFE-0244-4661-8C94-74244E919A74}"/>
    <cellStyle name="حساب 3 9" xfId="26401" xr:uid="{45148C48-A01F-4BCB-BE6C-92DBC275EAAD}"/>
    <cellStyle name="حساب 30" xfId="26185" xr:uid="{99BF2275-23A7-4020-AA5D-749AAEEA1388}"/>
    <cellStyle name="حساب 31" xfId="26168" xr:uid="{DA732D6F-C478-463E-930D-755C5CB1E5D4}"/>
    <cellStyle name="حساب 32" xfId="26365" xr:uid="{62B8F424-26EE-428F-8C6C-4712AA3347BD}"/>
    <cellStyle name="حساب 33" xfId="26345" xr:uid="{865F2E20-57EE-4343-A3C0-819601E56CE1}"/>
    <cellStyle name="حساب 34" xfId="26347" xr:uid="{74DE0B55-825E-428D-8F9B-397E9C6005DE}"/>
    <cellStyle name="حساب 35" xfId="26665" xr:uid="{6BD73E36-E2FE-49E3-82D4-0127DC340943}"/>
    <cellStyle name="حساب 36" xfId="26677" xr:uid="{AC63728F-9B0A-4866-AE2D-92686DB61B7B}"/>
    <cellStyle name="حساب 37" xfId="26856" xr:uid="{7ADEB1DA-67FF-4B29-A278-776FA55211F3}"/>
    <cellStyle name="حساب 38" xfId="26833" xr:uid="{22A705E9-86CC-4D58-8F8A-E0F4268F1872}"/>
    <cellStyle name="حساب 39" xfId="26824" xr:uid="{A04D31F0-D46D-4760-82B5-520233185E15}"/>
    <cellStyle name="حساب 4" xfId="24982" xr:uid="{966B7CE9-CE4B-47ED-B646-6B4D41761929}"/>
    <cellStyle name="حساب 4 10" xfId="26530" xr:uid="{97C324A4-72A4-491E-9736-986F4CC16CBC}"/>
    <cellStyle name="حساب 4 11" xfId="26698" xr:uid="{32848856-9D5E-4CA3-91E9-9B7D0435DD01}"/>
    <cellStyle name="حساب 4 12" xfId="26878" xr:uid="{E8E9760A-50B5-4E7D-A0F0-01C010D18E8A}"/>
    <cellStyle name="حساب 4 2" xfId="25162" xr:uid="{BFDDE9A9-9766-41CD-BDE0-232767B239DF}"/>
    <cellStyle name="حساب 4 3" xfId="25342" xr:uid="{45397C39-E9ED-417A-AFE9-4E2E94A143D6}"/>
    <cellStyle name="حساب 4 4" xfId="25510" xr:uid="{83C616DB-73B0-4E73-B185-9D44B6562F9F}"/>
    <cellStyle name="حساب 4 5" xfId="25666" xr:uid="{7C81272E-A886-4F1E-98BA-159E9B2B299C}"/>
    <cellStyle name="حساب 4 6" xfId="25894" xr:uid="{3EE7B5F3-4CFF-4FDA-90ED-708FA1748B26}"/>
    <cellStyle name="حساب 4 7" xfId="26038" xr:uid="{B94A8DCC-337C-4E9E-82C8-98319EF49A9A}"/>
    <cellStyle name="حساب 4 8" xfId="26206" xr:uid="{D4B9EC9B-D8FC-427F-87F7-81027FDF0E98}"/>
    <cellStyle name="حساب 4 9" xfId="26386" xr:uid="{01998F59-06F9-42AF-BEB2-67D7172D9688}"/>
    <cellStyle name="حساب 5" xfId="25009" xr:uid="{05062AF3-A225-409F-AAEF-20C38C472B75}"/>
    <cellStyle name="حساب 5 10" xfId="26557" xr:uid="{BAF65385-54D4-44A6-A656-6D2EB6F1EFF2}"/>
    <cellStyle name="حساب 5 11" xfId="26725" xr:uid="{A48F5CDE-2EB5-46A8-AA2D-290F8CFA0BED}"/>
    <cellStyle name="حساب 5 12" xfId="26905" xr:uid="{3BA25A1C-0A57-42CA-8CF1-E6E9F5A9364A}"/>
    <cellStyle name="حساب 5 2" xfId="25189" xr:uid="{9E37CB75-0802-4293-A228-279E4B123231}"/>
    <cellStyle name="حساب 5 3" xfId="25369" xr:uid="{080CCBF3-DF20-43CE-8F42-1A5F05BDD11A}"/>
    <cellStyle name="حساب 5 4" xfId="25537" xr:uid="{40968865-9BC3-4B26-AE5C-30DD36503EFA}"/>
    <cellStyle name="حساب 5 5" xfId="25693" xr:uid="{1AC04C49-FC8D-4889-A282-74184F580A66}"/>
    <cellStyle name="حساب 5 6" xfId="25921" xr:uid="{3523F356-B7B1-4535-833B-CEA9253426E8}"/>
    <cellStyle name="حساب 5 7" xfId="26065" xr:uid="{90A7ECB8-2146-4D20-AAF4-1C153AE1E40C}"/>
    <cellStyle name="حساب 5 8" xfId="26233" xr:uid="{3B0F2622-F523-4F39-A225-BC4F2EF7C887}"/>
    <cellStyle name="حساب 5 9" xfId="26413" xr:uid="{DA98BBF6-2B2B-4F3E-9DCF-4159D2E883C8}"/>
    <cellStyle name="حساب 6" xfId="25056" xr:uid="{E010168E-BF25-4390-8F62-23B68FF04AB4}"/>
    <cellStyle name="حساب 6 10" xfId="26604" xr:uid="{27581191-DF01-4573-AE07-0530CF13A7BA}"/>
    <cellStyle name="حساب 6 11" xfId="26772" xr:uid="{BFD95148-B742-482C-B728-17404F436CC8}"/>
    <cellStyle name="حساب 6 12" xfId="26952" xr:uid="{8FCECFD9-A550-4444-B70F-89B07C23E1E8}"/>
    <cellStyle name="حساب 6 2" xfId="25236" xr:uid="{33767E16-2AA0-434F-8947-4F899540819C}"/>
    <cellStyle name="حساب 6 3" xfId="25416" xr:uid="{AE299D8D-E9A8-47BE-8568-347D8A6AD24E}"/>
    <cellStyle name="حساب 6 4" xfId="25584" xr:uid="{03352682-2F50-42B6-ABD4-F4FA40755172}"/>
    <cellStyle name="حساب 6 5" xfId="25740" xr:uid="{0BB0E752-6AE1-4737-955F-346A92F5400D}"/>
    <cellStyle name="حساب 6 6" xfId="25968" xr:uid="{043536FC-C4FA-401E-9E06-0CCCE29F0BDA}"/>
    <cellStyle name="حساب 6 7" xfId="26112" xr:uid="{542E58D3-5E0D-4867-BFF8-6A5F0006F020}"/>
    <cellStyle name="حساب 6 8" xfId="26280" xr:uid="{62D4A724-66D4-4721-894F-D593FFA8FAD4}"/>
    <cellStyle name="حساب 6 9" xfId="26460" xr:uid="{DC762B35-C57A-4F6E-98A0-EF6A93EDAD5A}"/>
    <cellStyle name="حساب 7" xfId="25037" xr:uid="{82533662-AD0A-4229-986B-4E35FCB190DD}"/>
    <cellStyle name="حساب 7 10" xfId="26585" xr:uid="{2E195256-98BD-4BE5-8F60-6820A222F646}"/>
    <cellStyle name="حساب 7 11" xfId="26753" xr:uid="{03723D57-6544-4481-9A61-0730A290DAD5}"/>
    <cellStyle name="حساب 7 12" xfId="26933" xr:uid="{177B4406-A490-4DF5-8185-F3859C50EF5B}"/>
    <cellStyle name="حساب 7 2" xfId="25217" xr:uid="{0BE08556-8EEB-4964-8C89-08254BB30167}"/>
    <cellStyle name="حساب 7 3" xfId="25397" xr:uid="{1B91582D-7E8A-4DBD-8C39-0EB36DF51A69}"/>
    <cellStyle name="حساب 7 4" xfId="25565" xr:uid="{66CC597A-C55F-44AC-ACD3-5C9B1E85BB4A}"/>
    <cellStyle name="حساب 7 5" xfId="25721" xr:uid="{CCC33335-AF9E-4763-B839-634C8BD801AD}"/>
    <cellStyle name="حساب 7 6" xfId="25949" xr:uid="{19EAF9C2-07B8-4314-8995-C7C90BF60D6D}"/>
    <cellStyle name="حساب 7 7" xfId="26093" xr:uid="{40913D37-5EF4-4964-ACEE-B73716777CFC}"/>
    <cellStyle name="حساب 7 8" xfId="26261" xr:uid="{B2F8EE7C-9328-41C9-8B00-BE5D84684CD6}"/>
    <cellStyle name="حساب 7 9" xfId="26441" xr:uid="{84838000-8494-4725-BEF3-9F412DC9D6FF}"/>
    <cellStyle name="حساب 8" xfId="25022" xr:uid="{511551A4-9488-4732-A684-F312BC763310}"/>
    <cellStyle name="حساب 8 10" xfId="26570" xr:uid="{AC260379-F167-4FFC-A5CD-F238E0022C17}"/>
    <cellStyle name="حساب 8 11" xfId="26738" xr:uid="{98638884-1B1A-4DB5-82B8-89752815763E}"/>
    <cellStyle name="حساب 8 12" xfId="26918" xr:uid="{EAE654CA-2845-41C3-BDE2-485E2ABF0897}"/>
    <cellStyle name="حساب 8 2" xfId="25202" xr:uid="{3118EABE-20C3-47DA-B0ED-393FBD56173E}"/>
    <cellStyle name="حساب 8 3" xfId="25382" xr:uid="{D6D0C89C-A776-4EC1-9ED7-CA503704B191}"/>
    <cellStyle name="حساب 8 4" xfId="25550" xr:uid="{0BAFCC99-C574-4128-A685-303554BF3DA6}"/>
    <cellStyle name="حساب 8 5" xfId="25706" xr:uid="{2BB17F47-C333-4B11-B71A-AC9BD40F6B60}"/>
    <cellStyle name="حساب 8 6" xfId="25934" xr:uid="{34357378-708A-4EC6-AE3B-B495B1D022A1}"/>
    <cellStyle name="حساب 8 7" xfId="26078" xr:uid="{0D09A45A-29FF-45CA-9C6A-C3D78334CEF7}"/>
    <cellStyle name="حساب 8 8" xfId="26246" xr:uid="{5C0BF8DA-AA86-44D6-ADDC-392583D1FF60}"/>
    <cellStyle name="حساب 8 9" xfId="26426" xr:uid="{F01B7878-2A03-4AC5-8777-11B100B03B45}"/>
    <cellStyle name="حساب 9" xfId="25030" xr:uid="{DEA9F95A-AA70-4E2E-9D75-6AF28A233A97}"/>
    <cellStyle name="حساب 9 10" xfId="26578" xr:uid="{159EA27A-3DDE-468B-840E-2A066B329C5C}"/>
    <cellStyle name="حساب 9 11" xfId="26746" xr:uid="{B090E111-B236-4A92-8FD1-FA871F325A0E}"/>
    <cellStyle name="حساب 9 12" xfId="26926" xr:uid="{CD9F78EE-0029-4C47-AF56-5F6E2CA64C91}"/>
    <cellStyle name="حساب 9 2" xfId="25210" xr:uid="{24A93850-3BF9-447C-B349-B4A6C598554C}"/>
    <cellStyle name="حساب 9 3" xfId="25390" xr:uid="{0C077285-2B18-42E9-B0DC-199B39B504D4}"/>
    <cellStyle name="حساب 9 4" xfId="25558" xr:uid="{EB575621-A6C3-4E74-A067-6A1C5F59E317}"/>
    <cellStyle name="حساب 9 5" xfId="25714" xr:uid="{34E09587-FC74-4015-836F-80DB255634DE}"/>
    <cellStyle name="حساب 9 6" xfId="25942" xr:uid="{1C61957A-6D5B-4741-9816-A1AD7A903C2E}"/>
    <cellStyle name="حساب 9 7" xfId="26086" xr:uid="{84127D00-424E-4ADE-B82C-3BAE1B656CE1}"/>
    <cellStyle name="حساب 9 8" xfId="26254" xr:uid="{7C246FF1-6372-4254-B404-9A0B56D8440A}"/>
    <cellStyle name="حساب 9 9" xfId="26434" xr:uid="{1077317F-E368-4FA1-A2A9-CFC875EDAEC2}"/>
    <cellStyle name="خلية تدقيق" xfId="24348" xr:uid="{A359D296-2A8F-4955-8B31-F0001267D696}"/>
    <cellStyle name="خلية مرتبطة" xfId="24349" xr:uid="{30BE837A-D73C-473D-935C-7B68A3408001}"/>
    <cellStyle name="سيئ" xfId="24350" xr:uid="{7C9CBCC3-72D1-4C07-9546-EA8F309D9744}"/>
    <cellStyle name="عنوان" xfId="24351" xr:uid="{B9910E5D-0AB2-4A97-AC62-50B78180C34C}"/>
    <cellStyle name="عنوان 1" xfId="24352" xr:uid="{CE7E8390-0BDF-459D-91F1-AFAB50B6695B}"/>
    <cellStyle name="عنوان 2" xfId="24353" xr:uid="{2DF273EE-E61C-4F0C-8D92-8991396F77F9}"/>
    <cellStyle name="عنوان 3" xfId="24354" xr:uid="{8374FAC1-E53C-40D5-8A4D-402F3A0A1BFC}"/>
    <cellStyle name="عنوان 3 2" xfId="24955" xr:uid="{78D2BA5C-AD06-419B-BCCA-4B7813D8338A}"/>
    <cellStyle name="عنوان 3 2 2" xfId="24974" xr:uid="{5C8CC9C7-BEE8-4B39-887C-479BCE883F37}"/>
    <cellStyle name="عنوان 3 3" xfId="24954" xr:uid="{31608593-A2C9-4D2D-8F98-8305160F6ACF}"/>
    <cellStyle name="عنوان 4" xfId="24355" xr:uid="{5DBA6FC8-A1D2-4B8D-8C37-27430BE6F810}"/>
    <cellStyle name="محايد" xfId="24356" xr:uid="{E0F827E6-A9B4-4611-A037-65813CE25997}"/>
    <cellStyle name="ملاحظة" xfId="24357" xr:uid="{7CCA4CCC-3162-4EBA-B66F-280F6F9B53E0}"/>
    <cellStyle name="ملاحظة 10" xfId="24998" xr:uid="{5EED8B41-B229-4F2F-9F9A-0C6B54CDCC50}"/>
    <cellStyle name="ملاحظة 10 10" xfId="26546" xr:uid="{00AD57A1-1102-41F4-8890-45EE885BD0A1}"/>
    <cellStyle name="ملاحظة 10 11" xfId="26714" xr:uid="{9C63A4B8-460B-4822-A420-3FC7A854F8D4}"/>
    <cellStyle name="ملاحظة 10 12" xfId="26894" xr:uid="{847D285A-D6F0-4E09-80A6-C38DAAC7C865}"/>
    <cellStyle name="ملاحظة 10 2" xfId="25178" xr:uid="{88660312-06D0-46C1-AA69-98D076D3BF20}"/>
    <cellStyle name="ملاحظة 10 3" xfId="25358" xr:uid="{1F76D41D-4601-415B-8177-1D67905CADB0}"/>
    <cellStyle name="ملاحظة 10 4" xfId="25526" xr:uid="{EF200AA4-2CF0-40A0-8066-6D90CD1DA513}"/>
    <cellStyle name="ملاحظة 10 5" xfId="25682" xr:uid="{779ABFA0-516D-40DC-B024-B6F95C0751E8}"/>
    <cellStyle name="ملاحظة 10 6" xfId="25910" xr:uid="{56068ADF-8E7A-4DA1-AD6C-55AA84ACAD72}"/>
    <cellStyle name="ملاحظة 10 7" xfId="26054" xr:uid="{B0D2F8F4-083B-44CE-9C07-63EA0B556ACB}"/>
    <cellStyle name="ملاحظة 10 8" xfId="26222" xr:uid="{3317F916-330E-43D9-A872-9F88F60940DE}"/>
    <cellStyle name="ملاحظة 10 9" xfId="26402" xr:uid="{FE566C5A-0776-48E6-8BC6-BF5C3105AB63}"/>
    <cellStyle name="ملاحظة 11" xfId="24984" xr:uid="{4693530A-C70C-4D1C-AAD1-AACCDDA24953}"/>
    <cellStyle name="ملاحظة 11 10" xfId="26532" xr:uid="{FCE6448F-18A5-4363-8D98-6F4818E9FCF4}"/>
    <cellStyle name="ملاحظة 11 11" xfId="26700" xr:uid="{5D6D256A-A389-43FF-BB05-884140F48AEF}"/>
    <cellStyle name="ملاحظة 11 12" xfId="26880" xr:uid="{7370007F-D190-40AF-A650-269C7FDB61C3}"/>
    <cellStyle name="ملاحظة 11 2" xfId="25164" xr:uid="{B254A541-EB47-49B8-852C-0550309CECF0}"/>
    <cellStyle name="ملاحظة 11 3" xfId="25344" xr:uid="{CA944E3F-26B1-4091-BEF7-238095B1BCB2}"/>
    <cellStyle name="ملاحظة 11 4" xfId="25512" xr:uid="{801719EB-9C59-4378-8AC4-B4F1121BB4B5}"/>
    <cellStyle name="ملاحظة 11 5" xfId="25668" xr:uid="{FFB6720D-1D35-4710-B6E4-4BE7B0897230}"/>
    <cellStyle name="ملاحظة 11 6" xfId="25896" xr:uid="{81BEA061-2384-4771-85B6-778398835225}"/>
    <cellStyle name="ملاحظة 11 7" xfId="26040" xr:uid="{604FC0BC-DE39-4A93-A34E-F61369E1A798}"/>
    <cellStyle name="ملاحظة 11 8" xfId="26208" xr:uid="{6576BAED-0EB2-4D7C-B698-C3D77B7C865E}"/>
    <cellStyle name="ملاحظة 11 9" xfId="26388" xr:uid="{6B79D849-984B-4275-B65C-BC485B3A3C30}"/>
    <cellStyle name="ملاحظة 12" xfId="25010" xr:uid="{D8C868E4-509E-4E84-B113-15834772363A}"/>
    <cellStyle name="ملاحظة 12 10" xfId="26558" xr:uid="{0BA72CA9-119B-4F1C-9639-6E23D4683252}"/>
    <cellStyle name="ملاحظة 12 11" xfId="26726" xr:uid="{421A271F-73C0-4A21-81E3-F698D03BA9E1}"/>
    <cellStyle name="ملاحظة 12 12" xfId="26906" xr:uid="{ED9548A8-1CFB-4348-AB47-B084920F99C1}"/>
    <cellStyle name="ملاحظة 12 2" xfId="25190" xr:uid="{A0257C6F-0CA9-41EC-AC91-BC2A21B9B20F}"/>
    <cellStyle name="ملاحظة 12 3" xfId="25370" xr:uid="{7B2A7D98-D2FF-4FD0-98B5-DCC135F5F8FD}"/>
    <cellStyle name="ملاحظة 12 4" xfId="25538" xr:uid="{9AD64ABC-E953-4A33-B861-02AA88484E91}"/>
    <cellStyle name="ملاحظة 12 5" xfId="25694" xr:uid="{317D2E47-24FE-42B8-87BB-0984DDDDE1EA}"/>
    <cellStyle name="ملاحظة 12 6" xfId="25922" xr:uid="{1F8F1FE7-8819-471D-A0EE-42EDE8AE11BE}"/>
    <cellStyle name="ملاحظة 12 7" xfId="26066" xr:uid="{A239DC5F-7BDD-45F0-BD3C-9107D7B4A075}"/>
    <cellStyle name="ملاحظة 12 8" xfId="26234" xr:uid="{7E381429-B519-44FA-933D-BFFFDBC3D29A}"/>
    <cellStyle name="ملاحظة 12 9" xfId="26414" xr:uid="{B1B5836F-8963-4787-8260-548B7E952A44}"/>
    <cellStyle name="ملاحظة 13" xfId="25057" xr:uid="{A1703F8D-2AF6-4A90-9F82-B52943373905}"/>
    <cellStyle name="ملاحظة 13 10" xfId="26605" xr:uid="{7262A52A-9C61-4CD7-97F3-E0985A513D07}"/>
    <cellStyle name="ملاحظة 13 11" xfId="26773" xr:uid="{556AE5E0-CF77-4CF5-925C-F257A6D71F7D}"/>
    <cellStyle name="ملاحظة 13 12" xfId="26953" xr:uid="{A0B919F3-8B60-4CF7-B738-F1ABDB16D48D}"/>
    <cellStyle name="ملاحظة 13 2" xfId="25237" xr:uid="{35943C8A-D055-4A85-914B-10BD884670F1}"/>
    <cellStyle name="ملاحظة 13 3" xfId="25417" xr:uid="{140C62EE-A45C-4F09-8705-7F1949A80409}"/>
    <cellStyle name="ملاحظة 13 4" xfId="25585" xr:uid="{4C2EFB6B-F593-41F9-B05A-194EAEE2599A}"/>
    <cellStyle name="ملاحظة 13 5" xfId="25741" xr:uid="{16586A3A-066C-45EE-AC99-E6BFF1D3A84F}"/>
    <cellStyle name="ملاحظة 13 6" xfId="25969" xr:uid="{298FAF81-9D80-4A51-9C69-82A89660BF2A}"/>
    <cellStyle name="ملاحظة 13 7" xfId="26113" xr:uid="{74068E69-3404-41F3-AD1E-0713FED0ACBD}"/>
    <cellStyle name="ملاحظة 13 8" xfId="26281" xr:uid="{0A074362-77C2-453F-A1B5-153FCCC013A1}"/>
    <cellStyle name="ملاحظة 13 9" xfId="26461" xr:uid="{B0547680-DF09-460B-853F-474F9EB21D8E}"/>
    <cellStyle name="ملاحظة 14" xfId="25040" xr:uid="{82B9988D-84DB-4E59-AB52-5BD6887A1692}"/>
    <cellStyle name="ملاحظة 14 10" xfId="26588" xr:uid="{1660A137-F7C5-49D2-BFEF-1455C9F107B7}"/>
    <cellStyle name="ملاحظة 14 11" xfId="26756" xr:uid="{5F655577-91FB-424E-86BB-D6C24D797C89}"/>
    <cellStyle name="ملاحظة 14 12" xfId="26936" xr:uid="{2B1CFC21-107D-4785-BE6F-100FEE7526D3}"/>
    <cellStyle name="ملاحظة 14 2" xfId="25220" xr:uid="{1B5D1820-F53C-4FEA-95B1-1B973E0F8661}"/>
    <cellStyle name="ملاحظة 14 3" xfId="25400" xr:uid="{6ECF3AF3-F28F-4F04-B03B-61391EB5E9CA}"/>
    <cellStyle name="ملاحظة 14 4" xfId="25568" xr:uid="{CACB1A11-E1CF-4084-A893-6A4154B7022F}"/>
    <cellStyle name="ملاحظة 14 5" xfId="25724" xr:uid="{31B9B6D5-3F5B-4D47-B310-556BE6F05BA8}"/>
    <cellStyle name="ملاحظة 14 6" xfId="25952" xr:uid="{6A90D80C-5AD9-42FC-8798-BBDF5477ADA4}"/>
    <cellStyle name="ملاحظة 14 7" xfId="26096" xr:uid="{40FA9DE0-6115-4A42-989A-06921D7422F2}"/>
    <cellStyle name="ملاحظة 14 8" xfId="26264" xr:uid="{71AE47D6-EA8F-41D2-9530-CD840EDF4F30}"/>
    <cellStyle name="ملاحظة 14 9" xfId="26444" xr:uid="{8325948E-FC13-4CE1-94A6-9A00F8868432}"/>
    <cellStyle name="ملاحظة 15" xfId="25036" xr:uid="{7B0B209F-E7BA-47AD-AEB9-490D4D420352}"/>
    <cellStyle name="ملاحظة 15 10" xfId="26584" xr:uid="{2B20CE93-5570-4819-9F4E-38A777C5F66A}"/>
    <cellStyle name="ملاحظة 15 11" xfId="26752" xr:uid="{D3571BE4-8821-4CF9-A6EC-AAA1EC7BB57E}"/>
    <cellStyle name="ملاحظة 15 12" xfId="26932" xr:uid="{420EE826-AACC-4437-A8AB-89D29969ACF7}"/>
    <cellStyle name="ملاحظة 15 2" xfId="25216" xr:uid="{4ADFF17C-7B46-4424-BACE-D58AFF176FD3}"/>
    <cellStyle name="ملاحظة 15 3" xfId="25396" xr:uid="{B3DFF42D-4D9E-4060-AA6C-9D07101A5C62}"/>
    <cellStyle name="ملاحظة 15 4" xfId="25564" xr:uid="{34B2A7E7-77CF-4C45-8BA2-583B3B695DAA}"/>
    <cellStyle name="ملاحظة 15 5" xfId="25720" xr:uid="{56D7791B-EB71-486C-A3CB-74FC182DE842}"/>
    <cellStyle name="ملاحظة 15 6" xfId="25948" xr:uid="{30E669E0-6B97-4176-B2E3-27BAB7DECBB4}"/>
    <cellStyle name="ملاحظة 15 7" xfId="26092" xr:uid="{E6D5D7EA-AA90-441E-B44C-4B3E1B44B683}"/>
    <cellStyle name="ملاحظة 15 8" xfId="26260" xr:uid="{587FB53B-21E8-4153-BC5B-0D1E2640BA9A}"/>
    <cellStyle name="ملاحظة 15 9" xfId="26440" xr:uid="{2C3BB396-46BC-453F-AF37-1442968ECA58}"/>
    <cellStyle name="ملاحظة 16" xfId="25015" xr:uid="{81CB2414-9FD9-4AA1-87A3-C6AF679673E5}"/>
    <cellStyle name="ملاحظة 16 10" xfId="26563" xr:uid="{F1363E9A-3CC4-45C4-9E15-0AA7D7F96524}"/>
    <cellStyle name="ملاحظة 16 11" xfId="26731" xr:uid="{1E56FB3E-5F71-404C-A212-CAFDDC81C252}"/>
    <cellStyle name="ملاحظة 16 12" xfId="26911" xr:uid="{C97F1EDC-C132-4DA8-9BB0-56B3EFD4BB34}"/>
    <cellStyle name="ملاحظة 16 2" xfId="25195" xr:uid="{D5509C64-4B4A-4E57-9D88-4788BF668C8D}"/>
    <cellStyle name="ملاحظة 16 3" xfId="25375" xr:uid="{C3092BCC-0561-45FF-8EBD-5466F6EB4E5E}"/>
    <cellStyle name="ملاحظة 16 4" xfId="25543" xr:uid="{45651581-A7AC-4095-942D-32E412EE0DE6}"/>
    <cellStyle name="ملاحظة 16 5" xfId="25699" xr:uid="{64B61F60-784D-41BC-81F8-CAA62938CD9D}"/>
    <cellStyle name="ملاحظة 16 6" xfId="25927" xr:uid="{AC545E99-1236-401D-8E38-7D461CCECE42}"/>
    <cellStyle name="ملاحظة 16 7" xfId="26071" xr:uid="{5145BB47-C5BB-4F2C-9D18-EAD88906477D}"/>
    <cellStyle name="ملاحظة 16 8" xfId="26239" xr:uid="{2ECA039C-CDD6-436B-80F7-5A1C41DC3EED}"/>
    <cellStyle name="ملاحظة 16 9" xfId="26419" xr:uid="{3B3B49CE-D003-4293-A5B8-B612C5BACE4F}"/>
    <cellStyle name="ملاحظة 17" xfId="25105" xr:uid="{5AD66C52-495A-4E2B-8C2A-F39D983AE3BC}"/>
    <cellStyle name="ملاحظة 17 10" xfId="26653" xr:uid="{72CF19A7-E632-4182-B94A-7D47F169CDC8}"/>
    <cellStyle name="ملاحظة 17 11" xfId="26821" xr:uid="{378938D9-1EEF-42B8-AD16-7A901CA6B58C}"/>
    <cellStyle name="ملاحظة 17 12" xfId="27001" xr:uid="{82645DB0-6FB5-4DD1-878D-59B2E66CC835}"/>
    <cellStyle name="ملاحظة 17 2" xfId="25285" xr:uid="{6893D619-5114-4C55-B373-38883C03284C}"/>
    <cellStyle name="ملاحظة 17 3" xfId="25465" xr:uid="{7A10E7B8-F043-4192-88F5-805F02E01EF1}"/>
    <cellStyle name="ملاحظة 17 4" xfId="25633" xr:uid="{4D3ACE08-0A43-4BEC-90FD-59E9C5838A98}"/>
    <cellStyle name="ملاحظة 17 5" xfId="25789" xr:uid="{FEE49DED-AEFE-4BD3-9B09-A70E0AE2B2A0}"/>
    <cellStyle name="ملاحظة 17 6" xfId="26017" xr:uid="{2AB249C2-1D0E-463D-95E6-CB28630C1C36}"/>
    <cellStyle name="ملاحظة 17 7" xfId="26161" xr:uid="{DEEA4069-099E-4FA3-BF2A-E4837A53E61D}"/>
    <cellStyle name="ملاحظة 17 8" xfId="26329" xr:uid="{7C3A8DA3-8A8A-42F2-88D5-8C07D23DBCF1}"/>
    <cellStyle name="ملاحظة 17 9" xfId="26509" xr:uid="{EA1871DD-3A56-47F4-9ABE-F58810CDC6C8}"/>
    <cellStyle name="ملاحظة 18" xfId="25088" xr:uid="{3D7D752B-D6B7-4FAE-A9D5-7D7D3F7AABB3}"/>
    <cellStyle name="ملاحظة 18 10" xfId="26636" xr:uid="{26526958-A3B4-4034-8339-4032FF306EB6}"/>
    <cellStyle name="ملاحظة 18 11" xfId="26804" xr:uid="{3FAD9852-31CD-4CB5-AE0C-B7D1060408C7}"/>
    <cellStyle name="ملاحظة 18 12" xfId="26984" xr:uid="{347FF683-DD0C-4B5D-BAC5-D4BB49E46E6E}"/>
    <cellStyle name="ملاحظة 18 2" xfId="25268" xr:uid="{539D38B7-E105-4F74-92B7-32606E2D04E5}"/>
    <cellStyle name="ملاحظة 18 3" xfId="25448" xr:uid="{39CC9CFF-ADF3-494C-88F2-AC32E8068F7F}"/>
    <cellStyle name="ملاحظة 18 4" xfId="25616" xr:uid="{F0DE238A-3D25-4617-BA25-E163A0DF689B}"/>
    <cellStyle name="ملاحظة 18 5" xfId="25772" xr:uid="{44053064-98C0-4EA3-AA63-7FBA233A8A02}"/>
    <cellStyle name="ملاحظة 18 6" xfId="26000" xr:uid="{8078EA5B-8624-41C8-A88D-57997E0D71A4}"/>
    <cellStyle name="ملاحظة 18 7" xfId="26144" xr:uid="{E9A3C70A-CF0F-4003-82C6-1BD87E539121}"/>
    <cellStyle name="ملاحظة 18 8" xfId="26312" xr:uid="{6011533B-8330-484E-ADAD-3959551DBBF1}"/>
    <cellStyle name="ملاحظة 18 9" xfId="26492" xr:uid="{28931C25-9B1D-49BC-80F0-3D58BA6FB003}"/>
    <cellStyle name="ملاحظة 19" xfId="25084" xr:uid="{43893487-80CF-4E9B-BC6F-6A2DFDF01F35}"/>
    <cellStyle name="ملاحظة 19 10" xfId="26632" xr:uid="{D10B952C-41AE-431F-84F6-ED54F9B9C97A}"/>
    <cellStyle name="ملاحظة 19 11" xfId="26800" xr:uid="{5C93E0E9-86F4-4C27-9738-B461BA21F0A5}"/>
    <cellStyle name="ملاحظة 19 12" xfId="26980" xr:uid="{2361CD15-7889-4903-BD99-1A8FB9705BA7}"/>
    <cellStyle name="ملاحظة 19 2" xfId="25264" xr:uid="{B6E460FD-5A77-4820-8E3C-DA87F25F8A04}"/>
    <cellStyle name="ملاحظة 19 3" xfId="25444" xr:uid="{CEF5B70D-3182-4C19-B604-E16603E0785B}"/>
    <cellStyle name="ملاحظة 19 4" xfId="25612" xr:uid="{B7E657FC-36B0-4D53-A28B-A0586CAD1AC3}"/>
    <cellStyle name="ملاحظة 19 5" xfId="25768" xr:uid="{480E69A7-EB1E-4114-88D4-D06734E7B4AA}"/>
    <cellStyle name="ملاحظة 19 6" xfId="25996" xr:uid="{F9C4D6D8-D573-46D2-A93E-6F3B3AE22DC6}"/>
    <cellStyle name="ملاحظة 19 7" xfId="26140" xr:uid="{975E0A08-5BFD-4FEA-BA20-E38DBDADBFB8}"/>
    <cellStyle name="ملاحظة 19 8" xfId="26308" xr:uid="{67488641-CDCE-4478-A36A-3FB3A2E5791E}"/>
    <cellStyle name="ملاحظة 19 9" xfId="26488" xr:uid="{706C2BA3-39E5-45DC-A3C9-1205EEEAC7BF}"/>
    <cellStyle name="ملاحظة 2" xfId="24312" xr:uid="{C30988BB-A5F9-4A6D-A4FC-733F710B3AE1}"/>
    <cellStyle name="ملاحظة 2 10" xfId="25094" xr:uid="{AD9F174C-8731-4B2B-A8AB-A73047669CF8}"/>
    <cellStyle name="ملاحظة 2 10 10" xfId="26642" xr:uid="{03FD4028-639C-4C31-9276-BC8FEA5D6C4D}"/>
    <cellStyle name="ملاحظة 2 10 11" xfId="26810" xr:uid="{30BCA003-0AE4-41C2-8A1D-19BFE7D11555}"/>
    <cellStyle name="ملاحظة 2 10 12" xfId="26990" xr:uid="{436A6D23-193F-43A2-AFCF-6E538F5CA609}"/>
    <cellStyle name="ملاحظة 2 10 2" xfId="25274" xr:uid="{39CD5304-C5CB-4683-9DA4-06AAF7344E9C}"/>
    <cellStyle name="ملاحظة 2 10 3" xfId="25454" xr:uid="{7293708D-2DA0-4EDE-88D7-5F2BF66E56EC}"/>
    <cellStyle name="ملاحظة 2 10 4" xfId="25622" xr:uid="{0191F188-2FAD-4CF6-807E-CE3CA7968391}"/>
    <cellStyle name="ملاحظة 2 10 5" xfId="25778" xr:uid="{3C3CE382-B2B3-4606-9407-3CB8228EB1BD}"/>
    <cellStyle name="ملاحظة 2 10 6" xfId="26006" xr:uid="{3521DCAF-0B4B-45D9-9333-4129F6E27D66}"/>
    <cellStyle name="ملاحظة 2 10 7" xfId="26150" xr:uid="{6F8E4293-F878-4ADF-A47F-42A5D23F4D89}"/>
    <cellStyle name="ملاحظة 2 10 8" xfId="26318" xr:uid="{E74B5E19-1528-44F4-8E3A-DC17F9FB5DB3}"/>
    <cellStyle name="ملاحظة 2 10 9" xfId="26498" xr:uid="{65EA184B-9374-4C34-99C9-0A8CDF884B10}"/>
    <cellStyle name="ملاحظة 2 11" xfId="25067" xr:uid="{7B4064F6-5A91-4E44-9E7E-92FEA10DF9F6}"/>
    <cellStyle name="ملاحظة 2 11 10" xfId="26615" xr:uid="{F7530EE4-7D3A-49DF-82BB-6E2CBB1DEACE}"/>
    <cellStyle name="ملاحظة 2 11 11" xfId="26783" xr:uid="{92F41435-A0F4-44EE-9DBB-F251D6B15475}"/>
    <cellStyle name="ملاحظة 2 11 12" xfId="26963" xr:uid="{2A42922D-2E31-4587-B45C-A7AB8CD492AA}"/>
    <cellStyle name="ملاحظة 2 11 2" xfId="25247" xr:uid="{97610C8E-4FE5-4DDA-8F4D-13BAFE132368}"/>
    <cellStyle name="ملاحظة 2 11 3" xfId="25427" xr:uid="{4D055FB1-E834-4FD0-8FE8-E2C08BDC9759}"/>
    <cellStyle name="ملاحظة 2 11 4" xfId="25595" xr:uid="{F669A0C4-AC47-4CE2-8786-23E4B2712916}"/>
    <cellStyle name="ملاحظة 2 11 5" xfId="25751" xr:uid="{EA6EE9C9-32FB-47B3-8A45-FA4F13C73024}"/>
    <cellStyle name="ملاحظة 2 11 6" xfId="25979" xr:uid="{1F42F0B5-2EB3-46A5-BB87-AA3894177193}"/>
    <cellStyle name="ملاحظة 2 11 7" xfId="26123" xr:uid="{09B84315-E299-4CF8-AF71-78708F90E1DB}"/>
    <cellStyle name="ملاحظة 2 11 8" xfId="26291" xr:uid="{E697B96C-C5D6-4295-927E-40BA0C95D746}"/>
    <cellStyle name="ملاحظة 2 11 9" xfId="26471" xr:uid="{5E519A5E-779A-4F16-8B20-5CB2FEF84523}"/>
    <cellStyle name="ملاحظة 2 12" xfId="25090" xr:uid="{C992988D-ACBF-49CC-AD40-CD5D24637CB3}"/>
    <cellStyle name="ملاحظة 2 12 10" xfId="26638" xr:uid="{D589084A-2B73-48FF-B5C9-657441E5CDA7}"/>
    <cellStyle name="ملاحظة 2 12 11" xfId="26806" xr:uid="{19070A80-F195-43C0-85D4-6552DBDFB295}"/>
    <cellStyle name="ملاحظة 2 12 12" xfId="26986" xr:uid="{2C44C0D1-6758-44DD-B491-EEBF03390FB7}"/>
    <cellStyle name="ملاحظة 2 12 2" xfId="25270" xr:uid="{2543A9E4-47BD-4729-B33B-30580B765E08}"/>
    <cellStyle name="ملاحظة 2 12 3" xfId="25450" xr:uid="{4EFB661F-FA82-4141-8CCD-9534FFB303B7}"/>
    <cellStyle name="ملاحظة 2 12 4" xfId="25618" xr:uid="{3FB0AC94-DF3C-46F8-ACA5-D1173C1BC1A4}"/>
    <cellStyle name="ملاحظة 2 12 5" xfId="25774" xr:uid="{5CD7C457-C873-49CA-B7D7-27BBD9D09889}"/>
    <cellStyle name="ملاحظة 2 12 6" xfId="26002" xr:uid="{C784A4FE-DD53-4AB9-95AE-89D943C8FEDC}"/>
    <cellStyle name="ملاحظة 2 12 7" xfId="26146" xr:uid="{8755B0D3-A8D6-478E-9F43-EBB67CE165A0}"/>
    <cellStyle name="ملاحظة 2 12 8" xfId="26314" xr:uid="{17D1EF2C-F2C1-480A-B187-53EBBEB44B93}"/>
    <cellStyle name="ملاحظة 2 12 9" xfId="26494" xr:uid="{ED872C1E-74BE-46C5-9CF4-9371B1DE0729}"/>
    <cellStyle name="ملاحظة 2 13" xfId="25083" xr:uid="{D07F90A6-8560-4BFC-BBCC-CDDBFA07B0B1}"/>
    <cellStyle name="ملاحظة 2 13 10" xfId="26631" xr:uid="{50C5756A-58EB-4022-8394-0E03754BBA1B}"/>
    <cellStyle name="ملاحظة 2 13 11" xfId="26799" xr:uid="{C0018037-3D30-4D57-A096-F1180B6FA1E5}"/>
    <cellStyle name="ملاحظة 2 13 12" xfId="26979" xr:uid="{902264B0-3F3D-4290-9094-1C53923E96B6}"/>
    <cellStyle name="ملاحظة 2 13 2" xfId="25263" xr:uid="{94D9264C-4F80-41D3-BFC7-1805A67E86F8}"/>
    <cellStyle name="ملاحظة 2 13 3" xfId="25443" xr:uid="{A639B925-753B-4EF9-884F-51B20B7593CD}"/>
    <cellStyle name="ملاحظة 2 13 4" xfId="25611" xr:uid="{F1F3FE4C-89D5-457C-A385-12D59BFB7837}"/>
    <cellStyle name="ملاحظة 2 13 5" xfId="25767" xr:uid="{CF22EE98-EAA9-4C68-8183-22B4E35B4A47}"/>
    <cellStyle name="ملاحظة 2 13 6" xfId="25995" xr:uid="{8E0EF09E-3D45-4107-A6CB-33EF45B91232}"/>
    <cellStyle name="ملاحظة 2 13 7" xfId="26139" xr:uid="{5DBB341E-9C59-417F-8CE4-EE628C3C76A0}"/>
    <cellStyle name="ملاحظة 2 13 8" xfId="26307" xr:uid="{9D394440-C999-4A40-B4AA-1A022D768D64}"/>
    <cellStyle name="ملاحظة 2 13 9" xfId="26487" xr:uid="{E0FF5204-66AC-4F3B-9DFF-72F3DA8ECC22}"/>
    <cellStyle name="ملاحظة 2 14" xfId="25107" xr:uid="{89B6AF01-0376-40CA-97D1-D8BC30C2891C}"/>
    <cellStyle name="ملاحظة 2 15" xfId="25131" xr:uid="{6797A907-8120-4085-8089-511D88F06E09}"/>
    <cellStyle name="ملاحظة 2 16" xfId="25128" xr:uid="{2238AD47-4C0B-4102-9D09-5F411818AB20}"/>
    <cellStyle name="ملاحظة 2 17" xfId="25288" xr:uid="{C0E344CA-17E7-4F50-B465-33961BBA3F66}"/>
    <cellStyle name="ملاحظة 2 18" xfId="25311" xr:uid="{AB17FBA1-5037-4E3A-AC21-984E1F2A55D6}"/>
    <cellStyle name="ملاحظة 2 19" xfId="25303" xr:uid="{BD296C5F-FF47-49E8-87F7-C01EC51C7449}"/>
    <cellStyle name="ملاحظة 2 2" xfId="24962" xr:uid="{2FD28763-E6DD-403C-92F0-DD28F1BBBA6E}"/>
    <cellStyle name="ملاحظة 2 2 10" xfId="26511" xr:uid="{EC249296-7B7F-4DBB-AEE6-A8FB997B0391}"/>
    <cellStyle name="ملاحظة 2 2 11" xfId="26679" xr:uid="{3BDE1654-9843-47DD-A39A-AE8341D9BA2F}"/>
    <cellStyle name="ملاحظة 2 2 12" xfId="26859" xr:uid="{E1A32CDD-5238-4B63-A942-9B06A5DE5C2E}"/>
    <cellStyle name="ملاحظة 2 2 2" xfId="25143" xr:uid="{55824535-4D4B-4FA4-BFC3-23063ADDF200}"/>
    <cellStyle name="ملاحظة 2 2 3" xfId="25323" xr:uid="{6B01FBEF-5C9E-4FBA-AD9E-EF2590B0A785}"/>
    <cellStyle name="ملاحظة 2 2 4" xfId="25491" xr:uid="{C4D92D42-062D-4C08-857C-D8BF62AAF354}"/>
    <cellStyle name="ملاحظة 2 2 5" xfId="25647" xr:uid="{A7622EA1-F62C-4A0D-AC36-AAA6504AC46B}"/>
    <cellStyle name="ملاحظة 2 2 6" xfId="25875" xr:uid="{AF5B8FBE-F091-4257-9244-422F3AE7E616}"/>
    <cellStyle name="ملاحظة 2 2 7" xfId="26019" xr:uid="{9A388446-AF2F-4AD0-8C1E-07C26DB3BFA9}"/>
    <cellStyle name="ملاحظة 2 2 8" xfId="26187" xr:uid="{0454B848-7F78-4E47-928C-681991439A46}"/>
    <cellStyle name="ملاحظة 2 2 9" xfId="26367" xr:uid="{AE8BA59B-CBA5-43BD-99B9-CC1CB368BAEE}"/>
    <cellStyle name="ملاحظة 2 20" xfId="25468" xr:uid="{3BFBDBE3-C5E2-4FD9-BCEC-513CEA614AB3}"/>
    <cellStyle name="ملاحظة 2 21" xfId="25479" xr:uid="{5F96BC8E-8499-437D-BD66-62E0210CE965}"/>
    <cellStyle name="ملاحظة 2 22" xfId="25635" xr:uid="{309B6981-0505-4C09-84FE-5B065F160F9A}"/>
    <cellStyle name="ملاحظة 2 23" xfId="25861" xr:uid="{7E75BE84-AEFA-426C-938F-57076176F8BE}"/>
    <cellStyle name="ملاحظة 2 24" xfId="25807" xr:uid="{7B3901AB-9011-48E8-947E-ACCF8C281EAE}"/>
    <cellStyle name="ملاحظة 2 25" xfId="25823" xr:uid="{FCC561C5-2DB4-46F1-98E4-9A2FE71CF47E}"/>
    <cellStyle name="ملاحظة 2 26" xfId="25821" xr:uid="{97AA0650-38A3-4137-9C2D-B60CB226F994}"/>
    <cellStyle name="ملاحظة 2 27" xfId="25835" xr:uid="{175217E4-DDA9-4806-B620-58A347A3458F}"/>
    <cellStyle name="ملاحظة 2 28" xfId="25847" xr:uid="{FF219E95-0D86-453C-BC36-CB316A4BF4FF}"/>
    <cellStyle name="ملاحظة 2 29" xfId="25849" xr:uid="{CD6AB391-0530-407A-87F7-C944BB89DE04}"/>
    <cellStyle name="ملاحظة 2 3" xfId="24987" xr:uid="{CD5F7B49-54FB-4AB9-991A-3978BF796FA8}"/>
    <cellStyle name="ملاحظة 2 3 10" xfId="26535" xr:uid="{E91BF9A1-3CAC-4A6B-9F17-95F6851DF707}"/>
    <cellStyle name="ملاحظة 2 3 11" xfId="26703" xr:uid="{EED96243-7E3C-4FCE-9C04-E6AD9237F650}"/>
    <cellStyle name="ملاحظة 2 3 12" xfId="26883" xr:uid="{41336B11-0FF1-4E8C-A8BD-4F50D4880C57}"/>
    <cellStyle name="ملاحظة 2 3 2" xfId="25167" xr:uid="{4D2C0EFB-556D-419B-85F7-9F353764C6FD}"/>
    <cellStyle name="ملاحظة 2 3 3" xfId="25347" xr:uid="{63AED30A-5B4A-4548-905C-45BD0EA4F617}"/>
    <cellStyle name="ملاحظة 2 3 4" xfId="25515" xr:uid="{8A7EC81E-1DD2-48DA-B274-335D42F05E83}"/>
    <cellStyle name="ملاحظة 2 3 5" xfId="25671" xr:uid="{C76FD082-5555-43D6-9B25-1EF045F0A436}"/>
    <cellStyle name="ملاحظة 2 3 6" xfId="25899" xr:uid="{3507C1F6-CF40-4856-AFEB-63F26B1F00BB}"/>
    <cellStyle name="ملاحظة 2 3 7" xfId="26043" xr:uid="{1F5113DE-D311-48CD-B8E5-4F131D58A6D6}"/>
    <cellStyle name="ملاحظة 2 3 8" xfId="26211" xr:uid="{C23CEC3B-0905-4164-BE5F-7B041AB9E189}"/>
    <cellStyle name="ملاحظة 2 3 9" xfId="26391" xr:uid="{CB38264E-1BA8-4444-BE33-7F8F20B1075F}"/>
    <cellStyle name="ملاحظة 2 30" xfId="26175" xr:uid="{F48093B4-2C16-44B2-85EA-D2707FDAB87D}"/>
    <cellStyle name="ملاحظة 2 31" xfId="26174" xr:uid="{6028C61B-C519-43FC-ACFB-23B81E2E404D}"/>
    <cellStyle name="ملاحظة 2 32" xfId="26355" xr:uid="{F9D9473C-6209-426B-A79F-8792DC6B35E0}"/>
    <cellStyle name="ملاحظة 2 33" xfId="26343" xr:uid="{A66916AC-F816-4D85-A656-61EADA1C77AF}"/>
    <cellStyle name="ملاحظة 2 34" xfId="26344" xr:uid="{89A66E98-DBCD-411C-B4B7-FC16BE08156F}"/>
    <cellStyle name="ملاحظة 2 35" xfId="26655" xr:uid="{F380E5DF-66CB-416A-BCF8-8A64905C09AA}"/>
    <cellStyle name="ملاحظة 2 36" xfId="26667" xr:uid="{820C3443-1C71-4566-914C-951A8EE3997B}"/>
    <cellStyle name="ملاحظة 2 37" xfId="26846" xr:uid="{7A673862-EA81-4E68-8BE0-D4E9CDB2C7DD}"/>
    <cellStyle name="ملاحظة 2 38" xfId="26828" xr:uid="{B911C9CE-D174-4E69-A375-90826A918089}"/>
    <cellStyle name="ملاحظة 2 39" xfId="26841" xr:uid="{2979BA58-969C-4356-837C-63AE56356F12}"/>
    <cellStyle name="ملاحظة 2 4" xfId="24977" xr:uid="{ED80FF4F-7C02-48D4-BDF7-C4507ABB6C77}"/>
    <cellStyle name="ملاحظة 2 4 10" xfId="26525" xr:uid="{8B358D7A-8449-44CC-9B50-7A1D64A80F53}"/>
    <cellStyle name="ملاحظة 2 4 11" xfId="26693" xr:uid="{5137655D-B9E9-43FB-8786-B91847639432}"/>
    <cellStyle name="ملاحظة 2 4 12" xfId="26873" xr:uid="{E8CF3F10-1942-481E-B91F-30D146EC7D41}"/>
    <cellStyle name="ملاحظة 2 4 2" xfId="25157" xr:uid="{A24CE472-E1A5-42F1-9026-A5F914E3F5B2}"/>
    <cellStyle name="ملاحظة 2 4 3" xfId="25337" xr:uid="{EAFB9C51-865D-4C25-A0DF-312BF6314BFF}"/>
    <cellStyle name="ملاحظة 2 4 4" xfId="25505" xr:uid="{8C926BB4-3857-4766-8AA2-BF395EC85676}"/>
    <cellStyle name="ملاحظة 2 4 5" xfId="25661" xr:uid="{FACE6080-6223-4FBE-B598-EB38B87AB0C1}"/>
    <cellStyle name="ملاحظة 2 4 6" xfId="25889" xr:uid="{9AC6E28D-63F2-4CE5-AB23-ECC0C13A4601}"/>
    <cellStyle name="ملاحظة 2 4 7" xfId="26033" xr:uid="{900D60C9-A5D0-43D4-8D90-0E8EBB783639}"/>
    <cellStyle name="ملاحظة 2 4 8" xfId="26201" xr:uid="{8CA84E3C-364C-46DC-B336-B7A82B14CC52}"/>
    <cellStyle name="ملاحظة 2 4 9" xfId="26381" xr:uid="{8EA26344-A2F6-4613-ABCF-BC03188B93F1}"/>
    <cellStyle name="ملاحظة 2 5" xfId="24999" xr:uid="{440CC7B2-82B6-40FC-92C5-8494CFBEFE14}"/>
    <cellStyle name="ملاحظة 2 5 10" xfId="26547" xr:uid="{D4409F8C-7631-443D-BE50-EF9D2D533BAC}"/>
    <cellStyle name="ملاحظة 2 5 11" xfId="26715" xr:uid="{4A34CB12-1754-4A77-9C53-2598F7532012}"/>
    <cellStyle name="ملاحظة 2 5 12" xfId="26895" xr:uid="{218AE030-C095-44DC-9B8F-800AAC72CD39}"/>
    <cellStyle name="ملاحظة 2 5 2" xfId="25179" xr:uid="{19363317-E45B-4AE7-8DE9-F96D6E2EB2F2}"/>
    <cellStyle name="ملاحظة 2 5 3" xfId="25359" xr:uid="{0EC130C5-DA17-4CDD-92A7-3F00FADA036F}"/>
    <cellStyle name="ملاحظة 2 5 4" xfId="25527" xr:uid="{0D0E9493-8E99-414E-96F4-79C44082579A}"/>
    <cellStyle name="ملاحظة 2 5 5" xfId="25683" xr:uid="{F97E4D62-C0BB-48B7-8E71-C65F63056EE9}"/>
    <cellStyle name="ملاحظة 2 5 6" xfId="25911" xr:uid="{E47D8222-375D-4C79-A237-4CB0A2E84F0F}"/>
    <cellStyle name="ملاحظة 2 5 7" xfId="26055" xr:uid="{C9697F39-B8EA-4A52-AEAF-A4EEAD9E24EB}"/>
    <cellStyle name="ملاحظة 2 5 8" xfId="26223" xr:uid="{E7D07F4E-EB87-48E5-8B19-916E4EF9EF0C}"/>
    <cellStyle name="ملاحظة 2 5 9" xfId="26403" xr:uid="{34174965-70F3-4E2D-B771-DF1421A3C560}"/>
    <cellStyle name="ملاحظة 2 6" xfId="25046" xr:uid="{687BFE7E-6C87-4834-B5FA-C2A208C0DE80}"/>
    <cellStyle name="ملاحظة 2 6 10" xfId="26594" xr:uid="{0EAB9C30-2087-4DBF-8F5E-F6CAC318AC34}"/>
    <cellStyle name="ملاحظة 2 6 11" xfId="26762" xr:uid="{8310E4F0-036D-4145-BDC0-AA56D65C249F}"/>
    <cellStyle name="ملاحظة 2 6 12" xfId="26942" xr:uid="{722B0EB7-AB3C-40C3-873B-F2ECF8693B63}"/>
    <cellStyle name="ملاحظة 2 6 2" xfId="25226" xr:uid="{C212393C-9FBA-4C18-8210-73B4AEA215AE}"/>
    <cellStyle name="ملاحظة 2 6 3" xfId="25406" xr:uid="{A8F3D0E7-0907-4DE0-A8BD-401DD4E7BC71}"/>
    <cellStyle name="ملاحظة 2 6 4" xfId="25574" xr:uid="{951F2BBF-B2D3-4FC3-B32C-49774AC9F30A}"/>
    <cellStyle name="ملاحظة 2 6 5" xfId="25730" xr:uid="{9EB3D494-CD68-48D3-94B3-63EC187699DB}"/>
    <cellStyle name="ملاحظة 2 6 6" xfId="25958" xr:uid="{73DD719B-E54F-4504-8164-4CDD130B74C3}"/>
    <cellStyle name="ملاحظة 2 6 7" xfId="26102" xr:uid="{02FFB5E6-89FA-4649-A257-241EBA437F83}"/>
    <cellStyle name="ملاحظة 2 6 8" xfId="26270" xr:uid="{6FCEC0BE-3754-418D-9DB5-C353B14CA7D4}"/>
    <cellStyle name="ملاحظة 2 6 9" xfId="26450" xr:uid="{BAF46ADB-E77A-4D4D-9796-7CBF737170C8}"/>
    <cellStyle name="ملاحظة 2 7" xfId="25019" xr:uid="{36B1C97F-9B25-46E2-9127-C1E445D062BF}"/>
    <cellStyle name="ملاحظة 2 7 10" xfId="26567" xr:uid="{A40B00C3-B7D9-4557-8AB2-DFF918C85254}"/>
    <cellStyle name="ملاحظة 2 7 11" xfId="26735" xr:uid="{613EDA15-E7A1-4408-BD59-08FE8E3618FC}"/>
    <cellStyle name="ملاحظة 2 7 12" xfId="26915" xr:uid="{59E378E8-0C97-4EE5-BC2A-C3C9400AABBD}"/>
    <cellStyle name="ملاحظة 2 7 2" xfId="25199" xr:uid="{8C8E9AAD-5625-4E25-97BC-22E81628F9E3}"/>
    <cellStyle name="ملاحظة 2 7 3" xfId="25379" xr:uid="{2E5C881B-8D92-4E4E-B414-6FA3E9D47F82}"/>
    <cellStyle name="ملاحظة 2 7 4" xfId="25547" xr:uid="{F0C58E4B-69D8-4034-8F27-749E3120834E}"/>
    <cellStyle name="ملاحظة 2 7 5" xfId="25703" xr:uid="{2BD02D71-6C79-4B82-BFDB-F23A3AF646FA}"/>
    <cellStyle name="ملاحظة 2 7 6" xfId="25931" xr:uid="{4F43900E-B238-4F8F-9C6B-940E4BEA2D67}"/>
    <cellStyle name="ملاحظة 2 7 7" xfId="26075" xr:uid="{508B827D-BC0D-4CCD-94AA-E014A078CA7C}"/>
    <cellStyle name="ملاحظة 2 7 8" xfId="26243" xr:uid="{3F9EA30E-A336-4788-9FBE-D4391BC47FE0}"/>
    <cellStyle name="ملاحظة 2 7 9" xfId="26423" xr:uid="{63148771-DFEE-4DA1-9884-E094EA0D5E3C}"/>
    <cellStyle name="ملاحظة 2 8" xfId="25042" xr:uid="{9A2C07EF-EC40-49E7-8A47-86398212D31C}"/>
    <cellStyle name="ملاحظة 2 8 10" xfId="26590" xr:uid="{CD4CEF4A-CC29-4F58-8641-C50BD352CB87}"/>
    <cellStyle name="ملاحظة 2 8 11" xfId="26758" xr:uid="{9142A421-1608-4981-B4D2-848B7C88AD55}"/>
    <cellStyle name="ملاحظة 2 8 12" xfId="26938" xr:uid="{D226FE46-3159-43AE-9466-BEE1DA09B251}"/>
    <cellStyle name="ملاحظة 2 8 2" xfId="25222" xr:uid="{E1132A7F-7B7D-4613-BE83-C2EA9118BC9F}"/>
    <cellStyle name="ملاحظة 2 8 3" xfId="25402" xr:uid="{A9E5A70A-59D2-4FF0-BD58-5240BC83D40B}"/>
    <cellStyle name="ملاحظة 2 8 4" xfId="25570" xr:uid="{B8FF15AA-D724-4942-A107-C78125C827B2}"/>
    <cellStyle name="ملاحظة 2 8 5" xfId="25726" xr:uid="{B3C02466-1759-4572-8E57-9EBF142C68DB}"/>
    <cellStyle name="ملاحظة 2 8 6" xfId="25954" xr:uid="{9BE920FE-4A72-4192-94DC-2CE6DACD0716}"/>
    <cellStyle name="ملاحظة 2 8 7" xfId="26098" xr:uid="{7AC11B0B-3881-4FA6-8234-17C8A55FB6E1}"/>
    <cellStyle name="ملاحظة 2 8 8" xfId="26266" xr:uid="{C1E46A21-FE35-49B5-9554-32D5D429F9BB}"/>
    <cellStyle name="ملاحظة 2 8 9" xfId="26446" xr:uid="{B2848DCC-DC9C-4B02-8FFD-C6B429C86563}"/>
    <cellStyle name="ملاحظة 2 9" xfId="25035" xr:uid="{10D98EA5-1001-42E4-9E64-72A68FC136BD}"/>
    <cellStyle name="ملاحظة 2 9 10" xfId="26583" xr:uid="{F3C4C1ED-E3B9-4301-AD60-3020539D93BF}"/>
    <cellStyle name="ملاحظة 2 9 11" xfId="26751" xr:uid="{3479787C-B639-4663-ACF9-EA27316A7817}"/>
    <cellStyle name="ملاحظة 2 9 12" xfId="26931" xr:uid="{AF48E0F8-97D1-4ED3-85FE-C0C6E7C93ECB}"/>
    <cellStyle name="ملاحظة 2 9 2" xfId="25215" xr:uid="{488F62BE-4C71-4BD3-BFC6-5FC6D69321CD}"/>
    <cellStyle name="ملاحظة 2 9 3" xfId="25395" xr:uid="{5033042D-0F01-49EA-A01F-A89A54A7426F}"/>
    <cellStyle name="ملاحظة 2 9 4" xfId="25563" xr:uid="{F86A1979-F424-43F5-B0F6-F6D5613BD832}"/>
    <cellStyle name="ملاحظة 2 9 5" xfId="25719" xr:uid="{81E3EEFC-FF6B-4CA5-BC1E-1D1A767BB3B3}"/>
    <cellStyle name="ملاحظة 2 9 6" xfId="25947" xr:uid="{1FB8787A-C16F-4F0E-9B47-FEE02CE76008}"/>
    <cellStyle name="ملاحظة 2 9 7" xfId="26091" xr:uid="{9900CF39-4129-4B17-8E4E-791D8E61DDC6}"/>
    <cellStyle name="ملاحظة 2 9 8" xfId="26259" xr:uid="{28DDE2F2-B028-4FFB-8D69-880AF4A84FC0}"/>
    <cellStyle name="ملاحظة 2 9 9" xfId="26439" xr:uid="{7ABFE3AF-ED01-4174-A078-D66A656F5481}"/>
    <cellStyle name="ملاحظة 20" xfId="25063" xr:uid="{0AAABDC5-513D-4BCE-A8E5-FDB2E1D31192}"/>
    <cellStyle name="ملاحظة 20 10" xfId="26611" xr:uid="{3DD60DB7-1313-4D8C-BA3B-BB21D4F505E1}"/>
    <cellStyle name="ملاحظة 20 11" xfId="26779" xr:uid="{A611112B-2B0E-45C3-ABEA-A25CC56649B1}"/>
    <cellStyle name="ملاحظة 20 12" xfId="26959" xr:uid="{0B06307A-5333-4286-96E9-3DD264BC1285}"/>
    <cellStyle name="ملاحظة 20 2" xfId="25243" xr:uid="{9D1BAD4C-8FA6-4537-A064-D30C6BA21C1B}"/>
    <cellStyle name="ملاحظة 20 3" xfId="25423" xr:uid="{9C38CD36-900C-4385-A3D7-0D233E9C6FFF}"/>
    <cellStyle name="ملاحظة 20 4" xfId="25591" xr:uid="{F36D15BA-9AEF-483B-93DE-538C012E0AC9}"/>
    <cellStyle name="ملاحظة 20 5" xfId="25747" xr:uid="{95754A9B-BF10-41A7-B7E2-52AE431275EB}"/>
    <cellStyle name="ملاحظة 20 6" xfId="25975" xr:uid="{296B8C88-B894-48B2-9880-6E127F7DC968}"/>
    <cellStyle name="ملاحظة 20 7" xfId="26119" xr:uid="{49239B1F-DEF2-482F-9922-3FCB3FE7C3DC}"/>
    <cellStyle name="ملاحظة 20 8" xfId="26287" xr:uid="{8FA13E29-EDA8-4984-BF5F-A60065CDB18D}"/>
    <cellStyle name="ملاحظة 20 9" xfId="26467" xr:uid="{08430FD0-11B5-44F0-922A-1A47D0EB3E40}"/>
    <cellStyle name="ملاحظة 21" xfId="25118" xr:uid="{01BBAED3-CCFC-45A1-A9A4-4B518F553FC8}"/>
    <cellStyle name="ملاحظة 22" xfId="25142" xr:uid="{38BE3652-B35B-4155-9FA3-5E84999B73CB}"/>
    <cellStyle name="ملاحظة 23" xfId="25124" xr:uid="{85854058-399C-422D-A9BB-49C5FF29DAA8}"/>
    <cellStyle name="ملاحظة 24" xfId="25292" xr:uid="{0021FCD9-8808-4BA0-88C3-ECB87D2ECC8D}"/>
    <cellStyle name="ملاحظة 25" xfId="25322" xr:uid="{911EDC55-50AE-4388-B6A7-8FD36F9DF45C}"/>
    <cellStyle name="ملاحظة 26" xfId="25310" xr:uid="{54E5E6FB-A2CB-4743-9066-9362E97A26E6}"/>
    <cellStyle name="ملاحظة 27" xfId="25472" xr:uid="{18877A12-346F-4440-81D6-D65687D2345F}"/>
    <cellStyle name="ملاحظة 28" xfId="25490" xr:uid="{87602A2E-FF76-41A4-8C52-6E0C7730B069}"/>
    <cellStyle name="ملاحظة 29" xfId="25646" xr:uid="{59E8DCB3-16E5-41C2-86EA-AB6165CB6029}"/>
    <cellStyle name="ملاحظة 3" xfId="24313" xr:uid="{F5A41150-16AD-4EC8-8901-184477917707}"/>
    <cellStyle name="ملاحظة 3 10" xfId="25095" xr:uid="{DF98E13C-A04D-40F8-8FEF-4B621093F1EC}"/>
    <cellStyle name="ملاحظة 3 10 10" xfId="26643" xr:uid="{611EB5FD-6CDA-44B1-86D2-44A41D0A8298}"/>
    <cellStyle name="ملاحظة 3 10 11" xfId="26811" xr:uid="{03F85F51-9E87-4F97-AE85-9D450CB89373}"/>
    <cellStyle name="ملاحظة 3 10 12" xfId="26991" xr:uid="{F12DDE56-25AC-4BB4-B055-F8C0064B6BCC}"/>
    <cellStyle name="ملاحظة 3 10 2" xfId="25275" xr:uid="{77F73692-8FB3-4314-AC11-C9EE562B9341}"/>
    <cellStyle name="ملاحظة 3 10 3" xfId="25455" xr:uid="{46A7F464-80B0-4D22-B230-16A5E419A732}"/>
    <cellStyle name="ملاحظة 3 10 4" xfId="25623" xr:uid="{65544833-391A-483F-B794-E5D4A00A66EF}"/>
    <cellStyle name="ملاحظة 3 10 5" xfId="25779" xr:uid="{3C938575-0973-4D74-A4C1-99E9ACEC6CAB}"/>
    <cellStyle name="ملاحظة 3 10 6" xfId="26007" xr:uid="{4497DC8E-8FD1-4782-8966-55A962494A28}"/>
    <cellStyle name="ملاحظة 3 10 7" xfId="26151" xr:uid="{99649436-D1A3-422F-8C4A-D349082A0C63}"/>
    <cellStyle name="ملاحظة 3 10 8" xfId="26319" xr:uid="{F4F06E91-7015-42C0-9097-23D63CC91934}"/>
    <cellStyle name="ملاحظة 3 10 9" xfId="26499" xr:uid="{0403F2A4-755C-42D2-9B4B-2F4B0348DA68}"/>
    <cellStyle name="ملاحظة 3 11" xfId="25082" xr:uid="{692C4E4B-7AF2-42FA-8468-3F0B6394EF30}"/>
    <cellStyle name="ملاحظة 3 11 10" xfId="26630" xr:uid="{D9258EC9-FBDC-4142-A997-D05CAED87537}"/>
    <cellStyle name="ملاحظة 3 11 11" xfId="26798" xr:uid="{9860560A-CCB9-416D-9F35-D02DA4B83B13}"/>
    <cellStyle name="ملاحظة 3 11 12" xfId="26978" xr:uid="{52B75964-12FC-4031-9F27-E38F518B8CAD}"/>
    <cellStyle name="ملاحظة 3 11 2" xfId="25262" xr:uid="{288D3029-DAF3-4109-B81D-2CD13ED5E39D}"/>
    <cellStyle name="ملاحظة 3 11 3" xfId="25442" xr:uid="{073D9EFD-67A6-419D-B334-1A85851E5BCB}"/>
    <cellStyle name="ملاحظة 3 11 4" xfId="25610" xr:uid="{468F28A2-0676-44F5-8BD0-661FE21B1D05}"/>
    <cellStyle name="ملاحظة 3 11 5" xfId="25766" xr:uid="{9509875E-7E66-48B1-867E-C98D3F9BC7C3}"/>
    <cellStyle name="ملاحظة 3 11 6" xfId="25994" xr:uid="{28D74415-0257-4778-95A3-951B4F05853B}"/>
    <cellStyle name="ملاحظة 3 11 7" xfId="26138" xr:uid="{7DB0FAAE-5C26-48CA-A226-F6F52E349255}"/>
    <cellStyle name="ملاحظة 3 11 8" xfId="26306" xr:uid="{53A4BF50-A523-4920-9B1B-204BDEC09780}"/>
    <cellStyle name="ملاحظة 3 11 9" xfId="26486" xr:uid="{D5ECCF19-5E62-4819-B1B2-67A3EFB1C46E}"/>
    <cellStyle name="ملاحظة 3 12" xfId="25066" xr:uid="{3417BBA1-6DB0-4452-BD3A-7DEC8BB403FE}"/>
    <cellStyle name="ملاحظة 3 12 10" xfId="26614" xr:uid="{1F0EE616-6E18-498C-B928-368617BCCBAA}"/>
    <cellStyle name="ملاحظة 3 12 11" xfId="26782" xr:uid="{4D406CB5-2AD5-4D3E-8C7B-A37A0712AE68}"/>
    <cellStyle name="ملاحظة 3 12 12" xfId="26962" xr:uid="{B64489C4-2281-4468-9760-79800558D405}"/>
    <cellStyle name="ملاحظة 3 12 2" xfId="25246" xr:uid="{4B909168-4511-4707-BEEF-FE6EA8C67445}"/>
    <cellStyle name="ملاحظة 3 12 3" xfId="25426" xr:uid="{A2082A9B-DAFD-4FD6-B294-CEA144C99012}"/>
    <cellStyle name="ملاحظة 3 12 4" xfId="25594" xr:uid="{343C99E5-3BC2-4E2C-A479-9DDEA221AEDF}"/>
    <cellStyle name="ملاحظة 3 12 5" xfId="25750" xr:uid="{0302FFCE-A05E-4488-BADD-B1D54E753724}"/>
    <cellStyle name="ملاحظة 3 12 6" xfId="25978" xr:uid="{5FF05E94-A6C5-4CAC-ACAA-13667494AE57}"/>
    <cellStyle name="ملاحظة 3 12 7" xfId="26122" xr:uid="{1DCBEE1C-ACBF-4144-8113-D8DDE803981D}"/>
    <cellStyle name="ملاحظة 3 12 8" xfId="26290" xr:uid="{E96FFBF2-26B2-469B-87BA-C3525A863561}"/>
    <cellStyle name="ملاحظة 3 12 9" xfId="26470" xr:uid="{1724B891-1C90-400B-ABB2-F467083AE874}"/>
    <cellStyle name="ملاحظة 3 13" xfId="25069" xr:uid="{B263D782-4301-45EB-AB49-7A49E3FCA595}"/>
    <cellStyle name="ملاحظة 3 13 10" xfId="26617" xr:uid="{8456165E-C735-4025-BE81-A6AF7246FAFC}"/>
    <cellStyle name="ملاحظة 3 13 11" xfId="26785" xr:uid="{5EFA0E4A-2993-4BAA-897D-111A5C7FFA4D}"/>
    <cellStyle name="ملاحظة 3 13 12" xfId="26965" xr:uid="{94EBE5ED-FEB9-458F-8144-6D707DF11845}"/>
    <cellStyle name="ملاحظة 3 13 2" xfId="25249" xr:uid="{FB4817F8-EC0E-4A3B-9D1C-464DDF7B659D}"/>
    <cellStyle name="ملاحظة 3 13 3" xfId="25429" xr:uid="{19D79AE8-9620-4673-A9AF-D29421D09379}"/>
    <cellStyle name="ملاحظة 3 13 4" xfId="25597" xr:uid="{2694C867-4DEC-4A03-ACAC-CBE94DD40562}"/>
    <cellStyle name="ملاحظة 3 13 5" xfId="25753" xr:uid="{E2191ECD-AD6A-406F-9BA2-6DF15B5B8B95}"/>
    <cellStyle name="ملاحظة 3 13 6" xfId="25981" xr:uid="{64D4DF26-DE1B-4139-86FD-E687709BB374}"/>
    <cellStyle name="ملاحظة 3 13 7" xfId="26125" xr:uid="{20D8AB29-1CBF-49BD-B4FE-5767E100DEFC}"/>
    <cellStyle name="ملاحظة 3 13 8" xfId="26293" xr:uid="{6AB721FE-530B-4F26-BE25-0DED8ED119CA}"/>
    <cellStyle name="ملاحظة 3 13 9" xfId="26473" xr:uid="{E0A20814-3E30-4760-8F3E-DC418A29D1FE}"/>
    <cellStyle name="ملاحظة 3 14" xfId="25108" xr:uid="{A5C70638-8438-4833-949F-4F4CA0F559F4}"/>
    <cellStyle name="ملاحظة 3 15" xfId="25132" xr:uid="{184A4761-AEB3-4D6F-B599-66CCE5B307CF}"/>
    <cellStyle name="ملاحظة 3 16" xfId="25120" xr:uid="{4E4AE069-C94E-4B62-A7F2-ADD01FCF9AF2}"/>
    <cellStyle name="ملاحظة 3 17" xfId="25293" xr:uid="{F5AE7764-E9F7-4F6C-9893-8E5D3C3644BF}"/>
    <cellStyle name="ملاحظة 3 18" xfId="25312" xr:uid="{6DAE11DE-6ADF-47E1-B394-C37330B0B1AA}"/>
    <cellStyle name="ملاحظة 3 19" xfId="25300" xr:uid="{269DF340-B3D8-408E-BCC0-CDFB486098DC}"/>
    <cellStyle name="ملاحظة 3 2" xfId="24963" xr:uid="{A97F3498-E791-4635-9BA5-324F71093415}"/>
    <cellStyle name="ملاحظة 3 2 10" xfId="26512" xr:uid="{423B8E1A-007D-4A1F-B0D4-91EABB6C19FD}"/>
    <cellStyle name="ملاحظة 3 2 11" xfId="26680" xr:uid="{2FFD8E6D-7C39-4DB1-A72F-AD243E53AAEF}"/>
    <cellStyle name="ملاحظة 3 2 12" xfId="26860" xr:uid="{DFDEBC26-7CD1-4CA1-98CA-5E010AE9122F}"/>
    <cellStyle name="ملاحظة 3 2 2" xfId="25144" xr:uid="{2CF2072E-1810-4727-8C13-144FC32AB1C1}"/>
    <cellStyle name="ملاحظة 3 2 3" xfId="25324" xr:uid="{8E22AB0C-5B38-4837-9DB4-1956B9138196}"/>
    <cellStyle name="ملاحظة 3 2 4" xfId="25492" xr:uid="{1C23C3CF-35E9-4126-9B6B-78FA78FDE3F6}"/>
    <cellStyle name="ملاحظة 3 2 5" xfId="25648" xr:uid="{E4297BA6-BF21-43D1-953B-A4BDE1F5B898}"/>
    <cellStyle name="ملاحظة 3 2 6" xfId="25876" xr:uid="{F2BA7D6C-6EAB-4D81-956F-D0BD93692944}"/>
    <cellStyle name="ملاحظة 3 2 7" xfId="26020" xr:uid="{EA8C9D7A-38BE-41BF-A835-9CDF90B11D5B}"/>
    <cellStyle name="ملاحظة 3 2 8" xfId="26188" xr:uid="{49E02FEC-4A26-4901-B78C-8606872793F7}"/>
    <cellStyle name="ملاحظة 3 2 9" xfId="26368" xr:uid="{D8745C01-9CFB-4865-9131-C6E8BB6A3E87}"/>
    <cellStyle name="ملاحظة 3 20" xfId="25473" xr:uid="{E2158286-7DEA-4F5A-9DE2-815EFDEA92A7}"/>
    <cellStyle name="ملاحظة 3 21" xfId="25480" xr:uid="{0341913A-106D-499C-8722-CA7E669B55B9}"/>
    <cellStyle name="ملاحظة 3 22" xfId="25636" xr:uid="{61B5BD74-D49E-43BF-BABC-49CCCB61D0D9}"/>
    <cellStyle name="ملاحظة 3 23" xfId="25862" xr:uid="{55948E50-C2B3-4312-88D3-71615F96E889}"/>
    <cellStyle name="ملاحظة 3 24" xfId="25840" xr:uid="{4D1165AC-5BA4-451B-951D-FD60DDAC35A5}"/>
    <cellStyle name="ملاحظة 3 25" xfId="25839" xr:uid="{624D39F3-C47B-47DB-8A1F-EF2B431A093D}"/>
    <cellStyle name="ملاحظة 3 26" xfId="25853" xr:uid="{8744BCF7-49DF-4B1E-B050-7FB464D0F58C}"/>
    <cellStyle name="ملاحظة 3 27" xfId="25855" xr:uid="{D31B33AD-C916-4B3B-A34E-42D6991D61A0}"/>
    <cellStyle name="ملاحظة 3 28" xfId="25794" xr:uid="{BCDED454-E554-40C1-A3DA-B2A40AAA46FF}"/>
    <cellStyle name="ملاحظة 3 29" xfId="25854" xr:uid="{7B12F53F-1350-49C9-87C4-F6CB3B1213EC}"/>
    <cellStyle name="ملاحظة 3 3" xfId="24988" xr:uid="{D0D4567A-D6F2-4F98-A1B6-871B53BC7599}"/>
    <cellStyle name="ملاحظة 3 3 10" xfId="26536" xr:uid="{4C1F3865-5C58-4740-9489-5505F79EB6D9}"/>
    <cellStyle name="ملاحظة 3 3 11" xfId="26704" xr:uid="{AD9F907B-4B03-4CF1-9DA8-6B07B302D142}"/>
    <cellStyle name="ملاحظة 3 3 12" xfId="26884" xr:uid="{AF32587C-9CDE-44C3-A65E-3BC0A6DD8D23}"/>
    <cellStyle name="ملاحظة 3 3 2" xfId="25168" xr:uid="{8B196357-C489-493C-86B0-473AC0579254}"/>
    <cellStyle name="ملاحظة 3 3 3" xfId="25348" xr:uid="{3254A9A1-BD0D-47A4-8D44-7B8FA63FE869}"/>
    <cellStyle name="ملاحظة 3 3 4" xfId="25516" xr:uid="{F0680972-D9D5-41CC-9B23-0F1FC8C4431B}"/>
    <cellStyle name="ملاحظة 3 3 5" xfId="25672" xr:uid="{DA11B202-1EAA-42D0-845B-5189728A354F}"/>
    <cellStyle name="ملاحظة 3 3 6" xfId="25900" xr:uid="{76C98D49-88B8-4E64-AEB3-7645BCD6F489}"/>
    <cellStyle name="ملاحظة 3 3 7" xfId="26044" xr:uid="{ADDE7FB1-C3FB-440E-A64D-31E6F0BB26E1}"/>
    <cellStyle name="ملاحظة 3 3 8" xfId="26212" xr:uid="{E1C89CEC-16C0-4270-A274-35C93521854D}"/>
    <cellStyle name="ملاحظة 3 3 9" xfId="26392" xr:uid="{EC70E711-2A68-4A16-B9EF-3C7CB42F8907}"/>
    <cellStyle name="ملاحظة 3 30" xfId="26176" xr:uid="{FF9D2A03-3367-4817-99D5-7EBC146257D7}"/>
    <cellStyle name="ملاحظة 3 31" xfId="26166" xr:uid="{B4F47C30-6869-43A1-A316-F829F49F37C8}"/>
    <cellStyle name="ملاحظة 3 32" xfId="26356" xr:uid="{6BFE9FD6-9AB7-4223-A750-1EC83466F788}"/>
    <cellStyle name="ملاحظة 3 33" xfId="26338" xr:uid="{E1908D04-29A5-4B7D-9941-4635C1208BDA}"/>
    <cellStyle name="ملاحظة 3 34" xfId="26334" xr:uid="{3664F4FB-EC7B-42E7-8DD6-4A43914B3F73}"/>
    <cellStyle name="ملاحظة 3 35" xfId="26656" xr:uid="{7B8EF119-A3B7-41AA-9C27-CBCF6B4FE6C0}"/>
    <cellStyle name="ملاحظة 3 36" xfId="26668" xr:uid="{C819BF60-34D6-4725-B3FD-895C46197D75}"/>
    <cellStyle name="ملاحظة 3 37" xfId="26847" xr:uid="{F005D06C-E763-4DC2-A780-0B18E6180218}"/>
    <cellStyle name="ملاحظة 3 38" xfId="26839" xr:uid="{980AA275-287C-4C8F-9098-87B1FE09D74D}"/>
    <cellStyle name="ملاحظة 3 39" xfId="26823" xr:uid="{08AED5C1-4AA3-41A9-BDFD-91C5E4E51B27}"/>
    <cellStyle name="ملاحظة 3 4" xfId="24981" xr:uid="{BC16CB0C-942E-4A34-B635-36F6A4093398}"/>
    <cellStyle name="ملاحظة 3 4 10" xfId="26529" xr:uid="{85FEB1CA-F2A3-4C75-ADE3-606E3EA9CF39}"/>
    <cellStyle name="ملاحظة 3 4 11" xfId="26697" xr:uid="{D44EDFB4-7EE4-4172-8A09-1389C1F92D0B}"/>
    <cellStyle name="ملاحظة 3 4 12" xfId="26877" xr:uid="{26C58BE9-9672-4555-88A4-C4BEEB005F88}"/>
    <cellStyle name="ملاحظة 3 4 2" xfId="25161" xr:uid="{976E8C3F-EEC7-4B21-96F1-B47973B05C7D}"/>
    <cellStyle name="ملاحظة 3 4 3" xfId="25341" xr:uid="{53E658A6-C5BE-490E-9FC5-E364B2E9C903}"/>
    <cellStyle name="ملاحظة 3 4 4" xfId="25509" xr:uid="{CBE1C9F5-A9D8-41F9-80DE-DBEE38EEBFAA}"/>
    <cellStyle name="ملاحظة 3 4 5" xfId="25665" xr:uid="{389FDDB1-0054-41A2-BECD-9F282319F7D1}"/>
    <cellStyle name="ملاحظة 3 4 6" xfId="25893" xr:uid="{1DFDAEDD-EFD0-4C84-A8CF-DDA0EF85AED6}"/>
    <cellStyle name="ملاحظة 3 4 7" xfId="26037" xr:uid="{162796A8-42A4-43D7-9F6E-7C67730F0FE8}"/>
    <cellStyle name="ملاحظة 3 4 8" xfId="26205" xr:uid="{2EBA3C76-7AF2-45B7-8B2C-03CE5A5AC978}"/>
    <cellStyle name="ملاحظة 3 4 9" xfId="26385" xr:uid="{1283FA70-CD4B-4624-97B0-CE5AB20A913A}"/>
    <cellStyle name="ملاحظة 3 5" xfId="25000" xr:uid="{157C9B95-8168-497D-90D6-1BE3B37A6395}"/>
    <cellStyle name="ملاحظة 3 5 10" xfId="26548" xr:uid="{A3E12C33-186A-4E14-9EFE-012A94D064FF}"/>
    <cellStyle name="ملاحظة 3 5 11" xfId="26716" xr:uid="{2466BD63-26EC-409E-8FF9-FBBDE76F0B75}"/>
    <cellStyle name="ملاحظة 3 5 12" xfId="26896" xr:uid="{B62839BB-1AAA-4D37-A4BB-515D95E3B842}"/>
    <cellStyle name="ملاحظة 3 5 2" xfId="25180" xr:uid="{0B97955E-DE97-4B39-A0B7-A9DABD83CC7D}"/>
    <cellStyle name="ملاحظة 3 5 3" xfId="25360" xr:uid="{8E8FB840-4887-437B-807E-8654325CA3E5}"/>
    <cellStyle name="ملاحظة 3 5 4" xfId="25528" xr:uid="{E5B2AE28-2A55-4689-9700-453EE405E93C}"/>
    <cellStyle name="ملاحظة 3 5 5" xfId="25684" xr:uid="{FD80CB76-CFF2-4B7B-83B5-65E94CD59962}"/>
    <cellStyle name="ملاحظة 3 5 6" xfId="25912" xr:uid="{7CCC227D-3FC5-498E-9BE9-39D3370D3135}"/>
    <cellStyle name="ملاحظة 3 5 7" xfId="26056" xr:uid="{28050A46-80B7-4BF6-8E76-B2F17D2E78B0}"/>
    <cellStyle name="ملاحظة 3 5 8" xfId="26224" xr:uid="{BAEAA8B8-074E-4E36-9E55-602C8511139C}"/>
    <cellStyle name="ملاحظة 3 5 9" xfId="26404" xr:uid="{DBF77831-16B6-40F5-B161-F984027A2512}"/>
    <cellStyle name="ملاحظة 3 6" xfId="25047" xr:uid="{0D6AC44C-F4A6-491B-9D2C-043781A2E1A7}"/>
    <cellStyle name="ملاحظة 3 6 10" xfId="26595" xr:uid="{501B0EBB-4403-481A-82A7-0FA327C27E2C}"/>
    <cellStyle name="ملاحظة 3 6 11" xfId="26763" xr:uid="{AA0D0E3F-5679-4D8F-BEAC-6C774BB6FE14}"/>
    <cellStyle name="ملاحظة 3 6 12" xfId="26943" xr:uid="{01E872A7-2418-4BE4-8DB3-26E08C48811F}"/>
    <cellStyle name="ملاحظة 3 6 2" xfId="25227" xr:uid="{EE920DA1-6C3C-4B4A-9C5A-DC22809E05FE}"/>
    <cellStyle name="ملاحظة 3 6 3" xfId="25407" xr:uid="{146A4921-8482-406A-8EA9-5E42F1FCC0BE}"/>
    <cellStyle name="ملاحظة 3 6 4" xfId="25575" xr:uid="{503EA185-A2F8-4BBF-9490-F04C3191A7FF}"/>
    <cellStyle name="ملاحظة 3 6 5" xfId="25731" xr:uid="{AD1F8370-3BE4-4EA5-AF0E-C7CDBFC3F366}"/>
    <cellStyle name="ملاحظة 3 6 6" xfId="25959" xr:uid="{BF4EA986-8549-414A-AFFB-2C6663F6914C}"/>
    <cellStyle name="ملاحظة 3 6 7" xfId="26103" xr:uid="{BCE4BF9B-564B-452E-B7CE-A63B69BA9610}"/>
    <cellStyle name="ملاحظة 3 6 8" xfId="26271" xr:uid="{B0C97E59-4804-4562-84D8-45597979C7EB}"/>
    <cellStyle name="ملاحظة 3 6 9" xfId="26451" xr:uid="{5E0130DF-53FB-4283-9CF5-65431B50FADB}"/>
    <cellStyle name="ملاحظة 3 7" xfId="25034" xr:uid="{F8603FBB-8008-47CC-AE68-054DAEF03C8D}"/>
    <cellStyle name="ملاحظة 3 7 10" xfId="26582" xr:uid="{4FA4C6F3-1062-433C-B285-180FFC109F69}"/>
    <cellStyle name="ملاحظة 3 7 11" xfId="26750" xr:uid="{76079DE0-7BDA-4AA6-8446-7CC099C95AB4}"/>
    <cellStyle name="ملاحظة 3 7 12" xfId="26930" xr:uid="{0F573145-9734-49D1-BCC7-D608583DFC80}"/>
    <cellStyle name="ملاحظة 3 7 2" xfId="25214" xr:uid="{55D90DB8-CB45-4AFF-A425-6B3925ED9D5C}"/>
    <cellStyle name="ملاحظة 3 7 3" xfId="25394" xr:uid="{14569BAE-8B02-404F-B970-47D178F1D159}"/>
    <cellStyle name="ملاحظة 3 7 4" xfId="25562" xr:uid="{30996C64-55B2-4FCD-8E7C-3C6923AF9157}"/>
    <cellStyle name="ملاحظة 3 7 5" xfId="25718" xr:uid="{C1B39DE6-F8A8-4487-A9B9-54F538BBCDC1}"/>
    <cellStyle name="ملاحظة 3 7 6" xfId="25946" xr:uid="{8FE6EE22-CE1B-4EBE-9340-017058B238BD}"/>
    <cellStyle name="ملاحظة 3 7 7" xfId="26090" xr:uid="{027D6D97-1D6C-43A3-981B-2C3AC6B445C5}"/>
    <cellStyle name="ملاحظة 3 7 8" xfId="26258" xr:uid="{78397DF0-86D7-4B53-8FC7-7633DBD83265}"/>
    <cellStyle name="ملاحظة 3 7 9" xfId="26438" xr:uid="{07DCAE12-290C-4CD3-A5E5-FAB8BC6A5F66}"/>
    <cellStyle name="ملاحظة 3 8" xfId="25018" xr:uid="{D68E5D1D-2AF6-4476-B292-4B4DD59DDD70}"/>
    <cellStyle name="ملاحظة 3 8 10" xfId="26566" xr:uid="{4713A259-6C58-4098-8D37-A9D27B2C1C3E}"/>
    <cellStyle name="ملاحظة 3 8 11" xfId="26734" xr:uid="{4176B95D-7A51-4B0A-BBA3-7F4EE5E69E11}"/>
    <cellStyle name="ملاحظة 3 8 12" xfId="26914" xr:uid="{8F75A2D4-BF19-4104-B86E-09A579FF7781}"/>
    <cellStyle name="ملاحظة 3 8 2" xfId="25198" xr:uid="{3F0F1BF3-74AC-40AB-8546-B6D473E1B280}"/>
    <cellStyle name="ملاحظة 3 8 3" xfId="25378" xr:uid="{B0CA0672-8FE7-41BA-8EBB-BD566805B6E4}"/>
    <cellStyle name="ملاحظة 3 8 4" xfId="25546" xr:uid="{EB4998E9-F4A0-410B-82EF-E013E168A6B4}"/>
    <cellStyle name="ملاحظة 3 8 5" xfId="25702" xr:uid="{93D8E969-7D8C-484E-B3A5-9519B9C3407D}"/>
    <cellStyle name="ملاحظة 3 8 6" xfId="25930" xr:uid="{02BBB00D-CA3B-4D7F-AE75-92E130AB0BF7}"/>
    <cellStyle name="ملاحظة 3 8 7" xfId="26074" xr:uid="{D14FC00F-C61C-42A8-B58C-0E76E616E57D}"/>
    <cellStyle name="ملاحظة 3 8 8" xfId="26242" xr:uid="{2342B442-2EC4-4996-88F0-14BC10106658}"/>
    <cellStyle name="ملاحظة 3 8 9" xfId="26422" xr:uid="{5F9DC51D-33B7-494A-BA64-F73AE4506827}"/>
    <cellStyle name="ملاحظة 3 9" xfId="25021" xr:uid="{FFD1492F-E52A-4267-A9BF-988759FBE2BE}"/>
    <cellStyle name="ملاحظة 3 9 10" xfId="26569" xr:uid="{0E260568-932D-4E06-A324-B470C3BDFD4D}"/>
    <cellStyle name="ملاحظة 3 9 11" xfId="26737" xr:uid="{D0608E57-A39D-42D4-8D0D-1ECD2910379F}"/>
    <cellStyle name="ملاحظة 3 9 12" xfId="26917" xr:uid="{EC264079-CBE1-4D6B-8CDB-F5307B45D7F9}"/>
    <cellStyle name="ملاحظة 3 9 2" xfId="25201" xr:uid="{702B45DC-9B2A-4C32-9CCB-B9D04C3A7F7E}"/>
    <cellStyle name="ملاحظة 3 9 3" xfId="25381" xr:uid="{D05E77CA-2E88-476B-BB7E-3832828BC354}"/>
    <cellStyle name="ملاحظة 3 9 4" xfId="25549" xr:uid="{4A805682-8F78-42EA-B070-CD5FD5F9C5A7}"/>
    <cellStyle name="ملاحظة 3 9 5" xfId="25705" xr:uid="{90D858F0-E2BC-40AC-823D-484E89D24416}"/>
    <cellStyle name="ملاحظة 3 9 6" xfId="25933" xr:uid="{1058FB04-1B6B-429D-92D6-A1C1C7B3C5E6}"/>
    <cellStyle name="ملاحظة 3 9 7" xfId="26077" xr:uid="{E2F808D9-AD50-4B4F-B2D9-A095965ED133}"/>
    <cellStyle name="ملاحظة 3 9 8" xfId="26245" xr:uid="{FF866D8C-D224-4C1C-A71B-483BFAEAC043}"/>
    <cellStyle name="ملاحظة 3 9 9" xfId="26425" xr:uid="{C0F7722F-0D8A-4536-86A1-8ADE8627CCAB}"/>
    <cellStyle name="ملاحظة 30" xfId="25872" xr:uid="{36E91053-BFAF-44AF-AA09-AF51BA8F6976}"/>
    <cellStyle name="ملاحظة 31" xfId="25831" xr:uid="{88CD7288-7BE5-4A69-A4E0-38DB0B3EB94D}"/>
    <cellStyle name="ملاحظة 32" xfId="25858" xr:uid="{C640F40A-296D-4466-BD7D-DA136DFF7A22}"/>
    <cellStyle name="ملاحظة 33" xfId="25832" xr:uid="{3573EA52-CDC3-43EB-914A-830851FADF7F}"/>
    <cellStyle name="ملاحظة 34" xfId="25856" xr:uid="{8F386173-C71D-4908-91D1-6F5511D23BB4}"/>
    <cellStyle name="ملاحظة 35" xfId="25814" xr:uid="{4CDF0A98-6F5E-471A-984F-FC37A6B4F460}"/>
    <cellStyle name="ملاحظة 36" xfId="25833" xr:uid="{11B25C27-F15F-4986-96FC-FF9CD36451A2}"/>
    <cellStyle name="ملاحظة 37" xfId="26186" xr:uid="{067D4CF7-75A0-4BD1-84C5-7D9FC0E83420}"/>
    <cellStyle name="ملاحظة 38" xfId="26169" xr:uid="{81491881-88FF-4C0A-83F7-7E4C733297C1}"/>
    <cellStyle name="ملاحظة 39" xfId="26366" xr:uid="{9763A0E6-96E5-4670-810C-2137B52CC70E}"/>
    <cellStyle name="ملاحظة 4" xfId="24314" xr:uid="{D92F9537-EA4A-41A8-A388-002C2632B315}"/>
    <cellStyle name="ملاحظة 4 10" xfId="25096" xr:uid="{368D1761-0222-43DA-ABFA-25CF00EFBCBB}"/>
    <cellStyle name="ملاحظة 4 10 10" xfId="26644" xr:uid="{289067FD-D422-459D-9455-CF1A70AF515E}"/>
    <cellStyle name="ملاحظة 4 10 11" xfId="26812" xr:uid="{6FDBB21A-C7A5-413B-BB4D-24D23A72C1A6}"/>
    <cellStyle name="ملاحظة 4 10 12" xfId="26992" xr:uid="{D79E3A98-36EC-4305-9279-8C28791E4DC1}"/>
    <cellStyle name="ملاحظة 4 10 2" xfId="25276" xr:uid="{652893CD-B4EF-4511-AE46-6E2B5A53073E}"/>
    <cellStyle name="ملاحظة 4 10 3" xfId="25456" xr:uid="{B58BB808-EC47-41E2-A71C-76AE58A7D7D8}"/>
    <cellStyle name="ملاحظة 4 10 4" xfId="25624" xr:uid="{3D8FB012-F3A6-4273-A9DA-BAB1BDF99F12}"/>
    <cellStyle name="ملاحظة 4 10 5" xfId="25780" xr:uid="{19F4A749-E8A7-46D9-A14F-F2C553B92046}"/>
    <cellStyle name="ملاحظة 4 10 6" xfId="26008" xr:uid="{EBB297E3-D17E-435A-9A60-DB5C5AA3A85A}"/>
    <cellStyle name="ملاحظة 4 10 7" xfId="26152" xr:uid="{C92DABD2-5577-421B-95DD-B919DB040F27}"/>
    <cellStyle name="ملاحظة 4 10 8" xfId="26320" xr:uid="{89AEAD0C-A9FE-4171-B7F5-EC35567CB8BA}"/>
    <cellStyle name="ملاحظة 4 10 9" xfId="26500" xr:uid="{8D1FDE5F-87ED-416B-AA8D-F745AFF87161}"/>
    <cellStyle name="ملاحظة 4 11" xfId="25091" xr:uid="{87B958C6-D15F-4D3A-8B56-2190B550A7AC}"/>
    <cellStyle name="ملاحظة 4 11 10" xfId="26639" xr:uid="{19F17475-E56F-4320-8368-B4D3666E3711}"/>
    <cellStyle name="ملاحظة 4 11 11" xfId="26807" xr:uid="{605114CF-5672-477D-9724-344E04E86CF5}"/>
    <cellStyle name="ملاحظة 4 11 12" xfId="26987" xr:uid="{1F166296-9FC1-4E5F-9A8B-5F26C69A95A6}"/>
    <cellStyle name="ملاحظة 4 11 2" xfId="25271" xr:uid="{2569F7CF-27DC-4667-AD8B-B5903D66AF6E}"/>
    <cellStyle name="ملاحظة 4 11 3" xfId="25451" xr:uid="{756D8434-4E0F-4086-B63C-D7D1FC9CA018}"/>
    <cellStyle name="ملاحظة 4 11 4" xfId="25619" xr:uid="{9CA82BBA-66BC-4FD3-B106-F337FF763F03}"/>
    <cellStyle name="ملاحظة 4 11 5" xfId="25775" xr:uid="{23999336-AD19-4759-A073-900A8F0031AE}"/>
    <cellStyle name="ملاحظة 4 11 6" xfId="26003" xr:uid="{54AA5A0D-B010-422E-BC23-5C29BD921D9D}"/>
    <cellStyle name="ملاحظة 4 11 7" xfId="26147" xr:uid="{BB66F8E1-8B2D-4A42-A812-65D85D255A2D}"/>
    <cellStyle name="ملاحظة 4 11 8" xfId="26315" xr:uid="{FA528364-88DB-44FB-BA0D-E081DC1A6B6C}"/>
    <cellStyle name="ملاحظة 4 11 9" xfId="26495" xr:uid="{E650D62E-F49A-4B10-8AC7-69E5BF564441}"/>
    <cellStyle name="ملاحظة 4 12" xfId="25093" xr:uid="{3D201B6C-38B1-4E9D-86A4-25F5650FED09}"/>
    <cellStyle name="ملاحظة 4 12 10" xfId="26641" xr:uid="{A6FA17D5-FDC6-47F0-8939-D19F31434E8B}"/>
    <cellStyle name="ملاحظة 4 12 11" xfId="26809" xr:uid="{44F4F728-E0D0-4C6A-87A8-82800A4F7B4A}"/>
    <cellStyle name="ملاحظة 4 12 12" xfId="26989" xr:uid="{E5C35D4B-685F-4519-8165-35E2D7CEAB38}"/>
    <cellStyle name="ملاحظة 4 12 2" xfId="25273" xr:uid="{0FD8979F-550A-4EF1-AFF1-150E9D494EE4}"/>
    <cellStyle name="ملاحظة 4 12 3" xfId="25453" xr:uid="{9B11D209-52C6-4D3C-BADB-23557499210E}"/>
    <cellStyle name="ملاحظة 4 12 4" xfId="25621" xr:uid="{CEC30A24-1D41-41F3-8E2F-2196FFA945D1}"/>
    <cellStyle name="ملاحظة 4 12 5" xfId="25777" xr:uid="{246E6534-8765-4938-904D-C51BED475E08}"/>
    <cellStyle name="ملاحظة 4 12 6" xfId="26005" xr:uid="{65EED23A-0B55-49E4-B336-794698F970D8}"/>
    <cellStyle name="ملاحظة 4 12 7" xfId="26149" xr:uid="{068F57AA-3F41-4FE2-8101-08E8AFB14431}"/>
    <cellStyle name="ملاحظة 4 12 8" xfId="26317" xr:uid="{C1C46715-BE52-4AEA-863D-6820030DC75F}"/>
    <cellStyle name="ملاحظة 4 12 9" xfId="26497" xr:uid="{63D67551-336C-4A60-928D-F87CA0878C5B}"/>
    <cellStyle name="ملاحظة 4 13" xfId="25081" xr:uid="{2A6EAE04-0D81-44E2-B9F5-40EDF64D625C}"/>
    <cellStyle name="ملاحظة 4 13 10" xfId="26629" xr:uid="{A63C3765-2ADB-4C64-8B43-038BEBA5BD41}"/>
    <cellStyle name="ملاحظة 4 13 11" xfId="26797" xr:uid="{429AF02E-FD6C-4FE9-ABA9-0DA0DAA5C3C9}"/>
    <cellStyle name="ملاحظة 4 13 12" xfId="26977" xr:uid="{92C24869-6C31-41A7-BCC4-F08611AC816C}"/>
    <cellStyle name="ملاحظة 4 13 2" xfId="25261" xr:uid="{C499BAEB-ED23-47BC-842C-445668560D84}"/>
    <cellStyle name="ملاحظة 4 13 3" xfId="25441" xr:uid="{21B729E9-C213-46D3-8BBE-3B78B33AB5B5}"/>
    <cellStyle name="ملاحظة 4 13 4" xfId="25609" xr:uid="{3F819430-6EC4-45CA-9FED-7A9DC510D3A8}"/>
    <cellStyle name="ملاحظة 4 13 5" xfId="25765" xr:uid="{4FA6E80A-3A3C-4755-8185-0370CF35F54B}"/>
    <cellStyle name="ملاحظة 4 13 6" xfId="25993" xr:uid="{29DDEE1E-7283-4B3C-A30A-2540F3794944}"/>
    <cellStyle name="ملاحظة 4 13 7" xfId="26137" xr:uid="{90B4DAE0-0E46-4777-9372-1F671D30D308}"/>
    <cellStyle name="ملاحظة 4 13 8" xfId="26305" xr:uid="{2948F624-0A95-47EB-862E-AC2697BF69A9}"/>
    <cellStyle name="ملاحظة 4 13 9" xfId="26485" xr:uid="{DBEEF793-C104-486C-A9FF-570D76BD77E4}"/>
    <cellStyle name="ملاحظة 4 14" xfId="25109" xr:uid="{AB3EACB6-21FF-446D-AC0C-5FF233D5CB25}"/>
    <cellStyle name="ملاحظة 4 15" xfId="25133" xr:uid="{910CFC44-C1C2-41DF-97FA-5047F133CA30}"/>
    <cellStyle name="ملاحظة 4 16" xfId="25126" xr:uid="{E9450644-41DD-4A20-ADBA-9E732CB50E28}"/>
    <cellStyle name="ملاحظة 4 17" xfId="25297" xr:uid="{25CFF2CA-554B-405D-A836-9EA00C44A411}"/>
    <cellStyle name="ملاحظة 4 18" xfId="25313" xr:uid="{C0ABCEA6-7413-4EAC-B9FD-B70FA95F4DF3}"/>
    <cellStyle name="ملاحظة 4 19" xfId="25306" xr:uid="{259119C6-F9A6-40C8-B5F8-D246FEDA0DD5}"/>
    <cellStyle name="ملاحظة 4 2" xfId="24964" xr:uid="{E51CBD48-E4DC-4F9A-8BBE-71374BE77567}"/>
    <cellStyle name="ملاحظة 4 2 10" xfId="26513" xr:uid="{0B2D54EF-2353-4C15-8AD6-F4A672AF4451}"/>
    <cellStyle name="ملاحظة 4 2 11" xfId="26681" xr:uid="{736CD68A-F1B8-4971-BBF8-A29D59C2F8CD}"/>
    <cellStyle name="ملاحظة 4 2 12" xfId="26861" xr:uid="{433809B9-4E93-4B05-9FB4-3DED1CC1F44C}"/>
    <cellStyle name="ملاحظة 4 2 2" xfId="25145" xr:uid="{1F378CC6-9502-477E-9C38-F2E57C374E02}"/>
    <cellStyle name="ملاحظة 4 2 3" xfId="25325" xr:uid="{742FC465-7C3C-4915-B839-812EC7EF7ED5}"/>
    <cellStyle name="ملاحظة 4 2 4" xfId="25493" xr:uid="{2E70B8EB-C3C0-4EE3-8B4E-5463B26DB007}"/>
    <cellStyle name="ملاحظة 4 2 5" xfId="25649" xr:uid="{22309E0B-18E3-4A73-9A6D-D237F317C7E4}"/>
    <cellStyle name="ملاحظة 4 2 6" xfId="25877" xr:uid="{D5A1F05C-E5AA-4A92-B08D-FB901653E291}"/>
    <cellStyle name="ملاحظة 4 2 7" xfId="26021" xr:uid="{DDA5FDA2-2A0B-418E-985A-B3D440F26C54}"/>
    <cellStyle name="ملاحظة 4 2 8" xfId="26189" xr:uid="{6A38B458-88D6-47DB-9D7F-6AE54C80BBB3}"/>
    <cellStyle name="ملاحظة 4 2 9" xfId="26369" xr:uid="{2D1166D9-854E-40A5-BE1D-7FB09451805E}"/>
    <cellStyle name="ملاحظة 4 20" xfId="25477" xr:uid="{0D928D10-E18D-4153-A43B-08D06A2368BB}"/>
    <cellStyle name="ملاحظة 4 21" xfId="25481" xr:uid="{98071FB6-D4D4-491B-A21B-19FE8CF6F385}"/>
    <cellStyle name="ملاحظة 4 22" xfId="25637" xr:uid="{72FA2009-DE15-4A7D-927A-7C3FA68D8792}"/>
    <cellStyle name="ملاحظة 4 23" xfId="25863" xr:uid="{65A941C0-C17C-4B06-B5FA-73D809D9294D}"/>
    <cellStyle name="ملاحظة 4 24" xfId="25857" xr:uid="{593AC3FE-F19D-4CCB-8519-7B7A89996670}"/>
    <cellStyle name="ملاحظة 4 25" xfId="25829" xr:uid="{304AC15D-C0E7-473C-BDB6-0B0577E720E3}"/>
    <cellStyle name="ملاحظة 4 26" xfId="25799" xr:uid="{C32F7EE3-BB9D-42D7-8FB3-7F498EF11D7B}"/>
    <cellStyle name="ملاحظة 4 27" xfId="25802" xr:uid="{DF7E5091-8C59-448F-910C-33F6B2080453}"/>
    <cellStyle name="ملاحظة 4 28" xfId="25813" xr:uid="{39722A0B-B2BD-4288-9217-602DE1577C2E}"/>
    <cellStyle name="ملاحظة 4 29" xfId="25841" xr:uid="{7F387317-2FF6-4E67-A40E-F3049AAD8811}"/>
    <cellStyle name="ملاحظة 4 3" xfId="24989" xr:uid="{B88BA837-BD9A-4D63-AA8B-480C24967393}"/>
    <cellStyle name="ملاحظة 4 3 10" xfId="26537" xr:uid="{26689995-EC1A-40D4-9598-BCFD94C24DC0}"/>
    <cellStyle name="ملاحظة 4 3 11" xfId="26705" xr:uid="{36B0C101-EC9A-4F05-A3D6-446984F7FE3C}"/>
    <cellStyle name="ملاحظة 4 3 12" xfId="26885" xr:uid="{F30EDE58-0B5F-4D46-8B46-71CFB82C4C2A}"/>
    <cellStyle name="ملاحظة 4 3 2" xfId="25169" xr:uid="{AF63621C-1CC5-4D38-A4D3-695D57E44391}"/>
    <cellStyle name="ملاحظة 4 3 3" xfId="25349" xr:uid="{0C9F9319-2FBE-467C-A1F2-14224D6311B1}"/>
    <cellStyle name="ملاحظة 4 3 4" xfId="25517" xr:uid="{16FD4C26-7550-415A-837C-3CA5FA5C46DD}"/>
    <cellStyle name="ملاحظة 4 3 5" xfId="25673" xr:uid="{10CC2CC5-E38A-41ED-ACF0-3247C1AF8936}"/>
    <cellStyle name="ملاحظة 4 3 6" xfId="25901" xr:uid="{D0CA60FA-69E7-4D4C-91D1-F925ECD55C2E}"/>
    <cellStyle name="ملاحظة 4 3 7" xfId="26045" xr:uid="{F407F40B-09F5-4EA2-8117-5D0A3453AF7C}"/>
    <cellStyle name="ملاحظة 4 3 8" xfId="26213" xr:uid="{03C46D6E-1D58-4C7E-9DE9-35CABBD0779F}"/>
    <cellStyle name="ملاحظة 4 3 9" xfId="26393" xr:uid="{1D296E75-2277-40F8-BAEF-477591C90D30}"/>
    <cellStyle name="ملاحظة 4 30" xfId="26177" xr:uid="{19C87657-BCBD-4325-A7A2-8C7B65E1BC74}"/>
    <cellStyle name="ملاحظة 4 31" xfId="26171" xr:uid="{5096B81D-2D52-4A29-B425-A5FED0DC8400}"/>
    <cellStyle name="ملاحظة 4 32" xfId="26357" xr:uid="{5345A2BF-88F8-4D40-B01E-4EA84B272B02}"/>
    <cellStyle name="ملاحظة 4 33" xfId="26335" xr:uid="{1566631D-764E-4F91-8B0B-EC3C74DBBFAA}"/>
    <cellStyle name="ملاحظة 4 34" xfId="26342" xr:uid="{FCDAFFB8-770A-4E32-812E-DD5708774039}"/>
    <cellStyle name="ملاحظة 4 35" xfId="26657" xr:uid="{75083D16-D341-499B-B11B-29EB22471306}"/>
    <cellStyle name="ملاحظة 4 36" xfId="26669" xr:uid="{D4AA953E-6B37-4818-9D41-8A14E8BF969D}"/>
    <cellStyle name="ملاحظة 4 37" xfId="26848" xr:uid="{ECFB8BD6-6058-429B-8378-D4967E9531BB}"/>
    <cellStyle name="ملاحظة 4 38" xfId="26844" xr:uid="{8D0FE781-3342-4D0E-9285-F3D20C90274C}"/>
    <cellStyle name="ملاحظة 4 39" xfId="26858" xr:uid="{0A87C12E-DA6F-475D-B1B6-1017D6F8754D}"/>
    <cellStyle name="ملاحظة 4 4" xfId="24986" xr:uid="{513034B7-C91E-42C6-B15E-97346E6D9E98}"/>
    <cellStyle name="ملاحظة 4 4 10" xfId="26534" xr:uid="{4956260E-FEC0-4F9D-AE8A-257421147271}"/>
    <cellStyle name="ملاحظة 4 4 11" xfId="26702" xr:uid="{C669734A-E996-4EEE-97A6-BC9830FBFE1D}"/>
    <cellStyle name="ملاحظة 4 4 12" xfId="26882" xr:uid="{1E4DEE74-CF48-48A6-81A6-C2B64993681D}"/>
    <cellStyle name="ملاحظة 4 4 2" xfId="25166" xr:uid="{454A6E96-B40D-4F50-B82D-A4CC53D93845}"/>
    <cellStyle name="ملاحظة 4 4 3" xfId="25346" xr:uid="{6D964527-212C-4C6A-BE57-15FE1D3D0EE4}"/>
    <cellStyle name="ملاحظة 4 4 4" xfId="25514" xr:uid="{7B0FF870-86CE-43ED-A28D-1D477A38263C}"/>
    <cellStyle name="ملاحظة 4 4 5" xfId="25670" xr:uid="{8656F895-A77E-48AD-9649-CAF04E7301A2}"/>
    <cellStyle name="ملاحظة 4 4 6" xfId="25898" xr:uid="{552925FD-6952-4851-BBB7-600A77DE42AA}"/>
    <cellStyle name="ملاحظة 4 4 7" xfId="26042" xr:uid="{F2B5EAD5-E566-4C65-AFA0-41D1C0553BD6}"/>
    <cellStyle name="ملاحظة 4 4 8" xfId="26210" xr:uid="{DF5E876D-0BF8-46C7-ADBE-343E3A726E12}"/>
    <cellStyle name="ملاحظة 4 4 9" xfId="26390" xr:uid="{AE3775E0-9727-42FE-ACCE-CFA47904D8C4}"/>
    <cellStyle name="ملاحظة 4 5" xfId="25001" xr:uid="{1A1ABCE0-BEE3-495F-95E7-66E8ECD62131}"/>
    <cellStyle name="ملاحظة 4 5 10" xfId="26549" xr:uid="{9C7C7220-E2EA-46AC-BE4C-DD91BB37926C}"/>
    <cellStyle name="ملاحظة 4 5 11" xfId="26717" xr:uid="{DDAC0068-9233-47E1-BA9C-4314ED466579}"/>
    <cellStyle name="ملاحظة 4 5 12" xfId="26897" xr:uid="{F72BBBB2-5233-4827-AF97-A214BC4F5A11}"/>
    <cellStyle name="ملاحظة 4 5 2" xfId="25181" xr:uid="{551C65AA-329F-4B6F-A74E-76633AD14EDA}"/>
    <cellStyle name="ملاحظة 4 5 3" xfId="25361" xr:uid="{8968B201-3E4D-4214-BDB2-D44C8123EE13}"/>
    <cellStyle name="ملاحظة 4 5 4" xfId="25529" xr:uid="{D0CA0E2E-1932-4559-9D5D-D2674E87F2E2}"/>
    <cellStyle name="ملاحظة 4 5 5" xfId="25685" xr:uid="{F1E5E212-8333-4AF2-950C-66440DE17EB3}"/>
    <cellStyle name="ملاحظة 4 5 6" xfId="25913" xr:uid="{953DC2EF-2824-40EF-928E-8549F83B69A0}"/>
    <cellStyle name="ملاحظة 4 5 7" xfId="26057" xr:uid="{017B4E6A-F10C-425B-986E-6B023812B244}"/>
    <cellStyle name="ملاحظة 4 5 8" xfId="26225" xr:uid="{79870B77-B99C-4D72-9270-17AEDC6EFAA6}"/>
    <cellStyle name="ملاحظة 4 5 9" xfId="26405" xr:uid="{5BB05F00-A7A5-4918-9802-C0E31BA4EDBC}"/>
    <cellStyle name="ملاحظة 4 6" xfId="25048" xr:uid="{5996E755-8747-4D69-B979-B744E53C524F}"/>
    <cellStyle name="ملاحظة 4 6 10" xfId="26596" xr:uid="{F6BAAB19-5E7A-475E-82BA-C9A95A7EE013}"/>
    <cellStyle name="ملاحظة 4 6 11" xfId="26764" xr:uid="{096EC26F-0056-45AB-A083-4E25085E4AB6}"/>
    <cellStyle name="ملاحظة 4 6 12" xfId="26944" xr:uid="{0BE244AC-06EA-42D9-8C24-D071292DDEC5}"/>
    <cellStyle name="ملاحظة 4 6 2" xfId="25228" xr:uid="{77A23211-E392-4880-AD3C-DB545311479C}"/>
    <cellStyle name="ملاحظة 4 6 3" xfId="25408" xr:uid="{7DA37CD2-6E69-4FEE-93D7-62A2F6F6EE3D}"/>
    <cellStyle name="ملاحظة 4 6 4" xfId="25576" xr:uid="{5170EE08-77A1-4D16-94AB-F93C5191691F}"/>
    <cellStyle name="ملاحظة 4 6 5" xfId="25732" xr:uid="{55D54579-7638-417D-9C12-80660CC5677E}"/>
    <cellStyle name="ملاحظة 4 6 6" xfId="25960" xr:uid="{7E6B46A8-E419-4BB4-9D8B-214C933009DD}"/>
    <cellStyle name="ملاحظة 4 6 7" xfId="26104" xr:uid="{136A22AE-0F94-4988-89A0-2E358AE86667}"/>
    <cellStyle name="ملاحظة 4 6 8" xfId="26272" xr:uid="{3DEDCE50-AB04-44F6-AAE8-12B93E1C7964}"/>
    <cellStyle name="ملاحظة 4 6 9" xfId="26452" xr:uid="{23219155-4DBC-4836-92DB-0E9FC0560E98}"/>
    <cellStyle name="ملاحظة 4 7" xfId="25043" xr:uid="{A97E634C-6080-454A-A92A-97624B56C044}"/>
    <cellStyle name="ملاحظة 4 7 10" xfId="26591" xr:uid="{4B9FAF31-B0C7-4143-BE13-16EC423E9A21}"/>
    <cellStyle name="ملاحظة 4 7 11" xfId="26759" xr:uid="{83D29030-543F-4341-AD15-5318DC939558}"/>
    <cellStyle name="ملاحظة 4 7 12" xfId="26939" xr:uid="{D9154ED8-3A5A-48EB-A76E-91A2353F6731}"/>
    <cellStyle name="ملاحظة 4 7 2" xfId="25223" xr:uid="{2123EE4F-F04C-43AD-8AED-683EBCC8B9FC}"/>
    <cellStyle name="ملاحظة 4 7 3" xfId="25403" xr:uid="{78E34EC8-0CD5-43B4-ADE5-23A54036D0FF}"/>
    <cellStyle name="ملاحظة 4 7 4" xfId="25571" xr:uid="{D543A4F3-7C90-44B7-BABF-AF7034474747}"/>
    <cellStyle name="ملاحظة 4 7 5" xfId="25727" xr:uid="{0E81CEBF-CA56-436F-88C6-1CF7B6B026C8}"/>
    <cellStyle name="ملاحظة 4 7 6" xfId="25955" xr:uid="{E0F422F5-E17A-461B-9830-CD811CAFEC16}"/>
    <cellStyle name="ملاحظة 4 7 7" xfId="26099" xr:uid="{C38C3D3E-61EB-41BA-90D5-5CC97987CC6D}"/>
    <cellStyle name="ملاحظة 4 7 8" xfId="26267" xr:uid="{BE04E324-48E1-442C-921C-6F102468B082}"/>
    <cellStyle name="ملاحظة 4 7 9" xfId="26447" xr:uid="{8E913A5C-76BC-4452-A44B-DB5CE0D1AC4C}"/>
    <cellStyle name="ملاحظة 4 8" xfId="25045" xr:uid="{4CBEE935-811C-4DD8-B50C-353D18008FF9}"/>
    <cellStyle name="ملاحظة 4 8 10" xfId="26593" xr:uid="{B6D39B5B-D511-463B-8667-F83E8A8EEC4A}"/>
    <cellStyle name="ملاحظة 4 8 11" xfId="26761" xr:uid="{733F70A5-6375-4396-BE16-B86EFE3706D7}"/>
    <cellStyle name="ملاحظة 4 8 12" xfId="26941" xr:uid="{D23EC505-1713-41DB-842F-AD5F27BC22A1}"/>
    <cellStyle name="ملاحظة 4 8 2" xfId="25225" xr:uid="{4DF2F278-08EB-45FF-9946-A6EBFE4EEEE7}"/>
    <cellStyle name="ملاحظة 4 8 3" xfId="25405" xr:uid="{50E6D168-041E-4208-B613-13497682AC34}"/>
    <cellStyle name="ملاحظة 4 8 4" xfId="25573" xr:uid="{DACABAD8-E45B-4748-9D21-7999222B11D7}"/>
    <cellStyle name="ملاحظة 4 8 5" xfId="25729" xr:uid="{CB2F0551-09E6-496B-ACE9-89B287B351E8}"/>
    <cellStyle name="ملاحظة 4 8 6" xfId="25957" xr:uid="{C125082F-E348-41C6-BDBC-2C202B68A493}"/>
    <cellStyle name="ملاحظة 4 8 7" xfId="26101" xr:uid="{0F85CD0B-B449-4751-8454-98DC09831B2E}"/>
    <cellStyle name="ملاحظة 4 8 8" xfId="26269" xr:uid="{CFE8652F-0424-4627-A83F-11FD7BFC817D}"/>
    <cellStyle name="ملاحظة 4 8 9" xfId="26449" xr:uid="{2C09B8D0-C910-4126-9FB2-8FAB998086B3}"/>
    <cellStyle name="ملاحظة 4 9" xfId="25033" xr:uid="{B587EE23-0C28-410B-86E0-CE0918E1B6DB}"/>
    <cellStyle name="ملاحظة 4 9 10" xfId="26581" xr:uid="{F4744D1C-F69D-42F9-8E32-70B8BB1325A1}"/>
    <cellStyle name="ملاحظة 4 9 11" xfId="26749" xr:uid="{D1B401E7-F400-4871-870D-7EA1E55CF3AF}"/>
    <cellStyle name="ملاحظة 4 9 12" xfId="26929" xr:uid="{28F9F29A-5B6E-4170-BB39-0544A53768F8}"/>
    <cellStyle name="ملاحظة 4 9 2" xfId="25213" xr:uid="{FEE970DC-86F9-423C-A20B-62A25566CE51}"/>
    <cellStyle name="ملاحظة 4 9 3" xfId="25393" xr:uid="{87D79E89-8E5D-4535-9D7D-D97426E23F88}"/>
    <cellStyle name="ملاحظة 4 9 4" xfId="25561" xr:uid="{5785EC1B-FC7C-4E97-9B9A-48C44A24FC29}"/>
    <cellStyle name="ملاحظة 4 9 5" xfId="25717" xr:uid="{54B84660-E0F9-433F-B08B-C19BC9AEB870}"/>
    <cellStyle name="ملاحظة 4 9 6" xfId="25945" xr:uid="{E2187216-64CE-46FE-A630-69111FA8C452}"/>
    <cellStyle name="ملاحظة 4 9 7" xfId="26089" xr:uid="{DCC5E651-A16E-49C1-A789-787877C96C53}"/>
    <cellStyle name="ملاحظة 4 9 8" xfId="26257" xr:uid="{8E2DF400-95F6-4373-AA61-8D58B84ACD61}"/>
    <cellStyle name="ملاحظة 4 9 9" xfId="26437" xr:uid="{FE5BC986-A040-4C1C-89D5-BF47C967C1C0}"/>
    <cellStyle name="ملاحظة 40" xfId="26354" xr:uid="{56BE77B0-A1F5-40BA-89A6-085E89AC413A}"/>
    <cellStyle name="ملاحظة 41" xfId="26339" xr:uid="{AA6179EE-2F40-4EA6-A9EA-013B4D418E31}"/>
    <cellStyle name="ملاحظة 42" xfId="26666" xr:uid="{180695C0-90A5-42A4-ACBA-FB1CD04FC5B9}"/>
    <cellStyle name="ملاحظة 43" xfId="26678" xr:uid="{F82F6CB1-E698-4D86-BE16-1FF3716FD921}"/>
    <cellStyle name="ملاحظة 44" xfId="26857" xr:uid="{026C9764-4FCF-4460-BE20-C07A655E58A1}"/>
    <cellStyle name="ملاحظة 45" xfId="26836" xr:uid="{6283EE15-585F-452F-B4F7-287C9AD34CF5}"/>
    <cellStyle name="ملاحظة 46" xfId="26834" xr:uid="{8D361CC2-4820-477D-B2CC-6BB98333DE4A}"/>
    <cellStyle name="ملاحظة 5" xfId="24315" xr:uid="{F721874A-F76B-43B8-9601-63D9D26D3748}"/>
    <cellStyle name="ملاحظة 5 10" xfId="25097" xr:uid="{EA9CEDC8-5433-4543-BEE0-41CA1E69C0D8}"/>
    <cellStyle name="ملاحظة 5 10 10" xfId="26645" xr:uid="{72B44967-B3EB-401B-8AD0-0220135263C6}"/>
    <cellStyle name="ملاحظة 5 10 11" xfId="26813" xr:uid="{1B68F0D6-3545-473B-B2B9-656DF634D5C8}"/>
    <cellStyle name="ملاحظة 5 10 12" xfId="26993" xr:uid="{472FE6DE-8ACE-4F57-A9AA-F2FDEC58EED3}"/>
    <cellStyle name="ملاحظة 5 10 2" xfId="25277" xr:uid="{34BE555E-59EC-42D7-9689-DD27DAFF89DB}"/>
    <cellStyle name="ملاحظة 5 10 3" xfId="25457" xr:uid="{DF4164BC-A71B-4279-9B20-5042C892DFE9}"/>
    <cellStyle name="ملاحظة 5 10 4" xfId="25625" xr:uid="{C57C1E9A-F8B4-4A8C-976C-AEE237D3B893}"/>
    <cellStyle name="ملاحظة 5 10 5" xfId="25781" xr:uid="{B504B317-2F4E-421C-BD48-A6721F0F33D6}"/>
    <cellStyle name="ملاحظة 5 10 6" xfId="26009" xr:uid="{63067B18-B917-41D4-8428-6C39BC1DAA0F}"/>
    <cellStyle name="ملاحظة 5 10 7" xfId="26153" xr:uid="{5A5EE5BC-1A8E-4B3C-8787-921BEF6AD568}"/>
    <cellStyle name="ملاحظة 5 10 8" xfId="26321" xr:uid="{BF863A6B-7422-4D05-B228-35928FE95B84}"/>
    <cellStyle name="ملاحظة 5 10 9" xfId="26501" xr:uid="{DA921EC0-9B13-4352-9261-D620CC04C164}"/>
    <cellStyle name="ملاحظة 5 11" xfId="25077" xr:uid="{1C7BCB1A-408D-4C71-AF86-414E8F1163C5}"/>
    <cellStyle name="ملاحظة 5 11 10" xfId="26625" xr:uid="{15BF9814-6C29-4B79-A46F-992B21CFCC28}"/>
    <cellStyle name="ملاحظة 5 11 11" xfId="26793" xr:uid="{7446DB21-415B-417A-B8B5-0DB48006ADFD}"/>
    <cellStyle name="ملاحظة 5 11 12" xfId="26973" xr:uid="{AB4FCEF9-6C5D-444A-93AB-69831FAE5828}"/>
    <cellStyle name="ملاحظة 5 11 2" xfId="25257" xr:uid="{33CBDAE1-8C7D-43F8-8B58-099EF2157DC9}"/>
    <cellStyle name="ملاحظة 5 11 3" xfId="25437" xr:uid="{BA9160E7-6FBF-419B-8737-22D943CC54C9}"/>
    <cellStyle name="ملاحظة 5 11 4" xfId="25605" xr:uid="{33292F2A-37F6-4359-A003-5723938AD065}"/>
    <cellStyle name="ملاحظة 5 11 5" xfId="25761" xr:uid="{23544D40-39EF-403A-BE97-E83276914D7D}"/>
    <cellStyle name="ملاحظة 5 11 6" xfId="25989" xr:uid="{977A1809-127D-42AB-BE5B-39F42B1471DA}"/>
    <cellStyle name="ملاحظة 5 11 7" xfId="26133" xr:uid="{128D826C-EC53-487F-A3E9-081F6E11355E}"/>
    <cellStyle name="ملاحظة 5 11 8" xfId="26301" xr:uid="{677632F2-D48F-4876-9A07-4683F6697C1C}"/>
    <cellStyle name="ملاحظة 5 11 9" xfId="26481" xr:uid="{7B508E56-5B90-4EA7-AA63-5339F65FDA99}"/>
    <cellStyle name="ملاحظة 5 12" xfId="25059" xr:uid="{9AA16EE4-8DA3-47A7-933B-1860C1E62F6A}"/>
    <cellStyle name="ملاحظة 5 12 10" xfId="26607" xr:uid="{B9B26C81-BEDB-47B0-AFAB-ED6D6F51912F}"/>
    <cellStyle name="ملاحظة 5 12 11" xfId="26775" xr:uid="{D7C28DE2-E11C-47C0-937C-DFE6010FD8BE}"/>
    <cellStyle name="ملاحظة 5 12 12" xfId="26955" xr:uid="{87E58162-36C2-421B-82D2-FB95DA3B75EB}"/>
    <cellStyle name="ملاحظة 5 12 2" xfId="25239" xr:uid="{B0F62B56-B8FD-469E-8093-950DE9615A1C}"/>
    <cellStyle name="ملاحظة 5 12 3" xfId="25419" xr:uid="{F29A713D-F705-4C7D-B879-A958C0B2FD99}"/>
    <cellStyle name="ملاحظة 5 12 4" xfId="25587" xr:uid="{B391013C-F912-4B5C-A2FE-A7C3E73E8E15}"/>
    <cellStyle name="ملاحظة 5 12 5" xfId="25743" xr:uid="{2BF5C541-F146-4415-94FA-475B467BE70D}"/>
    <cellStyle name="ملاحظة 5 12 6" xfId="25971" xr:uid="{57921A4D-0640-4AB9-A8B2-BE99A43092FB}"/>
    <cellStyle name="ملاحظة 5 12 7" xfId="26115" xr:uid="{89AB9C2E-7713-4406-A2AA-BC5F58C587CA}"/>
    <cellStyle name="ملاحظة 5 12 8" xfId="26283" xr:uid="{AC105D59-E8CA-4FED-BE62-795F2EC2434F}"/>
    <cellStyle name="ملاحظة 5 12 9" xfId="26463" xr:uid="{037BC6E7-1316-4252-B7A5-8272E4113EAA}"/>
    <cellStyle name="ملاحظة 5 13" xfId="25106" xr:uid="{EEC60C4F-5CC4-4088-9EF0-FEB66B81EBB2}"/>
    <cellStyle name="ملاحظة 5 13 10" xfId="26654" xr:uid="{AA1019DE-E4B4-4623-BB33-A0B6F9A61BFF}"/>
    <cellStyle name="ملاحظة 5 13 11" xfId="26822" xr:uid="{B6451C9F-EEA7-44AD-B985-8050EF8CEFB7}"/>
    <cellStyle name="ملاحظة 5 13 12" xfId="27002" xr:uid="{6E7930D3-914C-465F-9C29-7497E0708332}"/>
    <cellStyle name="ملاحظة 5 13 2" xfId="25286" xr:uid="{5D414A7F-B087-4299-9D12-573A560E380E}"/>
    <cellStyle name="ملاحظة 5 13 3" xfId="25466" xr:uid="{360F184D-BBF3-4F64-A64E-BED77EE5E8D3}"/>
    <cellStyle name="ملاحظة 5 13 4" xfId="25634" xr:uid="{AA6F345A-55BA-4F74-819E-159B016EE111}"/>
    <cellStyle name="ملاحظة 5 13 5" xfId="25790" xr:uid="{F4D6AED3-AA2A-4892-8B60-9907808B8CC4}"/>
    <cellStyle name="ملاحظة 5 13 6" xfId="26018" xr:uid="{E8632A0F-C512-4501-A17D-731042DF6FC3}"/>
    <cellStyle name="ملاحظة 5 13 7" xfId="26162" xr:uid="{6175C752-E670-4515-847A-6F19F2A735C8}"/>
    <cellStyle name="ملاحظة 5 13 8" xfId="26330" xr:uid="{78A8B050-7192-41CC-9E2F-F49054923FBF}"/>
    <cellStyle name="ملاحظة 5 13 9" xfId="26510" xr:uid="{D086E9C7-49FC-4936-9809-427A4BCF7751}"/>
    <cellStyle name="ملاحظة 5 14" xfId="25110" xr:uid="{CCE573CD-993F-45C4-A2B6-5142155D8E38}"/>
    <cellStyle name="ملاحظة 5 15" xfId="25134" xr:uid="{D34A985F-24F2-42EA-B4EA-AEDBE8E873CA}"/>
    <cellStyle name="ملاحظة 5 16" xfId="25130" xr:uid="{0B1289E3-201E-462D-A3AF-7F5C670F4177}"/>
    <cellStyle name="ملاحظة 5 17" xfId="25290" xr:uid="{4920F8A3-CEB0-4FA7-9CED-CAAB251C0C95}"/>
    <cellStyle name="ملاحظة 5 18" xfId="25314" xr:uid="{CE505441-425A-42FC-84AC-313D67292C00}"/>
    <cellStyle name="ملاحظة 5 19" xfId="25309" xr:uid="{FAA91C5D-708F-4AF8-BD87-0CD4E82D6B4A}"/>
    <cellStyle name="ملاحظة 5 2" xfId="24965" xr:uid="{A51BCC85-AE1E-426B-827A-EC566B6C3A54}"/>
    <cellStyle name="ملاحظة 5 2 10" xfId="26514" xr:uid="{CD5E074D-4793-49F7-9465-C902E9A2C75A}"/>
    <cellStyle name="ملاحظة 5 2 11" xfId="26682" xr:uid="{3DB6E0B3-25B6-4007-A7AD-C05EA325229D}"/>
    <cellStyle name="ملاحظة 5 2 12" xfId="26862" xr:uid="{D1CE285F-DCC6-42D0-8365-48AFD05FBA78}"/>
    <cellStyle name="ملاحظة 5 2 2" xfId="25146" xr:uid="{92F8F86C-11D1-4803-BD90-E47062DA3DCA}"/>
    <cellStyle name="ملاحظة 5 2 3" xfId="25326" xr:uid="{CCA98EA8-0089-41E0-8EFF-8752AFAE052E}"/>
    <cellStyle name="ملاحظة 5 2 4" xfId="25494" xr:uid="{A569C196-8161-447C-8005-D44E59B3D93A}"/>
    <cellStyle name="ملاحظة 5 2 5" xfId="25650" xr:uid="{47BC3066-E79B-44AA-8EF6-7B05EFC72B2B}"/>
    <cellStyle name="ملاحظة 5 2 6" xfId="25878" xr:uid="{033A68B0-3BEB-49CB-B564-21A4F1835CA6}"/>
    <cellStyle name="ملاحظة 5 2 7" xfId="26022" xr:uid="{9FE219D3-4427-420E-9809-CAD921A0F7C1}"/>
    <cellStyle name="ملاحظة 5 2 8" xfId="26190" xr:uid="{3EE17B9A-8DD9-4201-9C07-574E22EC320B}"/>
    <cellStyle name="ملاحظة 5 2 9" xfId="26370" xr:uid="{00B53F1C-9577-4281-A5C5-343C6BC0F282}"/>
    <cellStyle name="ملاحظة 5 20" xfId="25470" xr:uid="{08BA97A8-C079-4782-A5DA-C59C4260AB85}"/>
    <cellStyle name="ملاحظة 5 21" xfId="25482" xr:uid="{BD7FF1C5-95FA-4806-9449-D5F7203986C6}"/>
    <cellStyle name="ملاحظة 5 22" xfId="25638" xr:uid="{3AA732A7-9BB0-438B-A50E-9A404C801431}"/>
    <cellStyle name="ملاحظة 5 23" xfId="25864" xr:uid="{673325E1-A1EE-44EB-A6A7-FEE672257BEA}"/>
    <cellStyle name="ملاحظة 5 24" xfId="25825" xr:uid="{B11956AB-89AE-4173-8BE5-0C7233CACB7A}"/>
    <cellStyle name="ملاحظة 5 25" xfId="25860" xr:uid="{3B27A74E-2698-4317-A26E-2C28205E0ACF}"/>
    <cellStyle name="ملاحظة 5 26" xfId="25845" xr:uid="{10AD8307-8B22-446B-A626-60CF86CE4370}"/>
    <cellStyle name="ملاحظة 5 27" xfId="25859" xr:uid="{6AD06091-4716-42E6-B851-15B8280509E3}"/>
    <cellStyle name="ملاحظة 5 28" xfId="25828" xr:uid="{3395FB2D-34D4-4FD0-9DA6-F5D2F10E5A96}"/>
    <cellStyle name="ملاحظة 5 29" xfId="25822" xr:uid="{EAB4679B-BE0C-4E3D-8551-2ED9339DC4E7}"/>
    <cellStyle name="ملاحظة 5 3" xfId="24990" xr:uid="{181DDF21-A043-4DBF-AD1D-1F8131792A9C}"/>
    <cellStyle name="ملاحظة 5 3 10" xfId="26538" xr:uid="{54983509-4890-4A66-A700-7C6E95F68A5C}"/>
    <cellStyle name="ملاحظة 5 3 11" xfId="26706" xr:uid="{7ADBCCAB-2454-46AB-A8CD-82814B767E1B}"/>
    <cellStyle name="ملاحظة 5 3 12" xfId="26886" xr:uid="{4E51B4F4-3BF8-446A-9807-98ADC3619A8A}"/>
    <cellStyle name="ملاحظة 5 3 2" xfId="25170" xr:uid="{FCDF4159-1749-4564-8DF3-162549D53FAB}"/>
    <cellStyle name="ملاحظة 5 3 3" xfId="25350" xr:uid="{A9187765-A606-4876-99F0-12D2587BB3EA}"/>
    <cellStyle name="ملاحظة 5 3 4" xfId="25518" xr:uid="{1E7B566A-0FD9-4B1E-A767-CA826B1AC843}"/>
    <cellStyle name="ملاحظة 5 3 5" xfId="25674" xr:uid="{DF09DADE-916B-4684-846F-D7DB487F5F3A}"/>
    <cellStyle name="ملاحظة 5 3 6" xfId="25902" xr:uid="{3F3AF44E-D5B7-40F1-A892-9F9CA6FD437B}"/>
    <cellStyle name="ملاحظة 5 3 7" xfId="26046" xr:uid="{044C1F00-1435-403F-ACC1-F661D686706E}"/>
    <cellStyle name="ملاحظة 5 3 8" xfId="26214" xr:uid="{ECD5DC85-2A56-496E-AB62-F94002826F31}"/>
    <cellStyle name="ملاحظة 5 3 9" xfId="26394" xr:uid="{660D7B6D-5C6A-4994-A524-E406D8DC3219}"/>
    <cellStyle name="ملاحظة 5 30" xfId="26178" xr:uid="{FCD4BDAB-2CDD-4079-BEDC-A9B1F5529C0D}"/>
    <cellStyle name="ملاحظة 5 31" xfId="26164" xr:uid="{D631B957-F739-4CB3-A652-6FBA4C53A16A}"/>
    <cellStyle name="ملاحظة 5 32" xfId="26358" xr:uid="{E7FD91B0-C60E-430D-9146-B79401160974}"/>
    <cellStyle name="ملاحظة 5 33" xfId="26332" xr:uid="{E75B29AD-A47D-40C9-86DD-3B1984AC4F8F}"/>
    <cellStyle name="ملاحظة 5 34" xfId="26336" xr:uid="{01AD83F4-ABF9-4787-BD3A-81A4D1805D52}"/>
    <cellStyle name="ملاحظة 5 35" xfId="26658" xr:uid="{5EAE3B7F-A708-4667-B7F6-540C6509131E}"/>
    <cellStyle name="ملاحظة 5 36" xfId="26670" xr:uid="{1A1B077C-31F5-4282-8170-2D179BE73055}"/>
    <cellStyle name="ملاحظة 5 37" xfId="26849" xr:uid="{F871F377-5BD6-4BC6-980C-BE1D8CB4B6C4}"/>
    <cellStyle name="ملاحظة 5 38" xfId="26835" xr:uid="{A83ECC26-3DF3-4015-9803-176ABC8367CD}"/>
    <cellStyle name="ملاحظة 5 39" xfId="26843" xr:uid="{6037E35A-1A92-48CC-B780-CE6ABF4691C4}"/>
    <cellStyle name="ملاحظة 5 4" xfId="24979" xr:uid="{DA3ADBC4-AC0E-42E0-8A2A-0BB5B9B3A992}"/>
    <cellStyle name="ملاحظة 5 4 10" xfId="26527" xr:uid="{CB976C02-323B-417F-A187-3CD929AFE168}"/>
    <cellStyle name="ملاحظة 5 4 11" xfId="26695" xr:uid="{9559D5E3-47F9-4C25-B800-63B70DA8D91A}"/>
    <cellStyle name="ملاحظة 5 4 12" xfId="26875" xr:uid="{943EBD3D-8DF3-4F55-8AC6-FBDFC7496632}"/>
    <cellStyle name="ملاحظة 5 4 2" xfId="25159" xr:uid="{57230C0B-E514-44A5-876B-1738DD2A5BF2}"/>
    <cellStyle name="ملاحظة 5 4 3" xfId="25339" xr:uid="{5D357C06-0CA4-4CEB-9B5C-386C5E149BF4}"/>
    <cellStyle name="ملاحظة 5 4 4" xfId="25507" xr:uid="{C3C8C3B1-42AB-48C6-9DA9-1F4B1B8FCA20}"/>
    <cellStyle name="ملاحظة 5 4 5" xfId="25663" xr:uid="{7A41CB5C-0038-4E95-8409-C6AA6BA21D26}"/>
    <cellStyle name="ملاحظة 5 4 6" xfId="25891" xr:uid="{DFD24EFA-0E1B-409B-B5AA-A7D8627702AD}"/>
    <cellStyle name="ملاحظة 5 4 7" xfId="26035" xr:uid="{F8B02E92-6CCB-4160-8470-ABAC51B15170}"/>
    <cellStyle name="ملاحظة 5 4 8" xfId="26203" xr:uid="{F4D8AC2E-9E9D-4563-B253-6BC1519C47B6}"/>
    <cellStyle name="ملاحظة 5 4 9" xfId="26383" xr:uid="{103DC541-F643-4AA5-84B2-8D741F3887F2}"/>
    <cellStyle name="ملاحظة 5 5" xfId="25002" xr:uid="{B33E0249-FBA0-4227-82D9-DC53AC5B1863}"/>
    <cellStyle name="ملاحظة 5 5 10" xfId="26550" xr:uid="{D5BFBB3E-08FC-4C3F-A971-67BD8520D305}"/>
    <cellStyle name="ملاحظة 5 5 11" xfId="26718" xr:uid="{3B7AC26C-93FD-4FEF-9B4C-D14ABE6075A4}"/>
    <cellStyle name="ملاحظة 5 5 12" xfId="26898" xr:uid="{9C293530-F683-4A61-BC50-C54C8BCAC0A2}"/>
    <cellStyle name="ملاحظة 5 5 2" xfId="25182" xr:uid="{76EFC470-AA59-46E1-9D26-2ECBCDC0F3B6}"/>
    <cellStyle name="ملاحظة 5 5 3" xfId="25362" xr:uid="{D654D9A8-4253-4D8D-92F6-3D699C9A913B}"/>
    <cellStyle name="ملاحظة 5 5 4" xfId="25530" xr:uid="{9936F334-38C3-4CE4-B1A9-9130F6FF723F}"/>
    <cellStyle name="ملاحظة 5 5 5" xfId="25686" xr:uid="{1D7F0DF3-AF92-4CF9-A95B-BE9466247CEE}"/>
    <cellStyle name="ملاحظة 5 5 6" xfId="25914" xr:uid="{A4658726-5D0A-42BB-B07F-B4E4BCDBF498}"/>
    <cellStyle name="ملاحظة 5 5 7" xfId="26058" xr:uid="{E1BAC841-FD88-40ED-A4AA-2A4DD475932D}"/>
    <cellStyle name="ملاحظة 5 5 8" xfId="26226" xr:uid="{D852B243-0019-441A-AD83-5016F37D4CFF}"/>
    <cellStyle name="ملاحظة 5 5 9" xfId="26406" xr:uid="{87F29E9E-A979-4C4D-9D77-62FC48F33F8D}"/>
    <cellStyle name="ملاحظة 5 6" xfId="25049" xr:uid="{7046653E-F426-4A22-BE81-D501BDC3DDDA}"/>
    <cellStyle name="ملاحظة 5 6 10" xfId="26597" xr:uid="{510FA21E-09D5-4D66-91FA-DAF98C0DCC0D}"/>
    <cellStyle name="ملاحظة 5 6 11" xfId="26765" xr:uid="{CBEAA1D7-DD81-4B77-B19F-6C545A156969}"/>
    <cellStyle name="ملاحظة 5 6 12" xfId="26945" xr:uid="{366D8010-CB75-4E51-AE9E-A3A982F89CB8}"/>
    <cellStyle name="ملاحظة 5 6 2" xfId="25229" xr:uid="{93BB7BBF-6E43-412C-9CAF-52764AA5611A}"/>
    <cellStyle name="ملاحظة 5 6 3" xfId="25409" xr:uid="{98D13F22-40A4-4975-A12B-52EA7F8369E3}"/>
    <cellStyle name="ملاحظة 5 6 4" xfId="25577" xr:uid="{AE6EF58B-E288-49AB-8D08-5F779F0AED4A}"/>
    <cellStyle name="ملاحظة 5 6 5" xfId="25733" xr:uid="{013A05E3-5234-4C23-8259-5AC3BD450C8D}"/>
    <cellStyle name="ملاحظة 5 6 6" xfId="25961" xr:uid="{002F958E-2064-41DF-B9F6-DDA1442DFDEE}"/>
    <cellStyle name="ملاحظة 5 6 7" xfId="26105" xr:uid="{BBC5581D-E65F-4146-A9C3-534977E9246A}"/>
    <cellStyle name="ملاحظة 5 6 8" xfId="26273" xr:uid="{F75CF113-EA21-46C0-95E4-E0C9B51757EC}"/>
    <cellStyle name="ملاحظة 5 6 9" xfId="26453" xr:uid="{8CF37F69-6159-4C60-8115-B5BC3639A1C7}"/>
    <cellStyle name="ملاحظة 5 7" xfId="25029" xr:uid="{988AE277-2825-4AED-BF97-67F3A665D04F}"/>
    <cellStyle name="ملاحظة 5 7 10" xfId="26577" xr:uid="{99BCA804-CFCA-4017-8FBF-92BA20063B34}"/>
    <cellStyle name="ملاحظة 5 7 11" xfId="26745" xr:uid="{88FB1B04-1314-4BFE-BEAD-03D84F232955}"/>
    <cellStyle name="ملاحظة 5 7 12" xfId="26925" xr:uid="{215032A6-B8D2-4CE6-BE07-5A7BE2C6CE8A}"/>
    <cellStyle name="ملاحظة 5 7 2" xfId="25209" xr:uid="{20DCC99A-FD78-4AE9-8E5A-A279BA7B3131}"/>
    <cellStyle name="ملاحظة 5 7 3" xfId="25389" xr:uid="{CEA40237-7B07-422A-A102-580629796C59}"/>
    <cellStyle name="ملاحظة 5 7 4" xfId="25557" xr:uid="{9CABB55A-53D5-4081-AD5A-464740FC7898}"/>
    <cellStyle name="ملاحظة 5 7 5" xfId="25713" xr:uid="{8B52D911-8E68-4064-91F5-612BFB8BFC74}"/>
    <cellStyle name="ملاحظة 5 7 6" xfId="25941" xr:uid="{28F1CB24-B4D9-49FA-A334-4B33A5D9A7E3}"/>
    <cellStyle name="ملاحظة 5 7 7" xfId="26085" xr:uid="{E7D6A3C4-70F8-4E41-A558-9ACD4765FC6C}"/>
    <cellStyle name="ملاحظة 5 7 8" xfId="26253" xr:uid="{5C836FCA-E0B5-4F78-91B2-1727DE3B69AC}"/>
    <cellStyle name="ملاحظة 5 7 9" xfId="26433" xr:uid="{FAE8326C-C3E0-4E5C-82FC-EBC88AB3C5C2}"/>
    <cellStyle name="ملاحظة 5 8" xfId="25011" xr:uid="{EA88F1BB-2854-41BB-9A8F-2AE210485E09}"/>
    <cellStyle name="ملاحظة 5 8 10" xfId="26559" xr:uid="{B135CB69-2522-4986-B57E-731CFDD81887}"/>
    <cellStyle name="ملاحظة 5 8 11" xfId="26727" xr:uid="{ED4DCC74-F3C2-4927-9639-745A04932F88}"/>
    <cellStyle name="ملاحظة 5 8 12" xfId="26907" xr:uid="{2636C450-97B8-4E55-B2F9-CEED1F9015A1}"/>
    <cellStyle name="ملاحظة 5 8 2" xfId="25191" xr:uid="{DEC13D7A-C505-40A6-9A79-33DE6F944137}"/>
    <cellStyle name="ملاحظة 5 8 3" xfId="25371" xr:uid="{E61C651E-B70B-4A0E-B9BC-98AB152FBDF9}"/>
    <cellStyle name="ملاحظة 5 8 4" xfId="25539" xr:uid="{10703403-C28D-4F41-A866-F5C65985ACA1}"/>
    <cellStyle name="ملاحظة 5 8 5" xfId="25695" xr:uid="{F9C934C6-BB03-4BFE-86B5-8B9EF2E7DC2E}"/>
    <cellStyle name="ملاحظة 5 8 6" xfId="25923" xr:uid="{9D44D404-A7AE-41E6-A7F7-A27823FE78E5}"/>
    <cellStyle name="ملاحظة 5 8 7" xfId="26067" xr:uid="{9562C6F4-B800-4D5B-8FEE-E6B24F288158}"/>
    <cellStyle name="ملاحظة 5 8 8" xfId="26235" xr:uid="{6BCA89F5-4AAE-436C-ABA7-5A0DE34C4F01}"/>
    <cellStyle name="ملاحظة 5 8 9" xfId="26415" xr:uid="{433EA677-FECD-4FC3-AF18-CDC83E385EC8}"/>
    <cellStyle name="ملاحظة 5 9" xfId="25058" xr:uid="{1F4643E9-56DB-4612-ABC1-741C34391C96}"/>
    <cellStyle name="ملاحظة 5 9 10" xfId="26606" xr:uid="{452AF432-8D16-445B-8E71-DE27DE4B1949}"/>
    <cellStyle name="ملاحظة 5 9 11" xfId="26774" xr:uid="{A372BC49-51C6-428A-BB9E-06EA325C89A5}"/>
    <cellStyle name="ملاحظة 5 9 12" xfId="26954" xr:uid="{F0EC90C5-8BB9-4732-8B56-0A8000CB63A0}"/>
    <cellStyle name="ملاحظة 5 9 2" xfId="25238" xr:uid="{985EBF11-FB2A-4977-B131-85328469FE57}"/>
    <cellStyle name="ملاحظة 5 9 3" xfId="25418" xr:uid="{15EE384C-98CB-447F-93CC-81F531356B69}"/>
    <cellStyle name="ملاحظة 5 9 4" xfId="25586" xr:uid="{C6F94F5D-715A-4164-A89E-DB73754FF5A2}"/>
    <cellStyle name="ملاحظة 5 9 5" xfId="25742" xr:uid="{1A9DEDC6-9AC3-41BF-8290-3FED62E67232}"/>
    <cellStyle name="ملاحظة 5 9 6" xfId="25970" xr:uid="{5BBA25F1-7A96-4C53-8F22-47C25FBA9145}"/>
    <cellStyle name="ملاحظة 5 9 7" xfId="26114" xr:uid="{B210B7BB-9352-4984-9C43-15B7250F7713}"/>
    <cellStyle name="ملاحظة 5 9 8" xfId="26282" xr:uid="{D36377A2-00F7-4660-ACD4-7A2D9DB6431D}"/>
    <cellStyle name="ملاحظة 5 9 9" xfId="26462" xr:uid="{4864054B-CAFD-44DA-88CD-77A443D9FFA0}"/>
    <cellStyle name="ملاحظة 6" xfId="24316" xr:uid="{49377268-D6DB-4C12-BC98-761A163CD2BB}"/>
    <cellStyle name="ملاحظة 6 10" xfId="25098" xr:uid="{E2246B9E-DFAB-4A51-B169-15F8FF47071F}"/>
    <cellStyle name="ملاحظة 6 10 10" xfId="26646" xr:uid="{59E6C8D9-E722-45F7-A7FC-F2987AB2CB26}"/>
    <cellStyle name="ملاحظة 6 10 11" xfId="26814" xr:uid="{052CA021-4293-4DB7-84F0-DE08A145315B}"/>
    <cellStyle name="ملاحظة 6 10 12" xfId="26994" xr:uid="{171864B8-A28B-430B-8CB6-DA36B6E9CF3E}"/>
    <cellStyle name="ملاحظة 6 10 2" xfId="25278" xr:uid="{3BC716C9-AB10-4945-A2D5-2EDDD13DA620}"/>
    <cellStyle name="ملاحظة 6 10 3" xfId="25458" xr:uid="{BC43C4BF-20B4-43A4-98EE-43D94E8C6A76}"/>
    <cellStyle name="ملاحظة 6 10 4" xfId="25626" xr:uid="{F528600D-5936-412A-ADAD-691ABD374EC9}"/>
    <cellStyle name="ملاحظة 6 10 5" xfId="25782" xr:uid="{14B5FC22-1C2F-419E-9D17-1D44C18C00EE}"/>
    <cellStyle name="ملاحظة 6 10 6" xfId="26010" xr:uid="{0A17C7D8-8E94-4376-88DD-58BB1F3C9379}"/>
    <cellStyle name="ملاحظة 6 10 7" xfId="26154" xr:uid="{C59B20DE-F37C-4F2B-903D-CE5077233CF4}"/>
    <cellStyle name="ملاحظة 6 10 8" xfId="26322" xr:uid="{61B4417A-23B5-4398-80B6-041CDA7A773D}"/>
    <cellStyle name="ملاحظة 6 10 9" xfId="26502" xr:uid="{3F4DF4A8-403E-4CE3-ADEA-D0D2DE0C24C5}"/>
    <cellStyle name="ملاحظة 6 11" xfId="25087" xr:uid="{5F2AC736-52FF-4E70-B43C-68E0DD47E768}"/>
    <cellStyle name="ملاحظة 6 11 10" xfId="26635" xr:uid="{DF14A840-66CD-4AEA-925B-20A008441CAC}"/>
    <cellStyle name="ملاحظة 6 11 11" xfId="26803" xr:uid="{DAA8EB1C-4DA3-4944-A542-DF9B183B7EC7}"/>
    <cellStyle name="ملاحظة 6 11 12" xfId="26983" xr:uid="{8BD42FD4-89C4-423F-81AF-40873534CCA8}"/>
    <cellStyle name="ملاحظة 6 11 2" xfId="25267" xr:uid="{3162D82D-A91B-4F4A-811D-5803E95DD088}"/>
    <cellStyle name="ملاحظة 6 11 3" xfId="25447" xr:uid="{AEAAA03F-5DD2-4391-9655-F725C6184FC5}"/>
    <cellStyle name="ملاحظة 6 11 4" xfId="25615" xr:uid="{9C3EA93C-F259-4674-AF63-AE730B146DD2}"/>
    <cellStyle name="ملاحظة 6 11 5" xfId="25771" xr:uid="{38B936D7-AFAD-4B91-A03C-FB014C7DABF2}"/>
    <cellStyle name="ملاحظة 6 11 6" xfId="25999" xr:uid="{BA29BD57-D4C1-41B6-987E-EB1AAD2D51EC}"/>
    <cellStyle name="ملاحظة 6 11 7" xfId="26143" xr:uid="{367D0A07-FF90-4CD4-AF3E-083BCED3A64D}"/>
    <cellStyle name="ملاحظة 6 11 8" xfId="26311" xr:uid="{C4A095F7-DDB8-431B-B338-2D795DCF4B2C}"/>
    <cellStyle name="ملاحظة 6 11 9" xfId="26491" xr:uid="{D1AF14A7-272C-4CB5-A773-9C478614F040}"/>
    <cellStyle name="ملاحظة 6 12" xfId="25086" xr:uid="{DF29E1E5-37BC-4298-B311-A63D2CACDE8D}"/>
    <cellStyle name="ملاحظة 6 12 10" xfId="26634" xr:uid="{675A14E8-4716-4440-A681-823296024696}"/>
    <cellStyle name="ملاحظة 6 12 11" xfId="26802" xr:uid="{21DF14C1-5915-4426-97CB-1B126DCC815F}"/>
    <cellStyle name="ملاحظة 6 12 12" xfId="26982" xr:uid="{BD22C0E8-5138-4372-A799-91E5B6E9E277}"/>
    <cellStyle name="ملاحظة 6 12 2" xfId="25266" xr:uid="{C91F600A-7656-47C0-B3F8-BCC930456CA4}"/>
    <cellStyle name="ملاحظة 6 12 3" xfId="25446" xr:uid="{8DF53E66-ECD3-4CDE-B207-E491AF80240D}"/>
    <cellStyle name="ملاحظة 6 12 4" xfId="25614" xr:uid="{3D465A6A-931B-4FC3-926E-DFD302C5B1A7}"/>
    <cellStyle name="ملاحظة 6 12 5" xfId="25770" xr:uid="{0CB9C4B5-4185-4022-8263-3CE94B1C6ABE}"/>
    <cellStyle name="ملاحظة 6 12 6" xfId="25998" xr:uid="{153BCC5C-EAD2-4A79-813F-0D85670970DB}"/>
    <cellStyle name="ملاحظة 6 12 7" xfId="26142" xr:uid="{AE41D486-4962-4728-9B0C-C269F254F2BF}"/>
    <cellStyle name="ملاحظة 6 12 8" xfId="26310" xr:uid="{9FF57DD6-D9B3-4D4F-A971-F2FE95BDFFBA}"/>
    <cellStyle name="ملاحظة 6 12 9" xfId="26490" xr:uid="{E8EE7270-AF1E-4A61-BBFC-AB27011178A1}"/>
    <cellStyle name="ملاحظة 6 13" xfId="25060" xr:uid="{CD65DC70-A2CF-441C-943A-018A76753C83}"/>
    <cellStyle name="ملاحظة 6 13 10" xfId="26608" xr:uid="{F63067D0-A94D-4BB0-AF08-F5650294CE69}"/>
    <cellStyle name="ملاحظة 6 13 11" xfId="26776" xr:uid="{28B635D0-7C7A-41AF-AD38-F1BF32EAC710}"/>
    <cellStyle name="ملاحظة 6 13 12" xfId="26956" xr:uid="{FCA19CC2-9D5C-4462-B973-58A30D079C4B}"/>
    <cellStyle name="ملاحظة 6 13 2" xfId="25240" xr:uid="{2364CDDD-8340-4094-8AA4-D3D3F8986783}"/>
    <cellStyle name="ملاحظة 6 13 3" xfId="25420" xr:uid="{C4C00E53-D749-436E-80EB-04FB41136660}"/>
    <cellStyle name="ملاحظة 6 13 4" xfId="25588" xr:uid="{08094F34-6964-4FAE-96CF-01D9AEE7B970}"/>
    <cellStyle name="ملاحظة 6 13 5" xfId="25744" xr:uid="{E37A5CBE-D129-470D-8031-4E071C43A84F}"/>
    <cellStyle name="ملاحظة 6 13 6" xfId="25972" xr:uid="{F08735D2-7C9B-4C12-A4B6-F3CE9C53D053}"/>
    <cellStyle name="ملاحظة 6 13 7" xfId="26116" xr:uid="{9862BFC3-F296-470B-B43D-DC71E9D4ECFB}"/>
    <cellStyle name="ملاحظة 6 13 8" xfId="26284" xr:uid="{47E7023A-9D27-4EA0-841F-7EB9FE5FDBAB}"/>
    <cellStyle name="ملاحظة 6 13 9" xfId="26464" xr:uid="{1B99BF26-FFDD-42D7-9492-61A046266820}"/>
    <cellStyle name="ملاحظة 6 14" xfId="25111" xr:uid="{85314529-1029-4F30-A6C3-381617E814FB}"/>
    <cellStyle name="ملاحظة 6 15" xfId="25135" xr:uid="{BB11E7F2-AB83-41E7-9E5C-69373855EA2A}"/>
    <cellStyle name="ملاحظة 6 16" xfId="25123" xr:uid="{A7B4B50D-8A8D-44DB-8380-5CB24750F224}"/>
    <cellStyle name="ملاحظة 6 17" xfId="25295" xr:uid="{C64B316B-9EE8-4E52-8157-FBC2F13383FA}"/>
    <cellStyle name="ملاحظة 6 18" xfId="25315" xr:uid="{693CD6A3-B877-4A1F-9462-4CC768E4D2C8}"/>
    <cellStyle name="ملاحظة 6 19" xfId="25304" xr:uid="{10C18898-67EA-4EB0-AE2D-E80D20A77BFE}"/>
    <cellStyle name="ملاحظة 6 2" xfId="24966" xr:uid="{EBD7B1BF-AD84-4438-AF1B-38A45C48328F}"/>
    <cellStyle name="ملاحظة 6 2 10" xfId="26515" xr:uid="{3AB4C15A-57E6-4D61-AD78-FE82F3DE47C3}"/>
    <cellStyle name="ملاحظة 6 2 11" xfId="26683" xr:uid="{20078976-B4F9-41B7-BB44-CE2DF2DD61E1}"/>
    <cellStyle name="ملاحظة 6 2 12" xfId="26863" xr:uid="{302DE758-8B3A-4F10-BBE5-39C1603B4511}"/>
    <cellStyle name="ملاحظة 6 2 2" xfId="25147" xr:uid="{CBF3D9E4-4D0E-45DC-AE1E-5755774DB268}"/>
    <cellStyle name="ملاحظة 6 2 3" xfId="25327" xr:uid="{A43E72B5-4485-4A6F-8C41-5D7A8583A51C}"/>
    <cellStyle name="ملاحظة 6 2 4" xfId="25495" xr:uid="{D420ED60-13D2-43B4-B5C5-F1DED17D818C}"/>
    <cellStyle name="ملاحظة 6 2 5" xfId="25651" xr:uid="{271DB515-26D8-4467-9149-08DE6E1B8D9B}"/>
    <cellStyle name="ملاحظة 6 2 6" xfId="25879" xr:uid="{4F4DABCF-C6FE-40A6-A136-9AB9BCA5007D}"/>
    <cellStyle name="ملاحظة 6 2 7" xfId="26023" xr:uid="{C80412AF-72AB-45D6-A4EF-3B74ACA3D356}"/>
    <cellStyle name="ملاحظة 6 2 8" xfId="26191" xr:uid="{183037F8-FDAC-43D2-8DF0-836A134D2120}"/>
    <cellStyle name="ملاحظة 6 2 9" xfId="26371" xr:uid="{EA937DB6-A66A-4064-9A41-CF5556CCC8DB}"/>
    <cellStyle name="ملاحظة 6 20" xfId="25475" xr:uid="{76E2BEEA-080F-4596-A2AE-D90A92F45F82}"/>
    <cellStyle name="ملاحظة 6 21" xfId="25483" xr:uid="{32BEE363-CCE9-4182-940B-E815809FF9A4}"/>
    <cellStyle name="ملاحظة 6 22" xfId="25639" xr:uid="{A527A8AF-A09A-4778-B416-A287B41283E5}"/>
    <cellStyle name="ملاحظة 6 23" xfId="25865" xr:uid="{3508629F-1275-482A-A348-C0F37340045A}"/>
    <cellStyle name="ملاحظة 6 24" xfId="25848" xr:uid="{42A70989-2F35-4E1A-ADA6-1521853F46FE}"/>
    <cellStyle name="ملاحظة 6 25" xfId="25810" xr:uid="{E0F42411-425D-470B-B452-B00860B4D0BE}"/>
    <cellStyle name="ملاحظة 6 26" xfId="25796" xr:uid="{A3519716-2361-4619-ADEF-0DE8787F1A33}"/>
    <cellStyle name="ملاحظة 6 27" xfId="25806" xr:uid="{7EFCA2D6-56DF-4CD8-B305-5C561B2AD460}"/>
    <cellStyle name="ملاحظة 6 28" xfId="25827" xr:uid="{3F1DB286-0E0D-478A-AE4B-BFE290D7ECF4}"/>
    <cellStyle name="ملاحظة 6 29" xfId="25817" xr:uid="{2696F563-31B7-461C-86B2-1FADB159C076}"/>
    <cellStyle name="ملاحظة 6 3" xfId="24991" xr:uid="{AE5349B2-4073-4644-8F2D-E3ABBCCAA096}"/>
    <cellStyle name="ملاحظة 6 3 10" xfId="26539" xr:uid="{766F4229-7E10-4C0B-BA14-AE691030D690}"/>
    <cellStyle name="ملاحظة 6 3 11" xfId="26707" xr:uid="{78A20D3D-27CB-452F-A8E5-1529FD49EE26}"/>
    <cellStyle name="ملاحظة 6 3 12" xfId="26887" xr:uid="{EA713666-89EE-4BF1-9CD8-330BC3B8A903}"/>
    <cellStyle name="ملاحظة 6 3 2" xfId="25171" xr:uid="{D0AFEAD9-FF66-464D-9F4C-41515328E02B}"/>
    <cellStyle name="ملاحظة 6 3 3" xfId="25351" xr:uid="{3738AB63-BB54-471C-BA89-098B08373683}"/>
    <cellStyle name="ملاحظة 6 3 4" xfId="25519" xr:uid="{608CAB4C-6F2D-4C64-A75C-1243BCD98ABA}"/>
    <cellStyle name="ملاحظة 6 3 5" xfId="25675" xr:uid="{06C2C9DA-503A-4B2D-A7EF-B3E7BC4ABB82}"/>
    <cellStyle name="ملاحظة 6 3 6" xfId="25903" xr:uid="{0C57E831-37DE-44BE-8972-B83FE3BB241E}"/>
    <cellStyle name="ملاحظة 6 3 7" xfId="26047" xr:uid="{CF4DCA09-C3FE-438B-A249-6DDAAE81F5F8}"/>
    <cellStyle name="ملاحظة 6 3 8" xfId="26215" xr:uid="{4996B480-1772-4848-B664-C3321D736992}"/>
    <cellStyle name="ملاحظة 6 3 9" xfId="26395" xr:uid="{DE95CB77-9384-4AD0-BD33-5DDD368555B9}"/>
    <cellStyle name="ملاحظة 6 30" xfId="26179" xr:uid="{6149E15C-80F8-4CA0-9956-3B38EAA0D918}"/>
    <cellStyle name="ملاحظة 6 31" xfId="26163" xr:uid="{B8AD1CCB-2319-4161-8933-7B901D674C27}"/>
    <cellStyle name="ملاحظة 6 32" xfId="26359" xr:uid="{019F86A9-5251-48EE-8B7A-6FBFB7A640CC}"/>
    <cellStyle name="ملاحظة 6 33" xfId="26331" xr:uid="{BAC7F51D-41E8-4B76-B8E3-845120CB3B49}"/>
    <cellStyle name="ملاحظة 6 34" xfId="26349" xr:uid="{1DC371FF-772D-4579-8EC1-E1773B538083}"/>
    <cellStyle name="ملاحظة 6 35" xfId="26659" xr:uid="{7F8C3913-DCA4-4D0A-A5CE-FF29BD0B8F57}"/>
    <cellStyle name="ملاحظة 6 36" xfId="26671" xr:uid="{C731B572-EAF2-46CE-A392-44E74E8E810C}"/>
    <cellStyle name="ملاحظة 6 37" xfId="26850" xr:uid="{DC01CB86-46B1-46BF-85BA-501FEA6F4202}"/>
    <cellStyle name="ملاحظة 6 38" xfId="26842" xr:uid="{D7523832-96F6-4BD2-9CBE-483BAF718AB8}"/>
    <cellStyle name="ملاحظة 6 39" xfId="26830" xr:uid="{D268F691-D049-4CF0-B641-A549A833B0A0}"/>
    <cellStyle name="ملاحظة 6 4" xfId="24983" xr:uid="{35A11841-7F91-4951-B1B6-6A2A062238B5}"/>
    <cellStyle name="ملاحظة 6 4 10" xfId="26531" xr:uid="{D71CD94A-8753-4DFB-B672-649DC333A5F7}"/>
    <cellStyle name="ملاحظة 6 4 11" xfId="26699" xr:uid="{B73C8701-9AEA-4574-8C74-27148F004C60}"/>
    <cellStyle name="ملاحظة 6 4 12" xfId="26879" xr:uid="{24B846C0-CCB3-4077-B752-4F1CA71A0D00}"/>
    <cellStyle name="ملاحظة 6 4 2" xfId="25163" xr:uid="{29AC75AB-13B9-4C78-A753-20B6B3815587}"/>
    <cellStyle name="ملاحظة 6 4 3" xfId="25343" xr:uid="{D0A380A9-61BF-424B-AFA4-EEA1ABBC567D}"/>
    <cellStyle name="ملاحظة 6 4 4" xfId="25511" xr:uid="{F5C03CEA-0CCE-4E96-8C83-9B3DC9B492A5}"/>
    <cellStyle name="ملاحظة 6 4 5" xfId="25667" xr:uid="{53B30889-0B8C-45B4-BAB4-C056E4D3E4C0}"/>
    <cellStyle name="ملاحظة 6 4 6" xfId="25895" xr:uid="{532B60DC-260E-48DB-8B15-1BED660AAE18}"/>
    <cellStyle name="ملاحظة 6 4 7" xfId="26039" xr:uid="{A944B8B4-891D-4400-BFBC-F02237C561DD}"/>
    <cellStyle name="ملاحظة 6 4 8" xfId="26207" xr:uid="{E1117916-14B4-455E-B8AE-248031CC8DE2}"/>
    <cellStyle name="ملاحظة 6 4 9" xfId="26387" xr:uid="{CAABC808-2831-45C6-ACD2-2B2F0C5D2C4F}"/>
    <cellStyle name="ملاحظة 6 5" xfId="25003" xr:uid="{383E1BCF-F10A-4916-9742-DA49216325DF}"/>
    <cellStyle name="ملاحظة 6 5 10" xfId="26551" xr:uid="{1E04F3D3-5E27-469A-B1DA-2E60D09257F0}"/>
    <cellStyle name="ملاحظة 6 5 11" xfId="26719" xr:uid="{71D63A30-77A8-4BE0-8278-517744E4A7A2}"/>
    <cellStyle name="ملاحظة 6 5 12" xfId="26899" xr:uid="{919BD9F0-6A79-4E0D-B0A7-CE5E28C59B2D}"/>
    <cellStyle name="ملاحظة 6 5 2" xfId="25183" xr:uid="{332F7762-22AD-4126-999D-C707FF3DB1A8}"/>
    <cellStyle name="ملاحظة 6 5 3" xfId="25363" xr:uid="{1DE72F55-F12C-4422-ABA0-9DBD05237BA5}"/>
    <cellStyle name="ملاحظة 6 5 4" xfId="25531" xr:uid="{1B50EBE4-D9CD-4DEF-972E-BD7AA3436067}"/>
    <cellStyle name="ملاحظة 6 5 5" xfId="25687" xr:uid="{1E33A4A2-DCD7-4F7F-B64E-5974CDC9EF50}"/>
    <cellStyle name="ملاحظة 6 5 6" xfId="25915" xr:uid="{4E2510B7-A1DA-4A1A-BD0D-A4F4B7DAEDA2}"/>
    <cellStyle name="ملاحظة 6 5 7" xfId="26059" xr:uid="{3AA3B411-18EF-4FB4-8A6E-7C6BB1D19FF6}"/>
    <cellStyle name="ملاحظة 6 5 8" xfId="26227" xr:uid="{C079466E-4EF7-45BE-A8C6-0E76F5A7AFDC}"/>
    <cellStyle name="ملاحظة 6 5 9" xfId="26407" xr:uid="{3E3EAA25-8A2E-4043-A4F4-BC16F4E3EE9C}"/>
    <cellStyle name="ملاحظة 6 6" xfId="25050" xr:uid="{4ED581B5-2B3A-4675-B7CE-FEBB32EC367A}"/>
    <cellStyle name="ملاحظة 6 6 10" xfId="26598" xr:uid="{030B0C74-2A18-4B34-B7AD-78C3456A45C9}"/>
    <cellStyle name="ملاحظة 6 6 11" xfId="26766" xr:uid="{18BA19FB-B682-4F57-A4ED-03B7B86E1697}"/>
    <cellStyle name="ملاحظة 6 6 12" xfId="26946" xr:uid="{E13E860A-69DE-4A7C-AA33-19D63C71B6A1}"/>
    <cellStyle name="ملاحظة 6 6 2" xfId="25230" xr:uid="{9249CD38-5664-48A4-ADA7-225220D5BFE9}"/>
    <cellStyle name="ملاحظة 6 6 3" xfId="25410" xr:uid="{EDE91857-0E5F-4E1F-AE42-31DAF2C6CB7E}"/>
    <cellStyle name="ملاحظة 6 6 4" xfId="25578" xr:uid="{2A18C380-3C78-4FFD-BD43-278E7F724B3D}"/>
    <cellStyle name="ملاحظة 6 6 5" xfId="25734" xr:uid="{ABC3CF9E-7291-4FD8-BE29-892DDCF294AE}"/>
    <cellStyle name="ملاحظة 6 6 6" xfId="25962" xr:uid="{803D1008-2B6A-49B3-BA96-615B9D46425F}"/>
    <cellStyle name="ملاحظة 6 6 7" xfId="26106" xr:uid="{00900356-5B70-4501-B956-106650B0994D}"/>
    <cellStyle name="ملاحظة 6 6 8" xfId="26274" xr:uid="{CC6CAAAB-D2BA-4D97-A5FF-80F7DE2C8DA8}"/>
    <cellStyle name="ملاحظة 6 6 9" xfId="26454" xr:uid="{5108A276-CE85-4AB9-B501-BC81332130BC}"/>
    <cellStyle name="ملاحظة 6 7" xfId="25039" xr:uid="{CA561A6E-A0BB-47B4-949F-3A1393A0B842}"/>
    <cellStyle name="ملاحظة 6 7 10" xfId="26587" xr:uid="{416038A7-D0C2-41AB-970A-D38F4A8443BC}"/>
    <cellStyle name="ملاحظة 6 7 11" xfId="26755" xr:uid="{E743CFE4-F2AD-4C0C-9E05-17474B85FA94}"/>
    <cellStyle name="ملاحظة 6 7 12" xfId="26935" xr:uid="{4CB2CA03-64AA-4DEB-AFAC-6EA3239D7B64}"/>
    <cellStyle name="ملاحظة 6 7 2" xfId="25219" xr:uid="{A4A2982D-036F-4F7C-8DC4-BAB1257ACFC6}"/>
    <cellStyle name="ملاحظة 6 7 3" xfId="25399" xr:uid="{0AFB5330-01D8-4244-87A4-695AAD3E3ED7}"/>
    <cellStyle name="ملاحظة 6 7 4" xfId="25567" xr:uid="{B19A6EFD-8D9C-47C7-B8CF-268AB0EA4407}"/>
    <cellStyle name="ملاحظة 6 7 5" xfId="25723" xr:uid="{1DD9FF18-EECF-4A16-8526-C1F3F1F14B20}"/>
    <cellStyle name="ملاحظة 6 7 6" xfId="25951" xr:uid="{058AB76B-8022-43CF-90F5-32CD3BB6FCE9}"/>
    <cellStyle name="ملاحظة 6 7 7" xfId="26095" xr:uid="{516F3FA5-EEAF-4A77-BB59-8B9174143177}"/>
    <cellStyle name="ملاحظة 6 7 8" xfId="26263" xr:uid="{5B7A5B9E-3ECC-4135-830A-EEDA80DB22D3}"/>
    <cellStyle name="ملاحظة 6 7 9" xfId="26443" xr:uid="{815F52D8-01D7-42F7-B134-69C484413188}"/>
    <cellStyle name="ملاحظة 6 8" xfId="25038" xr:uid="{FA7D4CE1-5F51-4961-99E2-A9AE16FE086A}"/>
    <cellStyle name="ملاحظة 6 8 10" xfId="26586" xr:uid="{D9BBF56D-8C66-4EBF-9C28-1A57DA85EBE9}"/>
    <cellStyle name="ملاحظة 6 8 11" xfId="26754" xr:uid="{EB5F7326-4571-48D6-9120-DB70F3AA1226}"/>
    <cellStyle name="ملاحظة 6 8 12" xfId="26934" xr:uid="{4262AB35-912C-4E86-94D6-4B8CC9C06D92}"/>
    <cellStyle name="ملاحظة 6 8 2" xfId="25218" xr:uid="{228B4949-285D-4BBD-B955-13650CD08947}"/>
    <cellStyle name="ملاحظة 6 8 3" xfId="25398" xr:uid="{C2B683A3-3FA6-49A8-AFB9-45B2C235D384}"/>
    <cellStyle name="ملاحظة 6 8 4" xfId="25566" xr:uid="{D73B7FF8-8ECB-41C6-AB66-F67479A29CFB}"/>
    <cellStyle name="ملاحظة 6 8 5" xfId="25722" xr:uid="{ACAD6B47-0BE2-4D79-A2C5-4D78E98C370E}"/>
    <cellStyle name="ملاحظة 6 8 6" xfId="25950" xr:uid="{C6EF5413-B970-415E-AB30-E13B9CEC2FC6}"/>
    <cellStyle name="ملاحظة 6 8 7" xfId="26094" xr:uid="{2226B40A-9F86-443D-B66D-003641D38A6C}"/>
    <cellStyle name="ملاحظة 6 8 8" xfId="26262" xr:uid="{BFDF38D2-6A0E-4457-8849-BE7A3241C898}"/>
    <cellStyle name="ملاحظة 6 8 9" xfId="26442" xr:uid="{F3FBFD89-414B-4D1C-8FFC-75BC6592307B}"/>
    <cellStyle name="ملاحظة 6 9" xfId="25012" xr:uid="{1FDA64C3-2F33-4C9E-A806-2C97E2536AE9}"/>
    <cellStyle name="ملاحظة 6 9 10" xfId="26560" xr:uid="{F403C125-F2F4-4071-BF28-0FB419524FED}"/>
    <cellStyle name="ملاحظة 6 9 11" xfId="26728" xr:uid="{4EDEDBF9-F45C-44F0-8E9B-4B57DFCE14A7}"/>
    <cellStyle name="ملاحظة 6 9 12" xfId="26908" xr:uid="{FE887458-39C2-4917-8DD3-EEA2932CC99F}"/>
    <cellStyle name="ملاحظة 6 9 2" xfId="25192" xr:uid="{E2CAB36B-7EF6-4C7B-9771-41F2351E8A49}"/>
    <cellStyle name="ملاحظة 6 9 3" xfId="25372" xr:uid="{02B35D4E-51B0-426F-9C8B-2C0C162B9B08}"/>
    <cellStyle name="ملاحظة 6 9 4" xfId="25540" xr:uid="{9F0DB492-8039-403B-AE4D-A3D7AD035870}"/>
    <cellStyle name="ملاحظة 6 9 5" xfId="25696" xr:uid="{5E8461E2-465D-4CDA-9437-B097FE652688}"/>
    <cellStyle name="ملاحظة 6 9 6" xfId="25924" xr:uid="{D50AB008-702F-4848-9B26-712A6F842368}"/>
    <cellStyle name="ملاحظة 6 9 7" xfId="26068" xr:uid="{E5D992A4-A512-4D00-8EFD-B1069425376F}"/>
    <cellStyle name="ملاحظة 6 9 8" xfId="26236" xr:uid="{115264EE-26F4-4525-A9E0-C8343550A989}"/>
    <cellStyle name="ملاحظة 6 9 9" xfId="26416" xr:uid="{95E8E040-4BEF-425F-A220-4FC601E182B3}"/>
    <cellStyle name="ملاحظة 7" xfId="24317" xr:uid="{99EEDCC9-FDED-423D-B337-5DC524EBEF67}"/>
    <cellStyle name="ملاحظة 7 10" xfId="25099" xr:uid="{E0BFFBB3-BBF8-4708-B95D-D24180F0BE00}"/>
    <cellStyle name="ملاحظة 7 10 10" xfId="26647" xr:uid="{463B8748-391D-47BF-A585-34D5ED94AFDD}"/>
    <cellStyle name="ملاحظة 7 10 11" xfId="26815" xr:uid="{4292EFB1-4FCD-4D3A-AF5F-486F633BEAFD}"/>
    <cellStyle name="ملاحظة 7 10 12" xfId="26995" xr:uid="{4B119B5E-ECDF-4AB8-9106-DF7275FC69E2}"/>
    <cellStyle name="ملاحظة 7 10 2" xfId="25279" xr:uid="{A3A14F0C-A383-4350-9BC1-7062C9BD780E}"/>
    <cellStyle name="ملاحظة 7 10 3" xfId="25459" xr:uid="{AFB5E690-41D9-4B46-9700-20CEC199756E}"/>
    <cellStyle name="ملاحظة 7 10 4" xfId="25627" xr:uid="{F2586BEC-3A96-4B2C-B262-75F07F5C12B4}"/>
    <cellStyle name="ملاحظة 7 10 5" xfId="25783" xr:uid="{1AA96F81-052C-4376-B857-240412ACAEEE}"/>
    <cellStyle name="ملاحظة 7 10 6" xfId="26011" xr:uid="{7A75E808-74BD-40CE-AE7D-E0BB4B512749}"/>
    <cellStyle name="ملاحظة 7 10 7" xfId="26155" xr:uid="{5A9E4C59-86D7-400C-9389-975250F2B9AC}"/>
    <cellStyle name="ملاحظة 7 10 8" xfId="26323" xr:uid="{52C120C2-8178-4D64-A549-74F97936343D}"/>
    <cellStyle name="ملاحظة 7 10 9" xfId="26503" xr:uid="{9646D23F-1CFB-495D-A754-CEDB4B26DA92}"/>
    <cellStyle name="ملاحظة 7 11" xfId="25071" xr:uid="{D1D6C809-7FF6-4E1F-9E69-18837C15B24A}"/>
    <cellStyle name="ملاحظة 7 11 10" xfId="26619" xr:uid="{C7BAC52A-5250-4593-AB43-64F3FD806055}"/>
    <cellStyle name="ملاحظة 7 11 11" xfId="26787" xr:uid="{8215DA7E-0D9C-4379-97FC-2F0651FC4A34}"/>
    <cellStyle name="ملاحظة 7 11 12" xfId="26967" xr:uid="{C80D8545-FEF3-463E-A02A-0A62B4993119}"/>
    <cellStyle name="ملاحظة 7 11 2" xfId="25251" xr:uid="{FB0D594C-C46A-4D1F-9FDE-93ED568CA86C}"/>
    <cellStyle name="ملاحظة 7 11 3" xfId="25431" xr:uid="{7F6BA8EE-7F7A-4670-8E62-6E0A8D2F0988}"/>
    <cellStyle name="ملاحظة 7 11 4" xfId="25599" xr:uid="{406A0A83-FD6A-4B07-A17A-75F6EB63F0C2}"/>
    <cellStyle name="ملاحظة 7 11 5" xfId="25755" xr:uid="{ED8F2A97-9470-4DA5-9ED4-87E08B4904AB}"/>
    <cellStyle name="ملاحظة 7 11 6" xfId="25983" xr:uid="{6EACA89E-56F8-4C32-A67E-3EC12ADE7E92}"/>
    <cellStyle name="ملاحظة 7 11 7" xfId="26127" xr:uid="{338AACAB-7960-44C4-97E4-A1B02BADD9ED}"/>
    <cellStyle name="ملاحظة 7 11 8" xfId="26295" xr:uid="{36D7D396-59E1-40EE-A06C-F8746E55B9E4}"/>
    <cellStyle name="ملاحظة 7 11 9" xfId="26475" xr:uid="{D23F6FDE-04FB-49F0-8481-29C904C96041}"/>
    <cellStyle name="ملاحظة 7 12" xfId="25065" xr:uid="{DD30BCE0-B2C0-4462-97A7-DDB6E8A9E237}"/>
    <cellStyle name="ملاحظة 7 12 10" xfId="26613" xr:uid="{EF6F1402-F789-4AFA-989D-41CAA6784D74}"/>
    <cellStyle name="ملاحظة 7 12 11" xfId="26781" xr:uid="{5E759572-5927-45C4-9B48-52F9D76DFE20}"/>
    <cellStyle name="ملاحظة 7 12 12" xfId="26961" xr:uid="{2549189F-2B06-44E4-BA97-A7962AF7F59A}"/>
    <cellStyle name="ملاحظة 7 12 2" xfId="25245" xr:uid="{FD0D9478-825C-4222-899A-017BA7F145D8}"/>
    <cellStyle name="ملاحظة 7 12 3" xfId="25425" xr:uid="{9C0B479D-4184-4664-A760-4BDDCFA61681}"/>
    <cellStyle name="ملاحظة 7 12 4" xfId="25593" xr:uid="{533360D9-4DED-4983-955C-C0E62400C2EE}"/>
    <cellStyle name="ملاحظة 7 12 5" xfId="25749" xr:uid="{D43B0C2F-CFBB-4BB4-B60F-13CCE3137ED8}"/>
    <cellStyle name="ملاحظة 7 12 6" xfId="25977" xr:uid="{0E466572-D236-499F-9EBD-08237CE2E0B7}"/>
    <cellStyle name="ملاحظة 7 12 7" xfId="26121" xr:uid="{A233ADBB-0EE4-4D8E-86A9-4B0014109993}"/>
    <cellStyle name="ملاحظة 7 12 8" xfId="26289" xr:uid="{A0670C77-18E5-4A5D-B9F0-F763B27FE8EC}"/>
    <cellStyle name="ملاحظة 7 12 9" xfId="26469" xr:uid="{885A02D7-EFD9-4986-8A3A-627F58DEE69C}"/>
    <cellStyle name="ملاحظة 7 13" xfId="25092" xr:uid="{B0E0DDD0-6195-4EF8-AD1E-4FBE97687080}"/>
    <cellStyle name="ملاحظة 7 13 10" xfId="26640" xr:uid="{F20937ED-DC0B-4556-8F18-615107FC3852}"/>
    <cellStyle name="ملاحظة 7 13 11" xfId="26808" xr:uid="{B6A75A8F-35FA-44AE-B16B-4F21F00EAF3B}"/>
    <cellStyle name="ملاحظة 7 13 12" xfId="26988" xr:uid="{E3A8E8FE-F9CE-4A4C-8404-5068F116E20D}"/>
    <cellStyle name="ملاحظة 7 13 2" xfId="25272" xr:uid="{1161BF2C-E736-45B6-B1B9-B4BC1CB5A125}"/>
    <cellStyle name="ملاحظة 7 13 3" xfId="25452" xr:uid="{1C847BA7-F67D-4186-A3CB-3B9360C5EE93}"/>
    <cellStyle name="ملاحظة 7 13 4" xfId="25620" xr:uid="{FFAE38F1-B091-42E0-8B7E-7AE90DF4F3E1}"/>
    <cellStyle name="ملاحظة 7 13 5" xfId="25776" xr:uid="{CB9FDE05-7A86-4CB9-B70A-893374AC51A0}"/>
    <cellStyle name="ملاحظة 7 13 6" xfId="26004" xr:uid="{BFF495C6-0D80-4898-B684-5552DF4954D3}"/>
    <cellStyle name="ملاحظة 7 13 7" xfId="26148" xr:uid="{49FAD853-6728-46D6-A62A-9FD923B25FE7}"/>
    <cellStyle name="ملاحظة 7 13 8" xfId="26316" xr:uid="{D1964118-0921-4100-B383-A4B3F1ED3944}"/>
    <cellStyle name="ملاحظة 7 13 9" xfId="26496" xr:uid="{B0EFC212-A26B-4115-9814-CABFFCEBA12E}"/>
    <cellStyle name="ملاحظة 7 14" xfId="25112" xr:uid="{A645C8B7-24FF-487E-8943-A5499B70CC68}"/>
    <cellStyle name="ملاحظة 7 15" xfId="25136" xr:uid="{D1F1A870-8366-4015-9F22-B6C6DAEBA6F5}"/>
    <cellStyle name="ملاحظة 7 16" xfId="25129" xr:uid="{699177F6-9E10-463C-89D2-D2772402F7D7}"/>
    <cellStyle name="ملاحظة 7 17" xfId="25289" xr:uid="{6CD99537-3558-45FF-A589-280478967606}"/>
    <cellStyle name="ملاحظة 7 18" xfId="25316" xr:uid="{1BC8C585-319D-4E08-B8EA-CA139F161915}"/>
    <cellStyle name="ملاحظة 7 19" xfId="25307" xr:uid="{866B52DA-A2CC-4843-B4C6-B6ADDEDC5331}"/>
    <cellStyle name="ملاحظة 7 2" xfId="24967" xr:uid="{C3D45406-282C-4A5A-A540-F4148BDD06CA}"/>
    <cellStyle name="ملاحظة 7 2 10" xfId="26516" xr:uid="{413F1BD8-FB5A-4806-BE3C-52AB884B3537}"/>
    <cellStyle name="ملاحظة 7 2 11" xfId="26684" xr:uid="{40AEDCE1-6A65-4F32-B448-2B3912F8D996}"/>
    <cellStyle name="ملاحظة 7 2 12" xfId="26864" xr:uid="{AC902119-6B80-41BC-8112-2EC6AEA1F73F}"/>
    <cellStyle name="ملاحظة 7 2 2" xfId="25148" xr:uid="{66352B93-D27B-4B6D-8B0F-D047AF51A9D0}"/>
    <cellStyle name="ملاحظة 7 2 3" xfId="25328" xr:uid="{F6DD281F-9699-40C6-BCA5-E025AC3FCDB0}"/>
    <cellStyle name="ملاحظة 7 2 4" xfId="25496" xr:uid="{3CDA914A-EBCF-44EA-A34F-E6A3805665B3}"/>
    <cellStyle name="ملاحظة 7 2 5" xfId="25652" xr:uid="{53DD25ED-E19F-4E23-BA3D-9B39DA1E2C3D}"/>
    <cellStyle name="ملاحظة 7 2 6" xfId="25880" xr:uid="{F18D7901-7566-43F7-97AE-313C3A04FEB0}"/>
    <cellStyle name="ملاحظة 7 2 7" xfId="26024" xr:uid="{6389CC7B-095D-429C-9C20-ED69C750B473}"/>
    <cellStyle name="ملاحظة 7 2 8" xfId="26192" xr:uid="{69DE67C5-3F36-4E28-AFBB-2CEC7EBB998C}"/>
    <cellStyle name="ملاحظة 7 2 9" xfId="26372" xr:uid="{363E4F01-D0D6-4699-BC29-C557576E2B32}"/>
    <cellStyle name="ملاحظة 7 20" xfId="25469" xr:uid="{8B1237F9-E3F6-4C7E-A02F-2CC2C2354204}"/>
    <cellStyle name="ملاحظة 7 21" xfId="25484" xr:uid="{529278A7-C308-4D0F-BFE3-477D3EB52C3F}"/>
    <cellStyle name="ملاحظة 7 22" xfId="25640" xr:uid="{305C4482-FAD4-4F86-8ED0-CD7B6DE1E000}"/>
    <cellStyle name="ملاحظة 7 23" xfId="25866" xr:uid="{BE6DBB52-1FB7-4F33-A38A-C6A7D9F54550}"/>
    <cellStyle name="ملاحظة 7 24" xfId="25811" xr:uid="{4E47076F-EE3E-471B-9417-BBEB5F4CB3B9}"/>
    <cellStyle name="ملاحظة 7 25" xfId="25838" xr:uid="{5D1667EA-FFDF-4DF2-AF4F-04A447BE8334}"/>
    <cellStyle name="ملاحظة 7 26" xfId="25851" xr:uid="{2DFBBF37-434D-4186-9F36-79192E795C47}"/>
    <cellStyle name="ملاحظة 7 27" xfId="25795" xr:uid="{FB1303CF-E046-4BE6-B0E7-5D483761C95A}"/>
    <cellStyle name="ملاحظة 7 28" xfId="25830" xr:uid="{F7E145B7-70FA-45E1-A176-8D48B41DEF14}"/>
    <cellStyle name="ملاحظة 7 29" xfId="25815" xr:uid="{C38313E6-0416-4832-9911-59202A08EB8A}"/>
    <cellStyle name="ملاحظة 7 3" xfId="24992" xr:uid="{7C826DEC-03F9-485D-AFEC-FF5B16C5CA11}"/>
    <cellStyle name="ملاحظة 7 3 10" xfId="26540" xr:uid="{D2E86B1B-8186-4333-BB62-A3A5A759B987}"/>
    <cellStyle name="ملاحظة 7 3 11" xfId="26708" xr:uid="{1C128C49-4E61-4CFC-A215-2BA9192C74A1}"/>
    <cellStyle name="ملاحظة 7 3 12" xfId="26888" xr:uid="{E9951160-00CE-49DB-A974-8738AEACF23E}"/>
    <cellStyle name="ملاحظة 7 3 2" xfId="25172" xr:uid="{95AC9366-FBEA-498E-A131-563EAA3E6DBE}"/>
    <cellStyle name="ملاحظة 7 3 3" xfId="25352" xr:uid="{2E295081-96FE-4DED-852C-E7B7CB009B6B}"/>
    <cellStyle name="ملاحظة 7 3 4" xfId="25520" xr:uid="{614A8E33-68C5-4BC7-89E9-9B4FE35BE44B}"/>
    <cellStyle name="ملاحظة 7 3 5" xfId="25676" xr:uid="{AC9E8071-B9F4-42FC-A7EF-10802D197AAC}"/>
    <cellStyle name="ملاحظة 7 3 6" xfId="25904" xr:uid="{3335E9DC-B18E-42CC-8B68-5F1BA884F512}"/>
    <cellStyle name="ملاحظة 7 3 7" xfId="26048" xr:uid="{53BD6743-D655-4BAB-A9EA-9F1DB91E5A55}"/>
    <cellStyle name="ملاحظة 7 3 8" xfId="26216" xr:uid="{C7A7FE61-5A81-4A53-A43C-6911FB75E795}"/>
    <cellStyle name="ملاحظة 7 3 9" xfId="26396" xr:uid="{E5F87351-458A-4943-84C2-0C6464918573}"/>
    <cellStyle name="ملاحظة 7 30" xfId="26180" xr:uid="{DBEF8DFA-A7A0-4FAC-AE62-92FE79698032}"/>
    <cellStyle name="ملاحظة 7 31" xfId="26167" xr:uid="{99215E49-13DA-4C25-8D06-EAC28B8F419A}"/>
    <cellStyle name="ملاحظة 7 32" xfId="26360" xr:uid="{9CD5C9B1-1C51-4D13-ABE3-F3273B99EC4A}"/>
    <cellStyle name="ملاحظة 7 33" xfId="26346" xr:uid="{E11B2510-E915-44B8-A4FF-DA318A659974}"/>
    <cellStyle name="ملاحظة 7 34" xfId="26348" xr:uid="{B3E6A3EA-E7C5-495E-81A7-8797DD11A285}"/>
    <cellStyle name="ملاحظة 7 35" xfId="26660" xr:uid="{E2F18498-7781-4952-B0E2-5259294E93B9}"/>
    <cellStyle name="ملاحظة 7 36" xfId="26672" xr:uid="{197934E5-E124-4476-881B-39DE3519C387}"/>
    <cellStyle name="ملاحظة 7 37" xfId="26851" xr:uid="{41B49880-2116-4449-84FD-DEB7D4169059}"/>
    <cellStyle name="ملاحظة 7 38" xfId="26832" xr:uid="{7BFEE518-7E99-4855-83E3-9811B99BE536}"/>
    <cellStyle name="ملاحظة 7 39" xfId="26837" xr:uid="{790DF048-4610-46ED-B2AA-A5A0A4721550}"/>
    <cellStyle name="ملاحظة 7 4" xfId="24978" xr:uid="{A950422F-B83E-4B05-BB06-45D5BDE4BFFA}"/>
    <cellStyle name="ملاحظة 7 4 10" xfId="26526" xr:uid="{121E371C-61CE-4CB4-B940-B01A3A96F61C}"/>
    <cellStyle name="ملاحظة 7 4 11" xfId="26694" xr:uid="{D091C830-3379-42B4-8254-700A5D573BE7}"/>
    <cellStyle name="ملاحظة 7 4 12" xfId="26874" xr:uid="{A3A74BCB-8A1A-4DD1-9AF6-0C24E673552F}"/>
    <cellStyle name="ملاحظة 7 4 2" xfId="25158" xr:uid="{77144302-79AE-48B0-AF73-C1D99F7C5ACB}"/>
    <cellStyle name="ملاحظة 7 4 3" xfId="25338" xr:uid="{14631469-BA6F-44DF-8AEA-D39EAE295FF8}"/>
    <cellStyle name="ملاحظة 7 4 4" xfId="25506" xr:uid="{747A3545-FAB6-49BD-AFDE-9207D6CF5162}"/>
    <cellStyle name="ملاحظة 7 4 5" xfId="25662" xr:uid="{4CFB8F33-4B8F-4561-9181-2C4DE7F32FFD}"/>
    <cellStyle name="ملاحظة 7 4 6" xfId="25890" xr:uid="{08457CE4-6D6F-4048-B683-A9F620BAB92B}"/>
    <cellStyle name="ملاحظة 7 4 7" xfId="26034" xr:uid="{CF7F3A5A-A360-43FA-AFDD-D8D7D167ECA6}"/>
    <cellStyle name="ملاحظة 7 4 8" xfId="26202" xr:uid="{34717E1D-2C82-453C-AD1B-11A24C83E6D9}"/>
    <cellStyle name="ملاحظة 7 4 9" xfId="26382" xr:uid="{6F0CBEBA-8D34-4144-8382-7D819906C4FD}"/>
    <cellStyle name="ملاحظة 7 5" xfId="25004" xr:uid="{950C7D10-4EDF-4C53-AE38-69BB97FB217B}"/>
    <cellStyle name="ملاحظة 7 5 10" xfId="26552" xr:uid="{32524487-F0FC-4C55-BAAA-43F66EC0992B}"/>
    <cellStyle name="ملاحظة 7 5 11" xfId="26720" xr:uid="{6C2E25A8-D2C8-4153-A937-327F3C90AA2C}"/>
    <cellStyle name="ملاحظة 7 5 12" xfId="26900" xr:uid="{E09D9EB0-9B51-418F-B6EB-0DDA2D14EA8D}"/>
    <cellStyle name="ملاحظة 7 5 2" xfId="25184" xr:uid="{D579EA71-01D3-4BB0-842A-3AD6122CD3F3}"/>
    <cellStyle name="ملاحظة 7 5 3" xfId="25364" xr:uid="{928E6DAB-CFB8-4AEA-91A5-925AC8D04F29}"/>
    <cellStyle name="ملاحظة 7 5 4" xfId="25532" xr:uid="{66255B4A-6711-4AAD-B83F-F9AFFB3630A1}"/>
    <cellStyle name="ملاحظة 7 5 5" xfId="25688" xr:uid="{EAE906D2-319E-4577-BFE3-7E19B77A1F12}"/>
    <cellStyle name="ملاحظة 7 5 6" xfId="25916" xr:uid="{D9781DC6-A532-4123-9275-2E6F1F58A740}"/>
    <cellStyle name="ملاحظة 7 5 7" xfId="26060" xr:uid="{EFB2BF8F-C220-476A-8926-850BDB16A87A}"/>
    <cellStyle name="ملاحظة 7 5 8" xfId="26228" xr:uid="{C2CF8005-C126-4090-95AC-AF2F5B35D3A9}"/>
    <cellStyle name="ملاحظة 7 5 9" xfId="26408" xr:uid="{B4683288-3A2E-4E67-800F-A24194C0A6A3}"/>
    <cellStyle name="ملاحظة 7 6" xfId="25051" xr:uid="{DE2BA845-39A2-4704-93D1-C5CB2F32B3DF}"/>
    <cellStyle name="ملاحظة 7 6 10" xfId="26599" xr:uid="{47CC2A22-21D7-4C52-9712-1D70AA357B3C}"/>
    <cellStyle name="ملاحظة 7 6 11" xfId="26767" xr:uid="{278187BC-D29A-4EF2-985C-F60BEA0832D6}"/>
    <cellStyle name="ملاحظة 7 6 12" xfId="26947" xr:uid="{92A996A9-0838-4BF1-8165-58A99952A2AE}"/>
    <cellStyle name="ملاحظة 7 6 2" xfId="25231" xr:uid="{BD9BBCB4-13BB-40F4-8AF4-DAB439ADFBCF}"/>
    <cellStyle name="ملاحظة 7 6 3" xfId="25411" xr:uid="{C1137723-EE3B-4F3C-8370-016AF1F7B3C1}"/>
    <cellStyle name="ملاحظة 7 6 4" xfId="25579" xr:uid="{31ED62FE-59C9-447F-A4A3-97BD7C5A38C3}"/>
    <cellStyle name="ملاحظة 7 6 5" xfId="25735" xr:uid="{10EA4BC6-79BB-4640-8EBD-A8FEBCAC2BB6}"/>
    <cellStyle name="ملاحظة 7 6 6" xfId="25963" xr:uid="{49EE6979-D5C7-428C-BF47-F00DF64E973B}"/>
    <cellStyle name="ملاحظة 7 6 7" xfId="26107" xr:uid="{C869A153-A66E-4120-BA28-B99387BBB312}"/>
    <cellStyle name="ملاحظة 7 6 8" xfId="26275" xr:uid="{D74A7658-81FB-4198-A670-226F7B6E47DA}"/>
    <cellStyle name="ملاحظة 7 6 9" xfId="26455" xr:uid="{9D854BD9-7E10-410B-8FC8-51F8A9AF3A98}"/>
    <cellStyle name="ملاحظة 7 7" xfId="25023" xr:uid="{456CAC02-4750-4D34-B65E-B92E86D2EB22}"/>
    <cellStyle name="ملاحظة 7 7 10" xfId="26571" xr:uid="{57C045C0-B2FD-4AB5-9745-D711C31153F7}"/>
    <cellStyle name="ملاحظة 7 7 11" xfId="26739" xr:uid="{78C82289-5F84-4379-A995-CF93AFB5DD99}"/>
    <cellStyle name="ملاحظة 7 7 12" xfId="26919" xr:uid="{24377786-0C6B-4A34-8486-9DEA3E43D782}"/>
    <cellStyle name="ملاحظة 7 7 2" xfId="25203" xr:uid="{C4A2263F-4A68-4117-925C-A11FFB7DF2E3}"/>
    <cellStyle name="ملاحظة 7 7 3" xfId="25383" xr:uid="{9DB7A511-EDB2-4463-A6DE-D441C4B80504}"/>
    <cellStyle name="ملاحظة 7 7 4" xfId="25551" xr:uid="{37F795D5-5428-44EF-A783-CC02E17C3315}"/>
    <cellStyle name="ملاحظة 7 7 5" xfId="25707" xr:uid="{F09129F4-FAAD-440C-9CC4-1543AEE5879E}"/>
    <cellStyle name="ملاحظة 7 7 6" xfId="25935" xr:uid="{8997C6FD-92FA-45C5-88A6-34D9C275C6D3}"/>
    <cellStyle name="ملاحظة 7 7 7" xfId="26079" xr:uid="{19E31388-887E-423B-B2C9-E3B513C6C75D}"/>
    <cellStyle name="ملاحظة 7 7 8" xfId="26247" xr:uid="{729E846C-E589-44A8-B681-BED5EE1D093B}"/>
    <cellStyle name="ملاحظة 7 7 9" xfId="26427" xr:uid="{18A5A2F8-A462-45B3-9AC3-52B26C7BF4B0}"/>
    <cellStyle name="ملاحظة 7 8" xfId="25017" xr:uid="{F89AE9D1-C2FD-462F-91EE-899394726960}"/>
    <cellStyle name="ملاحظة 7 8 10" xfId="26565" xr:uid="{F00BE78A-D6D7-4CA3-8325-422F11F8EC59}"/>
    <cellStyle name="ملاحظة 7 8 11" xfId="26733" xr:uid="{14D790DE-7356-4FEE-AA52-DD4B777A76EA}"/>
    <cellStyle name="ملاحظة 7 8 12" xfId="26913" xr:uid="{DB160AD6-C1EA-45F7-8FD8-CC90BC616480}"/>
    <cellStyle name="ملاحظة 7 8 2" xfId="25197" xr:uid="{1866EA49-87B3-4A19-9ECF-FCE1F77A3A18}"/>
    <cellStyle name="ملاحظة 7 8 3" xfId="25377" xr:uid="{504664E1-B0E0-40B5-9E18-DFDCC8DE37AD}"/>
    <cellStyle name="ملاحظة 7 8 4" xfId="25545" xr:uid="{B4D6C0DB-BD5E-4F97-888E-1F85F4AAF24F}"/>
    <cellStyle name="ملاحظة 7 8 5" xfId="25701" xr:uid="{0F1D7ED3-C039-4F38-A3D9-2CBD72C9EB31}"/>
    <cellStyle name="ملاحظة 7 8 6" xfId="25929" xr:uid="{3B0E2891-8A8F-45C8-B6AC-BD9969498C85}"/>
    <cellStyle name="ملاحظة 7 8 7" xfId="26073" xr:uid="{B619C71F-2587-4957-847C-2FB933165149}"/>
    <cellStyle name="ملاحظة 7 8 8" xfId="26241" xr:uid="{BE6C4CCA-3715-48C2-A31A-C008353D73BC}"/>
    <cellStyle name="ملاحظة 7 8 9" xfId="26421" xr:uid="{64B6EE02-684A-45E4-BD05-CB742260EF9F}"/>
    <cellStyle name="ملاحظة 7 9" xfId="25044" xr:uid="{26C5E7D0-9A1B-4344-B055-C2BF648B0C46}"/>
    <cellStyle name="ملاحظة 7 9 10" xfId="26592" xr:uid="{FE3052A6-2B28-48BE-A055-B2F37DE62280}"/>
    <cellStyle name="ملاحظة 7 9 11" xfId="26760" xr:uid="{B46C01E6-53BC-445A-8261-61E25C4E1B62}"/>
    <cellStyle name="ملاحظة 7 9 12" xfId="26940" xr:uid="{276DB316-644A-4D06-AD53-2CF4B3AD1B57}"/>
    <cellStyle name="ملاحظة 7 9 2" xfId="25224" xr:uid="{A3883626-AAE4-47BC-9D0C-83184B4DC7CF}"/>
    <cellStyle name="ملاحظة 7 9 3" xfId="25404" xr:uid="{C8E95CDE-98C1-4B1E-A56F-0A2B3476D4B1}"/>
    <cellStyle name="ملاحظة 7 9 4" xfId="25572" xr:uid="{D8285716-F78A-489A-A45F-3AFAF89397A3}"/>
    <cellStyle name="ملاحظة 7 9 5" xfId="25728" xr:uid="{F72BA17A-41CC-425B-9A2D-476BAC7D7D06}"/>
    <cellStyle name="ملاحظة 7 9 6" xfId="25956" xr:uid="{E01DFD83-4237-49F5-ACDA-32A52D22C410}"/>
    <cellStyle name="ملاحظة 7 9 7" xfId="26100" xr:uid="{29EC9D18-CFE6-4D27-8ADC-58CF6DB1BB3F}"/>
    <cellStyle name="ملاحظة 7 9 8" xfId="26268" xr:uid="{E6B2A782-8407-4F82-872D-E126E7B3E470}"/>
    <cellStyle name="ملاحظة 7 9 9" xfId="26448" xr:uid="{169D0573-DC7E-4B7B-85A2-0614A923A9FC}"/>
    <cellStyle name="ملاحظة 8" xfId="24318" xr:uid="{FE590C87-E5CB-4F17-9DD4-9AADCF970812}"/>
    <cellStyle name="ملاحظة 8 10" xfId="25100" xr:uid="{F3E59003-E058-484D-B683-F9CC1921AA4D}"/>
    <cellStyle name="ملاحظة 8 10 10" xfId="26648" xr:uid="{84F3D96F-B78B-4AF6-A5E9-972C51EB1498}"/>
    <cellStyle name="ملاحظة 8 10 11" xfId="26816" xr:uid="{679274F0-3CA9-4891-8D80-3614E9A9CA48}"/>
    <cellStyle name="ملاحظة 8 10 12" xfId="26996" xr:uid="{A0221ED1-AAF7-46EF-ACC4-72FCF231CF3B}"/>
    <cellStyle name="ملاحظة 8 10 2" xfId="25280" xr:uid="{E24C869F-0653-41F4-9ED7-ECFE0C103C23}"/>
    <cellStyle name="ملاحظة 8 10 3" xfId="25460" xr:uid="{9FB09A62-7F71-4D51-B738-EF9FC06F0710}"/>
    <cellStyle name="ملاحظة 8 10 4" xfId="25628" xr:uid="{89826C70-5E9C-40BC-BA44-8CB7980031CF}"/>
    <cellStyle name="ملاحظة 8 10 5" xfId="25784" xr:uid="{092E4D13-0398-4D95-A2AF-3E281C5FE94A}"/>
    <cellStyle name="ملاحظة 8 10 6" xfId="26012" xr:uid="{EC425D69-1797-4418-9980-D14F338D093C}"/>
    <cellStyle name="ملاحظة 8 10 7" xfId="26156" xr:uid="{403503F4-E24A-4708-9998-0B7843B3BAFC}"/>
    <cellStyle name="ملاحظة 8 10 8" xfId="26324" xr:uid="{98BF17B0-64D2-49A7-9F5B-5E95F8E23718}"/>
    <cellStyle name="ملاحظة 8 10 9" xfId="26504" xr:uid="{D2229A55-4D82-43DA-8239-063FBFDDD86A}"/>
    <cellStyle name="ملاحظة 8 11" xfId="25061" xr:uid="{D58E60F3-35AD-4217-BA5E-A5A12E661E5F}"/>
    <cellStyle name="ملاحظة 8 11 10" xfId="26609" xr:uid="{BBDA3FF6-F6B6-4913-A55B-7F3EDF0AA529}"/>
    <cellStyle name="ملاحظة 8 11 11" xfId="26777" xr:uid="{B753D63C-6A78-45A7-B306-AD4FDCF66D62}"/>
    <cellStyle name="ملاحظة 8 11 12" xfId="26957" xr:uid="{081DFE1A-FB01-480A-AC34-8FC8C56F77CB}"/>
    <cellStyle name="ملاحظة 8 11 2" xfId="25241" xr:uid="{79382657-1B31-4220-8627-528F78738C1B}"/>
    <cellStyle name="ملاحظة 8 11 3" xfId="25421" xr:uid="{CAE36A19-2F6B-4837-A5A3-C0164C0D7D07}"/>
    <cellStyle name="ملاحظة 8 11 4" xfId="25589" xr:uid="{2D4AE9BA-EC04-4A1B-ACD1-28C3AA24F799}"/>
    <cellStyle name="ملاحظة 8 11 5" xfId="25745" xr:uid="{56087468-1734-45DB-98E8-55BEDBF487EA}"/>
    <cellStyle name="ملاحظة 8 11 6" xfId="25973" xr:uid="{32BF5FB7-5454-4C30-9273-506468E3AF65}"/>
    <cellStyle name="ملاحظة 8 11 7" xfId="26117" xr:uid="{0945475B-7031-408B-AFF2-F60880E91884}"/>
    <cellStyle name="ملاحظة 8 11 8" xfId="26285" xr:uid="{C369CFD6-B73F-4A88-903B-43E9BD25A1B5}"/>
    <cellStyle name="ملاحظة 8 11 9" xfId="26465" xr:uid="{7241C3B1-4BD6-499E-ADD7-A8D977C2C0C1}"/>
    <cellStyle name="ملاحظة 8 12" xfId="25074" xr:uid="{23946BA1-D919-4DB0-91BB-26190D86AABC}"/>
    <cellStyle name="ملاحظة 8 12 10" xfId="26622" xr:uid="{74CB5FA3-EA14-40ED-86DD-D91AF88C66EF}"/>
    <cellStyle name="ملاحظة 8 12 11" xfId="26790" xr:uid="{AF1B6749-515C-42C4-860D-5BE7EF9CA929}"/>
    <cellStyle name="ملاحظة 8 12 12" xfId="26970" xr:uid="{E995A4FD-564C-4EEB-8BC5-CDF22FB08CD3}"/>
    <cellStyle name="ملاحظة 8 12 2" xfId="25254" xr:uid="{5852C58A-BB7E-4235-A65C-9DC4A5EA7559}"/>
    <cellStyle name="ملاحظة 8 12 3" xfId="25434" xr:uid="{B52B520D-5E4E-407A-B6AA-0EB7094D2CA9}"/>
    <cellStyle name="ملاحظة 8 12 4" xfId="25602" xr:uid="{C624921E-E228-4E8E-8623-8D5F5DBB230D}"/>
    <cellStyle name="ملاحظة 8 12 5" xfId="25758" xr:uid="{CC4D6903-EB19-4D83-8BF6-DEDCAF6FDBC5}"/>
    <cellStyle name="ملاحظة 8 12 6" xfId="25986" xr:uid="{6CFE44CC-4CE2-4DA2-9D2C-151495FFED87}"/>
    <cellStyle name="ملاحظة 8 12 7" xfId="26130" xr:uid="{29F71CA2-6338-4EE3-9D62-18099DE3480E}"/>
    <cellStyle name="ملاحظة 8 12 8" xfId="26298" xr:uid="{B9C41E6C-418E-46EF-94B2-18DB6B2EAB59}"/>
    <cellStyle name="ملاحظة 8 12 9" xfId="26478" xr:uid="{66859E06-4E40-4BC7-A82A-761010E1F7CE}"/>
    <cellStyle name="ملاحظة 8 13" xfId="25072" xr:uid="{01D74F03-5AC5-4FA0-9DFF-91A3ACB804EF}"/>
    <cellStyle name="ملاحظة 8 13 10" xfId="26620" xr:uid="{A0790AAB-0378-41DE-AA58-1C5CEB1E0288}"/>
    <cellStyle name="ملاحظة 8 13 11" xfId="26788" xr:uid="{B84ADD75-D759-40B1-BBEC-EDEC8D44658C}"/>
    <cellStyle name="ملاحظة 8 13 12" xfId="26968" xr:uid="{6A9D90FC-9791-4487-939F-CD0EA66BAED0}"/>
    <cellStyle name="ملاحظة 8 13 2" xfId="25252" xr:uid="{DA8B5A03-5245-4F94-BEA7-654A1F43A827}"/>
    <cellStyle name="ملاحظة 8 13 3" xfId="25432" xr:uid="{189BCE8A-02E0-4171-A4D9-49BE7713DC49}"/>
    <cellStyle name="ملاحظة 8 13 4" xfId="25600" xr:uid="{2FD76B49-E8BC-42B2-A6FC-67BFDFD86064}"/>
    <cellStyle name="ملاحظة 8 13 5" xfId="25756" xr:uid="{8D23E0D7-840C-4A93-A855-390960BC711A}"/>
    <cellStyle name="ملاحظة 8 13 6" xfId="25984" xr:uid="{E11D9249-122F-4AAF-AD94-59F6ED1B1A84}"/>
    <cellStyle name="ملاحظة 8 13 7" xfId="26128" xr:uid="{66A08851-BCFA-415F-98FE-2FC9890F9C73}"/>
    <cellStyle name="ملاحظة 8 13 8" xfId="26296" xr:uid="{8D5BE4BD-55C3-4FD1-A75E-A10BB4C90229}"/>
    <cellStyle name="ملاحظة 8 13 9" xfId="26476" xr:uid="{6AD24221-33A8-45C7-9BD6-3DC756E9A729}"/>
    <cellStyle name="ملاحظة 8 14" xfId="25113" xr:uid="{DC816DB1-7C65-45DC-893F-60F60771FF78}"/>
    <cellStyle name="ملاحظة 8 15" xfId="25137" xr:uid="{A3002FB5-6132-40EB-81D8-DBB771028AAC}"/>
    <cellStyle name="ملاحظة 8 16" xfId="25121" xr:uid="{360C6CCD-635F-4E7F-82E5-2218BAFAEB3E}"/>
    <cellStyle name="ملاحظة 8 17" xfId="25287" xr:uid="{0D71B28D-7F43-47B5-B2A7-3A166D514A00}"/>
    <cellStyle name="ملاحظة 8 18" xfId="25317" xr:uid="{8ED1C846-5251-4744-941D-1BB95955756E}"/>
    <cellStyle name="ملاحظة 8 19" xfId="25301" xr:uid="{DD7A80C5-C184-47C8-BC3B-C451D421D5D6}"/>
    <cellStyle name="ملاحظة 8 2" xfId="24968" xr:uid="{2B1D6226-24B8-4834-9C95-97A67D61FB9E}"/>
    <cellStyle name="ملاحظة 8 2 10" xfId="26517" xr:uid="{A694E07F-840E-46EA-8D42-EBFB0C5DC9FB}"/>
    <cellStyle name="ملاحظة 8 2 11" xfId="26685" xr:uid="{490FC21F-0DA8-4B62-89AD-C80311AB458C}"/>
    <cellStyle name="ملاحظة 8 2 12" xfId="26865" xr:uid="{25FA2D15-31E1-41D1-90A6-629B91B743F4}"/>
    <cellStyle name="ملاحظة 8 2 2" xfId="25149" xr:uid="{81EA32C5-4A05-4947-BFD8-CD679BA0C2F9}"/>
    <cellStyle name="ملاحظة 8 2 3" xfId="25329" xr:uid="{7B10F0ED-D378-471B-B04C-CE1C69AA008F}"/>
    <cellStyle name="ملاحظة 8 2 4" xfId="25497" xr:uid="{B1A41835-F069-47F9-A328-78A3930B2DBB}"/>
    <cellStyle name="ملاحظة 8 2 5" xfId="25653" xr:uid="{37049883-7706-4C3F-A4DE-7DA1A0A62C8B}"/>
    <cellStyle name="ملاحظة 8 2 6" xfId="25881" xr:uid="{51342BE0-1236-4CDD-96EF-F7988E0766D0}"/>
    <cellStyle name="ملاحظة 8 2 7" xfId="26025" xr:uid="{A3DEFA80-EE28-47E7-9F64-BA8F38FB887F}"/>
    <cellStyle name="ملاحظة 8 2 8" xfId="26193" xr:uid="{8415B81D-EEDF-4607-9986-0B6B98010C3C}"/>
    <cellStyle name="ملاحظة 8 2 9" xfId="26373" xr:uid="{B93BADF1-E54B-4C81-BDE2-ABF418AF8257}"/>
    <cellStyle name="ملاحظة 8 20" xfId="25467" xr:uid="{1ABD0EEF-6EEA-4C3D-A767-7DA0EB3B658D}"/>
    <cellStyle name="ملاحظة 8 21" xfId="25485" xr:uid="{CAFD6737-132E-49FC-8F33-FA93DCF65D52}"/>
    <cellStyle name="ملاحظة 8 22" xfId="25641" xr:uid="{F674908F-24E7-4D2B-8CE5-D0E9F4697FC6}"/>
    <cellStyle name="ملاحظة 8 23" xfId="25867" xr:uid="{A874A19F-DBF5-46DF-8511-1ADD6E1937CE}"/>
    <cellStyle name="ملاحظة 8 24" xfId="25800" xr:uid="{548E1BAE-90F6-4587-A493-1E5809395D07}"/>
    <cellStyle name="ملاحظة 8 25" xfId="25846" xr:uid="{EE9C9F13-E881-4805-BDC3-012C3D35A036}"/>
    <cellStyle name="ملاحظة 8 26" xfId="25792" xr:uid="{FA012894-2311-4430-AD98-65024A20D56A}"/>
    <cellStyle name="ملاحظة 8 27" xfId="25812" xr:uid="{4AA5CD08-BF32-4CAA-8009-6765CEE444BD}"/>
    <cellStyle name="ملاحظة 8 28" xfId="25808" xr:uid="{CC4BC1F4-3431-43B4-A159-34C7E2A96EB1}"/>
    <cellStyle name="ملاحظة 8 29" xfId="25874" xr:uid="{14088999-442E-4DA7-95BF-34A46C771582}"/>
    <cellStyle name="ملاحظة 8 3" xfId="24993" xr:uid="{F59B2202-875D-4D67-9774-066CD345E95E}"/>
    <cellStyle name="ملاحظة 8 3 10" xfId="26541" xr:uid="{0968481E-3997-4A64-812E-25DCFDC23334}"/>
    <cellStyle name="ملاحظة 8 3 11" xfId="26709" xr:uid="{932AF771-076C-49B5-AACF-E147AFE0CDA5}"/>
    <cellStyle name="ملاحظة 8 3 12" xfId="26889" xr:uid="{07F4BFF1-AC4F-4037-9783-643AB6CF43C4}"/>
    <cellStyle name="ملاحظة 8 3 2" xfId="25173" xr:uid="{F261A132-C5CD-4FBB-84D3-7B26C58219A4}"/>
    <cellStyle name="ملاحظة 8 3 3" xfId="25353" xr:uid="{D1A1ADDA-1E17-4FED-B664-763CE031F0A8}"/>
    <cellStyle name="ملاحظة 8 3 4" xfId="25521" xr:uid="{43E40B1A-770B-4078-BF6E-580DEF3B32DA}"/>
    <cellStyle name="ملاحظة 8 3 5" xfId="25677" xr:uid="{CBBC3F05-733B-4630-9E32-AE160429503F}"/>
    <cellStyle name="ملاحظة 8 3 6" xfId="25905" xr:uid="{9F149144-1397-4D20-8D02-1CA3A63EC551}"/>
    <cellStyle name="ملاحظة 8 3 7" xfId="26049" xr:uid="{C8176FD3-2746-41ED-A056-054B99118C71}"/>
    <cellStyle name="ملاحظة 8 3 8" xfId="26217" xr:uid="{1DC40ADA-9D60-4F7F-A933-0EDFD4CFA4D7}"/>
    <cellStyle name="ملاحظة 8 3 9" xfId="26397" xr:uid="{CB778432-7863-40C4-9463-FDAAE963D8C0}"/>
    <cellStyle name="ملاحظة 8 30" xfId="26181" xr:uid="{5D7BE930-E5A0-46E9-9C51-3E906E26353B}"/>
    <cellStyle name="ملاحظة 8 31" xfId="26172" xr:uid="{28D039AF-DA50-4F56-8501-8665DF3D5E62}"/>
    <cellStyle name="ملاحظة 8 32" xfId="26361" xr:uid="{AD834B6D-8433-4BAF-9F84-368D1F78F318}"/>
    <cellStyle name="ملاحظة 8 33" xfId="26352" xr:uid="{B0AF55AD-2F8D-4D26-A636-96C2FAC7413A}"/>
    <cellStyle name="ملاحظة 8 34" xfId="26341" xr:uid="{5DE3FC7C-36D6-466F-A760-6486301DC535}"/>
    <cellStyle name="ملاحظة 8 35" xfId="26661" xr:uid="{F3E1B006-E007-47AF-8B0A-F0237C602AA5}"/>
    <cellStyle name="ملاحظة 8 36" xfId="26673" xr:uid="{E39F62E7-2BC8-4B59-85B4-0156ACC85D40}"/>
    <cellStyle name="ملاحظة 8 37" xfId="26852" xr:uid="{67D55798-B789-4F46-B114-6746FAD1E43A}"/>
    <cellStyle name="ملاحظة 8 38" xfId="26826" xr:uid="{FA6AB4B2-7FF9-4933-AACA-27AE49D6B991}"/>
    <cellStyle name="ملاحظة 8 39" xfId="26831" xr:uid="{EBED00F1-6CD3-4FAE-AA66-E23854489FC5}"/>
    <cellStyle name="ملاحظة 8 4" xfId="24975" xr:uid="{39F96AD1-E274-4611-BE50-9583C1724743}"/>
    <cellStyle name="ملاحظة 8 4 10" xfId="26523" xr:uid="{3CC36094-5CF1-4D61-893C-01245B4C3EB5}"/>
    <cellStyle name="ملاحظة 8 4 11" xfId="26691" xr:uid="{DCF77528-B5F0-4D78-A3F6-EE7BA2C31C00}"/>
    <cellStyle name="ملاحظة 8 4 12" xfId="26871" xr:uid="{5C18846D-A398-48BC-8D3B-AD638742D92E}"/>
    <cellStyle name="ملاحظة 8 4 2" xfId="25155" xr:uid="{DA4444CF-8D7A-4BC8-BF58-29AE0F0A7EC9}"/>
    <cellStyle name="ملاحظة 8 4 3" xfId="25335" xr:uid="{33B4A2C3-1BD4-4A45-A696-8844D6455346}"/>
    <cellStyle name="ملاحظة 8 4 4" xfId="25503" xr:uid="{CC7D245F-A80A-4D0D-B236-61427A91B877}"/>
    <cellStyle name="ملاحظة 8 4 5" xfId="25659" xr:uid="{42AE5C03-74CE-4AA4-ABA4-F9BC4752E3A8}"/>
    <cellStyle name="ملاحظة 8 4 6" xfId="25887" xr:uid="{AF503DC8-3EE8-4DB6-B3C2-0AB2C545D8A2}"/>
    <cellStyle name="ملاحظة 8 4 7" xfId="26031" xr:uid="{2E0CE970-8E15-4C36-AD9B-38B78BCE66E8}"/>
    <cellStyle name="ملاحظة 8 4 8" xfId="26199" xr:uid="{1076039C-E900-47FA-8D1A-E18B2690D990}"/>
    <cellStyle name="ملاحظة 8 4 9" xfId="26379" xr:uid="{8D42969E-E8E1-4934-9D9A-272A58124D34}"/>
    <cellStyle name="ملاحظة 8 5" xfId="25005" xr:uid="{B496BEC4-B795-4E81-BF27-450F49341AE7}"/>
    <cellStyle name="ملاحظة 8 5 10" xfId="26553" xr:uid="{45C5C296-7BA8-49A9-AF3C-6F6CF45C96FF}"/>
    <cellStyle name="ملاحظة 8 5 11" xfId="26721" xr:uid="{A46E34C5-C742-45C7-A7A7-24FCAC4DA405}"/>
    <cellStyle name="ملاحظة 8 5 12" xfId="26901" xr:uid="{4C0DE7CA-2497-475F-8B11-51417D302F75}"/>
    <cellStyle name="ملاحظة 8 5 2" xfId="25185" xr:uid="{3B4C3BC3-F1D0-48C6-97A0-D55B3DB41FCC}"/>
    <cellStyle name="ملاحظة 8 5 3" xfId="25365" xr:uid="{4F732F9F-DA9E-48DA-AD7A-F4FBC558E58E}"/>
    <cellStyle name="ملاحظة 8 5 4" xfId="25533" xr:uid="{E84C6E6A-5461-4A2D-A1E0-884CA4B07F8F}"/>
    <cellStyle name="ملاحظة 8 5 5" xfId="25689" xr:uid="{98EBDD60-E5EF-426A-AA8B-573717D1F117}"/>
    <cellStyle name="ملاحظة 8 5 6" xfId="25917" xr:uid="{693CB21B-65D2-4AE0-A002-2F0C1CE3B71D}"/>
    <cellStyle name="ملاحظة 8 5 7" xfId="26061" xr:uid="{39ED963E-76DC-4DDE-A1CF-367B4AE36CEB}"/>
    <cellStyle name="ملاحظة 8 5 8" xfId="26229" xr:uid="{120817EB-6665-4E3E-BB14-8D6203615708}"/>
    <cellStyle name="ملاحظة 8 5 9" xfId="26409" xr:uid="{9171A26A-0A8F-40F2-AE7D-935050CC76F9}"/>
    <cellStyle name="ملاحظة 8 6" xfId="25052" xr:uid="{1BD349C9-D998-4ACC-9AA1-AF6C2F56545F}"/>
    <cellStyle name="ملاحظة 8 6 10" xfId="26600" xr:uid="{CB6D5B26-532D-4D9A-A0C1-C3B2A4811F42}"/>
    <cellStyle name="ملاحظة 8 6 11" xfId="26768" xr:uid="{F628D96F-6DE5-47E7-B0BA-3654D96A91A0}"/>
    <cellStyle name="ملاحظة 8 6 12" xfId="26948" xr:uid="{F7678F7C-2094-4199-9A47-DF6BD5C4B208}"/>
    <cellStyle name="ملاحظة 8 6 2" xfId="25232" xr:uid="{311892F9-C8E3-43E1-80A1-5F88122C68DC}"/>
    <cellStyle name="ملاحظة 8 6 3" xfId="25412" xr:uid="{3A16C0F0-B506-4BAC-A555-0556A1C855AE}"/>
    <cellStyle name="ملاحظة 8 6 4" xfId="25580" xr:uid="{08186D3D-A8D7-4EA1-BF0D-9FFB0264B25B}"/>
    <cellStyle name="ملاحظة 8 6 5" xfId="25736" xr:uid="{055F73FB-732F-4EE2-99B8-64E633069DDA}"/>
    <cellStyle name="ملاحظة 8 6 6" xfId="25964" xr:uid="{F1A12A4D-C9DA-45BD-BC6D-26A33E01753C}"/>
    <cellStyle name="ملاحظة 8 6 7" xfId="26108" xr:uid="{BB9C4328-DB18-404A-9B8D-99D69CBF4C4C}"/>
    <cellStyle name="ملاحظة 8 6 8" xfId="26276" xr:uid="{3FD9872C-E399-4168-A45D-89F94950D39C}"/>
    <cellStyle name="ملاحظة 8 6 9" xfId="26456" xr:uid="{5B1CB9C8-1B4D-4B13-8D8A-CA1279ECD74E}"/>
    <cellStyle name="ملاحظة 8 7" xfId="25013" xr:uid="{009428F3-6370-46B5-91E3-1A390454E2CE}"/>
    <cellStyle name="ملاحظة 8 7 10" xfId="26561" xr:uid="{822E4A2F-2FB7-4C52-BE19-B88A61FE77FB}"/>
    <cellStyle name="ملاحظة 8 7 11" xfId="26729" xr:uid="{694BE77A-5521-445F-A6C3-5813C3656896}"/>
    <cellStyle name="ملاحظة 8 7 12" xfId="26909" xr:uid="{76467905-2F6A-4841-97F2-C382886B688B}"/>
    <cellStyle name="ملاحظة 8 7 2" xfId="25193" xr:uid="{2FACAC0B-F1C7-4B16-AAE1-E7749421C3D7}"/>
    <cellStyle name="ملاحظة 8 7 3" xfId="25373" xr:uid="{6848C913-F8F8-45A7-932C-A00381A3BF90}"/>
    <cellStyle name="ملاحظة 8 7 4" xfId="25541" xr:uid="{0600E670-148A-4E28-A43C-9C882903C6EC}"/>
    <cellStyle name="ملاحظة 8 7 5" xfId="25697" xr:uid="{81D9178D-B8E4-4F29-8355-473822529979}"/>
    <cellStyle name="ملاحظة 8 7 6" xfId="25925" xr:uid="{8B0B3A03-05FB-4AB7-8CF5-9A0896E891DA}"/>
    <cellStyle name="ملاحظة 8 7 7" xfId="26069" xr:uid="{953743C8-8237-41DF-A903-AE7205BA4911}"/>
    <cellStyle name="ملاحظة 8 7 8" xfId="26237" xr:uid="{ADD19D9E-512E-4DFD-9C7B-8EEAF7486364}"/>
    <cellStyle name="ملاحظة 8 7 9" xfId="26417" xr:uid="{83FE5B92-C682-454A-A444-B95C66BEBA39}"/>
    <cellStyle name="ملاحظة 8 8" xfId="25026" xr:uid="{DEAEBF17-A941-42D6-8A32-7C348A1F5454}"/>
    <cellStyle name="ملاحظة 8 8 10" xfId="26574" xr:uid="{70B140BD-2976-45BF-8E5A-9EAB27891DB0}"/>
    <cellStyle name="ملاحظة 8 8 11" xfId="26742" xr:uid="{2117C1C4-8CF0-46C6-87F9-813FEA782F96}"/>
    <cellStyle name="ملاحظة 8 8 12" xfId="26922" xr:uid="{AFDFC522-DA0B-46D1-8BE0-7236D556C01E}"/>
    <cellStyle name="ملاحظة 8 8 2" xfId="25206" xr:uid="{A4A8E514-552C-4892-84E0-F47C7D6BE678}"/>
    <cellStyle name="ملاحظة 8 8 3" xfId="25386" xr:uid="{20E2F100-F4A1-403F-B52C-FBCACBEC037A}"/>
    <cellStyle name="ملاحظة 8 8 4" xfId="25554" xr:uid="{A61FFAFD-A08D-4834-A4AE-4FF7DF8AC37F}"/>
    <cellStyle name="ملاحظة 8 8 5" xfId="25710" xr:uid="{ACF1C134-A109-4059-961D-864C1F201DDE}"/>
    <cellStyle name="ملاحظة 8 8 6" xfId="25938" xr:uid="{C77651C4-8EA6-4DBD-9DC7-240A9FF1D303}"/>
    <cellStyle name="ملاحظة 8 8 7" xfId="26082" xr:uid="{DDEB5CC5-72F8-44B8-AC6C-15DF4EA3B39A}"/>
    <cellStyle name="ملاحظة 8 8 8" xfId="26250" xr:uid="{CEE44DE8-5797-4281-A43E-A9C28CF287B8}"/>
    <cellStyle name="ملاحظة 8 8 9" xfId="26430" xr:uid="{09E360E1-B5BF-46AC-9A1F-9423CEA88AEC}"/>
    <cellStyle name="ملاحظة 8 9" xfId="25024" xr:uid="{7A5FFE25-BD95-446F-9104-BC040D2A10A8}"/>
    <cellStyle name="ملاحظة 8 9 10" xfId="26572" xr:uid="{06EE9B6A-851E-455A-8227-E922251DC8E1}"/>
    <cellStyle name="ملاحظة 8 9 11" xfId="26740" xr:uid="{7528869C-07AC-4A50-82DB-3F3AA8DC28EA}"/>
    <cellStyle name="ملاحظة 8 9 12" xfId="26920" xr:uid="{534B6825-48D0-47DD-AA73-9DCD07DBBD65}"/>
    <cellStyle name="ملاحظة 8 9 2" xfId="25204" xr:uid="{ADCE578A-40AE-4016-8E74-A3084F9243E5}"/>
    <cellStyle name="ملاحظة 8 9 3" xfId="25384" xr:uid="{91348C5B-1D9A-4D9B-BFAD-6D01F05D2A11}"/>
    <cellStyle name="ملاحظة 8 9 4" xfId="25552" xr:uid="{733CB8AA-A3C7-4FF7-8F12-89CAFE01A4C1}"/>
    <cellStyle name="ملاحظة 8 9 5" xfId="25708" xr:uid="{C2B1DEC7-6F79-4B40-BA85-1F87B7F49FE3}"/>
    <cellStyle name="ملاحظة 8 9 6" xfId="25936" xr:uid="{477A06DA-B82B-4496-8229-297B40BCCA72}"/>
    <cellStyle name="ملاحظة 8 9 7" xfId="26080" xr:uid="{26679288-B3D2-4993-9223-43FB1DE5EFA8}"/>
    <cellStyle name="ملاحظة 8 9 8" xfId="26248" xr:uid="{48DF7823-44C9-45D1-8AB5-4DFDCF38DE14}"/>
    <cellStyle name="ملاحظة 8 9 9" xfId="26428" xr:uid="{F5C1B9FD-01FC-48AB-BD88-8F6ED7B27BA0}"/>
    <cellStyle name="ملاحظة 9" xfId="24973" xr:uid="{CB2BFB8B-D49E-4F99-81A0-87DD1E4DD3B7}"/>
    <cellStyle name="ملاحظة 9 10" xfId="26522" xr:uid="{066F75C7-7240-4266-AF9D-0428DCF63E04}"/>
    <cellStyle name="ملاحظة 9 11" xfId="26690" xr:uid="{8474885A-D253-435A-A29A-897EB80A123A}"/>
    <cellStyle name="ملاحظة 9 12" xfId="26870" xr:uid="{D2407065-72BE-44ED-8422-30E465AC31AA}"/>
    <cellStyle name="ملاحظة 9 2" xfId="25154" xr:uid="{2FC7E1DA-C1EB-446B-BB81-4E2923FBA1F6}"/>
    <cellStyle name="ملاحظة 9 3" xfId="25334" xr:uid="{B93C1FEE-BDB2-4E8C-A5A9-DCDC4F445C50}"/>
    <cellStyle name="ملاحظة 9 4" xfId="25502" xr:uid="{0616C279-E586-4DCC-894D-7B6EEED6C547}"/>
    <cellStyle name="ملاحظة 9 5" xfId="25658" xr:uid="{2D5E46E7-E3D2-4000-997B-3BC3BE53BEDB}"/>
    <cellStyle name="ملاحظة 9 6" xfId="25886" xr:uid="{60E39ECB-F98C-452D-8EE1-A07016ED7E88}"/>
    <cellStyle name="ملاحظة 9 7" xfId="26030" xr:uid="{3738028E-20A6-4BDA-B739-777C7186330C}"/>
    <cellStyle name="ملاحظة 9 8" xfId="26198" xr:uid="{F82C322F-1770-4EAE-9DB3-9B231E1A0AE4}"/>
    <cellStyle name="ملاحظة 9 9" xfId="26378" xr:uid="{6B158895-A2F2-4667-8F79-0B82F79EF850}"/>
    <cellStyle name="نص تحذير" xfId="24358" xr:uid="{8955D48C-7146-4E5E-85EF-0058BE31BE5F}"/>
    <cellStyle name="نص توضيحي" xfId="24359" xr:uid="{7A3F9FCC-919F-49E0-8DC1-81D709F9E172}"/>
  </cellStyles>
  <dxfs count="107">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font>
      <fill>
        <patternFill>
          <bgColor rgb="FF00B050"/>
        </patternFill>
      </fill>
    </dxf>
    <dxf>
      <font>
        <b/>
        <i val="0"/>
      </font>
      <fill>
        <patternFill>
          <bgColor rgb="FFFF0000"/>
        </patternFill>
      </fill>
    </dxf>
    <dxf>
      <fill>
        <patternFill>
          <bgColor rgb="FFFFFF00"/>
        </patternFill>
      </fill>
    </dxf>
    <dxf>
      <fill>
        <patternFill>
          <bgColor rgb="FFFFFF00"/>
        </patternFill>
      </fill>
    </dxf>
    <dxf>
      <font>
        <b/>
        <i val="0"/>
        <color rgb="FF00B050"/>
      </font>
      <numFmt numFmtId="198" formatCode="#,##0;[Red]#,##0"/>
    </dxf>
    <dxf>
      <font>
        <b/>
        <i val="0"/>
        <color rgb="FF00B050"/>
      </font>
      <numFmt numFmtId="198"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indexed="44"/>
        </patternFill>
      </fill>
    </dxf>
    <dxf>
      <fill>
        <patternFill>
          <bgColor theme="7" tint="-0.24994659260841701"/>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ill>
        <patternFill>
          <bgColor indexed="29"/>
        </patternFill>
      </fill>
    </dxf>
    <dxf>
      <fill>
        <patternFill>
          <bgColor theme="7" tint="-0.24994659260841701"/>
        </patternFill>
      </fill>
    </dxf>
    <dxf>
      <fill>
        <patternFill>
          <bgColor indexed="44"/>
        </patternFill>
      </fill>
    </dxf>
    <dxf>
      <font>
        <b/>
        <i val="0"/>
        <color rgb="FF00B050"/>
      </font>
      <numFmt numFmtId="198"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
      <font>
        <b/>
        <i val="0"/>
      </font>
      <fill>
        <patternFill>
          <bgColor rgb="FF00B050"/>
        </patternFill>
      </fill>
    </dxf>
    <dxf>
      <font>
        <b/>
        <i val="0"/>
      </font>
      <fill>
        <patternFill>
          <bgColor rgb="FFFF0000"/>
        </patternFill>
      </fill>
    </dxf>
    <dxf>
      <fill>
        <patternFill>
          <bgColor rgb="FFFFFF00"/>
        </patternFill>
      </fill>
    </dxf>
    <dxf>
      <fill>
        <patternFill>
          <bgColor rgb="FFFFFF00"/>
        </patternFill>
      </fill>
    </dxf>
  </dxfs>
  <tableStyles count="0" defaultTableStyle="TableStyleMedium2" defaultPivotStyle="PivotStyleLight16"/>
  <colors>
    <mruColors>
      <color rgb="FF53B3DD"/>
      <color rgb="FFEDF4F7"/>
      <color rgb="FF008000"/>
      <color rgb="FFD5FFFE"/>
      <color rgb="FF2C6682"/>
      <color rgb="FF3D88AA"/>
      <color rgb="FFD1E4EB"/>
      <color rgb="FFFF5050"/>
      <color rgb="FFFFD03B"/>
      <color rgb="FF00A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ar-SA"/>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1.4407024237532713</c:v>
                </c:pt>
                <c:pt idx="1">
                  <c:v>1.2750341668065703</c:v>
                </c:pt>
                <c:pt idx="2">
                  <c:v>1</c:v>
                </c:pt>
                <c:pt idx="3">
                  <c:v>2.5390070921985815</c:v>
                </c:pt>
                <c:pt idx="4">
                  <c:v>1.368421052631579</c:v>
                </c:pt>
                <c:pt idx="5">
                  <c:v>0.79061197539954897</c:v>
                </c:pt>
                <c:pt idx="6">
                  <c:v>0.86853448275862155</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ar-SA"/>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SA"/>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ar-SA"/>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Data'!$D$4:$D$29</c:f>
              <c:numCache>
                <c:formatCode>0.0%</c:formatCode>
                <c:ptCount val="26"/>
                <c:pt idx="0">
                  <c:v>7.8569493362232457E-3</c:v>
                </c:pt>
                <c:pt idx="1">
                  <c:v>2.2532285740088503E-2</c:v>
                </c:pt>
                <c:pt idx="2">
                  <c:v>3.8302628014088326E-2</c:v>
                </c:pt>
                <c:pt idx="3">
                  <c:v>6.9439740810981671E-2</c:v>
                </c:pt>
                <c:pt idx="4">
                  <c:v>0.10688724826153707</c:v>
                </c:pt>
                <c:pt idx="5">
                  <c:v>0.1469029395827689</c:v>
                </c:pt>
                <c:pt idx="6">
                  <c:v>0.19324313645805111</c:v>
                </c:pt>
                <c:pt idx="7">
                  <c:v>0.23973573105752732</c:v>
                </c:pt>
                <c:pt idx="8">
                  <c:v>0.29205894969746232</c:v>
                </c:pt>
                <c:pt idx="9">
                  <c:v>0.34460229838345524</c:v>
                </c:pt>
                <c:pt idx="10">
                  <c:v>0.40418698636322586</c:v>
                </c:pt>
                <c:pt idx="11">
                  <c:v>0.47962103765917097</c:v>
                </c:pt>
                <c:pt idx="12">
                  <c:v>0.56092240133658444</c:v>
                </c:pt>
                <c:pt idx="13">
                  <c:v>0.64159441885667845</c:v>
                </c:pt>
                <c:pt idx="14">
                  <c:v>0.71286575453806555</c:v>
                </c:pt>
                <c:pt idx="15">
                  <c:v>0.77928576266594418</c:v>
                </c:pt>
                <c:pt idx="16">
                  <c:v>0.82550460579788676</c:v>
                </c:pt>
                <c:pt idx="17">
                  <c:v>0.85956549715524244</c:v>
                </c:pt>
                <c:pt idx="18">
                  <c:v>0.89272329088774494</c:v>
                </c:pt>
                <c:pt idx="19">
                  <c:v>0.92269484331256213</c:v>
                </c:pt>
                <c:pt idx="20">
                  <c:v>0.95432865980312476</c:v>
                </c:pt>
                <c:pt idx="21">
                  <c:v>0.98281292332701164</c:v>
                </c:pt>
                <c:pt idx="22">
                  <c:v>0.99762090219452726</c:v>
                </c:pt>
                <c:pt idx="23" formatCode="0.00%">
                  <c:v>0.99960489478912673</c:v>
                </c:pt>
                <c:pt idx="24">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ar-SA"/>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Data'!$G$4:$G$29</c:f>
              <c:numCache>
                <c:formatCode>0.0%</c:formatCode>
                <c:ptCount val="26"/>
                <c:pt idx="0">
                  <c:v>8.3108937419611884E-3</c:v>
                </c:pt>
                <c:pt idx="1">
                  <c:v>2.3248040602513054E-2</c:v>
                </c:pt>
                <c:pt idx="2">
                  <c:v>4.2685584556926143E-2</c:v>
                </c:pt>
                <c:pt idx="3">
                  <c:v>6.2882553808223718E-2</c:v>
                </c:pt>
                <c:pt idx="4">
                  <c:v>8.895437297943401E-2</c:v>
                </c:pt>
                <c:pt idx="5">
                  <c:v>0.11820829110589971</c:v>
                </c:pt>
                <c:pt idx="6">
                  <c:v>0.14258209949006195</c:v>
                </c:pt>
                <c:pt idx="7">
                  <c:v>0.21547088379455942</c:v>
                </c:pt>
                <c:pt idx="8">
                  <c:v>0.26379332935793798</c:v>
                </c:pt>
                <c:pt idx="9">
                  <c:v>0.27586123909328897</c:v>
                </c:pt>
                <c:pt idx="10">
                  <c:v>0.27974660865798318</c:v>
                </c:pt>
                <c:pt idx="11">
                  <c:v>0.29125831958434834</c:v>
                </c:pt>
                <c:pt idx="12">
                  <c:v>0.31989186211617604</c:v>
                </c:pt>
                <c:pt idx="13">
                  <c:v>0.35677479563704817</c:v>
                </c:pt>
                <c:pt idx="14">
                  <c:v>0.38881772990664953</c:v>
                </c:pt>
                <c:pt idx="15">
                  <c:v>0.43107546922589424</c:v>
                </c:pt>
                <c:pt idx="16">
                  <c:v>0.4831736490118112</c:v>
                </c:pt>
                <c:pt idx="17">
                  <c:v>0.53482793936363371</c:v>
                </c:pt>
                <c:pt idx="18">
                  <c:v>0.65026058449007529</c:v>
                </c:pt>
                <c:pt idx="19">
                  <c:v>0.75970607032171289</c:v>
                </c:pt>
                <c:pt idx="20">
                  <c:v>0.85130506167656506</c:v>
                </c:pt>
                <c:pt idx="21">
                  <c:v>0.92570200044388939</c:v>
                </c:pt>
                <c:pt idx="22">
                  <c:v>0.9818994724133413</c:v>
                </c:pt>
                <c:pt idx="23">
                  <c:v>0.99915500565557924</c:v>
                </c:pt>
                <c:pt idx="24">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Data'!$J$4:$J$29</c:f>
              <c:numCache>
                <c:formatCode>0.0%</c:formatCode>
                <c:ptCount val="26"/>
                <c:pt idx="0">
                  <c:v>8.7713356813871584E-3</c:v>
                </c:pt>
                <c:pt idx="1">
                  <c:v>2.3455138625485414E-2</c:v>
                </c:pt>
                <c:pt idx="2">
                  <c:v>4.008342364309582E-2</c:v>
                </c:pt>
                <c:pt idx="3">
                  <c:v>5.7922423914025106E-2</c:v>
                </c:pt>
                <c:pt idx="4">
                  <c:v>7.4536598031247181E-2</c:v>
                </c:pt>
                <c:pt idx="5">
                  <c:v>9.7317235618170322E-2</c:v>
                </c:pt>
                <c:pt idx="6">
                  <c:v>0.11916655377946356</c:v>
                </c:pt>
                <c:pt idx="7">
                  <c:v>0.16533741985008579</c:v>
                </c:pt>
                <c:pt idx="8">
                  <c:v>0.23400952767994221</c:v>
                </c:pt>
                <c:pt idx="9">
                  <c:v>0.34764743068725729</c:v>
                </c:pt>
                <c:pt idx="10">
                  <c:v>0.35727483975858831</c:v>
                </c:pt>
                <c:pt idx="11">
                  <c:v>0.41520508494064984</c:v>
                </c:pt>
                <c:pt idx="12">
                  <c:v>0.45218695767273581</c:v>
                </c:pt>
                <c:pt idx="13">
                  <c:v>0.47254971695363496</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'Physical-Chart Data'!$M$4:$M$29</c:f>
              <c:numCache>
                <c:formatCode>0.0%</c:formatCode>
                <c:ptCount val="26"/>
                <c:pt idx="13">
                  <c:v>0.47254971695363496</c:v>
                </c:pt>
                <c:pt idx="14">
                  <c:v>0.50254969021330764</c:v>
                </c:pt>
                <c:pt idx="15">
                  <c:v>0.53929089999919777</c:v>
                </c:pt>
                <c:pt idx="16">
                  <c:v>0.57555613195816746</c:v>
                </c:pt>
                <c:pt idx="17">
                  <c:v>0.61777910885185061</c:v>
                </c:pt>
                <c:pt idx="18">
                  <c:v>0.71690817638989535</c:v>
                </c:pt>
                <c:pt idx="19">
                  <c:v>0.79349782200033692</c:v>
                </c:pt>
                <c:pt idx="20">
                  <c:v>0.88210724475689029</c:v>
                </c:pt>
                <c:pt idx="21">
                  <c:v>0.95941353114044825</c:v>
                </c:pt>
                <c:pt idx="22">
                  <c:v>0.99328550380113756</c:v>
                </c:pt>
                <c:pt idx="23" formatCode="0.00%">
                  <c:v>0.99903467418248137</c:v>
                </c:pt>
                <c:pt idx="24">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ar-SA"/>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ar-SA"/>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ar-SA"/>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2814914.75</c:v>
                </c:pt>
                <c:pt idx="1">
                  <c:v>1250224.29</c:v>
                </c:pt>
                <c:pt idx="2">
                  <c:v>1853260</c:v>
                </c:pt>
                <c:pt idx="3">
                  <c:v>2906476</c:v>
                </c:pt>
                <c:pt idx="4">
                  <c:v>2508482</c:v>
                </c:pt>
                <c:pt idx="5">
                  <c:v>3628041.39</c:v>
                </c:pt>
                <c:pt idx="6">
                  <c:v>5980688</c:v>
                </c:pt>
                <c:pt idx="7">
                  <c:v>2989995</c:v>
                </c:pt>
                <c:pt idx="8">
                  <c:v>5921775</c:v>
                </c:pt>
                <c:pt idx="9">
                  <c:v>4968932</c:v>
                </c:pt>
                <c:pt idx="10">
                  <c:v>3091936</c:v>
                </c:pt>
                <c:pt idx="11">
                  <c:v>2678671</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Report'!$T$68:$T$73</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Report'!$U$68:$U$73</c:f>
              <c:numCache>
                <c:formatCode>_(* #,##0_);_(* \(#,##0\);_(* "-"??_);_(@_)</c:formatCode>
                <c:ptCount val="6"/>
                <c:pt idx="0" formatCode="#,##0_);\(#,##0\)">
                  <c:v>140467862</c:v>
                </c:pt>
                <c:pt idx="1">
                  <c:v>52406756.140000001</c:v>
                </c:pt>
                <c:pt idx="2">
                  <c:v>66820404.650000006</c:v>
                </c:pt>
                <c:pt idx="3" formatCode="#,##0_);\(#,##0\)">
                  <c:v>43497867.43</c:v>
                </c:pt>
                <c:pt idx="4" formatCode="#,##0_);\(#,##0\)">
                  <c:v>29853856.43</c:v>
                </c:pt>
                <c:pt idx="5" formatCode="#,##0_);\(#,##0\)">
                  <c:v>34389934.894500002</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ar-SA"/>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ar-SA"/>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Manpower!$B$11:$Z$11</c:f>
              <c:numCache>
                <c:formatCode>General</c:formatCode>
                <c:ptCount val="25"/>
                <c:pt idx="0">
                  <c:v>18</c:v>
                </c:pt>
                <c:pt idx="1">
                  <c:v>27</c:v>
                </c:pt>
                <c:pt idx="2">
                  <c:v>36</c:v>
                </c:pt>
                <c:pt idx="3">
                  <c:v>37</c:v>
                </c:pt>
                <c:pt idx="4">
                  <c:v>50</c:v>
                </c:pt>
                <c:pt idx="5">
                  <c:v>60</c:v>
                </c:pt>
                <c:pt idx="6">
                  <c:v>47</c:v>
                </c:pt>
                <c:pt idx="7">
                  <c:v>136</c:v>
                </c:pt>
                <c:pt idx="8">
                  <c:v>89</c:v>
                </c:pt>
                <c:pt idx="9">
                  <c:v>34</c:v>
                </c:pt>
                <c:pt idx="10">
                  <c:v>9</c:v>
                </c:pt>
                <c:pt idx="11">
                  <c:v>24</c:v>
                </c:pt>
                <c:pt idx="12">
                  <c:v>57</c:v>
                </c:pt>
                <c:pt idx="13">
                  <c:v>69</c:v>
                </c:pt>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Manpower!$B$13:$Z$13</c:f>
              <c:numCache>
                <c:formatCode>General</c:formatCode>
                <c:ptCount val="25"/>
                <c:pt idx="0">
                  <c:v>26</c:v>
                </c:pt>
                <c:pt idx="1">
                  <c:v>37</c:v>
                </c:pt>
                <c:pt idx="2">
                  <c:v>41</c:v>
                </c:pt>
                <c:pt idx="3">
                  <c:v>63</c:v>
                </c:pt>
                <c:pt idx="4">
                  <c:v>83</c:v>
                </c:pt>
                <c:pt idx="5">
                  <c:v>83</c:v>
                </c:pt>
                <c:pt idx="6">
                  <c:v>85</c:v>
                </c:pt>
                <c:pt idx="7">
                  <c:v>92</c:v>
                </c:pt>
                <c:pt idx="8">
                  <c:v>100</c:v>
                </c:pt>
                <c:pt idx="9">
                  <c:v>172</c:v>
                </c:pt>
                <c:pt idx="10">
                  <c:v>176</c:v>
                </c:pt>
                <c:pt idx="11">
                  <c:v>188</c:v>
                </c:pt>
                <c:pt idx="12">
                  <c:v>192</c:v>
                </c:pt>
                <c:pt idx="13">
                  <c:v>162</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Manpower!$B$15:$Z$15</c:f>
              <c:numCache>
                <c:formatCode>General</c:formatCode>
                <c:ptCount val="25"/>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ar-SA"/>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ar-SA"/>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SA"/>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Report'!$AG$55:$AG$56</c:f>
              <c:strCache>
                <c:ptCount val="2"/>
                <c:pt idx="0">
                  <c:v>Proactive</c:v>
                </c:pt>
                <c:pt idx="1">
                  <c:v>Reactive</c:v>
                </c:pt>
              </c:strCache>
            </c:strRef>
          </c:cat>
          <c:val>
            <c:numRef>
              <c:f>'Weekly Progress Report'!$AH$55:$AH$56</c:f>
              <c:numCache>
                <c:formatCode>#,##0_ ;[Red]\-#,##0\ </c:formatCode>
                <c:ptCount val="2"/>
                <c:pt idx="0">
                  <c:v>62</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Report'!$X$55</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Report'!$Y$55,'Weekly Progress Report'!$AD$55)</c15:sqref>
                  </c15:fullRef>
                </c:ext>
              </c:extLst>
              <c:f>'Weekly Progress Report'!$AD$55</c:f>
              <c:numCache>
                <c:formatCode>#,##0_ ;[Red]\-#,##0\ </c:formatCode>
                <c:ptCount val="1"/>
                <c:pt idx="0">
                  <c:v>371624</c:v>
                </c:pt>
              </c:numCache>
            </c:numRef>
          </c:val>
          <c:extLst>
            <c:ext xmlns:c16="http://schemas.microsoft.com/office/drawing/2014/chart" uri="{C3380CC4-5D6E-409C-BE32-E72D297353CC}">
              <c16:uniqueId val="{00000000-55A8-4857-BD2C-07C963126922}"/>
            </c:ext>
          </c:extLst>
        </c:ser>
        <c:ser>
          <c:idx val="1"/>
          <c:order val="1"/>
          <c:tx>
            <c:strRef>
              <c:f>'Weekly Progress Report'!$X$56</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Report'!$Y$56,'Weekly Progress Report'!$AD$56)</c15:sqref>
                  </c15:fullRef>
                </c:ext>
              </c:extLst>
              <c:f>'Weekly Progress Report'!$AD$56</c:f>
              <c:numCache>
                <c:formatCode>#,##0_ ;[Red]\-#,##0\ </c:formatCode>
                <c:ptCount val="1"/>
                <c:pt idx="0">
                  <c:v>371624</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ar-SA"/>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ar-SA"/>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Data'!$D$4:$D$29</c:f>
              <c:numCache>
                <c:formatCode>0.00%</c:formatCode>
                <c:ptCount val="26"/>
                <c:pt idx="0">
                  <c:v>2.0717720470466047E-2</c:v>
                </c:pt>
                <c:pt idx="1">
                  <c:v>4.7624839623457788E-2</c:v>
                </c:pt>
                <c:pt idx="2">
                  <c:v>7.4287980548888827E-2</c:v>
                </c:pt>
                <c:pt idx="3">
                  <c:v>0.11174246910656332</c:v>
                </c:pt>
                <c:pt idx="4">
                  <c:v>0.15177040076256021</c:v>
                </c:pt>
                <c:pt idx="5">
                  <c:v>0.19896558936733871</c:v>
                </c:pt>
                <c:pt idx="6">
                  <c:v>0.25197810969743389</c:v>
                </c:pt>
                <c:pt idx="7">
                  <c:v>0.31534017290018979</c:v>
                </c:pt>
                <c:pt idx="8">
                  <c:v>0.37384425663145643</c:v>
                </c:pt>
                <c:pt idx="9">
                  <c:v>0.43295372332213611</c:v>
                </c:pt>
                <c:pt idx="10">
                  <c:v>0.49302830287258165</c:v>
                </c:pt>
                <c:pt idx="11">
                  <c:v>0.54858910132767602</c:v>
                </c:pt>
                <c:pt idx="12">
                  <c:v>0.61037937966194711</c:v>
                </c:pt>
                <c:pt idx="13">
                  <c:v>0.66896829767366994</c:v>
                </c:pt>
                <c:pt idx="14">
                  <c:v>0.72049518878560281</c:v>
                </c:pt>
                <c:pt idx="15">
                  <c:v>0.76796749316224366</c:v>
                </c:pt>
                <c:pt idx="16">
                  <c:v>0.81851170547466578</c:v>
                </c:pt>
                <c:pt idx="17">
                  <c:v>0.85943786244856479</c:v>
                </c:pt>
                <c:pt idx="18">
                  <c:v>0.89305327235634857</c:v>
                </c:pt>
                <c:pt idx="19">
                  <c:v>0.91782728272748959</c:v>
                </c:pt>
                <c:pt idx="20">
                  <c:v>0.94291697619772974</c:v>
                </c:pt>
                <c:pt idx="21">
                  <c:v>0.97009160607854905</c:v>
                </c:pt>
                <c:pt idx="22">
                  <c:v>0.99155626501953875</c:v>
                </c:pt>
                <c:pt idx="23">
                  <c:v>1</c:v>
                </c:pt>
                <c:pt idx="24">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ar-SA"/>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Data'!$G$4:$G$29</c:f>
              <c:numCache>
                <c:formatCode>0.0%</c:formatCode>
                <c:ptCount val="26"/>
                <c:pt idx="0">
                  <c:v>7.0964275088062495E-3</c:v>
                </c:pt>
                <c:pt idx="1">
                  <c:v>2.2342353228099961E-2</c:v>
                </c:pt>
                <c:pt idx="2">
                  <c:v>5.2440427618952443E-2</c:v>
                </c:pt>
                <c:pt idx="3">
                  <c:v>8.9462071188924353E-2</c:v>
                </c:pt>
                <c:pt idx="4">
                  <c:v>0.13221562537913475</c:v>
                </c:pt>
                <c:pt idx="5">
                  <c:v>0.17520599452136604</c:v>
                </c:pt>
                <c:pt idx="6">
                  <c:v>0.21237124930398671</c:v>
                </c:pt>
                <c:pt idx="7">
                  <c:v>0.28354147719568767</c:v>
                </c:pt>
                <c:pt idx="8">
                  <c:v>0.31528315138732588</c:v>
                </c:pt>
                <c:pt idx="9">
                  <c:v>0.32360275427271756</c:v>
                </c:pt>
                <c:pt idx="10">
                  <c:v>0.33218409346901001</c:v>
                </c:pt>
                <c:pt idx="11">
                  <c:v>0.34692873997042822</c:v>
                </c:pt>
                <c:pt idx="12">
                  <c:v>0.36755988939306272</c:v>
                </c:pt>
                <c:pt idx="13">
                  <c:v>0.38858389850056946</c:v>
                </c:pt>
                <c:pt idx="14">
                  <c:v>0.40957030121238691</c:v>
                </c:pt>
                <c:pt idx="15">
                  <c:v>0.43404923796732947</c:v>
                </c:pt>
                <c:pt idx="16">
                  <c:v>0.46956841558533857</c:v>
                </c:pt>
                <c:pt idx="17">
                  <c:v>0.5081071847594576</c:v>
                </c:pt>
                <c:pt idx="18">
                  <c:v>0.58188498163373481</c:v>
                </c:pt>
                <c:pt idx="19">
                  <c:v>0.68722265104312608</c:v>
                </c:pt>
                <c:pt idx="20">
                  <c:v>0.78925961705033998</c:v>
                </c:pt>
                <c:pt idx="21">
                  <c:v>0.87019447516044635</c:v>
                </c:pt>
                <c:pt idx="22">
                  <c:v>0.94383302708771921</c:v>
                </c:pt>
                <c:pt idx="23">
                  <c:v>0.99754080609556084</c:v>
                </c:pt>
                <c:pt idx="24">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ar-SA"/>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Data'!$J$4:$J$29</c:f>
              <c:numCache>
                <c:formatCode>0.00%</c:formatCode>
                <c:ptCount val="26"/>
                <c:pt idx="0">
                  <c:v>7.0964275088062495E-3</c:v>
                </c:pt>
                <c:pt idx="1">
                  <c:v>2.1314989047103172E-2</c:v>
                </c:pt>
                <c:pt idx="2">
                  <c:v>5.0025521069011501E-2</c:v>
                </c:pt>
                <c:pt idx="3">
                  <c:v>8.504131663938902E-2</c:v>
                </c:pt>
                <c:pt idx="4">
                  <c:v>0.11897054316951161</c:v>
                </c:pt>
                <c:pt idx="5">
                  <c:v>0.14843632823285943</c:v>
                </c:pt>
                <c:pt idx="6">
                  <c:v>0.17785917728284353</c:v>
                </c:pt>
                <c:pt idx="7">
                  <c:v>0.2295468109281823</c:v>
                </c:pt>
                <c:pt idx="8">
                  <c:v>0.28754069446860381</c:v>
                </c:pt>
                <c:pt idx="9">
                  <c:v>0.3512675699442197</c:v>
                </c:pt>
                <c:pt idx="10" formatCode="0.0%">
                  <c:v>0.39455226676689931</c:v>
                </c:pt>
                <c:pt idx="11" formatCode="0.0%">
                  <c:v>0.43539357693078579</c:v>
                </c:pt>
                <c:pt idx="12" formatCode="0.0%">
                  <c:v>0.46465192949259809</c:v>
                </c:pt>
                <c:pt idx="13" formatCode="0.0%">
                  <c:v>0.47569888014669154</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ar-SA"/>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Data'!$P$4:$P$29</c:f>
              <c:numCache>
                <c:formatCode>0.0%</c:formatCode>
                <c:ptCount val="26"/>
                <c:pt idx="13" formatCode="0.00%">
                  <c:v>0.47569888014669154</c:v>
                </c:pt>
                <c:pt idx="14" formatCode="0.00%">
                  <c:v>0.49527400516710363</c:v>
                </c:pt>
                <c:pt idx="15" formatCode="0.00%">
                  <c:v>0.51418384292059638</c:v>
                </c:pt>
                <c:pt idx="16" formatCode="0.00%">
                  <c:v>0.53765893567882461</c:v>
                </c:pt>
                <c:pt idx="17" formatCode="0.00%">
                  <c:v>0.58327607349786526</c:v>
                </c:pt>
                <c:pt idx="18" formatCode="0.00%">
                  <c:v>0.62547700320234112</c:v>
                </c:pt>
                <c:pt idx="19" formatCode="0.00%">
                  <c:v>0.71304901010026056</c:v>
                </c:pt>
                <c:pt idx="20" formatCode="0.00%">
                  <c:v>0.79705713104681553</c:v>
                </c:pt>
                <c:pt idx="21" formatCode="0.00%">
                  <c:v>0.89029458297016018</c:v>
                </c:pt>
                <c:pt idx="22" formatCode="0.00%">
                  <c:v>0.94139540972012514</c:v>
                </c:pt>
                <c:pt idx="23" formatCode="0.00%">
                  <c:v>0.98498481951693684</c:v>
                </c:pt>
                <c:pt idx="24" formatCode="0.00%">
                  <c:v>1</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Data'!$A$4:$A$29</c:f>
              <c:numCache>
                <c:formatCode>mmm\-yy</c:formatCode>
                <c:ptCount val="26"/>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pt idx="25">
                  <c:v>46691</c:v>
                </c:pt>
              </c:numCache>
            </c:numRef>
          </c:cat>
          <c:val>
            <c:numRef>
              <c:f>'EV-Chart Data'!$M$4:$M$29</c:f>
              <c:numCache>
                <c:formatCode>0.00%</c:formatCode>
                <c:ptCount val="26"/>
                <c:pt idx="1">
                  <c:v>2.003956428125887E-2</c:v>
                </c:pt>
                <c:pt idx="2">
                  <c:v>2.8939993690514063E-2</c:v>
                </c:pt>
                <c:pt idx="3">
                  <c:v>4.2133474203515674E-2</c:v>
                </c:pt>
                <c:pt idx="4">
                  <c:v>6.2824869079305831E-2</c:v>
                </c:pt>
                <c:pt idx="5">
                  <c:v>8.0682918346119625E-2</c:v>
                </c:pt>
                <c:pt idx="6">
                  <c:v>0.10651118495702597</c:v>
                </c:pt>
                <c:pt idx="7">
                  <c:v>0.14908809838651918</c:v>
                </c:pt>
                <c:pt idx="8">
                  <c:v>0.17037407054718323</c:v>
                </c:pt>
                <c:pt idx="9">
                  <c:v>0.21253157843322196</c:v>
                </c:pt>
                <c:pt idx="10">
                  <c:v>0.2479057339820549</c:v>
                </c:pt>
                <c:pt idx="11">
                  <c:v>0.28898706687797382</c:v>
                </c:pt>
                <c:pt idx="12">
                  <c:v>0.3096641951452212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ar-SA"/>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ar-SA"/>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ar-SA"/>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669515669515671E-2"/>
          <c:y val="5.3044858407818897E-2"/>
          <c:w val="0.98433048433048431"/>
          <c:h val="0.78360051943712461"/>
        </c:manualLayout>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Report'!$K$12:$K$20</c:f>
              <c:numCache>
                <c:formatCode>0.0%</c:formatCode>
                <c:ptCount val="9"/>
                <c:pt idx="0">
                  <c:v>0</c:v>
                </c:pt>
                <c:pt idx="1">
                  <c:v>0</c:v>
                </c:pt>
                <c:pt idx="2">
                  <c:v>1</c:v>
                </c:pt>
                <c:pt idx="3">
                  <c:v>0.53637397452279967</c:v>
                </c:pt>
                <c:pt idx="4">
                  <c:v>0.35195876532055392</c:v>
                </c:pt>
                <c:pt idx="5">
                  <c:v>0.56087947327602328</c:v>
                </c:pt>
                <c:pt idx="6">
                  <c:v>0.38207859414001627</c:v>
                </c:pt>
                <c:pt idx="7">
                  <c:v>0.26485077493778897</c:v>
                </c:pt>
                <c:pt idx="8">
                  <c:v>0</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Report'!$L$12:$L$20</c:f>
              <c:numCache>
                <c:formatCode>0.0%</c:formatCode>
                <c:ptCount val="9"/>
                <c:pt idx="0">
                  <c:v>0</c:v>
                </c:pt>
                <c:pt idx="1">
                  <c:v>0</c:v>
                </c:pt>
                <c:pt idx="2">
                  <c:v>1.0000002040799376</c:v>
                </c:pt>
                <c:pt idx="3">
                  <c:v>0.61123785635640326</c:v>
                </c:pt>
                <c:pt idx="4">
                  <c:v>0.48276314379174401</c:v>
                </c:pt>
                <c:pt idx="5">
                  <c:v>0.65542367647167099</c:v>
                </c:pt>
                <c:pt idx="6">
                  <c:v>0.60982729404759228</c:v>
                </c:pt>
                <c:pt idx="7">
                  <c:v>0.36249045287165438</c:v>
                </c:pt>
                <c:pt idx="8">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ar-SA"/>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Report'!$A$12:$B$20</c:f>
              <c:strCache>
                <c:ptCount val="9"/>
                <c:pt idx="0">
                  <c:v>MILESTONS</c:v>
                </c:pt>
                <c:pt idx="1">
                  <c:v>MOBILIZATION</c:v>
                </c:pt>
                <c:pt idx="2">
                  <c:v>ENGINEERING</c:v>
                </c:pt>
                <c:pt idx="3">
                  <c:v>PROCUREMENT</c:v>
                </c:pt>
                <c:pt idx="4">
                  <c:v>CONSTRUCTION WORKS</c:v>
                </c:pt>
                <c:pt idx="5">
                  <c:v>ZONE 01</c:v>
                </c:pt>
                <c:pt idx="6">
                  <c:v>ZONE 02</c:v>
                </c:pt>
                <c:pt idx="7">
                  <c:v>ZONE 03</c:v>
                </c:pt>
                <c:pt idx="8">
                  <c:v>CLOSE OUT</c:v>
                </c:pt>
              </c:strCache>
            </c:strRef>
          </c:cat>
          <c:val>
            <c:numRef>
              <c:f>'Weekly Progress Report'!$M$12:$M$20</c:f>
              <c:numCache>
                <c:formatCode>0.0%</c:formatCode>
                <c:ptCount val="9"/>
                <c:pt idx="0">
                  <c:v>0</c:v>
                </c:pt>
                <c:pt idx="1">
                  <c:v>0</c:v>
                </c:pt>
                <c:pt idx="2">
                  <c:v>2.0407993761573096E-7</c:v>
                </c:pt>
                <c:pt idx="3">
                  <c:v>7.4863881833603596E-2</c:v>
                </c:pt>
                <c:pt idx="4">
                  <c:v>0.13080437847119009</c:v>
                </c:pt>
                <c:pt idx="5">
                  <c:v>9.4544203195647714E-2</c:v>
                </c:pt>
                <c:pt idx="6">
                  <c:v>0.22774869990757601</c:v>
                </c:pt>
                <c:pt idx="7">
                  <c:v>9.763967793386541E-2</c:v>
                </c:pt>
                <c:pt idx="8">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ar-SA"/>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ar-SA"/>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Manpower!$B$11:$Z$11</c:f>
              <c:numCache>
                <c:formatCode>General</c:formatCode>
                <c:ptCount val="25"/>
                <c:pt idx="0">
                  <c:v>18</c:v>
                </c:pt>
                <c:pt idx="1">
                  <c:v>27</c:v>
                </c:pt>
                <c:pt idx="2">
                  <c:v>36</c:v>
                </c:pt>
                <c:pt idx="3">
                  <c:v>37</c:v>
                </c:pt>
                <c:pt idx="4">
                  <c:v>50</c:v>
                </c:pt>
                <c:pt idx="5">
                  <c:v>60</c:v>
                </c:pt>
                <c:pt idx="6">
                  <c:v>47</c:v>
                </c:pt>
                <c:pt idx="7">
                  <c:v>136</c:v>
                </c:pt>
                <c:pt idx="8">
                  <c:v>89</c:v>
                </c:pt>
                <c:pt idx="9">
                  <c:v>34</c:v>
                </c:pt>
                <c:pt idx="10">
                  <c:v>9</c:v>
                </c:pt>
                <c:pt idx="11">
                  <c:v>24</c:v>
                </c:pt>
                <c:pt idx="12">
                  <c:v>57</c:v>
                </c:pt>
                <c:pt idx="13">
                  <c:v>69</c:v>
                </c:pt>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Manpower!$B$13:$Z$13</c:f>
              <c:numCache>
                <c:formatCode>General</c:formatCode>
                <c:ptCount val="25"/>
                <c:pt idx="0">
                  <c:v>26</c:v>
                </c:pt>
                <c:pt idx="1">
                  <c:v>37</c:v>
                </c:pt>
                <c:pt idx="2">
                  <c:v>41</c:v>
                </c:pt>
                <c:pt idx="3">
                  <c:v>63</c:v>
                </c:pt>
                <c:pt idx="4">
                  <c:v>83</c:v>
                </c:pt>
                <c:pt idx="5">
                  <c:v>83</c:v>
                </c:pt>
                <c:pt idx="6">
                  <c:v>85</c:v>
                </c:pt>
                <c:pt idx="7">
                  <c:v>92</c:v>
                </c:pt>
                <c:pt idx="8">
                  <c:v>100</c:v>
                </c:pt>
                <c:pt idx="9">
                  <c:v>172</c:v>
                </c:pt>
                <c:pt idx="10">
                  <c:v>176</c:v>
                </c:pt>
                <c:pt idx="11">
                  <c:v>188</c:v>
                </c:pt>
                <c:pt idx="12">
                  <c:v>192</c:v>
                </c:pt>
                <c:pt idx="13">
                  <c:v>162</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45904</c:v>
                </c:pt>
                <c:pt idx="1">
                  <c:v>45961</c:v>
                </c:pt>
                <c:pt idx="2">
                  <c:v>45991</c:v>
                </c:pt>
                <c:pt idx="3">
                  <c:v>46022</c:v>
                </c:pt>
                <c:pt idx="4">
                  <c:v>46053</c:v>
                </c:pt>
                <c:pt idx="5">
                  <c:v>46081</c:v>
                </c:pt>
                <c:pt idx="6">
                  <c:v>46112</c:v>
                </c:pt>
                <c:pt idx="7">
                  <c:v>46142</c:v>
                </c:pt>
                <c:pt idx="8">
                  <c:v>46173</c:v>
                </c:pt>
                <c:pt idx="9">
                  <c:v>46203</c:v>
                </c:pt>
                <c:pt idx="10">
                  <c:v>46234</c:v>
                </c:pt>
                <c:pt idx="11">
                  <c:v>46265</c:v>
                </c:pt>
                <c:pt idx="12">
                  <c:v>46295</c:v>
                </c:pt>
                <c:pt idx="13">
                  <c:v>46326</c:v>
                </c:pt>
                <c:pt idx="14">
                  <c:v>46356</c:v>
                </c:pt>
                <c:pt idx="15">
                  <c:v>46387</c:v>
                </c:pt>
                <c:pt idx="16">
                  <c:v>46418</c:v>
                </c:pt>
                <c:pt idx="17">
                  <c:v>46446</c:v>
                </c:pt>
                <c:pt idx="18">
                  <c:v>46477</c:v>
                </c:pt>
                <c:pt idx="19">
                  <c:v>46507</c:v>
                </c:pt>
                <c:pt idx="20">
                  <c:v>46538</c:v>
                </c:pt>
                <c:pt idx="21">
                  <c:v>46568</c:v>
                </c:pt>
                <c:pt idx="22">
                  <c:v>46599</c:v>
                </c:pt>
                <c:pt idx="23">
                  <c:v>46630</c:v>
                </c:pt>
                <c:pt idx="24">
                  <c:v>46660</c:v>
                </c:pt>
              </c:numCache>
            </c:numRef>
          </c:cat>
          <c:val>
            <c:numRef>
              <c:f>Manpower!$B$15:$Z$15</c:f>
              <c:numCache>
                <c:formatCode>General</c:formatCode>
                <c:ptCount val="25"/>
                <c:pt idx="14">
                  <c:v>63</c:v>
                </c:pt>
                <c:pt idx="15">
                  <c:v>76</c:v>
                </c:pt>
                <c:pt idx="16">
                  <c:v>102</c:v>
                </c:pt>
                <c:pt idx="17">
                  <c:v>121</c:v>
                </c:pt>
                <c:pt idx="18">
                  <c:v>203</c:v>
                </c:pt>
                <c:pt idx="19">
                  <c:v>197</c:v>
                </c:pt>
                <c:pt idx="20">
                  <c:v>169</c:v>
                </c:pt>
                <c:pt idx="21">
                  <c:v>134</c:v>
                </c:pt>
                <c:pt idx="22">
                  <c:v>108</c:v>
                </c:pt>
                <c:pt idx="23">
                  <c:v>40</c:v>
                </c:pt>
                <c:pt idx="24">
                  <c:v>32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ar-SA"/>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Manpower!$B$34:$Z$34</c:f>
              <c:numCache>
                <c:formatCode>General</c:formatCode>
                <c:ptCount val="25"/>
                <c:pt idx="0">
                  <c:v>16</c:v>
                </c:pt>
                <c:pt idx="1">
                  <c:v>24</c:v>
                </c:pt>
                <c:pt idx="2">
                  <c:v>31</c:v>
                </c:pt>
                <c:pt idx="3">
                  <c:v>27</c:v>
                </c:pt>
                <c:pt idx="4">
                  <c:v>39</c:v>
                </c:pt>
                <c:pt idx="5">
                  <c:v>49</c:v>
                </c:pt>
                <c:pt idx="6">
                  <c:v>31</c:v>
                </c:pt>
                <c:pt idx="7">
                  <c:v>71</c:v>
                </c:pt>
                <c:pt idx="8">
                  <c:v>43</c:v>
                </c:pt>
                <c:pt idx="9">
                  <c:v>22</c:v>
                </c:pt>
                <c:pt idx="10">
                  <c:v>8</c:v>
                </c:pt>
                <c:pt idx="11">
                  <c:v>17</c:v>
                </c:pt>
                <c:pt idx="12">
                  <c:v>38</c:v>
                </c:pt>
                <c:pt idx="13">
                  <c:v>32</c:v>
                </c:pt>
                <c:pt idx="14">
                  <c:v>29</c:v>
                </c:pt>
                <c:pt idx="15">
                  <c:v>45</c:v>
                </c:pt>
                <c:pt idx="16">
                  <c:v>57</c:v>
                </c:pt>
                <c:pt idx="17">
                  <c:v>68</c:v>
                </c:pt>
                <c:pt idx="18">
                  <c:v>94</c:v>
                </c:pt>
                <c:pt idx="19">
                  <c:v>71</c:v>
                </c:pt>
                <c:pt idx="20">
                  <c:v>46</c:v>
                </c:pt>
                <c:pt idx="21">
                  <c:v>36</c:v>
                </c:pt>
                <c:pt idx="22">
                  <c:v>32</c:v>
                </c:pt>
                <c:pt idx="23">
                  <c:v>15</c:v>
                </c:pt>
                <c:pt idx="24">
                  <c:v>5</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Manpower!$B$36:$Z$36</c:f>
              <c:numCache>
                <c:formatCode>General</c:formatCode>
                <c:ptCount val="25"/>
                <c:pt idx="0">
                  <c:v>27</c:v>
                </c:pt>
                <c:pt idx="1">
                  <c:v>31</c:v>
                </c:pt>
                <c:pt idx="2">
                  <c:v>35</c:v>
                </c:pt>
                <c:pt idx="3">
                  <c:v>53</c:v>
                </c:pt>
                <c:pt idx="4">
                  <c:v>63</c:v>
                </c:pt>
                <c:pt idx="5">
                  <c:v>60</c:v>
                </c:pt>
                <c:pt idx="6">
                  <c:v>59</c:v>
                </c:pt>
                <c:pt idx="7">
                  <c:v>59</c:v>
                </c:pt>
                <c:pt idx="8">
                  <c:v>58</c:v>
                </c:pt>
                <c:pt idx="9">
                  <c:v>73</c:v>
                </c:pt>
                <c:pt idx="10">
                  <c:v>75</c:v>
                </c:pt>
                <c:pt idx="11">
                  <c:v>75</c:v>
                </c:pt>
                <c:pt idx="12">
                  <c:v>70</c:v>
                </c:pt>
                <c:pt idx="13">
                  <c:v>59</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Manpower!$B$32:$Z$33</c:f>
              <c:strCache>
                <c:ptCount val="25"/>
                <c:pt idx="0">
                  <c:v>Sep-25</c:v>
                </c:pt>
                <c:pt idx="1">
                  <c:v>Oct-25</c:v>
                </c:pt>
                <c:pt idx="2">
                  <c:v>Nov-25</c:v>
                </c:pt>
                <c:pt idx="3">
                  <c:v>Dec-25</c:v>
                </c:pt>
                <c:pt idx="4">
                  <c:v>Jan-26</c:v>
                </c:pt>
                <c:pt idx="5">
                  <c:v>Feb-26</c:v>
                </c:pt>
                <c:pt idx="6">
                  <c:v>Mar-26</c:v>
                </c:pt>
                <c:pt idx="7">
                  <c:v>Apr-26</c:v>
                </c:pt>
                <c:pt idx="8">
                  <c:v>May-26</c:v>
                </c:pt>
                <c:pt idx="9">
                  <c:v>Jun-26</c:v>
                </c:pt>
                <c:pt idx="10">
                  <c:v>Jul-26</c:v>
                </c:pt>
                <c:pt idx="11">
                  <c:v>Aug-26</c:v>
                </c:pt>
                <c:pt idx="12">
                  <c:v>Sep-26</c:v>
                </c:pt>
                <c:pt idx="13">
                  <c:v>Oct-26</c:v>
                </c:pt>
                <c:pt idx="14">
                  <c:v>Nov-26</c:v>
                </c:pt>
                <c:pt idx="15">
                  <c:v>Dec-26</c:v>
                </c:pt>
                <c:pt idx="16">
                  <c:v>Jan-27</c:v>
                </c:pt>
                <c:pt idx="17">
                  <c:v>Feb-27</c:v>
                </c:pt>
                <c:pt idx="18">
                  <c:v>Mar-27</c:v>
                </c:pt>
                <c:pt idx="19">
                  <c:v>Apr-27</c:v>
                </c:pt>
                <c:pt idx="20">
                  <c:v>May-27</c:v>
                </c:pt>
                <c:pt idx="21">
                  <c:v>Jun-27</c:v>
                </c:pt>
                <c:pt idx="22">
                  <c:v>Jul-27</c:v>
                </c:pt>
                <c:pt idx="23">
                  <c:v>Aug-27</c:v>
                </c:pt>
                <c:pt idx="24">
                  <c:v>Sep-27</c:v>
                </c:pt>
              </c:strCache>
            </c:strRef>
          </c:cat>
          <c:val>
            <c:numRef>
              <c:f>Manpower!$B$38:$Z$38</c:f>
              <c:numCache>
                <c:formatCode>General</c:formatCode>
                <c:ptCount val="25"/>
                <c:pt idx="14">
                  <c:v>29</c:v>
                </c:pt>
                <c:pt idx="15">
                  <c:v>45</c:v>
                </c:pt>
                <c:pt idx="16">
                  <c:v>57</c:v>
                </c:pt>
                <c:pt idx="17">
                  <c:v>68</c:v>
                </c:pt>
                <c:pt idx="18">
                  <c:v>94</c:v>
                </c:pt>
                <c:pt idx="19">
                  <c:v>71</c:v>
                </c:pt>
                <c:pt idx="20">
                  <c:v>46</c:v>
                </c:pt>
                <c:pt idx="21">
                  <c:v>36</c:v>
                </c:pt>
                <c:pt idx="22">
                  <c:v>32</c:v>
                </c:pt>
                <c:pt idx="23">
                  <c:v>15</c:v>
                </c:pt>
                <c:pt idx="24">
                  <c:v>5</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SA"/>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jpeg"/><Relationship Id="rId4"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34</xdr:row>
      <xdr:rowOff>0</xdr:rowOff>
    </xdr:from>
    <xdr:to>
      <xdr:col>30</xdr:col>
      <xdr:colOff>0</xdr:colOff>
      <xdr:row>49</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22</xdr:row>
      <xdr:rowOff>0</xdr:rowOff>
    </xdr:from>
    <xdr:to>
      <xdr:col>26</xdr:col>
      <xdr:colOff>0</xdr:colOff>
      <xdr:row>49</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34</xdr:row>
      <xdr:rowOff>32656</xdr:rowOff>
    </xdr:from>
    <xdr:to>
      <xdr:col>33</xdr:col>
      <xdr:colOff>840441</xdr:colOff>
      <xdr:row>48</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36</xdr:row>
      <xdr:rowOff>60158</xdr:rowOff>
    </xdr:from>
    <xdr:to>
      <xdr:col>33</xdr:col>
      <xdr:colOff>685800</xdr:colOff>
      <xdr:row>37</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3,345,990 </a:t>
          </a:fld>
          <a:endParaRPr lang="en-US" sz="1400" b="1">
            <a:solidFill>
              <a:srgbClr val="2C6682"/>
            </a:solidFill>
          </a:endParaRPr>
        </a:p>
      </xdr:txBody>
    </xdr:sp>
    <xdr:clientData/>
  </xdr:twoCellAnchor>
  <xdr:twoCellAnchor>
    <xdr:from>
      <xdr:col>18</xdr:col>
      <xdr:colOff>15389</xdr:colOff>
      <xdr:row>67</xdr:row>
      <xdr:rowOff>2062</xdr:rowOff>
    </xdr:from>
    <xdr:to>
      <xdr:col>21</xdr:col>
      <xdr:colOff>812423</xdr:colOff>
      <xdr:row>73</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79</xdr:row>
      <xdr:rowOff>26276</xdr:rowOff>
    </xdr:from>
    <xdr:to>
      <xdr:col>17</xdr:col>
      <xdr:colOff>832069</xdr:colOff>
      <xdr:row>91</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51</xdr:row>
      <xdr:rowOff>228600</xdr:rowOff>
    </xdr:from>
    <xdr:to>
      <xdr:col>33</xdr:col>
      <xdr:colOff>850724</xdr:colOff>
      <xdr:row>61</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63</xdr:row>
      <xdr:rowOff>17516</xdr:rowOff>
    </xdr:from>
    <xdr:to>
      <xdr:col>33</xdr:col>
      <xdr:colOff>849585</xdr:colOff>
      <xdr:row>70</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22</xdr:row>
      <xdr:rowOff>0</xdr:rowOff>
    </xdr:from>
    <xdr:to>
      <xdr:col>14</xdr:col>
      <xdr:colOff>0</xdr:colOff>
      <xdr:row>49</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21</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53787</xdr:colOff>
          <xdr:row>94</xdr:row>
          <xdr:rowOff>17930</xdr:rowOff>
        </xdr:from>
        <xdr:to>
          <xdr:col>4</xdr:col>
          <xdr:colOff>923364</xdr:colOff>
          <xdr:row>99</xdr:row>
          <xdr:rowOff>513230</xdr:rowOff>
        </xdr:to>
        <xdr:pic>
          <xdr:nvPicPr>
            <xdr:cNvPr id="22" name="Picture 21">
              <a:extLst>
                <a:ext uri="{FF2B5EF4-FFF2-40B4-BE49-F238E27FC236}">
                  <a16:creationId xmlns:a16="http://schemas.microsoft.com/office/drawing/2014/main" id="{7DFC4DAE-F0A8-FCAE-4B36-9DA33C659271}"/>
                </a:ext>
              </a:extLst>
            </xdr:cNvPr>
            <xdr:cNvPicPr>
              <a:picLocks noChangeAspect="1" noChangeArrowheads="1"/>
              <a:extLst>
                <a:ext uri="{84589F7E-364E-4C9E-8A38-B11213B215E9}">
                  <a14:cameraTool cellRange="'Weekly Photos'!$B$24:$J$40" spid="_x0000_s1823"/>
                </a:ext>
              </a:extLst>
            </xdr:cNvPicPr>
          </xdr:nvPicPr>
          <xdr:blipFill>
            <a:blip xmlns:r="http://schemas.openxmlformats.org/officeDocument/2006/relationships" r:embed="rId11"/>
            <a:srcRect/>
            <a:stretch>
              <a:fillRect/>
            </a:stretch>
          </xdr:blipFill>
          <xdr:spPr bwMode="auto">
            <a:xfrm>
              <a:off x="53787" y="22770354"/>
              <a:ext cx="5567083"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107576</xdr:colOff>
          <xdr:row>94</xdr:row>
          <xdr:rowOff>53788</xdr:rowOff>
        </xdr:from>
        <xdr:to>
          <xdr:col>10</xdr:col>
          <xdr:colOff>1189153</xdr:colOff>
          <xdr:row>100</xdr:row>
          <xdr:rowOff>20172</xdr:rowOff>
        </xdr:to>
        <xdr:pic>
          <xdr:nvPicPr>
            <xdr:cNvPr id="23" name="Picture 22">
              <a:extLst>
                <a:ext uri="{FF2B5EF4-FFF2-40B4-BE49-F238E27FC236}">
                  <a16:creationId xmlns:a16="http://schemas.microsoft.com/office/drawing/2014/main" id="{34ED5838-F5F1-0F1B-E578-1A681523427D}"/>
                </a:ext>
              </a:extLst>
            </xdr:cNvPr>
            <xdr:cNvPicPr>
              <a:picLocks noChangeAspect="1" noChangeArrowheads="1"/>
              <a:extLst>
                <a:ext uri="{84589F7E-364E-4C9E-8A38-B11213B215E9}">
                  <a14:cameraTool cellRange="'Weekly Photos'!$L$24:$T$40" spid="_x0000_s1824"/>
                </a:ext>
              </a:extLst>
            </xdr:cNvPicPr>
          </xdr:nvPicPr>
          <xdr:blipFill>
            <a:blip xmlns:r="http://schemas.openxmlformats.org/officeDocument/2006/relationships" r:embed="rId12"/>
            <a:srcRect/>
            <a:stretch>
              <a:fillRect/>
            </a:stretch>
          </xdr:blipFill>
          <xdr:spPr bwMode="auto">
            <a:xfrm>
              <a:off x="5827058" y="22806212"/>
              <a:ext cx="7135907"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1703293</xdr:colOff>
          <xdr:row>94</xdr:row>
          <xdr:rowOff>27351</xdr:rowOff>
        </xdr:from>
        <xdr:to>
          <xdr:col>15</xdr:col>
          <xdr:colOff>770962</xdr:colOff>
          <xdr:row>99</xdr:row>
          <xdr:rowOff>495300</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B$5:$J$21" spid="_x0000_s1825"/>
                </a:ext>
              </a:extLst>
            </xdr:cNvPicPr>
          </xdr:nvPicPr>
          <xdr:blipFill>
            <a:blip xmlns:r="http://schemas.openxmlformats.org/officeDocument/2006/relationships" r:embed="rId13"/>
            <a:srcRect/>
            <a:stretch>
              <a:fillRect/>
            </a:stretch>
          </xdr:blipFill>
          <xdr:spPr bwMode="auto">
            <a:xfrm>
              <a:off x="13124328" y="22779775"/>
              <a:ext cx="5217459" cy="311253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2">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34.62%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2">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49.87%</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2">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15.26%</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2">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37.31%</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2">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47.57%</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2">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10.26%</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14</xdr:col>
      <xdr:colOff>77670</xdr:colOff>
      <xdr:row>5</xdr:row>
      <xdr:rowOff>120097</xdr:rowOff>
    </xdr:from>
    <xdr:to>
      <xdr:col>17</xdr:col>
      <xdr:colOff>96982</xdr:colOff>
      <xdr:row>18</xdr:row>
      <xdr:rowOff>132567</xdr:rowOff>
    </xdr:to>
    <xdr:pic>
      <xdr:nvPicPr>
        <xdr:cNvPr id="16" name="Picture 15">
          <a:extLst>
            <a:ext uri="{FF2B5EF4-FFF2-40B4-BE49-F238E27FC236}">
              <a16:creationId xmlns:a16="http://schemas.microsoft.com/office/drawing/2014/main" id="{8079F2D3-8329-F47D-446E-9CF3BE6A59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447306" y="1810352"/>
          <a:ext cx="3635349" cy="2353888"/>
        </a:xfrm>
        <a:prstGeom prst="rect">
          <a:avLst/>
        </a:prstGeom>
      </xdr:spPr>
    </xdr:pic>
    <xdr:clientData/>
  </xdr:twoCellAnchor>
  <xdr:twoCellAnchor editAs="oneCell">
    <xdr:from>
      <xdr:col>3</xdr:col>
      <xdr:colOff>24051</xdr:colOff>
      <xdr:row>23</xdr:row>
      <xdr:rowOff>149890</xdr:rowOff>
    </xdr:from>
    <xdr:to>
      <xdr:col>7</xdr:col>
      <xdr:colOff>886690</xdr:colOff>
      <xdr:row>39</xdr:row>
      <xdr:rowOff>91333</xdr:rowOff>
    </xdr:to>
    <xdr:pic>
      <xdr:nvPicPr>
        <xdr:cNvPr id="21" name="Picture 20">
          <a:extLst>
            <a:ext uri="{FF2B5EF4-FFF2-40B4-BE49-F238E27FC236}">
              <a16:creationId xmlns:a16="http://schemas.microsoft.com/office/drawing/2014/main" id="{170B1F4E-120A-D468-C92F-6B2E007398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82342" y="5331490"/>
          <a:ext cx="5019003" cy="2823188"/>
        </a:xfrm>
        <a:prstGeom prst="rect">
          <a:avLst/>
        </a:prstGeom>
      </xdr:spPr>
    </xdr:pic>
    <xdr:clientData/>
  </xdr:twoCellAnchor>
  <xdr:twoCellAnchor editAs="oneCell">
    <xdr:from>
      <xdr:col>3</xdr:col>
      <xdr:colOff>771482</xdr:colOff>
      <xdr:row>5</xdr:row>
      <xdr:rowOff>43892</xdr:rowOff>
    </xdr:from>
    <xdr:to>
      <xdr:col>7</xdr:col>
      <xdr:colOff>221671</xdr:colOff>
      <xdr:row>20</xdr:row>
      <xdr:rowOff>47171</xdr:rowOff>
    </xdr:to>
    <xdr:pic>
      <xdr:nvPicPr>
        <xdr:cNvPr id="29" name="Picture 28">
          <a:extLst>
            <a:ext uri="{FF2B5EF4-FFF2-40B4-BE49-F238E27FC236}">
              <a16:creationId xmlns:a16="http://schemas.microsoft.com/office/drawing/2014/main" id="{ABDC7C7A-FD11-3601-49CB-3C16C51B61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029773" y="1734147"/>
          <a:ext cx="3606553" cy="2704915"/>
        </a:xfrm>
        <a:prstGeom prst="rect">
          <a:avLst/>
        </a:prstGeom>
      </xdr:spPr>
    </xdr:pic>
    <xdr:clientData/>
  </xdr:twoCellAnchor>
  <xdr:twoCellAnchor editAs="oneCell">
    <xdr:from>
      <xdr:col>14</xdr:col>
      <xdr:colOff>739720</xdr:colOff>
      <xdr:row>23</xdr:row>
      <xdr:rowOff>4120</xdr:rowOff>
    </xdr:from>
    <xdr:to>
      <xdr:col>16</xdr:col>
      <xdr:colOff>599481</xdr:colOff>
      <xdr:row>39</xdr:row>
      <xdr:rowOff>149645</xdr:rowOff>
    </xdr:to>
    <xdr:pic>
      <xdr:nvPicPr>
        <xdr:cNvPr id="12" name="Picture 11">
          <a:extLst>
            <a:ext uri="{FF2B5EF4-FFF2-40B4-BE49-F238E27FC236}">
              <a16:creationId xmlns:a16="http://schemas.microsoft.com/office/drawing/2014/main" id="{F88E24D7-B812-4CFE-BD7B-A0FCFC52D74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4109356" y="5185720"/>
          <a:ext cx="2270452" cy="3027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28</xdr:col>
      <xdr:colOff>60317</xdr:colOff>
      <xdr:row>0</xdr:row>
      <xdr:rowOff>0</xdr:rowOff>
    </xdr:from>
    <xdr:to>
      <xdr:col>31</xdr:col>
      <xdr:colOff>106733</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cstate="email">
          <a:extLst>
            <a:ext uri="{28A0092B-C50C-407E-A947-70E740481C1C}">
              <a14:useLocalDpi xmlns:a14="http://schemas.microsoft.com/office/drawing/2010/main"/>
            </a:ext>
          </a:extLst>
        </a:blip>
        <a:stretch>
          <a:fillRect/>
        </a:stretch>
      </xdr:blipFill>
      <xdr:spPr>
        <a:xfrm>
          <a:off x="7402021" y="0"/>
          <a:ext cx="583129" cy="3961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30</xdr:col>
      <xdr:colOff>156882</xdr:colOff>
      <xdr:row>0</xdr:row>
      <xdr:rowOff>311728</xdr:rowOff>
    </xdr:from>
    <xdr:to>
      <xdr:col>55</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168090</xdr:colOff>
      <xdr:row>27</xdr:row>
      <xdr:rowOff>112060</xdr:rowOff>
    </xdr:from>
    <xdr:to>
      <xdr:col>50</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205740</xdr:colOff>
      <xdr:row>2</xdr:row>
      <xdr:rowOff>38100</xdr:rowOff>
    </xdr:from>
    <xdr:to>
      <xdr:col>15</xdr:col>
      <xdr:colOff>1501745</xdr:colOff>
      <xdr:row>8</xdr:row>
      <xdr:rowOff>342237</xdr:rowOff>
    </xdr:to>
    <xdr:pic>
      <xdr:nvPicPr>
        <xdr:cNvPr id="2" name="Picture 1">
          <a:extLst>
            <a:ext uri="{FF2B5EF4-FFF2-40B4-BE49-F238E27FC236}">
              <a16:creationId xmlns:a16="http://schemas.microsoft.com/office/drawing/2014/main" id="{D280BA47-E25D-DF6A-5988-E7E0A1AFE8B9}"/>
            </a:ext>
          </a:extLst>
        </xdr:cNvPr>
        <xdr:cNvPicPr>
          <a:picLocks noChangeAspect="1"/>
        </xdr:cNvPicPr>
      </xdr:nvPicPr>
      <xdr:blipFill>
        <a:blip xmlns:r="http://schemas.openxmlformats.org/officeDocument/2006/relationships"/>
        <a:stretch>
          <a:fillRect/>
        </a:stretch>
      </xdr:blipFill>
      <xdr:spPr>
        <a:xfrm>
          <a:off x="11369040" y="678180"/>
          <a:ext cx="3124805" cy="2353917"/>
        </a:xfrm>
        <a:prstGeom prst="rect">
          <a:avLst/>
        </a:prstGeom>
      </xdr:spPr>
    </xdr:pic>
    <xdr:clientData/>
  </xdr:twoCellAnchor>
  <xdr:twoCellAnchor editAs="oneCell">
    <xdr:from>
      <xdr:col>12</xdr:col>
      <xdr:colOff>106679</xdr:colOff>
      <xdr:row>17</xdr:row>
      <xdr:rowOff>54883</xdr:rowOff>
    </xdr:from>
    <xdr:to>
      <xdr:col>15</xdr:col>
      <xdr:colOff>1455420</xdr:colOff>
      <xdr:row>28</xdr:row>
      <xdr:rowOff>149738</xdr:rowOff>
    </xdr:to>
    <xdr:pic>
      <xdr:nvPicPr>
        <xdr:cNvPr id="5" name="Picture 4">
          <a:extLst>
            <a:ext uri="{FF2B5EF4-FFF2-40B4-BE49-F238E27FC236}">
              <a16:creationId xmlns:a16="http://schemas.microsoft.com/office/drawing/2014/main" id="{3EBE01DD-9CAA-8006-B568-E057F3A75F41}"/>
            </a:ext>
          </a:extLst>
        </xdr:cNvPr>
        <xdr:cNvPicPr>
          <a:picLocks noChangeAspect="1"/>
        </xdr:cNvPicPr>
      </xdr:nvPicPr>
      <xdr:blipFill>
        <a:blip xmlns:r="http://schemas.openxmlformats.org/officeDocument/2006/relationships"/>
        <a:stretch>
          <a:fillRect/>
        </a:stretch>
      </xdr:blipFill>
      <xdr:spPr>
        <a:xfrm>
          <a:off x="11269979" y="4764043"/>
          <a:ext cx="3177541" cy="22208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dimension ref="A1:GA11"/>
  <sheetViews>
    <sheetView topLeftCell="CS1" zoomScale="85" zoomScaleNormal="85" workbookViewId="0">
      <selection activeCell="DC3" sqref="DC3"/>
    </sheetView>
  </sheetViews>
  <sheetFormatPr defaultRowHeight="13.8"/>
  <cols>
    <col min="1" max="1" width="9.8984375" bestFit="1" customWidth="1"/>
    <col min="2" max="2" width="16.8984375" customWidth="1"/>
    <col min="3" max="3" width="11.19921875" bestFit="1" customWidth="1"/>
    <col min="4" max="5" width="15.19921875" bestFit="1" customWidth="1"/>
    <col min="10" max="10" width="12.296875" bestFit="1" customWidth="1"/>
    <col min="11" max="11" width="11.09765625" bestFit="1" customWidth="1"/>
    <col min="12" max="12" width="12.09765625" bestFit="1" customWidth="1"/>
    <col min="13" max="13" width="11.296875" bestFit="1" customWidth="1"/>
    <col min="14" max="14" width="12.796875" bestFit="1" customWidth="1"/>
    <col min="15" max="15" width="11.09765625" bestFit="1" customWidth="1"/>
    <col min="16" max="16" width="14" bestFit="1" customWidth="1"/>
    <col min="17" max="17" width="13.19921875" customWidth="1"/>
    <col min="18" max="20" width="11.296875" bestFit="1" customWidth="1"/>
    <col min="21" max="23" width="10.296875" bestFit="1" customWidth="1"/>
    <col min="27" max="27" width="9.296875" bestFit="1" customWidth="1"/>
    <col min="36" max="37" width="14.296875" bestFit="1" customWidth="1"/>
    <col min="38" max="39" width="14.296875" customWidth="1"/>
    <col min="53" max="53" width="14" bestFit="1" customWidth="1"/>
    <col min="54" max="54" width="17.796875" bestFit="1" customWidth="1"/>
    <col min="55" max="55" width="15.8984375" customWidth="1"/>
    <col min="72" max="74" width="9.19921875" bestFit="1" customWidth="1"/>
    <col min="75" max="75" width="9.796875" bestFit="1" customWidth="1"/>
    <col min="76" max="76" width="9.19921875" bestFit="1" customWidth="1"/>
    <col min="77" max="77" width="9.796875" bestFit="1" customWidth="1"/>
    <col min="79" max="79" width="9.09765625" bestFit="1" customWidth="1"/>
    <col min="80" max="80" width="9.796875" bestFit="1" customWidth="1"/>
    <col min="89" max="91" width="9.296875" bestFit="1" customWidth="1"/>
    <col min="92" max="92" width="9.796875" bestFit="1" customWidth="1"/>
    <col min="93" max="94" width="9.296875" bestFit="1" customWidth="1"/>
    <col min="95" max="95" width="9" bestFit="1" customWidth="1"/>
    <col min="103" max="103" width="10.09765625" customWidth="1"/>
    <col min="104" max="104" width="8.8984375" customWidth="1"/>
    <col min="105" max="105" width="12.19921875" bestFit="1" customWidth="1"/>
    <col min="106" max="118" width="8.8984375" customWidth="1"/>
    <col min="166" max="166" width="11" customWidth="1"/>
    <col min="175" max="175" width="10.8984375" customWidth="1"/>
    <col min="176" max="176" width="9.296875" bestFit="1" customWidth="1"/>
    <col min="177" max="177" width="9.796875" bestFit="1" customWidth="1"/>
    <col min="178" max="178" width="9" bestFit="1" customWidth="1"/>
    <col min="179" max="179" width="9.796875" bestFit="1" customWidth="1"/>
    <col min="180" max="180" width="9.09765625" bestFit="1" customWidth="1"/>
    <col min="183" max="183" width="14.296875" customWidth="1"/>
  </cols>
  <sheetData>
    <row r="1" spans="1:183" ht="14.4" thickBot="1">
      <c r="A1" s="19" t="str">
        <f>'Weekly Progress Report'!$A$1</f>
        <v>MODON - Weekly Progress Report - Construction Projects</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row>
    <row r="2" spans="1:183">
      <c r="A2" s="19"/>
      <c r="B2" s="19" t="str">
        <f>'Weekly Progress Report'!$A$2</f>
        <v>Contract General Information</v>
      </c>
      <c r="C2" s="19"/>
      <c r="D2" s="19"/>
      <c r="E2" s="19"/>
      <c r="F2" s="19"/>
      <c r="G2" s="19"/>
      <c r="H2" s="19"/>
      <c r="I2" s="19"/>
      <c r="J2" s="280" t="str">
        <f>'Weekly Progress Report'!G2</f>
        <v>Key Dates</v>
      </c>
      <c r="K2" s="281"/>
      <c r="L2" s="281"/>
      <c r="M2" s="281"/>
      <c r="N2" s="281"/>
      <c r="O2" s="281"/>
      <c r="P2" s="281"/>
      <c r="Q2" s="281"/>
      <c r="R2" s="281"/>
      <c r="S2" s="281"/>
      <c r="T2" s="282"/>
      <c r="U2" s="280" t="str">
        <f>'Weekly Progress Report'!$M$2</f>
        <v>Cost Summary (SR)</v>
      </c>
      <c r="V2" s="281"/>
      <c r="W2" s="281"/>
      <c r="X2" s="281"/>
      <c r="Y2" s="281"/>
      <c r="Z2" s="281"/>
      <c r="AA2" s="281"/>
      <c r="AB2" s="282"/>
      <c r="AC2" s="281"/>
      <c r="AD2" s="280" t="str">
        <f>'Weekly Progress Report'!$U$2</f>
        <v>Performance Summary</v>
      </c>
      <c r="AE2" s="281"/>
      <c r="AF2" s="281"/>
      <c r="AG2" s="281"/>
      <c r="AH2" s="281"/>
      <c r="AI2" s="281"/>
      <c r="AJ2" s="281"/>
      <c r="AK2" s="281"/>
      <c r="AL2" s="281"/>
      <c r="AM2" s="281"/>
      <c r="AN2" s="281"/>
      <c r="AO2" s="282"/>
      <c r="AP2" s="280" t="str">
        <f>'Weekly Progress Report'!A52</f>
        <v>Shop Drawings</v>
      </c>
      <c r="AQ2" s="281"/>
      <c r="AR2" s="281"/>
      <c r="AS2" s="282"/>
      <c r="AT2" s="280" t="str">
        <f>'Weekly Progress Report'!A62</f>
        <v>Material Approval</v>
      </c>
      <c r="AU2" s="281"/>
      <c r="AV2" s="282"/>
      <c r="AW2" s="280" t="str">
        <f>'Weekly Progress Report'!A71</f>
        <v>Procurement Summary</v>
      </c>
      <c r="AX2" s="281"/>
      <c r="AY2" s="281"/>
      <c r="AZ2" s="281"/>
      <c r="BA2" s="281"/>
      <c r="BB2" s="281"/>
      <c r="BC2" s="282"/>
      <c r="BD2" s="280" t="str">
        <f>'Weekly Progress Report'!L52</f>
        <v>Quality Reports</v>
      </c>
      <c r="BE2" s="281"/>
      <c r="BF2" s="281"/>
      <c r="BG2" s="281"/>
      <c r="BH2" s="281"/>
      <c r="BI2" s="281"/>
      <c r="BJ2" s="281"/>
      <c r="BK2" s="281"/>
      <c r="BL2" s="281"/>
      <c r="BM2" s="281"/>
      <c r="BN2" s="281"/>
      <c r="BO2" s="281"/>
      <c r="BP2" s="281"/>
      <c r="BQ2" s="281"/>
      <c r="BR2" s="281"/>
      <c r="BS2" s="282"/>
      <c r="BT2" s="280" t="str">
        <f>'Weekly Progress Report'!L61</f>
        <v>Key Submittals Approval Status</v>
      </c>
      <c r="BU2" s="281"/>
      <c r="BV2" s="281"/>
      <c r="BW2" s="281"/>
      <c r="BX2" s="281"/>
      <c r="BY2" s="281"/>
      <c r="BZ2" s="281"/>
      <c r="CA2" s="281"/>
      <c r="CB2" s="281"/>
      <c r="CC2" s="282"/>
      <c r="CD2" s="280" t="str">
        <f>'Weekly Progress Report'!L67</f>
        <v>Invoices Summary</v>
      </c>
      <c r="CE2" s="281"/>
      <c r="CF2" s="281"/>
      <c r="CG2" s="281"/>
      <c r="CH2" s="281"/>
      <c r="CI2" s="281"/>
      <c r="CJ2" s="281"/>
      <c r="CK2" s="281"/>
      <c r="CL2" s="281"/>
      <c r="CM2" s="281"/>
      <c r="CN2" s="281"/>
      <c r="CO2" s="281"/>
      <c r="CP2" s="281"/>
      <c r="CQ2" s="282"/>
      <c r="CR2" s="280" t="str">
        <f>'Weekly Progress Report'!L75</f>
        <v>Resources at Site</v>
      </c>
      <c r="CS2" s="281"/>
      <c r="CT2" s="281"/>
      <c r="CU2" s="281"/>
      <c r="CV2" s="281"/>
      <c r="CW2" s="281"/>
      <c r="CX2" s="282"/>
      <c r="CY2" s="280" t="str">
        <f>'Weekly Progress Report'!W52</f>
        <v>Safety Statistics</v>
      </c>
      <c r="CZ2" s="281"/>
      <c r="DA2" s="281"/>
      <c r="DB2" s="281"/>
      <c r="DC2" s="281"/>
      <c r="DD2" s="281"/>
      <c r="DE2" s="281"/>
      <c r="DF2" s="281"/>
      <c r="DG2" s="281"/>
      <c r="DH2" s="281"/>
      <c r="DI2" s="281"/>
      <c r="DJ2" s="281"/>
      <c r="DK2" s="281"/>
      <c r="DL2" s="281"/>
      <c r="DM2" s="281"/>
      <c r="DN2" s="281"/>
      <c r="DO2" s="281"/>
      <c r="DP2" s="281"/>
      <c r="DQ2" s="281"/>
      <c r="DR2" s="281"/>
      <c r="DS2" s="281"/>
      <c r="DT2" s="281"/>
      <c r="DU2" s="281"/>
      <c r="DV2" s="281"/>
      <c r="DW2" s="281"/>
      <c r="DX2" s="281"/>
      <c r="DY2" s="281"/>
      <c r="DZ2" s="281"/>
      <c r="EA2" s="281"/>
      <c r="EB2" s="281"/>
      <c r="EC2" s="281"/>
      <c r="ED2" s="281"/>
      <c r="EE2" s="281"/>
      <c r="EF2" s="281"/>
      <c r="EG2" s="281"/>
      <c r="EH2" s="281"/>
      <c r="EI2" s="281"/>
      <c r="EJ2" s="281"/>
      <c r="EK2" s="281"/>
      <c r="EL2" s="281"/>
      <c r="EM2" s="281"/>
      <c r="EN2" s="281"/>
      <c r="EO2" s="281"/>
      <c r="EP2" s="281"/>
      <c r="EQ2" s="281"/>
      <c r="ER2" s="281"/>
      <c r="ES2" s="281"/>
      <c r="ET2" s="281"/>
      <c r="EU2" s="281"/>
      <c r="EV2" s="281"/>
      <c r="EW2" s="281"/>
      <c r="EX2" s="281"/>
      <c r="EY2" s="281"/>
      <c r="EZ2" s="281"/>
      <c r="FA2" s="281"/>
      <c r="FB2" s="281"/>
      <c r="FC2" s="281"/>
      <c r="FD2" s="281"/>
      <c r="FE2" s="281"/>
      <c r="FF2" s="281"/>
      <c r="FG2" s="281"/>
      <c r="FH2" s="281"/>
      <c r="FI2" s="281"/>
      <c r="FJ2" s="282"/>
      <c r="FK2" s="280" t="str">
        <f>'Weekly Progress Report'!A80</f>
        <v>Primavera P6 Schedule Status</v>
      </c>
      <c r="FL2" s="281"/>
      <c r="FM2" s="281"/>
      <c r="FN2" s="281"/>
      <c r="FO2" s="281"/>
      <c r="FP2" s="281"/>
      <c r="FQ2" s="281"/>
      <c r="FR2" s="282"/>
      <c r="FS2" s="280" t="str">
        <f>'Weekly Progress Report'!A93</f>
        <v>Weekly Prgoress Photos</v>
      </c>
      <c r="FT2" s="281"/>
      <c r="FU2" s="281"/>
      <c r="FV2" s="281"/>
      <c r="FW2" s="281"/>
      <c r="FX2" s="281"/>
      <c r="FY2" s="281"/>
      <c r="FZ2" s="281"/>
      <c r="GA2" s="282"/>
    </row>
    <row r="3" spans="1:183" s="66" customFormat="1" ht="56.25" customHeight="1">
      <c r="A3" s="285" t="str">
        <f>'Weekly Progress Report'!AF1</f>
        <v>Data Date</v>
      </c>
      <c r="B3" s="285" t="str">
        <f>'Weekly Progress Report'!A3</f>
        <v>Project Name</v>
      </c>
      <c r="C3" s="285" t="str">
        <f>'Weekly Progress Report'!A4</f>
        <v>Project ID</v>
      </c>
      <c r="D3" s="285" t="str">
        <f>'Weekly Progress Report'!A5</f>
        <v>Contractor</v>
      </c>
      <c r="E3" s="285" t="str">
        <f>'Weekly Progress Report'!A6</f>
        <v>Consultant</v>
      </c>
      <c r="F3" s="285" t="str">
        <f>'Weekly Progress Report'!D4</f>
        <v>Stage</v>
      </c>
      <c r="G3" s="285" t="str">
        <f>'Weekly Progress Report'!D5</f>
        <v>Status</v>
      </c>
      <c r="H3" s="285" t="str">
        <f>'Weekly Progress Report'!D6</f>
        <v>Modon PM</v>
      </c>
      <c r="I3" s="286" t="str">
        <f>'Weekly Progress Report'!AA2</f>
        <v>Project Scope</v>
      </c>
      <c r="J3" s="287" t="str">
        <f>'Weekly Progress Report'!G3</f>
        <v xml:space="preserve">Contract Award </v>
      </c>
      <c r="K3" s="285" t="str">
        <f>'Weekly Progress Report'!G4</f>
        <v xml:space="preserve">Contract Sign </v>
      </c>
      <c r="L3" s="285" t="str">
        <f>'Weekly Progress Report'!G5</f>
        <v xml:space="preserve">Site Handover </v>
      </c>
      <c r="M3" s="285" t="str">
        <f>'Weekly Progress Report'!G6</f>
        <v>Original Completion</v>
      </c>
      <c r="N3" s="285" t="str">
        <f>'Weekly Progress Report'!$I$3</f>
        <v>Contract Award  (Hijri)</v>
      </c>
      <c r="O3" s="285" t="str">
        <f>'Weekly Progress Report'!$I$4</f>
        <v>Contract Sign  (Hijri)</v>
      </c>
      <c r="P3" s="285" t="str">
        <f>'Weekly Progress Report'!$I$5</f>
        <v>Site Handover  (Hijri)</v>
      </c>
      <c r="Q3" s="285" t="str">
        <f>'Weekly Progress Report'!$I$6</f>
        <v>Original Completion (Hijri)</v>
      </c>
      <c r="R3" s="285" t="str">
        <f>'Weekly Progress Report'!$K$3</f>
        <v xml:space="preserve">Revised Completion </v>
      </c>
      <c r="S3" s="285" t="str">
        <f>'Weekly Progress Report'!$K$4</f>
        <v xml:space="preserve">Committed Completion </v>
      </c>
      <c r="T3" s="288" t="str">
        <f>'Weekly Progress Report'!$K$5</f>
        <v>Forecast Completion</v>
      </c>
      <c r="U3" s="287" t="str">
        <f>'Weekly Progress Report'!$M$3</f>
        <v>Original Contract Value</v>
      </c>
      <c r="V3" s="285" t="str">
        <f>'Weekly Progress Report'!$M$4</f>
        <v>Revised Contract Value</v>
      </c>
      <c r="W3" s="285" t="str">
        <f>'Weekly Progress Report'!$M$5</f>
        <v>Estimate At Completion Value</v>
      </c>
      <c r="X3" s="285" t="str">
        <f>'Weekly Progress Report'!$M$6</f>
        <v xml:space="preserve">Potential Changes </v>
      </c>
      <c r="Y3" s="285" t="str">
        <f>'Weekly Progress Report'!$Q$3</f>
        <v>O&amp;M Value (if any)</v>
      </c>
      <c r="Z3" s="285" t="str">
        <f>'Weekly Progress Report'!$Q$4</f>
        <v>Submitted Invoices (Gross Value)</v>
      </c>
      <c r="AA3" s="285" t="str">
        <f>'Weekly Progress Report'!$Q$5</f>
        <v>Penalities</v>
      </c>
      <c r="AB3" s="288" t="str">
        <f>'Weekly Progress Report'!$Q$6</f>
        <v>FIR Value (THIS WEEK)</v>
      </c>
      <c r="AC3" s="366" t="s">
        <v>741</v>
      </c>
      <c r="AD3" s="285" t="str">
        <f>'Weekly Progress Report'!$U$3</f>
        <v>Plan Value</v>
      </c>
      <c r="AE3" s="285" t="str">
        <f>'Weekly Progress Report'!$U$4</f>
        <v>Earn Value</v>
      </c>
      <c r="AF3" s="285" t="str">
        <f>'Weekly Progress Report'!$W$3</f>
        <v>Phys. Plan Value</v>
      </c>
      <c r="AG3" s="285" t="str">
        <f>'Weekly Progress Report'!$W$4</f>
        <v>Phys. Earn Value</v>
      </c>
      <c r="AH3" s="285" t="str">
        <f>'Weekly Progress Report'!$Y$3</f>
        <v>Quality Score</v>
      </c>
      <c r="AI3" s="285" t="str">
        <f>'Weekly Progress Report'!$Y$5</f>
        <v>Safety 
Score</v>
      </c>
      <c r="AJ3" s="285" t="s">
        <v>742</v>
      </c>
      <c r="AK3" s="285" t="s">
        <v>743</v>
      </c>
      <c r="AL3" s="285" t="s">
        <v>744</v>
      </c>
      <c r="AM3" s="285" t="s">
        <v>744</v>
      </c>
      <c r="AN3" s="285" t="s">
        <v>702</v>
      </c>
      <c r="AO3" s="288" t="s">
        <v>702</v>
      </c>
      <c r="AP3" s="287" t="s">
        <v>703</v>
      </c>
      <c r="AQ3" s="285" t="s">
        <v>704</v>
      </c>
      <c r="AR3" s="285" t="s">
        <v>705</v>
      </c>
      <c r="AS3" s="288" t="s">
        <v>706</v>
      </c>
      <c r="AT3" s="287" t="s">
        <v>707</v>
      </c>
      <c r="AU3" s="285" t="s">
        <v>708</v>
      </c>
      <c r="AV3" s="288" t="s">
        <v>709</v>
      </c>
      <c r="AW3" s="287" t="str">
        <f>'Weekly Progress Report'!C72</f>
        <v>Total Materials</v>
      </c>
      <c r="AX3" s="285" t="str">
        <f>'Weekly Progress Report'!D72</f>
        <v>Total Number of P.O.</v>
      </c>
      <c r="AY3" s="285" t="str">
        <f>'Weekly Progress Report'!E72</f>
        <v>Actual P.O.
To Date</v>
      </c>
      <c r="AZ3" s="285" t="str">
        <f>'Weekly Progress Report'!F72</f>
        <v>Remaining P.O</v>
      </c>
      <c r="BA3" s="285" t="str">
        <f>'Weekly Progress Report'!G72</f>
        <v>Material on Site</v>
      </c>
      <c r="BB3" s="285" t="str">
        <f>'Weekly Progress Report'!H72</f>
        <v>Remaining Materials</v>
      </c>
      <c r="BC3" s="288" t="str">
        <f>'Weekly Progress Report'!I72</f>
        <v>Material Delivery Completion (Date)</v>
      </c>
      <c r="BD3" s="287" t="str">
        <f>"NCR "&amp;'Weekly Progress Report'!N53</f>
        <v>NCR Issued</v>
      </c>
      <c r="BE3" s="285" t="str">
        <f>"NCR "&amp;'Weekly Progress Report'!O53</f>
        <v>NCR Closed</v>
      </c>
      <c r="BF3" s="285" t="str">
        <f>"NCR "&amp;'Weekly Progress Report'!P53</f>
        <v>NCR Pending</v>
      </c>
      <c r="BG3" s="285" t="str">
        <f>"NCR "&amp;'Weekly Progress Report'!Q53</f>
        <v>NCR Avg. Closing
(Days)</v>
      </c>
      <c r="BH3" s="285" t="str">
        <f>"SIR "&amp;'Weekly Progress Report'!N53</f>
        <v>SIR Issued</v>
      </c>
      <c r="BI3" s="285" t="str">
        <f>"SIR "&amp;'Weekly Progress Report'!O53</f>
        <v>SIR Closed</v>
      </c>
      <c r="BJ3" s="285" t="str">
        <f>"SIR "&amp;'Weekly Progress Report'!P53</f>
        <v>SIR Pending</v>
      </c>
      <c r="BK3" s="285" t="str">
        <f>"SIR "&amp;'Weekly Progress Report'!Q53</f>
        <v>SIR Avg. Closing
(Days)</v>
      </c>
      <c r="BL3" s="285" t="str">
        <f>"MIR "&amp;'Weekly Progress Report'!N53</f>
        <v>MIR Issued</v>
      </c>
      <c r="BM3" s="285" t="str">
        <f>"MIR "&amp;'Weekly Progress Report'!O53</f>
        <v>MIR Closed</v>
      </c>
      <c r="BN3" s="285" t="str">
        <f>"MIR "&amp;'Weekly Progress Report'!P53</f>
        <v>MIR Pending</v>
      </c>
      <c r="BO3" s="285" t="str">
        <f>"MIR "&amp;'Weekly Progress Report'!Q53</f>
        <v>MIR Avg. Closing
(Days)</v>
      </c>
      <c r="BP3" s="285" t="str">
        <f>"FIR "&amp;'Weekly Progress Report'!N53</f>
        <v>FIR Issued</v>
      </c>
      <c r="BQ3" s="285" t="str">
        <f>"FIR "&amp;'Weekly Progress Report'!O53</f>
        <v>FIR Closed</v>
      </c>
      <c r="BR3" s="285" t="str">
        <f>"FIR "&amp;'Weekly Progress Report'!P53</f>
        <v>FIR Pending</v>
      </c>
      <c r="BS3" s="288" t="str">
        <f>"FIR "&amp;'Weekly Progress Report'!Q53</f>
        <v>FIR Avg. Closing
(Days)</v>
      </c>
      <c r="BT3" s="287" t="str">
        <f>'Weekly Progress Report'!L62</f>
        <v xml:space="preserve">1 Quality Plan Approval </v>
      </c>
      <c r="BU3" s="285" t="str">
        <f>'Weekly Progress Report'!L63</f>
        <v xml:space="preserve">2 Quality Plan Last Up </v>
      </c>
      <c r="BV3" s="285" t="str">
        <f>'Weekly Progress Report'!L64</f>
        <v xml:space="preserve">3 Safety Plan Approval </v>
      </c>
      <c r="BW3" s="285" t="str">
        <f>'Weekly Progress Report'!L65</f>
        <v xml:space="preserve">4 Safety Plan Last Up </v>
      </c>
      <c r="BX3" s="285" t="str">
        <f>'Weekly Progress Report'!L66</f>
        <v xml:space="preserve">5 Construction Plan Approval </v>
      </c>
      <c r="BY3" s="285" t="str">
        <f>'Weekly Progress Report'!Q62</f>
        <v>6 Baseline Approval</v>
      </c>
      <c r="BZ3" s="285" t="str">
        <f>'Weekly Progress Report'!Q63</f>
        <v>7 No of Approved Version of Schedule</v>
      </c>
      <c r="CA3" s="285" t="str">
        <f>'Weekly Progress Report'!Q64</f>
        <v>8 Last Approved Schedule</v>
      </c>
      <c r="CB3" s="285" t="str">
        <f>'Weekly Progress Report'!Q65</f>
        <v>9 BOQ Approval Date</v>
      </c>
      <c r="CC3" s="288" t="str">
        <f>'Weekly Progress Report'!Q66</f>
        <v>10 No of Approved Version of BOQ</v>
      </c>
      <c r="CD3" s="289" t="str">
        <f>'Weekly Progress Report'!L68</f>
        <v>Total Submitted Invoices</v>
      </c>
      <c r="CE3" s="290" t="str">
        <f>'Weekly Progress Report'!L69</f>
        <v>PM Approved Invoices</v>
      </c>
      <c r="CF3" s="290" t="str">
        <f>'Weekly Progress Report'!L70</f>
        <v xml:space="preserve">No of Paid  Invoices </v>
      </c>
      <c r="CG3" s="290" t="str">
        <f>'Weekly Progress Report'!L71</f>
        <v>No of Pending Invoices</v>
      </c>
      <c r="CH3" s="290" t="str">
        <f>'Weekly Progress Report'!L72</f>
        <v>Advance Payment %</v>
      </c>
      <c r="CI3" s="290" t="str">
        <f>'Weekly Progress Report'!L73</f>
        <v>Retention %</v>
      </c>
      <c r="CJ3" s="290" t="str">
        <f>'Weekly Progress Report'!L74</f>
        <v>Deduction / Penalties %</v>
      </c>
      <c r="CK3" s="290" t="str">
        <f>'Weekly Progress Report'!O68</f>
        <v>Submitted Invoices (SAR)</v>
      </c>
      <c r="CL3" s="290" t="str">
        <f>'Weekly Progress Report'!O69</f>
        <v>PM Approved Invoices (SAR)</v>
      </c>
      <c r="CM3" s="290" t="str">
        <f>'Weekly Progress Report'!O70</f>
        <v>Paid  Invoices (SAR)</v>
      </c>
      <c r="CN3" s="290" t="str">
        <f>'Weekly Progress Report'!O71</f>
        <v>Last Submitted Period</v>
      </c>
      <c r="CO3" s="290" t="str">
        <f>'Weekly Progress Report'!O72</f>
        <v>Advance Payment (SAR)</v>
      </c>
      <c r="CP3" s="290" t="str">
        <f>'Weekly Progress Report'!O73</f>
        <v>Retention (SAR)</v>
      </c>
      <c r="CQ3" s="291" t="str">
        <f>'Weekly Progress Report'!O74</f>
        <v>Deduction / Penalties (SAR)</v>
      </c>
      <c r="CR3" s="287" t="s">
        <v>711</v>
      </c>
      <c r="CS3" s="285" t="s">
        <v>712</v>
      </c>
      <c r="CT3" s="285" t="s">
        <v>713</v>
      </c>
      <c r="CU3" s="285" t="s">
        <v>714</v>
      </c>
      <c r="CV3" s="285" t="s">
        <v>715</v>
      </c>
      <c r="CW3" s="285" t="s">
        <v>716</v>
      </c>
      <c r="CX3" s="288" t="s">
        <v>717</v>
      </c>
      <c r="CY3" s="289" t="str">
        <f>"This Week "&amp;'Weekly Progress Report'!X55</f>
        <v>This Week Total Hours Worked</v>
      </c>
      <c r="CZ3" s="290" t="str">
        <f>"This Week "&amp;'Weekly Progress Report'!X56</f>
        <v>This Week Safe Hours Worked</v>
      </c>
      <c r="DA3" s="290" t="str">
        <f>"This Week "&amp;'Weekly Progress Report'!X57</f>
        <v>This Week LTI</v>
      </c>
      <c r="DB3" s="290" t="str">
        <f>"This Week "&amp;'Weekly Progress Report'!X58</f>
        <v>This Week MTC (Healed w/o Disability)</v>
      </c>
      <c r="DC3" s="290" t="str">
        <f>"This Week "&amp;'Weekly Progress Report'!X60</f>
        <v>This Week MTC (Healed w/ Disability)</v>
      </c>
      <c r="DD3" s="290" t="str">
        <f>"This Week "&amp;'Weekly Progress Report'!X61</f>
        <v>This Week Near Miss</v>
      </c>
      <c r="DE3" s="290" t="str">
        <f>"This Week "&amp;'Weekly Progress Report'!X62</f>
        <v>This Week First Aid Cases</v>
      </c>
      <c r="DF3" s="290" t="str">
        <f>"This Week "&amp;'Weekly Progress Report'!X63</f>
        <v>This Week Fatality</v>
      </c>
      <c r="DG3" s="290" t="str">
        <f>"This Week "&amp;'Weekly Progress Report'!X64</f>
        <v>This Week Fire Incident Cases</v>
      </c>
      <c r="DH3" s="290" t="str">
        <f>"This Week "&amp;'Weekly Progress Report'!X65</f>
        <v>This Week Vehicle Incident</v>
      </c>
      <c r="DI3" s="290" t="str">
        <f>"This Week "&amp;'Weekly Progress Report'!X66</f>
        <v>This Week Property Damages</v>
      </c>
      <c r="DJ3" s="290" t="str">
        <f>"This Week "&amp;'Weekly Progress Report'!X67</f>
        <v xml:space="preserve">This Week Induction Training </v>
      </c>
      <c r="DK3" s="290" t="str">
        <f>"This Week "&amp;'Weekly Progress Report'!X68</f>
        <v>This Week No.of Internal Training</v>
      </c>
      <c r="DL3" s="290" t="str">
        <f>"This Week "&amp;'Weekly Progress Report'!X69</f>
        <v>This Week No.of Internal Audit</v>
      </c>
      <c r="DM3" s="290" t="str">
        <f>"This Week "&amp;'Weekly Progress Report'!X70</f>
        <v>This Week No. of Toolbox Talks</v>
      </c>
      <c r="DN3" s="290" t="str">
        <f>"This Week "&amp;'Weekly Progress Report'!X71</f>
        <v>This Week Safety Awards/Incentives</v>
      </c>
      <c r="DO3" s="290" t="str">
        <f>"This Month "&amp;'Weekly Progress Report'!X55</f>
        <v>This Month Total Hours Worked</v>
      </c>
      <c r="DP3" s="290" t="str">
        <f>"This Month "&amp;'Weekly Progress Report'!X56</f>
        <v>This Month Safe Hours Worked</v>
      </c>
      <c r="DQ3" s="290" t="str">
        <f>"This Month "&amp;'Weekly Progress Report'!X57</f>
        <v>This Month LTI</v>
      </c>
      <c r="DR3" s="290" t="str">
        <f>"This Month "&amp;'Weekly Progress Report'!X58</f>
        <v>This Month MTC (Healed w/o Disability)</v>
      </c>
      <c r="DS3" s="290" t="str">
        <f>"This Month "&amp;'Weekly Progress Report'!X60</f>
        <v>This Month MTC (Healed w/ Disability)</v>
      </c>
      <c r="DT3" s="290" t="str">
        <f>"This Month "&amp;'Weekly Progress Report'!X61</f>
        <v>This Month Near Miss</v>
      </c>
      <c r="DU3" s="290" t="str">
        <f>"This Month "&amp;'Weekly Progress Report'!X62</f>
        <v>This Month First Aid Cases</v>
      </c>
      <c r="DV3" s="290" t="str">
        <f>"This Month "&amp;'Weekly Progress Report'!X63</f>
        <v>This Month Fatality</v>
      </c>
      <c r="DW3" s="290" t="str">
        <f>"This Month "&amp;'Weekly Progress Report'!X64</f>
        <v>This Month Fire Incident Cases</v>
      </c>
      <c r="DX3" s="290" t="str">
        <f>"This Month "&amp;'Weekly Progress Report'!X65</f>
        <v>This Month Vehicle Incident</v>
      </c>
      <c r="DY3" s="290" t="str">
        <f>"This Month "&amp;'Weekly Progress Report'!X66</f>
        <v>This Month Property Damages</v>
      </c>
      <c r="DZ3" s="290" t="str">
        <f>"This Month "&amp;'Weekly Progress Report'!X67</f>
        <v xml:space="preserve">This Month Induction Training </v>
      </c>
      <c r="EA3" s="290" t="str">
        <f>"This Month "&amp;'Weekly Progress Report'!X68</f>
        <v>This Month No.of Internal Training</v>
      </c>
      <c r="EB3" s="290" t="str">
        <f>"This Month "&amp;'Weekly Progress Report'!X69</f>
        <v>This Month No.of Internal Audit</v>
      </c>
      <c r="EC3" s="290" t="str">
        <f>"This Month "&amp;'Weekly Progress Report'!X70</f>
        <v>This Month No. of Toolbox Talks</v>
      </c>
      <c r="ED3" s="290" t="str">
        <f>"This Month "&amp;'Weekly Progress Report'!X71</f>
        <v>This Month Safety Awards/Incentives</v>
      </c>
      <c r="EE3" s="285" t="str">
        <f>"YTD "&amp;'Weekly Progress Report'!X55</f>
        <v>YTD Total Hours Worked</v>
      </c>
      <c r="EF3" s="285" t="str">
        <f>"YTD "&amp;'Weekly Progress Report'!X56</f>
        <v>YTD Safe Hours Worked</v>
      </c>
      <c r="EG3" s="285" t="str">
        <f>"YTD "&amp;'Weekly Progress Report'!X57</f>
        <v>YTD LTI</v>
      </c>
      <c r="EH3" s="285" t="str">
        <f>"YTD "&amp;'Weekly Progress Report'!X58</f>
        <v>YTD MTC (Healed w/o Disability)</v>
      </c>
      <c r="EI3" s="285" t="str">
        <f>"YTD "&amp;'Weekly Progress Report'!X60</f>
        <v>YTD MTC (Healed w/ Disability)</v>
      </c>
      <c r="EJ3" s="285" t="str">
        <f>"YTD "&amp;'Weekly Progress Report'!X61</f>
        <v>YTD Near Miss</v>
      </c>
      <c r="EK3" s="285" t="str">
        <f>"YTD "&amp;'Weekly Progress Report'!X62</f>
        <v>YTD First Aid Cases</v>
      </c>
      <c r="EL3" s="285" t="str">
        <f>"YTD "&amp;'Weekly Progress Report'!X63</f>
        <v>YTD Fatality</v>
      </c>
      <c r="EM3" s="285" t="str">
        <f>"YTD "&amp;'Weekly Progress Report'!X64</f>
        <v>YTD Fire Incident Cases</v>
      </c>
      <c r="EN3" s="285" t="str">
        <f>"YTD "&amp;'Weekly Progress Report'!X65</f>
        <v>YTD Vehicle Incident</v>
      </c>
      <c r="EO3" s="285" t="str">
        <f>"YTD "&amp;'Weekly Progress Report'!X66</f>
        <v>YTD Property Damages</v>
      </c>
      <c r="EP3" s="285" t="str">
        <f>"YTD "&amp;'Weekly Progress Report'!X67</f>
        <v xml:space="preserve">YTD Induction Training </v>
      </c>
      <c r="EQ3" s="285" t="str">
        <f>"YTD "&amp;'Weekly Progress Report'!X68</f>
        <v>YTD No.of Internal Training</v>
      </c>
      <c r="ER3" s="285" t="str">
        <f>"YTD "&amp;'Weekly Progress Report'!X69</f>
        <v>YTD No.of Internal Audit</v>
      </c>
      <c r="ES3" s="285" t="str">
        <f>"YTD "&amp;'Weekly Progress Report'!X70</f>
        <v>YTD No. of Toolbox Talks</v>
      </c>
      <c r="ET3" s="285" t="str">
        <f>"YTD "&amp;'Weekly Progress Report'!X71</f>
        <v>YTD Safety Awards/Incentives</v>
      </c>
      <c r="EU3" s="285" t="str">
        <f>"Cum "&amp;'Weekly Progress Report'!X55</f>
        <v>Cum Total Hours Worked</v>
      </c>
      <c r="EV3" s="285" t="str">
        <f>"Cum "&amp;'Weekly Progress Report'!X56</f>
        <v>Cum Safe Hours Worked</v>
      </c>
      <c r="EW3" s="285" t="str">
        <f>"Cum "&amp;'Weekly Progress Report'!X57</f>
        <v>Cum LTI</v>
      </c>
      <c r="EX3" s="285" t="str">
        <f>"Cum "&amp;'Weekly Progress Report'!X58</f>
        <v>Cum MTC (Healed w/o Disability)</v>
      </c>
      <c r="EY3" s="285" t="str">
        <f>"Cum "&amp;'Weekly Progress Report'!X60</f>
        <v>Cum MTC (Healed w/ Disability)</v>
      </c>
      <c r="EZ3" s="285" t="str">
        <f>"Cum "&amp;'Weekly Progress Report'!X61</f>
        <v>Cum Near Miss</v>
      </c>
      <c r="FA3" s="285" t="str">
        <f>"Cum "&amp;'Weekly Progress Report'!X62</f>
        <v>Cum First Aid Cases</v>
      </c>
      <c r="FB3" s="285" t="str">
        <f>"Cum "&amp;'Weekly Progress Report'!X63</f>
        <v>Cum Fatality</v>
      </c>
      <c r="FC3" s="285" t="str">
        <f>"Cum "&amp;'Weekly Progress Report'!X64</f>
        <v>Cum Fire Incident Cases</v>
      </c>
      <c r="FD3" s="285" t="str">
        <f>"Cum "&amp;'Weekly Progress Report'!X65</f>
        <v>Cum Vehicle Incident</v>
      </c>
      <c r="FE3" s="285" t="str">
        <f>"Cum "&amp;'Weekly Progress Report'!X66</f>
        <v>Cum Property Damages</v>
      </c>
      <c r="FF3" s="285" t="str">
        <f>"Cum "&amp;'Weekly Progress Report'!X67</f>
        <v xml:space="preserve">Cum Induction Training </v>
      </c>
      <c r="FG3" s="285" t="str">
        <f>"Cum "&amp;'Weekly Progress Report'!X68</f>
        <v>Cum No.of Internal Training</v>
      </c>
      <c r="FH3" s="285" t="str">
        <f>"Cum "&amp;'Weekly Progress Report'!X69</f>
        <v>Cum No.of Internal Audit</v>
      </c>
      <c r="FI3" s="285" t="str">
        <f>"Cum "&amp;'Weekly Progress Report'!X70</f>
        <v>Cum No. of Toolbox Talks</v>
      </c>
      <c r="FJ3" s="288" t="str">
        <f>"Cum "&amp;'Weekly Progress Report'!X71</f>
        <v>Cum Safety Awards/Incentives</v>
      </c>
      <c r="FK3" s="287" t="str">
        <f>'Weekly Progress Report'!A83</f>
        <v>Total Act.</v>
      </c>
      <c r="FL3" s="285" t="str">
        <f>'Weekly Progress Report'!B83</f>
        <v>Not Started</v>
      </c>
      <c r="FM3" s="285" t="str">
        <f>'Weekly Progress Report'!C83</f>
        <v>In Progress</v>
      </c>
      <c r="FN3" s="285" t="str">
        <f>'Weekly Progress Report'!D83</f>
        <v>Completed</v>
      </c>
      <c r="FO3" s="285" t="s">
        <v>718</v>
      </c>
      <c r="FP3" s="285" t="s">
        <v>719</v>
      </c>
      <c r="FQ3" s="285" t="s">
        <v>720</v>
      </c>
      <c r="FR3" s="288" t="s">
        <v>721</v>
      </c>
      <c r="FS3" s="287">
        <f>'Weekly Progress Report'!B95</f>
        <v>0</v>
      </c>
      <c r="FT3" s="285">
        <f>'Weekly Progress Report'!D95</f>
        <v>0</v>
      </c>
      <c r="FU3" s="285">
        <f>'Weekly Progress Report'!F95</f>
        <v>0</v>
      </c>
      <c r="FV3" s="285">
        <f>'Weekly Progress Report'!H95</f>
        <v>0</v>
      </c>
      <c r="FW3" s="285">
        <f>'Weekly Progress Report'!J95</f>
        <v>0</v>
      </c>
      <c r="FX3" s="285">
        <f>'Weekly Progress Report'!L95</f>
        <v>0</v>
      </c>
      <c r="FY3" s="285">
        <f>'Weekly Progress Report'!N95</f>
        <v>0</v>
      </c>
      <c r="FZ3" s="285">
        <f>'Weekly Progress Report'!O95</f>
        <v>0</v>
      </c>
      <c r="GA3" s="288">
        <f>'Weekly Progress Report'!P95</f>
        <v>0</v>
      </c>
    </row>
    <row r="4" spans="1:183" s="66" customFormat="1" ht="36" customHeight="1" thickBot="1">
      <c r="A4" s="292">
        <f>'Weekly Progress Report'!AG1</f>
        <v>46307</v>
      </c>
      <c r="B4" s="66" t="str">
        <f>'Weekly Progress Report'!B3</f>
        <v>ADDITIONAL DEVELOPMENT IN TABOUK INDUSTRIAL CITY</v>
      </c>
      <c r="C4" s="66" t="str">
        <f>'Weekly Progress Report'!B4</f>
        <v>TAB1-02-003</v>
      </c>
      <c r="D4" s="66" t="str">
        <f>'Weekly Progress Report'!B5</f>
        <v>ASAS for Developing &amp; Operating Industrial Cities</v>
      </c>
      <c r="E4" s="66" t="str">
        <f>'Weekly Progress Report'!B6</f>
        <v>EGIS</v>
      </c>
      <c r="F4" s="66" t="str">
        <f>'Weekly Progress Report'!E4</f>
        <v>INFRASTRUCTURE &amp; UTILITIES</v>
      </c>
      <c r="G4" s="66" t="str">
        <f>'Weekly Progress Report'!E5</f>
        <v>Active</v>
      </c>
      <c r="H4" s="66" t="str">
        <f>'Weekly Progress Report'!E6</f>
        <v>ENG/ YAZEED ALRAGABAH</v>
      </c>
      <c r="I4" s="293" t="str">
        <f>'Weekly Progress Report'!AA3</f>
        <v>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J4" s="294">
        <f>'Weekly Progress Report'!H3</f>
        <v>45882</v>
      </c>
      <c r="K4" s="295">
        <f>'Weekly Progress Report'!H4</f>
        <v>45900</v>
      </c>
      <c r="L4" s="295">
        <f>'Weekly Progress Report'!H5</f>
        <v>45904</v>
      </c>
      <c r="M4" s="295">
        <f>'Weekly Progress Report'!H6</f>
        <v>46633</v>
      </c>
      <c r="N4" s="295">
        <f>'Weekly Progress Report'!$J$3</f>
        <v>45882</v>
      </c>
      <c r="O4" s="295">
        <f>'Weekly Progress Report'!$J$4</f>
        <v>45900</v>
      </c>
      <c r="P4" s="295">
        <f>'Weekly Progress Report'!$J$5</f>
        <v>45904</v>
      </c>
      <c r="Q4" s="296">
        <f>'Weekly Progress Report'!$J$6</f>
        <v>46633</v>
      </c>
      <c r="R4" s="296">
        <f>'Weekly Progress Report'!$L$3</f>
        <v>46633</v>
      </c>
      <c r="S4" s="296">
        <f>'Weekly Progress Report'!$L$4</f>
        <v>46633</v>
      </c>
      <c r="T4" s="297">
        <f>'Weekly Progress Report'!$L$5</f>
        <v>46662</v>
      </c>
      <c r="U4" s="298">
        <f>'Weekly Progress Report'!$O$3</f>
        <v>140467862</v>
      </c>
      <c r="V4" s="299">
        <f>'Weekly Progress Report'!$O$4</f>
        <v>140467862</v>
      </c>
      <c r="W4" s="299">
        <f>'Weekly Progress Report'!$O$5</f>
        <v>140467862</v>
      </c>
      <c r="X4" s="300">
        <f>'Weekly Progress Report'!$O$6</f>
        <v>0</v>
      </c>
      <c r="Y4" s="299">
        <f>'Weekly Progress Report'!$S$3</f>
        <v>0</v>
      </c>
      <c r="Z4" s="299">
        <f>'Weekly Progress Report'!$S$4</f>
        <v>43497867.43</v>
      </c>
      <c r="AA4" s="299">
        <f>'Weekly Progress Report'!$S$5</f>
        <v>58000</v>
      </c>
      <c r="AB4" s="301">
        <f>'Weekly Progress Report'!$S$6</f>
        <v>51776131.145137198</v>
      </c>
      <c r="AC4" s="302">
        <f>'Weekly Progress Report'!$J$22</f>
        <v>0.63558138893008853</v>
      </c>
      <c r="AD4" s="303">
        <f>'Weekly Progress Report'!$V$3</f>
        <v>0.37308716309784795</v>
      </c>
      <c r="AE4" s="303">
        <f>'Weekly Progress Report'!$V$4</f>
        <v>0.47569888014669154</v>
      </c>
      <c r="AF4" s="303">
        <f>'Weekly Progress Report'!$X$3</f>
        <v>0.346168499657108</v>
      </c>
      <c r="AG4" s="303">
        <f>'Weekly Progress Report'!$X$4</f>
        <v>0.49872579648302895</v>
      </c>
      <c r="AH4" s="304">
        <f>'Weekly Progress Report'!$Z$3</f>
        <v>0.92982758620689654</v>
      </c>
      <c r="AI4" s="304">
        <f>'Weekly Progress Report'!$Z$5</f>
        <v>0.94565217391304346</v>
      </c>
      <c r="AJ4" s="367">
        <f>'Weekly Progress Report'!$E$22</f>
        <v>504274.59000000171</v>
      </c>
      <c r="AK4" s="367">
        <f>'Weekly Progress Report'!$F$22</f>
        <v>950868.63000000641</v>
      </c>
      <c r="AL4" s="368">
        <f>AJ4/V4</f>
        <v>3.5899641584920096E-3</v>
      </c>
      <c r="AM4" s="368">
        <f>AK4/V4</f>
        <v>6.7692966665927213E-3</v>
      </c>
      <c r="AN4" s="303">
        <f>'Weekly Progress Report'!S22</f>
        <v>5.946283079198169E-3</v>
      </c>
      <c r="AO4" s="305">
        <f>'Weekly Progress Report'!T22</f>
        <v>1.3252845438972283E-2</v>
      </c>
      <c r="AP4" s="306">
        <f>'Weekly Progress Report'!C61</f>
        <v>300</v>
      </c>
      <c r="AQ4" s="304">
        <f>'Weekly Progress Report'!I61</f>
        <v>0</v>
      </c>
      <c r="AR4" s="304">
        <f>'Weekly Progress Report'!J61</f>
        <v>0</v>
      </c>
      <c r="AS4" s="307">
        <f>'Weekly Progress Report'!K61</f>
        <v>428</v>
      </c>
      <c r="AT4" s="306">
        <f>'Weekly Progress Report'!C70</f>
        <v>0</v>
      </c>
      <c r="AU4" s="304">
        <f>'Weekly Progress Report'!J70</f>
        <v>1</v>
      </c>
      <c r="AV4" s="307">
        <f>'Weekly Progress Report'!K70</f>
        <v>52</v>
      </c>
      <c r="AW4" s="306">
        <f>'Weekly Progress Report'!C79</f>
        <v>29</v>
      </c>
      <c r="AX4" s="304">
        <f>'Weekly Progress Report'!D79</f>
        <v>29</v>
      </c>
      <c r="AY4" s="304">
        <f>'Weekly Progress Report'!E79</f>
        <v>27</v>
      </c>
      <c r="AZ4" s="304">
        <f>'Weekly Progress Report'!F79</f>
        <v>2</v>
      </c>
      <c r="BA4" s="304">
        <f>'Weekly Progress Report'!G79</f>
        <v>45142</v>
      </c>
      <c r="BB4" s="304">
        <f>'Weekly Progress Report'!H79</f>
        <v>12907</v>
      </c>
      <c r="BC4" s="297">
        <f>'Weekly Progress Report'!I79</f>
        <v>0</v>
      </c>
      <c r="BD4" s="306">
        <f>'Weekly Progress Report'!N56</f>
        <v>11</v>
      </c>
      <c r="BE4" s="304">
        <f>'Weekly Progress Report'!O56</f>
        <v>11</v>
      </c>
      <c r="BF4" s="304">
        <f>'Weekly Progress Report'!P56</f>
        <v>0</v>
      </c>
      <c r="BG4" s="304">
        <f>'Weekly Progress Report'!Q56</f>
        <v>5</v>
      </c>
      <c r="BH4" s="304">
        <f>'Weekly Progress Report'!N57</f>
        <v>20</v>
      </c>
      <c r="BI4" s="304">
        <f>'Weekly Progress Report'!O57</f>
        <v>20</v>
      </c>
      <c r="BJ4" s="304">
        <f>'Weekly Progress Report'!P57</f>
        <v>0</v>
      </c>
      <c r="BK4" s="304">
        <f>'Weekly Progress Report'!Q57</f>
        <v>6</v>
      </c>
      <c r="BL4" s="304">
        <f>'Weekly Progress Report'!N58</f>
        <v>223</v>
      </c>
      <c r="BM4" s="304">
        <f>'Weekly Progress Report'!O58</f>
        <v>221</v>
      </c>
      <c r="BN4" s="304">
        <f>'Weekly Progress Report'!P58</f>
        <v>2</v>
      </c>
      <c r="BO4" s="304">
        <f>'Weekly Progress Report'!Q58</f>
        <v>2</v>
      </c>
      <c r="BP4" s="304">
        <f>'Weekly Progress Report'!N60</f>
        <v>6764</v>
      </c>
      <c r="BQ4" s="304">
        <f>'Weekly Progress Report'!O60</f>
        <v>6526</v>
      </c>
      <c r="BR4" s="304">
        <f>'Weekly Progress Report'!P60</f>
        <v>238</v>
      </c>
      <c r="BS4" s="307">
        <f>'Weekly Progress Report'!Q60</f>
        <v>1</v>
      </c>
      <c r="BT4" s="308">
        <f>'Weekly Progress Report'!O62</f>
        <v>45963</v>
      </c>
      <c r="BU4" s="309">
        <f>'Weekly Progress Report'!O63</f>
        <v>45963</v>
      </c>
      <c r="BV4" s="309">
        <f>'Weekly Progress Report'!O64</f>
        <v>45950</v>
      </c>
      <c r="BW4" s="309">
        <f>'Weekly Progress Report'!O65</f>
        <v>45950</v>
      </c>
      <c r="BX4" s="309" t="e">
        <f>'Weekly Progress Report'!O66</f>
        <v>#REF!</v>
      </c>
      <c r="BY4" s="309">
        <f>'Weekly Progress Report'!U62</f>
        <v>45964</v>
      </c>
      <c r="BZ4" s="304">
        <f>'Weekly Progress Report'!U63</f>
        <v>2</v>
      </c>
      <c r="CA4" s="309">
        <f>'Weekly Progress Report'!U64</f>
        <v>45964</v>
      </c>
      <c r="CB4" s="309">
        <f>'Weekly Progress Report'!U65</f>
        <v>0</v>
      </c>
      <c r="CC4" s="307">
        <f>'Weekly Progress Report'!U66</f>
        <v>0</v>
      </c>
      <c r="CD4" s="298">
        <f>'Weekly Progress Report'!N68</f>
        <v>13</v>
      </c>
      <c r="CE4" s="299">
        <f>'Weekly Progress Report'!N69</f>
        <v>9</v>
      </c>
      <c r="CF4" s="299">
        <f>'Weekly Progress Report'!N70</f>
        <v>9</v>
      </c>
      <c r="CG4" s="299">
        <f>'Weekly Progress Report'!N71</f>
        <v>0</v>
      </c>
      <c r="CH4" s="299">
        <f>'Weekly Progress Report'!N72</f>
        <v>0.1</v>
      </c>
      <c r="CI4" s="299">
        <f>'Weekly Progress Report'!N73</f>
        <v>0</v>
      </c>
      <c r="CJ4" s="299">
        <f>'Weekly Progress Report'!N74</f>
        <v>4.1290583606946337E-4</v>
      </c>
      <c r="CK4" s="310">
        <f>'Weekly Progress Report'!R68</f>
        <v>43497867.43</v>
      </c>
      <c r="CL4" s="310">
        <f>'Weekly Progress Report'!R69</f>
        <v>29853856.43</v>
      </c>
      <c r="CM4" s="310">
        <f>'Weekly Progress Report'!R70</f>
        <v>34389934.894500002</v>
      </c>
      <c r="CN4" s="311">
        <f>'Weekly Progress Report'!R71</f>
        <v>46295</v>
      </c>
      <c r="CO4" s="310">
        <f>'Weekly Progress Report'!R72</f>
        <v>14046786.200000001</v>
      </c>
      <c r="CP4" s="310">
        <f>'Weekly Progress Report'!R73</f>
        <v>0</v>
      </c>
      <c r="CQ4" s="312">
        <f>'Weekly Progress Report'!R74</f>
        <v>58000</v>
      </c>
      <c r="CR4" s="313">
        <f>'Weekly Progress Report'!L78</f>
        <v>28</v>
      </c>
      <c r="CS4" s="304">
        <f>'Weekly Progress Report'!M78</f>
        <v>32</v>
      </c>
      <c r="CT4" s="304">
        <f>'Weekly Progress Report'!O78</f>
        <v>4</v>
      </c>
      <c r="CU4" s="314">
        <f>'Weekly Progress Report'!P78</f>
        <v>141</v>
      </c>
      <c r="CV4" s="304">
        <f>'Weekly Progress Report'!Q78</f>
        <v>358</v>
      </c>
      <c r="CW4" s="304">
        <f>'Weekly Progress Report'!T92</f>
        <v>38</v>
      </c>
      <c r="CX4" s="307">
        <f>'Weekly Progress Report'!U92</f>
        <v>52</v>
      </c>
      <c r="CY4" s="306">
        <f>'Weekly Progress Report'!Z55</f>
        <v>9660</v>
      </c>
      <c r="CZ4" s="304">
        <f>'Weekly Progress Report'!Z56</f>
        <v>6360</v>
      </c>
      <c r="DA4" s="304">
        <f>'Weekly Progress Report'!Z57</f>
        <v>0</v>
      </c>
      <c r="DB4" s="304">
        <f>'Weekly Progress Report'!Z58</f>
        <v>0</v>
      </c>
      <c r="DC4" s="304">
        <f>'Weekly Progress Report'!Z60</f>
        <v>0</v>
      </c>
      <c r="DD4" s="304">
        <f>'Weekly Progress Report'!Z61</f>
        <v>0</v>
      </c>
      <c r="DE4" s="304">
        <f>'Weekly Progress Report'!Z62</f>
        <v>0</v>
      </c>
      <c r="DF4" s="304">
        <f>'Weekly Progress Report'!Z63</f>
        <v>0</v>
      </c>
      <c r="DG4" s="304">
        <f>'Weekly Progress Report'!Z64</f>
        <v>0</v>
      </c>
      <c r="DH4" s="304">
        <f>'Weekly Progress Report'!Z65</f>
        <v>0</v>
      </c>
      <c r="DI4" s="304">
        <f>'Weekly Progress Report'!Z66</f>
        <v>0</v>
      </c>
      <c r="DJ4" s="304">
        <f>'Weekly Progress Report'!Z67</f>
        <v>0</v>
      </c>
      <c r="DK4" s="304">
        <f>'Weekly Progress Report'!Z68</f>
        <v>0</v>
      </c>
      <c r="DL4" s="304">
        <f>'Weekly Progress Report'!Z69</f>
        <v>0</v>
      </c>
      <c r="DM4" s="304">
        <f>'Weekly Progress Report'!Z70</f>
        <v>1</v>
      </c>
      <c r="DN4" s="304">
        <f>'Weekly Progress Report'!Z71</f>
        <v>0</v>
      </c>
      <c r="DO4" s="304">
        <f>'Weekly Progress Report'!AB55</f>
        <v>20640</v>
      </c>
      <c r="DP4" s="304">
        <f>'Weekly Progress Report'!AB56</f>
        <v>20640</v>
      </c>
      <c r="DQ4" s="304">
        <f>'Weekly Progress Report'!AB57</f>
        <v>0</v>
      </c>
      <c r="DR4" s="304">
        <f>'Weekly Progress Report'!AB58</f>
        <v>0</v>
      </c>
      <c r="DS4" s="304">
        <f>'Weekly Progress Report'!AB60</f>
        <v>0</v>
      </c>
      <c r="DT4" s="304">
        <f>'Weekly Progress Report'!AB61</f>
        <v>0</v>
      </c>
      <c r="DU4" s="304">
        <f>'Weekly Progress Report'!AB62</f>
        <v>0</v>
      </c>
      <c r="DV4" s="304">
        <f>'Weekly Progress Report'!AB63</f>
        <v>0</v>
      </c>
      <c r="DW4" s="304">
        <f>'Weekly Progress Report'!AB64</f>
        <v>0</v>
      </c>
      <c r="DX4" s="304">
        <f>'Weekly Progress Report'!AB65</f>
        <v>0</v>
      </c>
      <c r="DY4" s="304">
        <f>'Weekly Progress Report'!AB66</f>
        <v>0</v>
      </c>
      <c r="DZ4" s="304">
        <f>'Weekly Progress Report'!AB67</f>
        <v>0</v>
      </c>
      <c r="EA4" s="304">
        <f>'Weekly Progress Report'!AB68</f>
        <v>1</v>
      </c>
      <c r="EB4" s="304">
        <f>'Weekly Progress Report'!AB69</f>
        <v>0</v>
      </c>
      <c r="EC4" s="304">
        <f>'Weekly Progress Report'!AB70</f>
        <v>2</v>
      </c>
      <c r="ED4" s="304">
        <f>'Weekly Progress Report'!AB71</f>
        <v>0</v>
      </c>
      <c r="EE4" s="304">
        <f>'Weekly Progress Report'!AC55</f>
        <v>371624</v>
      </c>
      <c r="EF4" s="304">
        <f>'Weekly Progress Report'!AC56</f>
        <v>371624</v>
      </c>
      <c r="EG4" s="304">
        <f>'Weekly Progress Report'!AC57</f>
        <v>0</v>
      </c>
      <c r="EH4" s="304">
        <f>'Weekly Progress Report'!AC58</f>
        <v>0</v>
      </c>
      <c r="EI4" s="304">
        <f>'Weekly Progress Report'!AC60</f>
        <v>0</v>
      </c>
      <c r="EJ4" s="304">
        <f>'Weekly Progress Report'!AC61</f>
        <v>0</v>
      </c>
      <c r="EK4" s="304">
        <f>'Weekly Progress Report'!AC62</f>
        <v>0</v>
      </c>
      <c r="EL4" s="304">
        <f>'Weekly Progress Report'!AC63</f>
        <v>0</v>
      </c>
      <c r="EM4" s="304">
        <f>'Weekly Progress Report'!AC64</f>
        <v>0</v>
      </c>
      <c r="EN4" s="304">
        <f>'Weekly Progress Report'!AC65</f>
        <v>0</v>
      </c>
      <c r="EO4" s="304">
        <f>'Weekly Progress Report'!AC66</f>
        <v>0</v>
      </c>
      <c r="EP4" s="304">
        <f>'Weekly Progress Report'!AC67</f>
        <v>7</v>
      </c>
      <c r="EQ4" s="304">
        <f>'Weekly Progress Report'!AC68</f>
        <v>18</v>
      </c>
      <c r="ER4" s="304">
        <f>'Weekly Progress Report'!AC69</f>
        <v>0</v>
      </c>
      <c r="ES4" s="304">
        <f>'Weekly Progress Report'!AC70</f>
        <v>36</v>
      </c>
      <c r="ET4" s="304">
        <f>'Weekly Progress Report'!AC71</f>
        <v>0</v>
      </c>
      <c r="EU4" s="304">
        <f>'Weekly Progress Report'!AD55</f>
        <v>371624</v>
      </c>
      <c r="EV4" s="304">
        <f>'Weekly Progress Report'!AD56</f>
        <v>371624</v>
      </c>
      <c r="EW4" s="304">
        <f>'Weekly Progress Report'!AD57</f>
        <v>0</v>
      </c>
      <c r="EX4" s="304">
        <f>'Weekly Progress Report'!AD58</f>
        <v>0</v>
      </c>
      <c r="EY4" s="304">
        <f>'Weekly Progress Report'!AD60</f>
        <v>0</v>
      </c>
      <c r="EZ4" s="304">
        <f>'Weekly Progress Report'!AD61</f>
        <v>0</v>
      </c>
      <c r="FA4" s="304">
        <f>'Weekly Progress Report'!AD62</f>
        <v>0</v>
      </c>
      <c r="FB4" s="304">
        <f>'Weekly Progress Report'!AD63</f>
        <v>0</v>
      </c>
      <c r="FC4" s="304">
        <f>'Weekly Progress Report'!AD64</f>
        <v>0</v>
      </c>
      <c r="FD4" s="304">
        <f>'Weekly Progress Report'!AD65</f>
        <v>0</v>
      </c>
      <c r="FE4" s="304">
        <f>'Weekly Progress Report'!AD66</f>
        <v>0</v>
      </c>
      <c r="FF4" s="304">
        <f>'Weekly Progress Report'!AD67</f>
        <v>8</v>
      </c>
      <c r="FG4" s="304">
        <f>'Weekly Progress Report'!AD68</f>
        <v>18</v>
      </c>
      <c r="FH4" s="304">
        <f>'Weekly Progress Report'!AD69</f>
        <v>0</v>
      </c>
      <c r="FI4" s="304">
        <f>'Weekly Progress Report'!AD70</f>
        <v>36</v>
      </c>
      <c r="FJ4" s="307">
        <f>'Weekly Progress Report'!AD71</f>
        <v>0</v>
      </c>
      <c r="FK4" s="315">
        <f>'Weekly Progress Report'!A84</f>
        <v>1492</v>
      </c>
      <c r="FL4" s="300">
        <f>'Weekly Progress Report'!B84</f>
        <v>712</v>
      </c>
      <c r="FM4" s="300">
        <f>'Weekly Progress Report'!C84</f>
        <v>205</v>
      </c>
      <c r="FN4" s="300">
        <f>'Weekly Progress Report'!D84</f>
        <v>575</v>
      </c>
      <c r="FO4" s="304">
        <f>'Weekly Progress Report'!A89</f>
        <v>188</v>
      </c>
      <c r="FP4" s="304">
        <f>'Weekly Progress Report'!B89</f>
        <v>200</v>
      </c>
      <c r="FQ4" s="304">
        <f>'Weekly Progress Report'!H89</f>
        <v>24</v>
      </c>
      <c r="FR4" s="307">
        <f>'Weekly Progress Report'!I89</f>
        <v>24</v>
      </c>
      <c r="FS4" s="308">
        <f>'Weekly Progress Report'!B100</f>
        <v>0</v>
      </c>
      <c r="FT4" s="309">
        <f>'Weekly Progress Report'!D100</f>
        <v>0</v>
      </c>
      <c r="FU4" s="309">
        <f>'Weekly Progress Report'!F100</f>
        <v>0</v>
      </c>
      <c r="FV4" s="309">
        <f>'Weekly Progress Report'!H100</f>
        <v>0</v>
      </c>
      <c r="FW4" s="309">
        <f>'Weekly Progress Report'!J100</f>
        <v>0</v>
      </c>
      <c r="FX4" s="309">
        <f>'Weekly Progress Report'!L100</f>
        <v>0</v>
      </c>
      <c r="FY4" s="316">
        <f>'Weekly Progress Report'!N100</f>
        <v>0</v>
      </c>
      <c r="FZ4" s="304">
        <f>'Weekly Progress Report'!O100</f>
        <v>0</v>
      </c>
      <c r="GA4" s="307">
        <f>'Weekly Progress Report'!P100</f>
        <v>0</v>
      </c>
    </row>
    <row r="11" spans="1:183">
      <c r="CE11" s="22"/>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F933-4118-4BBF-AC18-F584D725153D}">
  <sheetPr>
    <tabColor theme="0" tint="-0.499984740745262"/>
    <pageSetUpPr fitToPage="1"/>
  </sheetPr>
  <dimension ref="A1:AA64328"/>
  <sheetViews>
    <sheetView topLeftCell="A7" zoomScale="55" zoomScaleNormal="55" workbookViewId="0">
      <selection activeCell="R30" sqref="R30"/>
    </sheetView>
  </sheetViews>
  <sheetFormatPr defaultColWidth="9.09765625" defaultRowHeight="18" customHeight="1"/>
  <cols>
    <col min="1" max="1" width="8.3984375" style="54" bestFit="1" customWidth="1"/>
    <col min="2" max="2" width="25" style="58" hidden="1" customWidth="1" collapsed="1"/>
    <col min="3" max="3" width="34.296875" style="60" hidden="1" customWidth="1"/>
    <col min="4" max="4" width="43.19921875" style="60" bestFit="1" customWidth="1"/>
    <col min="5" max="5" width="28.69921875" style="55" hidden="1" customWidth="1"/>
    <col min="6" max="6" width="10.09765625" style="55" hidden="1" customWidth="1"/>
    <col min="7" max="7" width="10.19921875" style="55" hidden="1" customWidth="1"/>
    <col min="8" max="8" width="15.8984375" style="55" hidden="1" customWidth="1"/>
    <col min="9" max="10" width="19.296875" style="56" hidden="1" customWidth="1"/>
    <col min="11" max="11" width="26.09765625" style="56" bestFit="1" customWidth="1"/>
    <col min="12" max="12" width="26.69921875" style="55" bestFit="1" customWidth="1"/>
    <col min="13" max="13" width="17.19921875" style="55" customWidth="1"/>
    <col min="14" max="14" width="28.59765625" style="55" bestFit="1" customWidth="1"/>
    <col min="15" max="15" width="20" style="55" hidden="1" customWidth="1"/>
    <col min="16" max="16" width="17.09765625" style="56" hidden="1" customWidth="1"/>
    <col min="17" max="17" width="23" style="56" customWidth="1"/>
    <col min="18" max="18" width="22" style="56" customWidth="1"/>
    <col min="19" max="19" width="13.8984375" style="57" bestFit="1" customWidth="1"/>
    <col min="20" max="20" width="29.19921875" style="61" hidden="1" customWidth="1"/>
    <col min="21" max="21" width="25.19921875" style="61" hidden="1" customWidth="1"/>
    <col min="22" max="22" width="17.8984375" style="61" customWidth="1"/>
    <col min="23" max="23" width="12.8984375" style="61" hidden="1" customWidth="1"/>
    <col min="24" max="24" width="33.19921875" style="55" customWidth="1"/>
    <col min="25" max="261" width="9.09765625" style="55"/>
    <col min="262" max="262" width="5.19921875" style="55" customWidth="1"/>
    <col min="263" max="263" width="8" style="55" customWidth="1"/>
    <col min="264" max="264" width="44.296875" style="55" bestFit="1" customWidth="1"/>
    <col min="265" max="265" width="10.09765625" style="55" bestFit="1" customWidth="1"/>
    <col min="266" max="266" width="10.09765625" style="55" customWidth="1"/>
    <col min="267" max="267" width="10.19921875" style="55" customWidth="1"/>
    <col min="268" max="268" width="15.8984375" style="55" bestFit="1" customWidth="1"/>
    <col min="269" max="269" width="10.796875" style="55" customWidth="1"/>
    <col min="270" max="270" width="10.19921875" style="55" customWidth="1"/>
    <col min="271" max="271" width="10.8984375" style="55" customWidth="1"/>
    <col min="272" max="272" width="17.19921875" style="55" customWidth="1"/>
    <col min="273" max="273" width="7.296875" style="55" customWidth="1"/>
    <col min="274" max="274" width="11" style="55" customWidth="1"/>
    <col min="275" max="275" width="10.796875" style="55" customWidth="1"/>
    <col min="276" max="276" width="10.796875" style="55" bestFit="1" customWidth="1"/>
    <col min="277" max="277" width="11" style="55" customWidth="1"/>
    <col min="278" max="278" width="6.296875" style="55" customWidth="1"/>
    <col min="279" max="279" width="9.09765625" style="55"/>
    <col min="280" max="280" width="33.19921875" style="55" customWidth="1"/>
    <col min="281" max="517" width="9.09765625" style="55"/>
    <col min="518" max="518" width="5.19921875" style="55" customWidth="1"/>
    <col min="519" max="519" width="8" style="55" customWidth="1"/>
    <col min="520" max="520" width="44.296875" style="55" bestFit="1" customWidth="1"/>
    <col min="521" max="521" width="10.09765625" style="55" bestFit="1" customWidth="1"/>
    <col min="522" max="522" width="10.09765625" style="55" customWidth="1"/>
    <col min="523" max="523" width="10.19921875" style="55" customWidth="1"/>
    <col min="524" max="524" width="15.8984375" style="55" bestFit="1" customWidth="1"/>
    <col min="525" max="525" width="10.796875" style="55" customWidth="1"/>
    <col min="526" max="526" width="10.19921875" style="55" customWidth="1"/>
    <col min="527" max="527" width="10.8984375" style="55" customWidth="1"/>
    <col min="528" max="528" width="17.19921875" style="55" customWidth="1"/>
    <col min="529" max="529" width="7.296875" style="55" customWidth="1"/>
    <col min="530" max="530" width="11" style="55" customWidth="1"/>
    <col min="531" max="531" width="10.796875" style="55" customWidth="1"/>
    <col min="532" max="532" width="10.796875" style="55" bestFit="1" customWidth="1"/>
    <col min="533" max="533" width="11" style="55" customWidth="1"/>
    <col min="534" max="534" width="6.296875" style="55" customWidth="1"/>
    <col min="535" max="535" width="9.09765625" style="55"/>
    <col min="536" max="536" width="33.19921875" style="55" customWidth="1"/>
    <col min="537" max="773" width="9.09765625" style="55"/>
    <col min="774" max="774" width="5.19921875" style="55" customWidth="1"/>
    <col min="775" max="775" width="8" style="55" customWidth="1"/>
    <col min="776" max="776" width="44.296875" style="55" bestFit="1" customWidth="1"/>
    <col min="777" max="777" width="10.09765625" style="55" bestFit="1" customWidth="1"/>
    <col min="778" max="778" width="10.09765625" style="55" customWidth="1"/>
    <col min="779" max="779" width="10.19921875" style="55" customWidth="1"/>
    <col min="780" max="780" width="15.8984375" style="55" bestFit="1" customWidth="1"/>
    <col min="781" max="781" width="10.796875" style="55" customWidth="1"/>
    <col min="782" max="782" width="10.19921875" style="55" customWidth="1"/>
    <col min="783" max="783" width="10.8984375" style="55" customWidth="1"/>
    <col min="784" max="784" width="17.19921875" style="55" customWidth="1"/>
    <col min="785" max="785" width="7.296875" style="55" customWidth="1"/>
    <col min="786" max="786" width="11" style="55" customWidth="1"/>
    <col min="787" max="787" width="10.796875" style="55" customWidth="1"/>
    <col min="788" max="788" width="10.796875" style="55" bestFit="1" customWidth="1"/>
    <col min="789" max="789" width="11" style="55" customWidth="1"/>
    <col min="790" max="790" width="6.296875" style="55" customWidth="1"/>
    <col min="791" max="791" width="9.09765625" style="55"/>
    <col min="792" max="792" width="33.19921875" style="55" customWidth="1"/>
    <col min="793" max="1029" width="9.09765625" style="55"/>
    <col min="1030" max="1030" width="5.19921875" style="55" customWidth="1"/>
    <col min="1031" max="1031" width="8" style="55" customWidth="1"/>
    <col min="1032" max="1032" width="44.296875" style="55" bestFit="1" customWidth="1"/>
    <col min="1033" max="1033" width="10.09765625" style="55" bestFit="1" customWidth="1"/>
    <col min="1034" max="1034" width="10.09765625" style="55" customWidth="1"/>
    <col min="1035" max="1035" width="10.19921875" style="55" customWidth="1"/>
    <col min="1036" max="1036" width="15.8984375" style="55" bestFit="1" customWidth="1"/>
    <col min="1037" max="1037" width="10.796875" style="55" customWidth="1"/>
    <col min="1038" max="1038" width="10.19921875" style="55" customWidth="1"/>
    <col min="1039" max="1039" width="10.8984375" style="55" customWidth="1"/>
    <col min="1040" max="1040" width="17.19921875" style="55" customWidth="1"/>
    <col min="1041" max="1041" width="7.296875" style="55" customWidth="1"/>
    <col min="1042" max="1042" width="11" style="55" customWidth="1"/>
    <col min="1043" max="1043" width="10.796875" style="55" customWidth="1"/>
    <col min="1044" max="1044" width="10.796875" style="55" bestFit="1" customWidth="1"/>
    <col min="1045" max="1045" width="11" style="55" customWidth="1"/>
    <col min="1046" max="1046" width="6.296875" style="55" customWidth="1"/>
    <col min="1047" max="1047" width="9.09765625" style="55"/>
    <col min="1048" max="1048" width="33.19921875" style="55" customWidth="1"/>
    <col min="1049" max="1285" width="9.09765625" style="55"/>
    <col min="1286" max="1286" width="5.19921875" style="55" customWidth="1"/>
    <col min="1287" max="1287" width="8" style="55" customWidth="1"/>
    <col min="1288" max="1288" width="44.296875" style="55" bestFit="1" customWidth="1"/>
    <col min="1289" max="1289" width="10.09765625" style="55" bestFit="1" customWidth="1"/>
    <col min="1290" max="1290" width="10.09765625" style="55" customWidth="1"/>
    <col min="1291" max="1291" width="10.19921875" style="55" customWidth="1"/>
    <col min="1292" max="1292" width="15.8984375" style="55" bestFit="1" customWidth="1"/>
    <col min="1293" max="1293" width="10.796875" style="55" customWidth="1"/>
    <col min="1294" max="1294" width="10.19921875" style="55" customWidth="1"/>
    <col min="1295" max="1295" width="10.8984375" style="55" customWidth="1"/>
    <col min="1296" max="1296" width="17.19921875" style="55" customWidth="1"/>
    <col min="1297" max="1297" width="7.296875" style="55" customWidth="1"/>
    <col min="1298" max="1298" width="11" style="55" customWidth="1"/>
    <col min="1299" max="1299" width="10.796875" style="55" customWidth="1"/>
    <col min="1300" max="1300" width="10.796875" style="55" bestFit="1" customWidth="1"/>
    <col min="1301" max="1301" width="11" style="55" customWidth="1"/>
    <col min="1302" max="1302" width="6.296875" style="55" customWidth="1"/>
    <col min="1303" max="1303" width="9.09765625" style="55"/>
    <col min="1304" max="1304" width="33.19921875" style="55" customWidth="1"/>
    <col min="1305" max="1541" width="9.09765625" style="55"/>
    <col min="1542" max="1542" width="5.19921875" style="55" customWidth="1"/>
    <col min="1543" max="1543" width="8" style="55" customWidth="1"/>
    <col min="1544" max="1544" width="44.296875" style="55" bestFit="1" customWidth="1"/>
    <col min="1545" max="1545" width="10.09765625" style="55" bestFit="1" customWidth="1"/>
    <col min="1546" max="1546" width="10.09765625" style="55" customWidth="1"/>
    <col min="1547" max="1547" width="10.19921875" style="55" customWidth="1"/>
    <col min="1548" max="1548" width="15.8984375" style="55" bestFit="1" customWidth="1"/>
    <col min="1549" max="1549" width="10.796875" style="55" customWidth="1"/>
    <col min="1550" max="1550" width="10.19921875" style="55" customWidth="1"/>
    <col min="1551" max="1551" width="10.8984375" style="55" customWidth="1"/>
    <col min="1552" max="1552" width="17.19921875" style="55" customWidth="1"/>
    <col min="1553" max="1553" width="7.296875" style="55" customWidth="1"/>
    <col min="1554" max="1554" width="11" style="55" customWidth="1"/>
    <col min="1555" max="1555" width="10.796875" style="55" customWidth="1"/>
    <col min="1556" max="1556" width="10.796875" style="55" bestFit="1" customWidth="1"/>
    <col min="1557" max="1557" width="11" style="55" customWidth="1"/>
    <col min="1558" max="1558" width="6.296875" style="55" customWidth="1"/>
    <col min="1559" max="1559" width="9.09765625" style="55"/>
    <col min="1560" max="1560" width="33.19921875" style="55" customWidth="1"/>
    <col min="1561" max="1797" width="9.09765625" style="55"/>
    <col min="1798" max="1798" width="5.19921875" style="55" customWidth="1"/>
    <col min="1799" max="1799" width="8" style="55" customWidth="1"/>
    <col min="1800" max="1800" width="44.296875" style="55" bestFit="1" customWidth="1"/>
    <col min="1801" max="1801" width="10.09765625" style="55" bestFit="1" customWidth="1"/>
    <col min="1802" max="1802" width="10.09765625" style="55" customWidth="1"/>
    <col min="1803" max="1803" width="10.19921875" style="55" customWidth="1"/>
    <col min="1804" max="1804" width="15.8984375" style="55" bestFit="1" customWidth="1"/>
    <col min="1805" max="1805" width="10.796875" style="55" customWidth="1"/>
    <col min="1806" max="1806" width="10.19921875" style="55" customWidth="1"/>
    <col min="1807" max="1807" width="10.8984375" style="55" customWidth="1"/>
    <col min="1808" max="1808" width="17.19921875" style="55" customWidth="1"/>
    <col min="1809" max="1809" width="7.296875" style="55" customWidth="1"/>
    <col min="1810" max="1810" width="11" style="55" customWidth="1"/>
    <col min="1811" max="1811" width="10.796875" style="55" customWidth="1"/>
    <col min="1812" max="1812" width="10.796875" style="55" bestFit="1" customWidth="1"/>
    <col min="1813" max="1813" width="11" style="55" customWidth="1"/>
    <col min="1814" max="1814" width="6.296875" style="55" customWidth="1"/>
    <col min="1815" max="1815" width="9.09765625" style="55"/>
    <col min="1816" max="1816" width="33.19921875" style="55" customWidth="1"/>
    <col min="1817" max="2053" width="9.09765625" style="55"/>
    <col min="2054" max="2054" width="5.19921875" style="55" customWidth="1"/>
    <col min="2055" max="2055" width="8" style="55" customWidth="1"/>
    <col min="2056" max="2056" width="44.296875" style="55" bestFit="1" customWidth="1"/>
    <col min="2057" max="2057" width="10.09765625" style="55" bestFit="1" customWidth="1"/>
    <col min="2058" max="2058" width="10.09765625" style="55" customWidth="1"/>
    <col min="2059" max="2059" width="10.19921875" style="55" customWidth="1"/>
    <col min="2060" max="2060" width="15.8984375" style="55" bestFit="1" customWidth="1"/>
    <col min="2061" max="2061" width="10.796875" style="55" customWidth="1"/>
    <col min="2062" max="2062" width="10.19921875" style="55" customWidth="1"/>
    <col min="2063" max="2063" width="10.8984375" style="55" customWidth="1"/>
    <col min="2064" max="2064" width="17.19921875" style="55" customWidth="1"/>
    <col min="2065" max="2065" width="7.296875" style="55" customWidth="1"/>
    <col min="2066" max="2066" width="11" style="55" customWidth="1"/>
    <col min="2067" max="2067" width="10.796875" style="55" customWidth="1"/>
    <col min="2068" max="2068" width="10.796875" style="55" bestFit="1" customWidth="1"/>
    <col min="2069" max="2069" width="11" style="55" customWidth="1"/>
    <col min="2070" max="2070" width="6.296875" style="55" customWidth="1"/>
    <col min="2071" max="2071" width="9.09765625" style="55"/>
    <col min="2072" max="2072" width="33.19921875" style="55" customWidth="1"/>
    <col min="2073" max="2309" width="9.09765625" style="55"/>
    <col min="2310" max="2310" width="5.19921875" style="55" customWidth="1"/>
    <col min="2311" max="2311" width="8" style="55" customWidth="1"/>
    <col min="2312" max="2312" width="44.296875" style="55" bestFit="1" customWidth="1"/>
    <col min="2313" max="2313" width="10.09765625" style="55" bestFit="1" customWidth="1"/>
    <col min="2314" max="2314" width="10.09765625" style="55" customWidth="1"/>
    <col min="2315" max="2315" width="10.19921875" style="55" customWidth="1"/>
    <col min="2316" max="2316" width="15.8984375" style="55" bestFit="1" customWidth="1"/>
    <col min="2317" max="2317" width="10.796875" style="55" customWidth="1"/>
    <col min="2318" max="2318" width="10.19921875" style="55" customWidth="1"/>
    <col min="2319" max="2319" width="10.8984375" style="55" customWidth="1"/>
    <col min="2320" max="2320" width="17.19921875" style="55" customWidth="1"/>
    <col min="2321" max="2321" width="7.296875" style="55" customWidth="1"/>
    <col min="2322" max="2322" width="11" style="55" customWidth="1"/>
    <col min="2323" max="2323" width="10.796875" style="55" customWidth="1"/>
    <col min="2324" max="2324" width="10.796875" style="55" bestFit="1" customWidth="1"/>
    <col min="2325" max="2325" width="11" style="55" customWidth="1"/>
    <col min="2326" max="2326" width="6.296875" style="55" customWidth="1"/>
    <col min="2327" max="2327" width="9.09765625" style="55"/>
    <col min="2328" max="2328" width="33.19921875" style="55" customWidth="1"/>
    <col min="2329" max="2565" width="9.09765625" style="55"/>
    <col min="2566" max="2566" width="5.19921875" style="55" customWidth="1"/>
    <col min="2567" max="2567" width="8" style="55" customWidth="1"/>
    <col min="2568" max="2568" width="44.296875" style="55" bestFit="1" customWidth="1"/>
    <col min="2569" max="2569" width="10.09765625" style="55" bestFit="1" customWidth="1"/>
    <col min="2570" max="2570" width="10.09765625" style="55" customWidth="1"/>
    <col min="2571" max="2571" width="10.19921875" style="55" customWidth="1"/>
    <col min="2572" max="2572" width="15.8984375" style="55" bestFit="1" customWidth="1"/>
    <col min="2573" max="2573" width="10.796875" style="55" customWidth="1"/>
    <col min="2574" max="2574" width="10.19921875" style="55" customWidth="1"/>
    <col min="2575" max="2575" width="10.8984375" style="55" customWidth="1"/>
    <col min="2576" max="2576" width="17.19921875" style="55" customWidth="1"/>
    <col min="2577" max="2577" width="7.296875" style="55" customWidth="1"/>
    <col min="2578" max="2578" width="11" style="55" customWidth="1"/>
    <col min="2579" max="2579" width="10.796875" style="55" customWidth="1"/>
    <col min="2580" max="2580" width="10.796875" style="55" bestFit="1" customWidth="1"/>
    <col min="2581" max="2581" width="11" style="55" customWidth="1"/>
    <col min="2582" max="2582" width="6.296875" style="55" customWidth="1"/>
    <col min="2583" max="2583" width="9.09765625" style="55"/>
    <col min="2584" max="2584" width="33.19921875" style="55" customWidth="1"/>
    <col min="2585" max="2821" width="9.09765625" style="55"/>
    <col min="2822" max="2822" width="5.19921875" style="55" customWidth="1"/>
    <col min="2823" max="2823" width="8" style="55" customWidth="1"/>
    <col min="2824" max="2824" width="44.296875" style="55" bestFit="1" customWidth="1"/>
    <col min="2825" max="2825" width="10.09765625" style="55" bestFit="1" customWidth="1"/>
    <col min="2826" max="2826" width="10.09765625" style="55" customWidth="1"/>
    <col min="2827" max="2827" width="10.19921875" style="55" customWidth="1"/>
    <col min="2828" max="2828" width="15.8984375" style="55" bestFit="1" customWidth="1"/>
    <col min="2829" max="2829" width="10.796875" style="55" customWidth="1"/>
    <col min="2830" max="2830" width="10.19921875" style="55" customWidth="1"/>
    <col min="2831" max="2831" width="10.8984375" style="55" customWidth="1"/>
    <col min="2832" max="2832" width="17.19921875" style="55" customWidth="1"/>
    <col min="2833" max="2833" width="7.296875" style="55" customWidth="1"/>
    <col min="2834" max="2834" width="11" style="55" customWidth="1"/>
    <col min="2835" max="2835" width="10.796875" style="55" customWidth="1"/>
    <col min="2836" max="2836" width="10.796875" style="55" bestFit="1" customWidth="1"/>
    <col min="2837" max="2837" width="11" style="55" customWidth="1"/>
    <col min="2838" max="2838" width="6.296875" style="55" customWidth="1"/>
    <col min="2839" max="2839" width="9.09765625" style="55"/>
    <col min="2840" max="2840" width="33.19921875" style="55" customWidth="1"/>
    <col min="2841" max="3077" width="9.09765625" style="55"/>
    <col min="3078" max="3078" width="5.19921875" style="55" customWidth="1"/>
    <col min="3079" max="3079" width="8" style="55" customWidth="1"/>
    <col min="3080" max="3080" width="44.296875" style="55" bestFit="1" customWidth="1"/>
    <col min="3081" max="3081" width="10.09765625" style="55" bestFit="1" customWidth="1"/>
    <col min="3082" max="3082" width="10.09765625" style="55" customWidth="1"/>
    <col min="3083" max="3083" width="10.19921875" style="55" customWidth="1"/>
    <col min="3084" max="3084" width="15.8984375" style="55" bestFit="1" customWidth="1"/>
    <col min="3085" max="3085" width="10.796875" style="55" customWidth="1"/>
    <col min="3086" max="3086" width="10.19921875" style="55" customWidth="1"/>
    <col min="3087" max="3087" width="10.8984375" style="55" customWidth="1"/>
    <col min="3088" max="3088" width="17.19921875" style="55" customWidth="1"/>
    <col min="3089" max="3089" width="7.296875" style="55" customWidth="1"/>
    <col min="3090" max="3090" width="11" style="55" customWidth="1"/>
    <col min="3091" max="3091" width="10.796875" style="55" customWidth="1"/>
    <col min="3092" max="3092" width="10.796875" style="55" bestFit="1" customWidth="1"/>
    <col min="3093" max="3093" width="11" style="55" customWidth="1"/>
    <col min="3094" max="3094" width="6.296875" style="55" customWidth="1"/>
    <col min="3095" max="3095" width="9.09765625" style="55"/>
    <col min="3096" max="3096" width="33.19921875" style="55" customWidth="1"/>
    <col min="3097" max="3333" width="9.09765625" style="55"/>
    <col min="3334" max="3334" width="5.19921875" style="55" customWidth="1"/>
    <col min="3335" max="3335" width="8" style="55" customWidth="1"/>
    <col min="3336" max="3336" width="44.296875" style="55" bestFit="1" customWidth="1"/>
    <col min="3337" max="3337" width="10.09765625" style="55" bestFit="1" customWidth="1"/>
    <col min="3338" max="3338" width="10.09765625" style="55" customWidth="1"/>
    <col min="3339" max="3339" width="10.19921875" style="55" customWidth="1"/>
    <col min="3340" max="3340" width="15.8984375" style="55" bestFit="1" customWidth="1"/>
    <col min="3341" max="3341" width="10.796875" style="55" customWidth="1"/>
    <col min="3342" max="3342" width="10.19921875" style="55" customWidth="1"/>
    <col min="3343" max="3343" width="10.8984375" style="55" customWidth="1"/>
    <col min="3344" max="3344" width="17.19921875" style="55" customWidth="1"/>
    <col min="3345" max="3345" width="7.296875" style="55" customWidth="1"/>
    <col min="3346" max="3346" width="11" style="55" customWidth="1"/>
    <col min="3347" max="3347" width="10.796875" style="55" customWidth="1"/>
    <col min="3348" max="3348" width="10.796875" style="55" bestFit="1" customWidth="1"/>
    <col min="3349" max="3349" width="11" style="55" customWidth="1"/>
    <col min="3350" max="3350" width="6.296875" style="55" customWidth="1"/>
    <col min="3351" max="3351" width="9.09765625" style="55"/>
    <col min="3352" max="3352" width="33.19921875" style="55" customWidth="1"/>
    <col min="3353" max="3589" width="9.09765625" style="55"/>
    <col min="3590" max="3590" width="5.19921875" style="55" customWidth="1"/>
    <col min="3591" max="3591" width="8" style="55" customWidth="1"/>
    <col min="3592" max="3592" width="44.296875" style="55" bestFit="1" customWidth="1"/>
    <col min="3593" max="3593" width="10.09765625" style="55" bestFit="1" customWidth="1"/>
    <col min="3594" max="3594" width="10.09765625" style="55" customWidth="1"/>
    <col min="3595" max="3595" width="10.19921875" style="55" customWidth="1"/>
    <col min="3596" max="3596" width="15.8984375" style="55" bestFit="1" customWidth="1"/>
    <col min="3597" max="3597" width="10.796875" style="55" customWidth="1"/>
    <col min="3598" max="3598" width="10.19921875" style="55" customWidth="1"/>
    <col min="3599" max="3599" width="10.8984375" style="55" customWidth="1"/>
    <col min="3600" max="3600" width="17.19921875" style="55" customWidth="1"/>
    <col min="3601" max="3601" width="7.296875" style="55" customWidth="1"/>
    <col min="3602" max="3602" width="11" style="55" customWidth="1"/>
    <col min="3603" max="3603" width="10.796875" style="55" customWidth="1"/>
    <col min="3604" max="3604" width="10.796875" style="55" bestFit="1" customWidth="1"/>
    <col min="3605" max="3605" width="11" style="55" customWidth="1"/>
    <col min="3606" max="3606" width="6.296875" style="55" customWidth="1"/>
    <col min="3607" max="3607" width="9.09765625" style="55"/>
    <col min="3608" max="3608" width="33.19921875" style="55" customWidth="1"/>
    <col min="3609" max="3845" width="9.09765625" style="55"/>
    <col min="3846" max="3846" width="5.19921875" style="55" customWidth="1"/>
    <col min="3847" max="3847" width="8" style="55" customWidth="1"/>
    <col min="3848" max="3848" width="44.296875" style="55" bestFit="1" customWidth="1"/>
    <col min="3849" max="3849" width="10.09765625" style="55" bestFit="1" customWidth="1"/>
    <col min="3850" max="3850" width="10.09765625" style="55" customWidth="1"/>
    <col min="3851" max="3851" width="10.19921875" style="55" customWidth="1"/>
    <col min="3852" max="3852" width="15.8984375" style="55" bestFit="1" customWidth="1"/>
    <col min="3853" max="3853" width="10.796875" style="55" customWidth="1"/>
    <col min="3854" max="3854" width="10.19921875" style="55" customWidth="1"/>
    <col min="3855" max="3855" width="10.8984375" style="55" customWidth="1"/>
    <col min="3856" max="3856" width="17.19921875" style="55" customWidth="1"/>
    <col min="3857" max="3857" width="7.296875" style="55" customWidth="1"/>
    <col min="3858" max="3858" width="11" style="55" customWidth="1"/>
    <col min="3859" max="3859" width="10.796875" style="55" customWidth="1"/>
    <col min="3860" max="3860" width="10.796875" style="55" bestFit="1" customWidth="1"/>
    <col min="3861" max="3861" width="11" style="55" customWidth="1"/>
    <col min="3862" max="3862" width="6.296875" style="55" customWidth="1"/>
    <col min="3863" max="3863" width="9.09765625" style="55"/>
    <col min="3864" max="3864" width="33.19921875" style="55" customWidth="1"/>
    <col min="3865" max="4101" width="9.09765625" style="55"/>
    <col min="4102" max="4102" width="5.19921875" style="55" customWidth="1"/>
    <col min="4103" max="4103" width="8" style="55" customWidth="1"/>
    <col min="4104" max="4104" width="44.296875" style="55" bestFit="1" customWidth="1"/>
    <col min="4105" max="4105" width="10.09765625" style="55" bestFit="1" customWidth="1"/>
    <col min="4106" max="4106" width="10.09765625" style="55" customWidth="1"/>
    <col min="4107" max="4107" width="10.19921875" style="55" customWidth="1"/>
    <col min="4108" max="4108" width="15.8984375" style="55" bestFit="1" customWidth="1"/>
    <col min="4109" max="4109" width="10.796875" style="55" customWidth="1"/>
    <col min="4110" max="4110" width="10.19921875" style="55" customWidth="1"/>
    <col min="4111" max="4111" width="10.8984375" style="55" customWidth="1"/>
    <col min="4112" max="4112" width="17.19921875" style="55" customWidth="1"/>
    <col min="4113" max="4113" width="7.296875" style="55" customWidth="1"/>
    <col min="4114" max="4114" width="11" style="55" customWidth="1"/>
    <col min="4115" max="4115" width="10.796875" style="55" customWidth="1"/>
    <col min="4116" max="4116" width="10.796875" style="55" bestFit="1" customWidth="1"/>
    <col min="4117" max="4117" width="11" style="55" customWidth="1"/>
    <col min="4118" max="4118" width="6.296875" style="55" customWidth="1"/>
    <col min="4119" max="4119" width="9.09765625" style="55"/>
    <col min="4120" max="4120" width="33.19921875" style="55" customWidth="1"/>
    <col min="4121" max="4357" width="9.09765625" style="55"/>
    <col min="4358" max="4358" width="5.19921875" style="55" customWidth="1"/>
    <col min="4359" max="4359" width="8" style="55" customWidth="1"/>
    <col min="4360" max="4360" width="44.296875" style="55" bestFit="1" customWidth="1"/>
    <col min="4361" max="4361" width="10.09765625" style="55" bestFit="1" customWidth="1"/>
    <col min="4362" max="4362" width="10.09765625" style="55" customWidth="1"/>
    <col min="4363" max="4363" width="10.19921875" style="55" customWidth="1"/>
    <col min="4364" max="4364" width="15.8984375" style="55" bestFit="1" customWidth="1"/>
    <col min="4365" max="4365" width="10.796875" style="55" customWidth="1"/>
    <col min="4366" max="4366" width="10.19921875" style="55" customWidth="1"/>
    <col min="4367" max="4367" width="10.8984375" style="55" customWidth="1"/>
    <col min="4368" max="4368" width="17.19921875" style="55" customWidth="1"/>
    <col min="4369" max="4369" width="7.296875" style="55" customWidth="1"/>
    <col min="4370" max="4370" width="11" style="55" customWidth="1"/>
    <col min="4371" max="4371" width="10.796875" style="55" customWidth="1"/>
    <col min="4372" max="4372" width="10.796875" style="55" bestFit="1" customWidth="1"/>
    <col min="4373" max="4373" width="11" style="55" customWidth="1"/>
    <col min="4374" max="4374" width="6.296875" style="55" customWidth="1"/>
    <col min="4375" max="4375" width="9.09765625" style="55"/>
    <col min="4376" max="4376" width="33.19921875" style="55" customWidth="1"/>
    <col min="4377" max="4613" width="9.09765625" style="55"/>
    <col min="4614" max="4614" width="5.19921875" style="55" customWidth="1"/>
    <col min="4615" max="4615" width="8" style="55" customWidth="1"/>
    <col min="4616" max="4616" width="44.296875" style="55" bestFit="1" customWidth="1"/>
    <col min="4617" max="4617" width="10.09765625" style="55" bestFit="1" customWidth="1"/>
    <col min="4618" max="4618" width="10.09765625" style="55" customWidth="1"/>
    <col min="4619" max="4619" width="10.19921875" style="55" customWidth="1"/>
    <col min="4620" max="4620" width="15.8984375" style="55" bestFit="1" customWidth="1"/>
    <col min="4621" max="4621" width="10.796875" style="55" customWidth="1"/>
    <col min="4622" max="4622" width="10.19921875" style="55" customWidth="1"/>
    <col min="4623" max="4623" width="10.8984375" style="55" customWidth="1"/>
    <col min="4624" max="4624" width="17.19921875" style="55" customWidth="1"/>
    <col min="4625" max="4625" width="7.296875" style="55" customWidth="1"/>
    <col min="4626" max="4626" width="11" style="55" customWidth="1"/>
    <col min="4627" max="4627" width="10.796875" style="55" customWidth="1"/>
    <col min="4628" max="4628" width="10.796875" style="55" bestFit="1" customWidth="1"/>
    <col min="4629" max="4629" width="11" style="55" customWidth="1"/>
    <col min="4630" max="4630" width="6.296875" style="55" customWidth="1"/>
    <col min="4631" max="4631" width="9.09765625" style="55"/>
    <col min="4632" max="4632" width="33.19921875" style="55" customWidth="1"/>
    <col min="4633" max="4869" width="9.09765625" style="55"/>
    <col min="4870" max="4870" width="5.19921875" style="55" customWidth="1"/>
    <col min="4871" max="4871" width="8" style="55" customWidth="1"/>
    <col min="4872" max="4872" width="44.296875" style="55" bestFit="1" customWidth="1"/>
    <col min="4873" max="4873" width="10.09765625" style="55" bestFit="1" customWidth="1"/>
    <col min="4874" max="4874" width="10.09765625" style="55" customWidth="1"/>
    <col min="4875" max="4875" width="10.19921875" style="55" customWidth="1"/>
    <col min="4876" max="4876" width="15.8984375" style="55" bestFit="1" customWidth="1"/>
    <col min="4877" max="4877" width="10.796875" style="55" customWidth="1"/>
    <col min="4878" max="4878" width="10.19921875" style="55" customWidth="1"/>
    <col min="4879" max="4879" width="10.8984375" style="55" customWidth="1"/>
    <col min="4880" max="4880" width="17.19921875" style="55" customWidth="1"/>
    <col min="4881" max="4881" width="7.296875" style="55" customWidth="1"/>
    <col min="4882" max="4882" width="11" style="55" customWidth="1"/>
    <col min="4883" max="4883" width="10.796875" style="55" customWidth="1"/>
    <col min="4884" max="4884" width="10.796875" style="55" bestFit="1" customWidth="1"/>
    <col min="4885" max="4885" width="11" style="55" customWidth="1"/>
    <col min="4886" max="4886" width="6.296875" style="55" customWidth="1"/>
    <col min="4887" max="4887" width="9.09765625" style="55"/>
    <col min="4888" max="4888" width="33.19921875" style="55" customWidth="1"/>
    <col min="4889" max="5125" width="9.09765625" style="55"/>
    <col min="5126" max="5126" width="5.19921875" style="55" customWidth="1"/>
    <col min="5127" max="5127" width="8" style="55" customWidth="1"/>
    <col min="5128" max="5128" width="44.296875" style="55" bestFit="1" customWidth="1"/>
    <col min="5129" max="5129" width="10.09765625" style="55" bestFit="1" customWidth="1"/>
    <col min="5130" max="5130" width="10.09765625" style="55" customWidth="1"/>
    <col min="5131" max="5131" width="10.19921875" style="55" customWidth="1"/>
    <col min="5132" max="5132" width="15.8984375" style="55" bestFit="1" customWidth="1"/>
    <col min="5133" max="5133" width="10.796875" style="55" customWidth="1"/>
    <col min="5134" max="5134" width="10.19921875" style="55" customWidth="1"/>
    <col min="5135" max="5135" width="10.8984375" style="55" customWidth="1"/>
    <col min="5136" max="5136" width="17.19921875" style="55" customWidth="1"/>
    <col min="5137" max="5137" width="7.296875" style="55" customWidth="1"/>
    <col min="5138" max="5138" width="11" style="55" customWidth="1"/>
    <col min="5139" max="5139" width="10.796875" style="55" customWidth="1"/>
    <col min="5140" max="5140" width="10.796875" style="55" bestFit="1" customWidth="1"/>
    <col min="5141" max="5141" width="11" style="55" customWidth="1"/>
    <col min="5142" max="5142" width="6.296875" style="55" customWidth="1"/>
    <col min="5143" max="5143" width="9.09765625" style="55"/>
    <col min="5144" max="5144" width="33.19921875" style="55" customWidth="1"/>
    <col min="5145" max="5381" width="9.09765625" style="55"/>
    <col min="5382" max="5382" width="5.19921875" style="55" customWidth="1"/>
    <col min="5383" max="5383" width="8" style="55" customWidth="1"/>
    <col min="5384" max="5384" width="44.296875" style="55" bestFit="1" customWidth="1"/>
    <col min="5385" max="5385" width="10.09765625" style="55" bestFit="1" customWidth="1"/>
    <col min="5386" max="5386" width="10.09765625" style="55" customWidth="1"/>
    <col min="5387" max="5387" width="10.19921875" style="55" customWidth="1"/>
    <col min="5388" max="5388" width="15.8984375" style="55" bestFit="1" customWidth="1"/>
    <col min="5389" max="5389" width="10.796875" style="55" customWidth="1"/>
    <col min="5390" max="5390" width="10.19921875" style="55" customWidth="1"/>
    <col min="5391" max="5391" width="10.8984375" style="55" customWidth="1"/>
    <col min="5392" max="5392" width="17.19921875" style="55" customWidth="1"/>
    <col min="5393" max="5393" width="7.296875" style="55" customWidth="1"/>
    <col min="5394" max="5394" width="11" style="55" customWidth="1"/>
    <col min="5395" max="5395" width="10.796875" style="55" customWidth="1"/>
    <col min="5396" max="5396" width="10.796875" style="55" bestFit="1" customWidth="1"/>
    <col min="5397" max="5397" width="11" style="55" customWidth="1"/>
    <col min="5398" max="5398" width="6.296875" style="55" customWidth="1"/>
    <col min="5399" max="5399" width="9.09765625" style="55"/>
    <col min="5400" max="5400" width="33.19921875" style="55" customWidth="1"/>
    <col min="5401" max="5637" width="9.09765625" style="55"/>
    <col min="5638" max="5638" width="5.19921875" style="55" customWidth="1"/>
    <col min="5639" max="5639" width="8" style="55" customWidth="1"/>
    <col min="5640" max="5640" width="44.296875" style="55" bestFit="1" customWidth="1"/>
    <col min="5641" max="5641" width="10.09765625" style="55" bestFit="1" customWidth="1"/>
    <col min="5642" max="5642" width="10.09765625" style="55" customWidth="1"/>
    <col min="5643" max="5643" width="10.19921875" style="55" customWidth="1"/>
    <col min="5644" max="5644" width="15.8984375" style="55" bestFit="1" customWidth="1"/>
    <col min="5645" max="5645" width="10.796875" style="55" customWidth="1"/>
    <col min="5646" max="5646" width="10.19921875" style="55" customWidth="1"/>
    <col min="5647" max="5647" width="10.8984375" style="55" customWidth="1"/>
    <col min="5648" max="5648" width="17.19921875" style="55" customWidth="1"/>
    <col min="5649" max="5649" width="7.296875" style="55" customWidth="1"/>
    <col min="5650" max="5650" width="11" style="55" customWidth="1"/>
    <col min="5651" max="5651" width="10.796875" style="55" customWidth="1"/>
    <col min="5652" max="5652" width="10.796875" style="55" bestFit="1" customWidth="1"/>
    <col min="5653" max="5653" width="11" style="55" customWidth="1"/>
    <col min="5654" max="5654" width="6.296875" style="55" customWidth="1"/>
    <col min="5655" max="5655" width="9.09765625" style="55"/>
    <col min="5656" max="5656" width="33.19921875" style="55" customWidth="1"/>
    <col min="5657" max="5893" width="9.09765625" style="55"/>
    <col min="5894" max="5894" width="5.19921875" style="55" customWidth="1"/>
    <col min="5895" max="5895" width="8" style="55" customWidth="1"/>
    <col min="5896" max="5896" width="44.296875" style="55" bestFit="1" customWidth="1"/>
    <col min="5897" max="5897" width="10.09765625" style="55" bestFit="1" customWidth="1"/>
    <col min="5898" max="5898" width="10.09765625" style="55" customWidth="1"/>
    <col min="5899" max="5899" width="10.19921875" style="55" customWidth="1"/>
    <col min="5900" max="5900" width="15.8984375" style="55" bestFit="1" customWidth="1"/>
    <col min="5901" max="5901" width="10.796875" style="55" customWidth="1"/>
    <col min="5902" max="5902" width="10.19921875" style="55" customWidth="1"/>
    <col min="5903" max="5903" width="10.8984375" style="55" customWidth="1"/>
    <col min="5904" max="5904" width="17.19921875" style="55" customWidth="1"/>
    <col min="5905" max="5905" width="7.296875" style="55" customWidth="1"/>
    <col min="5906" max="5906" width="11" style="55" customWidth="1"/>
    <col min="5907" max="5907" width="10.796875" style="55" customWidth="1"/>
    <col min="5908" max="5908" width="10.796875" style="55" bestFit="1" customWidth="1"/>
    <col min="5909" max="5909" width="11" style="55" customWidth="1"/>
    <col min="5910" max="5910" width="6.296875" style="55" customWidth="1"/>
    <col min="5911" max="5911" width="9.09765625" style="55"/>
    <col min="5912" max="5912" width="33.19921875" style="55" customWidth="1"/>
    <col min="5913" max="6149" width="9.09765625" style="55"/>
    <col min="6150" max="6150" width="5.19921875" style="55" customWidth="1"/>
    <col min="6151" max="6151" width="8" style="55" customWidth="1"/>
    <col min="6152" max="6152" width="44.296875" style="55" bestFit="1" customWidth="1"/>
    <col min="6153" max="6153" width="10.09765625" style="55" bestFit="1" customWidth="1"/>
    <col min="6154" max="6154" width="10.09765625" style="55" customWidth="1"/>
    <col min="6155" max="6155" width="10.19921875" style="55" customWidth="1"/>
    <col min="6156" max="6156" width="15.8984375" style="55" bestFit="1" customWidth="1"/>
    <col min="6157" max="6157" width="10.796875" style="55" customWidth="1"/>
    <col min="6158" max="6158" width="10.19921875" style="55" customWidth="1"/>
    <col min="6159" max="6159" width="10.8984375" style="55" customWidth="1"/>
    <col min="6160" max="6160" width="17.19921875" style="55" customWidth="1"/>
    <col min="6161" max="6161" width="7.296875" style="55" customWidth="1"/>
    <col min="6162" max="6162" width="11" style="55" customWidth="1"/>
    <col min="6163" max="6163" width="10.796875" style="55" customWidth="1"/>
    <col min="6164" max="6164" width="10.796875" style="55" bestFit="1" customWidth="1"/>
    <col min="6165" max="6165" width="11" style="55" customWidth="1"/>
    <col min="6166" max="6166" width="6.296875" style="55" customWidth="1"/>
    <col min="6167" max="6167" width="9.09765625" style="55"/>
    <col min="6168" max="6168" width="33.19921875" style="55" customWidth="1"/>
    <col min="6169" max="6405" width="9.09765625" style="55"/>
    <col min="6406" max="6406" width="5.19921875" style="55" customWidth="1"/>
    <col min="6407" max="6407" width="8" style="55" customWidth="1"/>
    <col min="6408" max="6408" width="44.296875" style="55" bestFit="1" customWidth="1"/>
    <col min="6409" max="6409" width="10.09765625" style="55" bestFit="1" customWidth="1"/>
    <col min="6410" max="6410" width="10.09765625" style="55" customWidth="1"/>
    <col min="6411" max="6411" width="10.19921875" style="55" customWidth="1"/>
    <col min="6412" max="6412" width="15.8984375" style="55" bestFit="1" customWidth="1"/>
    <col min="6413" max="6413" width="10.796875" style="55" customWidth="1"/>
    <col min="6414" max="6414" width="10.19921875" style="55" customWidth="1"/>
    <col min="6415" max="6415" width="10.8984375" style="55" customWidth="1"/>
    <col min="6416" max="6416" width="17.19921875" style="55" customWidth="1"/>
    <col min="6417" max="6417" width="7.296875" style="55" customWidth="1"/>
    <col min="6418" max="6418" width="11" style="55" customWidth="1"/>
    <col min="6419" max="6419" width="10.796875" style="55" customWidth="1"/>
    <col min="6420" max="6420" width="10.796875" style="55" bestFit="1" customWidth="1"/>
    <col min="6421" max="6421" width="11" style="55" customWidth="1"/>
    <col min="6422" max="6422" width="6.296875" style="55" customWidth="1"/>
    <col min="6423" max="6423" width="9.09765625" style="55"/>
    <col min="6424" max="6424" width="33.19921875" style="55" customWidth="1"/>
    <col min="6425" max="6661" width="9.09765625" style="55"/>
    <col min="6662" max="6662" width="5.19921875" style="55" customWidth="1"/>
    <col min="6663" max="6663" width="8" style="55" customWidth="1"/>
    <col min="6664" max="6664" width="44.296875" style="55" bestFit="1" customWidth="1"/>
    <col min="6665" max="6665" width="10.09765625" style="55" bestFit="1" customWidth="1"/>
    <col min="6666" max="6666" width="10.09765625" style="55" customWidth="1"/>
    <col min="6667" max="6667" width="10.19921875" style="55" customWidth="1"/>
    <col min="6668" max="6668" width="15.8984375" style="55" bestFit="1" customWidth="1"/>
    <col min="6669" max="6669" width="10.796875" style="55" customWidth="1"/>
    <col min="6670" max="6670" width="10.19921875" style="55" customWidth="1"/>
    <col min="6671" max="6671" width="10.8984375" style="55" customWidth="1"/>
    <col min="6672" max="6672" width="17.19921875" style="55" customWidth="1"/>
    <col min="6673" max="6673" width="7.296875" style="55" customWidth="1"/>
    <col min="6674" max="6674" width="11" style="55" customWidth="1"/>
    <col min="6675" max="6675" width="10.796875" style="55" customWidth="1"/>
    <col min="6676" max="6676" width="10.796875" style="55" bestFit="1" customWidth="1"/>
    <col min="6677" max="6677" width="11" style="55" customWidth="1"/>
    <col min="6678" max="6678" width="6.296875" style="55" customWidth="1"/>
    <col min="6679" max="6679" width="9.09765625" style="55"/>
    <col min="6680" max="6680" width="33.19921875" style="55" customWidth="1"/>
    <col min="6681" max="6917" width="9.09765625" style="55"/>
    <col min="6918" max="6918" width="5.19921875" style="55" customWidth="1"/>
    <col min="6919" max="6919" width="8" style="55" customWidth="1"/>
    <col min="6920" max="6920" width="44.296875" style="55" bestFit="1" customWidth="1"/>
    <col min="6921" max="6921" width="10.09765625" style="55" bestFit="1" customWidth="1"/>
    <col min="6922" max="6922" width="10.09765625" style="55" customWidth="1"/>
    <col min="6923" max="6923" width="10.19921875" style="55" customWidth="1"/>
    <col min="6924" max="6924" width="15.8984375" style="55" bestFit="1" customWidth="1"/>
    <col min="6925" max="6925" width="10.796875" style="55" customWidth="1"/>
    <col min="6926" max="6926" width="10.19921875" style="55" customWidth="1"/>
    <col min="6927" max="6927" width="10.8984375" style="55" customWidth="1"/>
    <col min="6928" max="6928" width="17.19921875" style="55" customWidth="1"/>
    <col min="6929" max="6929" width="7.296875" style="55" customWidth="1"/>
    <col min="6930" max="6930" width="11" style="55" customWidth="1"/>
    <col min="6931" max="6931" width="10.796875" style="55" customWidth="1"/>
    <col min="6932" max="6932" width="10.796875" style="55" bestFit="1" customWidth="1"/>
    <col min="6933" max="6933" width="11" style="55" customWidth="1"/>
    <col min="6934" max="6934" width="6.296875" style="55" customWidth="1"/>
    <col min="6935" max="6935" width="9.09765625" style="55"/>
    <col min="6936" max="6936" width="33.19921875" style="55" customWidth="1"/>
    <col min="6937" max="7173" width="9.09765625" style="55"/>
    <col min="7174" max="7174" width="5.19921875" style="55" customWidth="1"/>
    <col min="7175" max="7175" width="8" style="55" customWidth="1"/>
    <col min="7176" max="7176" width="44.296875" style="55" bestFit="1" customWidth="1"/>
    <col min="7177" max="7177" width="10.09765625" style="55" bestFit="1" customWidth="1"/>
    <col min="7178" max="7178" width="10.09765625" style="55" customWidth="1"/>
    <col min="7179" max="7179" width="10.19921875" style="55" customWidth="1"/>
    <col min="7180" max="7180" width="15.8984375" style="55" bestFit="1" customWidth="1"/>
    <col min="7181" max="7181" width="10.796875" style="55" customWidth="1"/>
    <col min="7182" max="7182" width="10.19921875" style="55" customWidth="1"/>
    <col min="7183" max="7183" width="10.8984375" style="55" customWidth="1"/>
    <col min="7184" max="7184" width="17.19921875" style="55" customWidth="1"/>
    <col min="7185" max="7185" width="7.296875" style="55" customWidth="1"/>
    <col min="7186" max="7186" width="11" style="55" customWidth="1"/>
    <col min="7187" max="7187" width="10.796875" style="55" customWidth="1"/>
    <col min="7188" max="7188" width="10.796875" style="55" bestFit="1" customWidth="1"/>
    <col min="7189" max="7189" width="11" style="55" customWidth="1"/>
    <col min="7190" max="7190" width="6.296875" style="55" customWidth="1"/>
    <col min="7191" max="7191" width="9.09765625" style="55"/>
    <col min="7192" max="7192" width="33.19921875" style="55" customWidth="1"/>
    <col min="7193" max="7429" width="9.09765625" style="55"/>
    <col min="7430" max="7430" width="5.19921875" style="55" customWidth="1"/>
    <col min="7431" max="7431" width="8" style="55" customWidth="1"/>
    <col min="7432" max="7432" width="44.296875" style="55" bestFit="1" customWidth="1"/>
    <col min="7433" max="7433" width="10.09765625" style="55" bestFit="1" customWidth="1"/>
    <col min="7434" max="7434" width="10.09765625" style="55" customWidth="1"/>
    <col min="7435" max="7435" width="10.19921875" style="55" customWidth="1"/>
    <col min="7436" max="7436" width="15.8984375" style="55" bestFit="1" customWidth="1"/>
    <col min="7437" max="7437" width="10.796875" style="55" customWidth="1"/>
    <col min="7438" max="7438" width="10.19921875" style="55" customWidth="1"/>
    <col min="7439" max="7439" width="10.8984375" style="55" customWidth="1"/>
    <col min="7440" max="7440" width="17.19921875" style="55" customWidth="1"/>
    <col min="7441" max="7441" width="7.296875" style="55" customWidth="1"/>
    <col min="7442" max="7442" width="11" style="55" customWidth="1"/>
    <col min="7443" max="7443" width="10.796875" style="55" customWidth="1"/>
    <col min="7444" max="7444" width="10.796875" style="55" bestFit="1" customWidth="1"/>
    <col min="7445" max="7445" width="11" style="55" customWidth="1"/>
    <col min="7446" max="7446" width="6.296875" style="55" customWidth="1"/>
    <col min="7447" max="7447" width="9.09765625" style="55"/>
    <col min="7448" max="7448" width="33.19921875" style="55" customWidth="1"/>
    <col min="7449" max="7685" width="9.09765625" style="55"/>
    <col min="7686" max="7686" width="5.19921875" style="55" customWidth="1"/>
    <col min="7687" max="7687" width="8" style="55" customWidth="1"/>
    <col min="7688" max="7688" width="44.296875" style="55" bestFit="1" customWidth="1"/>
    <col min="7689" max="7689" width="10.09765625" style="55" bestFit="1" customWidth="1"/>
    <col min="7690" max="7690" width="10.09765625" style="55" customWidth="1"/>
    <col min="7691" max="7691" width="10.19921875" style="55" customWidth="1"/>
    <col min="7692" max="7692" width="15.8984375" style="55" bestFit="1" customWidth="1"/>
    <col min="7693" max="7693" width="10.796875" style="55" customWidth="1"/>
    <col min="7694" max="7694" width="10.19921875" style="55" customWidth="1"/>
    <col min="7695" max="7695" width="10.8984375" style="55" customWidth="1"/>
    <col min="7696" max="7696" width="17.19921875" style="55" customWidth="1"/>
    <col min="7697" max="7697" width="7.296875" style="55" customWidth="1"/>
    <col min="7698" max="7698" width="11" style="55" customWidth="1"/>
    <col min="7699" max="7699" width="10.796875" style="55" customWidth="1"/>
    <col min="7700" max="7700" width="10.796875" style="55" bestFit="1" customWidth="1"/>
    <col min="7701" max="7701" width="11" style="55" customWidth="1"/>
    <col min="7702" max="7702" width="6.296875" style="55" customWidth="1"/>
    <col min="7703" max="7703" width="9.09765625" style="55"/>
    <col min="7704" max="7704" width="33.19921875" style="55" customWidth="1"/>
    <col min="7705" max="7941" width="9.09765625" style="55"/>
    <col min="7942" max="7942" width="5.19921875" style="55" customWidth="1"/>
    <col min="7943" max="7943" width="8" style="55" customWidth="1"/>
    <col min="7944" max="7944" width="44.296875" style="55" bestFit="1" customWidth="1"/>
    <col min="7945" max="7945" width="10.09765625" style="55" bestFit="1" customWidth="1"/>
    <col min="7946" max="7946" width="10.09765625" style="55" customWidth="1"/>
    <col min="7947" max="7947" width="10.19921875" style="55" customWidth="1"/>
    <col min="7948" max="7948" width="15.8984375" style="55" bestFit="1" customWidth="1"/>
    <col min="7949" max="7949" width="10.796875" style="55" customWidth="1"/>
    <col min="7950" max="7950" width="10.19921875" style="55" customWidth="1"/>
    <col min="7951" max="7951" width="10.8984375" style="55" customWidth="1"/>
    <col min="7952" max="7952" width="17.19921875" style="55" customWidth="1"/>
    <col min="7953" max="7953" width="7.296875" style="55" customWidth="1"/>
    <col min="7954" max="7954" width="11" style="55" customWidth="1"/>
    <col min="7955" max="7955" width="10.796875" style="55" customWidth="1"/>
    <col min="7956" max="7956" width="10.796875" style="55" bestFit="1" customWidth="1"/>
    <col min="7957" max="7957" width="11" style="55" customWidth="1"/>
    <col min="7958" max="7958" width="6.296875" style="55" customWidth="1"/>
    <col min="7959" max="7959" width="9.09765625" style="55"/>
    <col min="7960" max="7960" width="33.19921875" style="55" customWidth="1"/>
    <col min="7961" max="8197" width="9.09765625" style="55"/>
    <col min="8198" max="8198" width="5.19921875" style="55" customWidth="1"/>
    <col min="8199" max="8199" width="8" style="55" customWidth="1"/>
    <col min="8200" max="8200" width="44.296875" style="55" bestFit="1" customWidth="1"/>
    <col min="8201" max="8201" width="10.09765625" style="55" bestFit="1" customWidth="1"/>
    <col min="8202" max="8202" width="10.09765625" style="55" customWidth="1"/>
    <col min="8203" max="8203" width="10.19921875" style="55" customWidth="1"/>
    <col min="8204" max="8204" width="15.8984375" style="55" bestFit="1" customWidth="1"/>
    <col min="8205" max="8205" width="10.796875" style="55" customWidth="1"/>
    <col min="8206" max="8206" width="10.19921875" style="55" customWidth="1"/>
    <col min="8207" max="8207" width="10.8984375" style="55" customWidth="1"/>
    <col min="8208" max="8208" width="17.19921875" style="55" customWidth="1"/>
    <col min="8209" max="8209" width="7.296875" style="55" customWidth="1"/>
    <col min="8210" max="8210" width="11" style="55" customWidth="1"/>
    <col min="8211" max="8211" width="10.796875" style="55" customWidth="1"/>
    <col min="8212" max="8212" width="10.796875" style="55" bestFit="1" customWidth="1"/>
    <col min="8213" max="8213" width="11" style="55" customWidth="1"/>
    <col min="8214" max="8214" width="6.296875" style="55" customWidth="1"/>
    <col min="8215" max="8215" width="9.09765625" style="55"/>
    <col min="8216" max="8216" width="33.19921875" style="55" customWidth="1"/>
    <col min="8217" max="8453" width="9.09765625" style="55"/>
    <col min="8454" max="8454" width="5.19921875" style="55" customWidth="1"/>
    <col min="8455" max="8455" width="8" style="55" customWidth="1"/>
    <col min="8456" max="8456" width="44.296875" style="55" bestFit="1" customWidth="1"/>
    <col min="8457" max="8457" width="10.09765625" style="55" bestFit="1" customWidth="1"/>
    <col min="8458" max="8458" width="10.09765625" style="55" customWidth="1"/>
    <col min="8459" max="8459" width="10.19921875" style="55" customWidth="1"/>
    <col min="8460" max="8460" width="15.8984375" style="55" bestFit="1" customWidth="1"/>
    <col min="8461" max="8461" width="10.796875" style="55" customWidth="1"/>
    <col min="8462" max="8462" width="10.19921875" style="55" customWidth="1"/>
    <col min="8463" max="8463" width="10.8984375" style="55" customWidth="1"/>
    <col min="8464" max="8464" width="17.19921875" style="55" customWidth="1"/>
    <col min="8465" max="8465" width="7.296875" style="55" customWidth="1"/>
    <col min="8466" max="8466" width="11" style="55" customWidth="1"/>
    <col min="8467" max="8467" width="10.796875" style="55" customWidth="1"/>
    <col min="8468" max="8468" width="10.796875" style="55" bestFit="1" customWidth="1"/>
    <col min="8469" max="8469" width="11" style="55" customWidth="1"/>
    <col min="8470" max="8470" width="6.296875" style="55" customWidth="1"/>
    <col min="8471" max="8471" width="9.09765625" style="55"/>
    <col min="8472" max="8472" width="33.19921875" style="55" customWidth="1"/>
    <col min="8473" max="8709" width="9.09765625" style="55"/>
    <col min="8710" max="8710" width="5.19921875" style="55" customWidth="1"/>
    <col min="8711" max="8711" width="8" style="55" customWidth="1"/>
    <col min="8712" max="8712" width="44.296875" style="55" bestFit="1" customWidth="1"/>
    <col min="8713" max="8713" width="10.09765625" style="55" bestFit="1" customWidth="1"/>
    <col min="8714" max="8714" width="10.09765625" style="55" customWidth="1"/>
    <col min="8715" max="8715" width="10.19921875" style="55" customWidth="1"/>
    <col min="8716" max="8716" width="15.8984375" style="55" bestFit="1" customWidth="1"/>
    <col min="8717" max="8717" width="10.796875" style="55" customWidth="1"/>
    <col min="8718" max="8718" width="10.19921875" style="55" customWidth="1"/>
    <col min="8719" max="8719" width="10.8984375" style="55" customWidth="1"/>
    <col min="8720" max="8720" width="17.19921875" style="55" customWidth="1"/>
    <col min="8721" max="8721" width="7.296875" style="55" customWidth="1"/>
    <col min="8722" max="8722" width="11" style="55" customWidth="1"/>
    <col min="8723" max="8723" width="10.796875" style="55" customWidth="1"/>
    <col min="8724" max="8724" width="10.796875" style="55" bestFit="1" customWidth="1"/>
    <col min="8725" max="8725" width="11" style="55" customWidth="1"/>
    <col min="8726" max="8726" width="6.296875" style="55" customWidth="1"/>
    <col min="8727" max="8727" width="9.09765625" style="55"/>
    <col min="8728" max="8728" width="33.19921875" style="55" customWidth="1"/>
    <col min="8729" max="8965" width="9.09765625" style="55"/>
    <col min="8966" max="8966" width="5.19921875" style="55" customWidth="1"/>
    <col min="8967" max="8967" width="8" style="55" customWidth="1"/>
    <col min="8968" max="8968" width="44.296875" style="55" bestFit="1" customWidth="1"/>
    <col min="8969" max="8969" width="10.09765625" style="55" bestFit="1" customWidth="1"/>
    <col min="8970" max="8970" width="10.09765625" style="55" customWidth="1"/>
    <col min="8971" max="8971" width="10.19921875" style="55" customWidth="1"/>
    <col min="8972" max="8972" width="15.8984375" style="55" bestFit="1" customWidth="1"/>
    <col min="8973" max="8973" width="10.796875" style="55" customWidth="1"/>
    <col min="8974" max="8974" width="10.19921875" style="55" customWidth="1"/>
    <col min="8975" max="8975" width="10.8984375" style="55" customWidth="1"/>
    <col min="8976" max="8976" width="17.19921875" style="55" customWidth="1"/>
    <col min="8977" max="8977" width="7.296875" style="55" customWidth="1"/>
    <col min="8978" max="8978" width="11" style="55" customWidth="1"/>
    <col min="8979" max="8979" width="10.796875" style="55" customWidth="1"/>
    <col min="8980" max="8980" width="10.796875" style="55" bestFit="1" customWidth="1"/>
    <col min="8981" max="8981" width="11" style="55" customWidth="1"/>
    <col min="8982" max="8982" width="6.296875" style="55" customWidth="1"/>
    <col min="8983" max="8983" width="9.09765625" style="55"/>
    <col min="8984" max="8984" width="33.19921875" style="55" customWidth="1"/>
    <col min="8985" max="9221" width="9.09765625" style="55"/>
    <col min="9222" max="9222" width="5.19921875" style="55" customWidth="1"/>
    <col min="9223" max="9223" width="8" style="55" customWidth="1"/>
    <col min="9224" max="9224" width="44.296875" style="55" bestFit="1" customWidth="1"/>
    <col min="9225" max="9225" width="10.09765625" style="55" bestFit="1" customWidth="1"/>
    <col min="9226" max="9226" width="10.09765625" style="55" customWidth="1"/>
    <col min="9227" max="9227" width="10.19921875" style="55" customWidth="1"/>
    <col min="9228" max="9228" width="15.8984375" style="55" bestFit="1" customWidth="1"/>
    <col min="9229" max="9229" width="10.796875" style="55" customWidth="1"/>
    <col min="9230" max="9230" width="10.19921875" style="55" customWidth="1"/>
    <col min="9231" max="9231" width="10.8984375" style="55" customWidth="1"/>
    <col min="9232" max="9232" width="17.19921875" style="55" customWidth="1"/>
    <col min="9233" max="9233" width="7.296875" style="55" customWidth="1"/>
    <col min="9234" max="9234" width="11" style="55" customWidth="1"/>
    <col min="9235" max="9235" width="10.796875" style="55" customWidth="1"/>
    <col min="9236" max="9236" width="10.796875" style="55" bestFit="1" customWidth="1"/>
    <col min="9237" max="9237" width="11" style="55" customWidth="1"/>
    <col min="9238" max="9238" width="6.296875" style="55" customWidth="1"/>
    <col min="9239" max="9239" width="9.09765625" style="55"/>
    <col min="9240" max="9240" width="33.19921875" style="55" customWidth="1"/>
    <col min="9241" max="9477" width="9.09765625" style="55"/>
    <col min="9478" max="9478" width="5.19921875" style="55" customWidth="1"/>
    <col min="9479" max="9479" width="8" style="55" customWidth="1"/>
    <col min="9480" max="9480" width="44.296875" style="55" bestFit="1" customWidth="1"/>
    <col min="9481" max="9481" width="10.09765625" style="55" bestFit="1" customWidth="1"/>
    <col min="9482" max="9482" width="10.09765625" style="55" customWidth="1"/>
    <col min="9483" max="9483" width="10.19921875" style="55" customWidth="1"/>
    <col min="9484" max="9484" width="15.8984375" style="55" bestFit="1" customWidth="1"/>
    <col min="9485" max="9485" width="10.796875" style="55" customWidth="1"/>
    <col min="9486" max="9486" width="10.19921875" style="55" customWidth="1"/>
    <col min="9487" max="9487" width="10.8984375" style="55" customWidth="1"/>
    <col min="9488" max="9488" width="17.19921875" style="55" customWidth="1"/>
    <col min="9489" max="9489" width="7.296875" style="55" customWidth="1"/>
    <col min="9490" max="9490" width="11" style="55" customWidth="1"/>
    <col min="9491" max="9491" width="10.796875" style="55" customWidth="1"/>
    <col min="9492" max="9492" width="10.796875" style="55" bestFit="1" customWidth="1"/>
    <col min="9493" max="9493" width="11" style="55" customWidth="1"/>
    <col min="9494" max="9494" width="6.296875" style="55" customWidth="1"/>
    <col min="9495" max="9495" width="9.09765625" style="55"/>
    <col min="9496" max="9496" width="33.19921875" style="55" customWidth="1"/>
    <col min="9497" max="9733" width="9.09765625" style="55"/>
    <col min="9734" max="9734" width="5.19921875" style="55" customWidth="1"/>
    <col min="9735" max="9735" width="8" style="55" customWidth="1"/>
    <col min="9736" max="9736" width="44.296875" style="55" bestFit="1" customWidth="1"/>
    <col min="9737" max="9737" width="10.09765625" style="55" bestFit="1" customWidth="1"/>
    <col min="9738" max="9738" width="10.09765625" style="55" customWidth="1"/>
    <col min="9739" max="9739" width="10.19921875" style="55" customWidth="1"/>
    <col min="9740" max="9740" width="15.8984375" style="55" bestFit="1" customWidth="1"/>
    <col min="9741" max="9741" width="10.796875" style="55" customWidth="1"/>
    <col min="9742" max="9742" width="10.19921875" style="55" customWidth="1"/>
    <col min="9743" max="9743" width="10.8984375" style="55" customWidth="1"/>
    <col min="9744" max="9744" width="17.19921875" style="55" customWidth="1"/>
    <col min="9745" max="9745" width="7.296875" style="55" customWidth="1"/>
    <col min="9746" max="9746" width="11" style="55" customWidth="1"/>
    <col min="9747" max="9747" width="10.796875" style="55" customWidth="1"/>
    <col min="9748" max="9748" width="10.796875" style="55" bestFit="1" customWidth="1"/>
    <col min="9749" max="9749" width="11" style="55" customWidth="1"/>
    <col min="9750" max="9750" width="6.296875" style="55" customWidth="1"/>
    <col min="9751" max="9751" width="9.09765625" style="55"/>
    <col min="9752" max="9752" width="33.19921875" style="55" customWidth="1"/>
    <col min="9753" max="9989" width="9.09765625" style="55"/>
    <col min="9990" max="9990" width="5.19921875" style="55" customWidth="1"/>
    <col min="9991" max="9991" width="8" style="55" customWidth="1"/>
    <col min="9992" max="9992" width="44.296875" style="55" bestFit="1" customWidth="1"/>
    <col min="9993" max="9993" width="10.09765625" style="55" bestFit="1" customWidth="1"/>
    <col min="9994" max="9994" width="10.09765625" style="55" customWidth="1"/>
    <col min="9995" max="9995" width="10.19921875" style="55" customWidth="1"/>
    <col min="9996" max="9996" width="15.8984375" style="55" bestFit="1" customWidth="1"/>
    <col min="9997" max="9997" width="10.796875" style="55" customWidth="1"/>
    <col min="9998" max="9998" width="10.19921875" style="55" customWidth="1"/>
    <col min="9999" max="9999" width="10.8984375" style="55" customWidth="1"/>
    <col min="10000" max="10000" width="17.19921875" style="55" customWidth="1"/>
    <col min="10001" max="10001" width="7.296875" style="55" customWidth="1"/>
    <col min="10002" max="10002" width="11" style="55" customWidth="1"/>
    <col min="10003" max="10003" width="10.796875" style="55" customWidth="1"/>
    <col min="10004" max="10004" width="10.796875" style="55" bestFit="1" customWidth="1"/>
    <col min="10005" max="10005" width="11" style="55" customWidth="1"/>
    <col min="10006" max="10006" width="6.296875" style="55" customWidth="1"/>
    <col min="10007" max="10007" width="9.09765625" style="55"/>
    <col min="10008" max="10008" width="33.19921875" style="55" customWidth="1"/>
    <col min="10009" max="10245" width="9.09765625" style="55"/>
    <col min="10246" max="10246" width="5.19921875" style="55" customWidth="1"/>
    <col min="10247" max="10247" width="8" style="55" customWidth="1"/>
    <col min="10248" max="10248" width="44.296875" style="55" bestFit="1" customWidth="1"/>
    <col min="10249" max="10249" width="10.09765625" style="55" bestFit="1" customWidth="1"/>
    <col min="10250" max="10250" width="10.09765625" style="55" customWidth="1"/>
    <col min="10251" max="10251" width="10.19921875" style="55" customWidth="1"/>
    <col min="10252" max="10252" width="15.8984375" style="55" bestFit="1" customWidth="1"/>
    <col min="10253" max="10253" width="10.796875" style="55" customWidth="1"/>
    <col min="10254" max="10254" width="10.19921875" style="55" customWidth="1"/>
    <col min="10255" max="10255" width="10.8984375" style="55" customWidth="1"/>
    <col min="10256" max="10256" width="17.19921875" style="55" customWidth="1"/>
    <col min="10257" max="10257" width="7.296875" style="55" customWidth="1"/>
    <col min="10258" max="10258" width="11" style="55" customWidth="1"/>
    <col min="10259" max="10259" width="10.796875" style="55" customWidth="1"/>
    <col min="10260" max="10260" width="10.796875" style="55" bestFit="1" customWidth="1"/>
    <col min="10261" max="10261" width="11" style="55" customWidth="1"/>
    <col min="10262" max="10262" width="6.296875" style="55" customWidth="1"/>
    <col min="10263" max="10263" width="9.09765625" style="55"/>
    <col min="10264" max="10264" width="33.19921875" style="55" customWidth="1"/>
    <col min="10265" max="10501" width="9.09765625" style="55"/>
    <col min="10502" max="10502" width="5.19921875" style="55" customWidth="1"/>
    <col min="10503" max="10503" width="8" style="55" customWidth="1"/>
    <col min="10504" max="10504" width="44.296875" style="55" bestFit="1" customWidth="1"/>
    <col min="10505" max="10505" width="10.09765625" style="55" bestFit="1" customWidth="1"/>
    <col min="10506" max="10506" width="10.09765625" style="55" customWidth="1"/>
    <col min="10507" max="10507" width="10.19921875" style="55" customWidth="1"/>
    <col min="10508" max="10508" width="15.8984375" style="55" bestFit="1" customWidth="1"/>
    <col min="10509" max="10509" width="10.796875" style="55" customWidth="1"/>
    <col min="10510" max="10510" width="10.19921875" style="55" customWidth="1"/>
    <col min="10511" max="10511" width="10.8984375" style="55" customWidth="1"/>
    <col min="10512" max="10512" width="17.19921875" style="55" customWidth="1"/>
    <col min="10513" max="10513" width="7.296875" style="55" customWidth="1"/>
    <col min="10514" max="10514" width="11" style="55" customWidth="1"/>
    <col min="10515" max="10515" width="10.796875" style="55" customWidth="1"/>
    <col min="10516" max="10516" width="10.796875" style="55" bestFit="1" customWidth="1"/>
    <col min="10517" max="10517" width="11" style="55" customWidth="1"/>
    <col min="10518" max="10518" width="6.296875" style="55" customWidth="1"/>
    <col min="10519" max="10519" width="9.09765625" style="55"/>
    <col min="10520" max="10520" width="33.19921875" style="55" customWidth="1"/>
    <col min="10521" max="10757" width="9.09765625" style="55"/>
    <col min="10758" max="10758" width="5.19921875" style="55" customWidth="1"/>
    <col min="10759" max="10759" width="8" style="55" customWidth="1"/>
    <col min="10760" max="10760" width="44.296875" style="55" bestFit="1" customWidth="1"/>
    <col min="10761" max="10761" width="10.09765625" style="55" bestFit="1" customWidth="1"/>
    <col min="10762" max="10762" width="10.09765625" style="55" customWidth="1"/>
    <col min="10763" max="10763" width="10.19921875" style="55" customWidth="1"/>
    <col min="10764" max="10764" width="15.8984375" style="55" bestFit="1" customWidth="1"/>
    <col min="10765" max="10765" width="10.796875" style="55" customWidth="1"/>
    <col min="10766" max="10766" width="10.19921875" style="55" customWidth="1"/>
    <col min="10767" max="10767" width="10.8984375" style="55" customWidth="1"/>
    <col min="10768" max="10768" width="17.19921875" style="55" customWidth="1"/>
    <col min="10769" max="10769" width="7.296875" style="55" customWidth="1"/>
    <col min="10770" max="10770" width="11" style="55" customWidth="1"/>
    <col min="10771" max="10771" width="10.796875" style="55" customWidth="1"/>
    <col min="10772" max="10772" width="10.796875" style="55" bestFit="1" customWidth="1"/>
    <col min="10773" max="10773" width="11" style="55" customWidth="1"/>
    <col min="10774" max="10774" width="6.296875" style="55" customWidth="1"/>
    <col min="10775" max="10775" width="9.09765625" style="55"/>
    <col min="10776" max="10776" width="33.19921875" style="55" customWidth="1"/>
    <col min="10777" max="11013" width="9.09765625" style="55"/>
    <col min="11014" max="11014" width="5.19921875" style="55" customWidth="1"/>
    <col min="11015" max="11015" width="8" style="55" customWidth="1"/>
    <col min="11016" max="11016" width="44.296875" style="55" bestFit="1" customWidth="1"/>
    <col min="11017" max="11017" width="10.09765625" style="55" bestFit="1" customWidth="1"/>
    <col min="11018" max="11018" width="10.09765625" style="55" customWidth="1"/>
    <col min="11019" max="11019" width="10.19921875" style="55" customWidth="1"/>
    <col min="11020" max="11020" width="15.8984375" style="55" bestFit="1" customWidth="1"/>
    <col min="11021" max="11021" width="10.796875" style="55" customWidth="1"/>
    <col min="11022" max="11022" width="10.19921875" style="55" customWidth="1"/>
    <col min="11023" max="11023" width="10.8984375" style="55" customWidth="1"/>
    <col min="11024" max="11024" width="17.19921875" style="55" customWidth="1"/>
    <col min="11025" max="11025" width="7.296875" style="55" customWidth="1"/>
    <col min="11026" max="11026" width="11" style="55" customWidth="1"/>
    <col min="11027" max="11027" width="10.796875" style="55" customWidth="1"/>
    <col min="11028" max="11028" width="10.796875" style="55" bestFit="1" customWidth="1"/>
    <col min="11029" max="11029" width="11" style="55" customWidth="1"/>
    <col min="11030" max="11030" width="6.296875" style="55" customWidth="1"/>
    <col min="11031" max="11031" width="9.09765625" style="55"/>
    <col min="11032" max="11032" width="33.19921875" style="55" customWidth="1"/>
    <col min="11033" max="11269" width="9.09765625" style="55"/>
    <col min="11270" max="11270" width="5.19921875" style="55" customWidth="1"/>
    <col min="11271" max="11271" width="8" style="55" customWidth="1"/>
    <col min="11272" max="11272" width="44.296875" style="55" bestFit="1" customWidth="1"/>
    <col min="11273" max="11273" width="10.09765625" style="55" bestFit="1" customWidth="1"/>
    <col min="11274" max="11274" width="10.09765625" style="55" customWidth="1"/>
    <col min="11275" max="11275" width="10.19921875" style="55" customWidth="1"/>
    <col min="11276" max="11276" width="15.8984375" style="55" bestFit="1" customWidth="1"/>
    <col min="11277" max="11277" width="10.796875" style="55" customWidth="1"/>
    <col min="11278" max="11278" width="10.19921875" style="55" customWidth="1"/>
    <col min="11279" max="11279" width="10.8984375" style="55" customWidth="1"/>
    <col min="11280" max="11280" width="17.19921875" style="55" customWidth="1"/>
    <col min="11281" max="11281" width="7.296875" style="55" customWidth="1"/>
    <col min="11282" max="11282" width="11" style="55" customWidth="1"/>
    <col min="11283" max="11283" width="10.796875" style="55" customWidth="1"/>
    <col min="11284" max="11284" width="10.796875" style="55" bestFit="1" customWidth="1"/>
    <col min="11285" max="11285" width="11" style="55" customWidth="1"/>
    <col min="11286" max="11286" width="6.296875" style="55" customWidth="1"/>
    <col min="11287" max="11287" width="9.09765625" style="55"/>
    <col min="11288" max="11288" width="33.19921875" style="55" customWidth="1"/>
    <col min="11289" max="11525" width="9.09765625" style="55"/>
    <col min="11526" max="11526" width="5.19921875" style="55" customWidth="1"/>
    <col min="11527" max="11527" width="8" style="55" customWidth="1"/>
    <col min="11528" max="11528" width="44.296875" style="55" bestFit="1" customWidth="1"/>
    <col min="11529" max="11529" width="10.09765625" style="55" bestFit="1" customWidth="1"/>
    <col min="11530" max="11530" width="10.09765625" style="55" customWidth="1"/>
    <col min="11531" max="11531" width="10.19921875" style="55" customWidth="1"/>
    <col min="11532" max="11532" width="15.8984375" style="55" bestFit="1" customWidth="1"/>
    <col min="11533" max="11533" width="10.796875" style="55" customWidth="1"/>
    <col min="11534" max="11534" width="10.19921875" style="55" customWidth="1"/>
    <col min="11535" max="11535" width="10.8984375" style="55" customWidth="1"/>
    <col min="11536" max="11536" width="17.19921875" style="55" customWidth="1"/>
    <col min="11537" max="11537" width="7.296875" style="55" customWidth="1"/>
    <col min="11538" max="11538" width="11" style="55" customWidth="1"/>
    <col min="11539" max="11539" width="10.796875" style="55" customWidth="1"/>
    <col min="11540" max="11540" width="10.796875" style="55" bestFit="1" customWidth="1"/>
    <col min="11541" max="11541" width="11" style="55" customWidth="1"/>
    <col min="11542" max="11542" width="6.296875" style="55" customWidth="1"/>
    <col min="11543" max="11543" width="9.09765625" style="55"/>
    <col min="11544" max="11544" width="33.19921875" style="55" customWidth="1"/>
    <col min="11545" max="11781" width="9.09765625" style="55"/>
    <col min="11782" max="11782" width="5.19921875" style="55" customWidth="1"/>
    <col min="11783" max="11783" width="8" style="55" customWidth="1"/>
    <col min="11784" max="11784" width="44.296875" style="55" bestFit="1" customWidth="1"/>
    <col min="11785" max="11785" width="10.09765625" style="55" bestFit="1" customWidth="1"/>
    <col min="11786" max="11786" width="10.09765625" style="55" customWidth="1"/>
    <col min="11787" max="11787" width="10.19921875" style="55" customWidth="1"/>
    <col min="11788" max="11788" width="15.8984375" style="55" bestFit="1" customWidth="1"/>
    <col min="11789" max="11789" width="10.796875" style="55" customWidth="1"/>
    <col min="11790" max="11790" width="10.19921875" style="55" customWidth="1"/>
    <col min="11791" max="11791" width="10.8984375" style="55" customWidth="1"/>
    <col min="11792" max="11792" width="17.19921875" style="55" customWidth="1"/>
    <col min="11793" max="11793" width="7.296875" style="55" customWidth="1"/>
    <col min="11794" max="11794" width="11" style="55" customWidth="1"/>
    <col min="11795" max="11795" width="10.796875" style="55" customWidth="1"/>
    <col min="11796" max="11796" width="10.796875" style="55" bestFit="1" customWidth="1"/>
    <col min="11797" max="11797" width="11" style="55" customWidth="1"/>
    <col min="11798" max="11798" width="6.296875" style="55" customWidth="1"/>
    <col min="11799" max="11799" width="9.09765625" style="55"/>
    <col min="11800" max="11800" width="33.19921875" style="55" customWidth="1"/>
    <col min="11801" max="12037" width="9.09765625" style="55"/>
    <col min="12038" max="12038" width="5.19921875" style="55" customWidth="1"/>
    <col min="12039" max="12039" width="8" style="55" customWidth="1"/>
    <col min="12040" max="12040" width="44.296875" style="55" bestFit="1" customWidth="1"/>
    <col min="12041" max="12041" width="10.09765625" style="55" bestFit="1" customWidth="1"/>
    <col min="12042" max="12042" width="10.09765625" style="55" customWidth="1"/>
    <col min="12043" max="12043" width="10.19921875" style="55" customWidth="1"/>
    <col min="12044" max="12044" width="15.8984375" style="55" bestFit="1" customWidth="1"/>
    <col min="12045" max="12045" width="10.796875" style="55" customWidth="1"/>
    <col min="12046" max="12046" width="10.19921875" style="55" customWidth="1"/>
    <col min="12047" max="12047" width="10.8984375" style="55" customWidth="1"/>
    <col min="12048" max="12048" width="17.19921875" style="55" customWidth="1"/>
    <col min="12049" max="12049" width="7.296875" style="55" customWidth="1"/>
    <col min="12050" max="12050" width="11" style="55" customWidth="1"/>
    <col min="12051" max="12051" width="10.796875" style="55" customWidth="1"/>
    <col min="12052" max="12052" width="10.796875" style="55" bestFit="1" customWidth="1"/>
    <col min="12053" max="12053" width="11" style="55" customWidth="1"/>
    <col min="12054" max="12054" width="6.296875" style="55" customWidth="1"/>
    <col min="12055" max="12055" width="9.09765625" style="55"/>
    <col min="12056" max="12056" width="33.19921875" style="55" customWidth="1"/>
    <col min="12057" max="12293" width="9.09765625" style="55"/>
    <col min="12294" max="12294" width="5.19921875" style="55" customWidth="1"/>
    <col min="12295" max="12295" width="8" style="55" customWidth="1"/>
    <col min="12296" max="12296" width="44.296875" style="55" bestFit="1" customWidth="1"/>
    <col min="12297" max="12297" width="10.09765625" style="55" bestFit="1" customWidth="1"/>
    <col min="12298" max="12298" width="10.09765625" style="55" customWidth="1"/>
    <col min="12299" max="12299" width="10.19921875" style="55" customWidth="1"/>
    <col min="12300" max="12300" width="15.8984375" style="55" bestFit="1" customWidth="1"/>
    <col min="12301" max="12301" width="10.796875" style="55" customWidth="1"/>
    <col min="12302" max="12302" width="10.19921875" style="55" customWidth="1"/>
    <col min="12303" max="12303" width="10.8984375" style="55" customWidth="1"/>
    <col min="12304" max="12304" width="17.19921875" style="55" customWidth="1"/>
    <col min="12305" max="12305" width="7.296875" style="55" customWidth="1"/>
    <col min="12306" max="12306" width="11" style="55" customWidth="1"/>
    <col min="12307" max="12307" width="10.796875" style="55" customWidth="1"/>
    <col min="12308" max="12308" width="10.796875" style="55" bestFit="1" customWidth="1"/>
    <col min="12309" max="12309" width="11" style="55" customWidth="1"/>
    <col min="12310" max="12310" width="6.296875" style="55" customWidth="1"/>
    <col min="12311" max="12311" width="9.09765625" style="55"/>
    <col min="12312" max="12312" width="33.19921875" style="55" customWidth="1"/>
    <col min="12313" max="12549" width="9.09765625" style="55"/>
    <col min="12550" max="12550" width="5.19921875" style="55" customWidth="1"/>
    <col min="12551" max="12551" width="8" style="55" customWidth="1"/>
    <col min="12552" max="12552" width="44.296875" style="55" bestFit="1" customWidth="1"/>
    <col min="12553" max="12553" width="10.09765625" style="55" bestFit="1" customWidth="1"/>
    <col min="12554" max="12554" width="10.09765625" style="55" customWidth="1"/>
    <col min="12555" max="12555" width="10.19921875" style="55" customWidth="1"/>
    <col min="12556" max="12556" width="15.8984375" style="55" bestFit="1" customWidth="1"/>
    <col min="12557" max="12557" width="10.796875" style="55" customWidth="1"/>
    <col min="12558" max="12558" width="10.19921875" style="55" customWidth="1"/>
    <col min="12559" max="12559" width="10.8984375" style="55" customWidth="1"/>
    <col min="12560" max="12560" width="17.19921875" style="55" customWidth="1"/>
    <col min="12561" max="12561" width="7.296875" style="55" customWidth="1"/>
    <col min="12562" max="12562" width="11" style="55" customWidth="1"/>
    <col min="12563" max="12563" width="10.796875" style="55" customWidth="1"/>
    <col min="12564" max="12564" width="10.796875" style="55" bestFit="1" customWidth="1"/>
    <col min="12565" max="12565" width="11" style="55" customWidth="1"/>
    <col min="12566" max="12566" width="6.296875" style="55" customWidth="1"/>
    <col min="12567" max="12567" width="9.09765625" style="55"/>
    <col min="12568" max="12568" width="33.19921875" style="55" customWidth="1"/>
    <col min="12569" max="12805" width="9.09765625" style="55"/>
    <col min="12806" max="12806" width="5.19921875" style="55" customWidth="1"/>
    <col min="12807" max="12807" width="8" style="55" customWidth="1"/>
    <col min="12808" max="12808" width="44.296875" style="55" bestFit="1" customWidth="1"/>
    <col min="12809" max="12809" width="10.09765625" style="55" bestFit="1" customWidth="1"/>
    <col min="12810" max="12810" width="10.09765625" style="55" customWidth="1"/>
    <col min="12811" max="12811" width="10.19921875" style="55" customWidth="1"/>
    <col min="12812" max="12812" width="15.8984375" style="55" bestFit="1" customWidth="1"/>
    <col min="12813" max="12813" width="10.796875" style="55" customWidth="1"/>
    <col min="12814" max="12814" width="10.19921875" style="55" customWidth="1"/>
    <col min="12815" max="12815" width="10.8984375" style="55" customWidth="1"/>
    <col min="12816" max="12816" width="17.19921875" style="55" customWidth="1"/>
    <col min="12817" max="12817" width="7.296875" style="55" customWidth="1"/>
    <col min="12818" max="12818" width="11" style="55" customWidth="1"/>
    <col min="12819" max="12819" width="10.796875" style="55" customWidth="1"/>
    <col min="12820" max="12820" width="10.796875" style="55" bestFit="1" customWidth="1"/>
    <col min="12821" max="12821" width="11" style="55" customWidth="1"/>
    <col min="12822" max="12822" width="6.296875" style="55" customWidth="1"/>
    <col min="12823" max="12823" width="9.09765625" style="55"/>
    <col min="12824" max="12824" width="33.19921875" style="55" customWidth="1"/>
    <col min="12825" max="13061" width="9.09765625" style="55"/>
    <col min="13062" max="13062" width="5.19921875" style="55" customWidth="1"/>
    <col min="13063" max="13063" width="8" style="55" customWidth="1"/>
    <col min="13064" max="13064" width="44.296875" style="55" bestFit="1" customWidth="1"/>
    <col min="13065" max="13065" width="10.09765625" style="55" bestFit="1" customWidth="1"/>
    <col min="13066" max="13066" width="10.09765625" style="55" customWidth="1"/>
    <col min="13067" max="13067" width="10.19921875" style="55" customWidth="1"/>
    <col min="13068" max="13068" width="15.8984375" style="55" bestFit="1" customWidth="1"/>
    <col min="13069" max="13069" width="10.796875" style="55" customWidth="1"/>
    <col min="13070" max="13070" width="10.19921875" style="55" customWidth="1"/>
    <col min="13071" max="13071" width="10.8984375" style="55" customWidth="1"/>
    <col min="13072" max="13072" width="17.19921875" style="55" customWidth="1"/>
    <col min="13073" max="13073" width="7.296875" style="55" customWidth="1"/>
    <col min="13074" max="13074" width="11" style="55" customWidth="1"/>
    <col min="13075" max="13075" width="10.796875" style="55" customWidth="1"/>
    <col min="13076" max="13076" width="10.796875" style="55" bestFit="1" customWidth="1"/>
    <col min="13077" max="13077" width="11" style="55" customWidth="1"/>
    <col min="13078" max="13078" width="6.296875" style="55" customWidth="1"/>
    <col min="13079" max="13079" width="9.09765625" style="55"/>
    <col min="13080" max="13080" width="33.19921875" style="55" customWidth="1"/>
    <col min="13081" max="13317" width="9.09765625" style="55"/>
    <col min="13318" max="13318" width="5.19921875" style="55" customWidth="1"/>
    <col min="13319" max="13319" width="8" style="55" customWidth="1"/>
    <col min="13320" max="13320" width="44.296875" style="55" bestFit="1" customWidth="1"/>
    <col min="13321" max="13321" width="10.09765625" style="55" bestFit="1" customWidth="1"/>
    <col min="13322" max="13322" width="10.09765625" style="55" customWidth="1"/>
    <col min="13323" max="13323" width="10.19921875" style="55" customWidth="1"/>
    <col min="13324" max="13324" width="15.8984375" style="55" bestFit="1" customWidth="1"/>
    <col min="13325" max="13325" width="10.796875" style="55" customWidth="1"/>
    <col min="13326" max="13326" width="10.19921875" style="55" customWidth="1"/>
    <col min="13327" max="13327" width="10.8984375" style="55" customWidth="1"/>
    <col min="13328" max="13328" width="17.19921875" style="55" customWidth="1"/>
    <col min="13329" max="13329" width="7.296875" style="55" customWidth="1"/>
    <col min="13330" max="13330" width="11" style="55" customWidth="1"/>
    <col min="13331" max="13331" width="10.796875" style="55" customWidth="1"/>
    <col min="13332" max="13332" width="10.796875" style="55" bestFit="1" customWidth="1"/>
    <col min="13333" max="13333" width="11" style="55" customWidth="1"/>
    <col min="13334" max="13334" width="6.296875" style="55" customWidth="1"/>
    <col min="13335" max="13335" width="9.09765625" style="55"/>
    <col min="13336" max="13336" width="33.19921875" style="55" customWidth="1"/>
    <col min="13337" max="13573" width="9.09765625" style="55"/>
    <col min="13574" max="13574" width="5.19921875" style="55" customWidth="1"/>
    <col min="13575" max="13575" width="8" style="55" customWidth="1"/>
    <col min="13576" max="13576" width="44.296875" style="55" bestFit="1" customWidth="1"/>
    <col min="13577" max="13577" width="10.09765625" style="55" bestFit="1" customWidth="1"/>
    <col min="13578" max="13578" width="10.09765625" style="55" customWidth="1"/>
    <col min="13579" max="13579" width="10.19921875" style="55" customWidth="1"/>
    <col min="13580" max="13580" width="15.8984375" style="55" bestFit="1" customWidth="1"/>
    <col min="13581" max="13581" width="10.796875" style="55" customWidth="1"/>
    <col min="13582" max="13582" width="10.19921875" style="55" customWidth="1"/>
    <col min="13583" max="13583" width="10.8984375" style="55" customWidth="1"/>
    <col min="13584" max="13584" width="17.19921875" style="55" customWidth="1"/>
    <col min="13585" max="13585" width="7.296875" style="55" customWidth="1"/>
    <col min="13586" max="13586" width="11" style="55" customWidth="1"/>
    <col min="13587" max="13587" width="10.796875" style="55" customWidth="1"/>
    <col min="13588" max="13588" width="10.796875" style="55" bestFit="1" customWidth="1"/>
    <col min="13589" max="13589" width="11" style="55" customWidth="1"/>
    <col min="13590" max="13590" width="6.296875" style="55" customWidth="1"/>
    <col min="13591" max="13591" width="9.09765625" style="55"/>
    <col min="13592" max="13592" width="33.19921875" style="55" customWidth="1"/>
    <col min="13593" max="13829" width="9.09765625" style="55"/>
    <col min="13830" max="13830" width="5.19921875" style="55" customWidth="1"/>
    <col min="13831" max="13831" width="8" style="55" customWidth="1"/>
    <col min="13832" max="13832" width="44.296875" style="55" bestFit="1" customWidth="1"/>
    <col min="13833" max="13833" width="10.09765625" style="55" bestFit="1" customWidth="1"/>
    <col min="13834" max="13834" width="10.09765625" style="55" customWidth="1"/>
    <col min="13835" max="13835" width="10.19921875" style="55" customWidth="1"/>
    <col min="13836" max="13836" width="15.8984375" style="55" bestFit="1" customWidth="1"/>
    <col min="13837" max="13837" width="10.796875" style="55" customWidth="1"/>
    <col min="13838" max="13838" width="10.19921875" style="55" customWidth="1"/>
    <col min="13839" max="13839" width="10.8984375" style="55" customWidth="1"/>
    <col min="13840" max="13840" width="17.19921875" style="55" customWidth="1"/>
    <col min="13841" max="13841" width="7.296875" style="55" customWidth="1"/>
    <col min="13842" max="13842" width="11" style="55" customWidth="1"/>
    <col min="13843" max="13843" width="10.796875" style="55" customWidth="1"/>
    <col min="13844" max="13844" width="10.796875" style="55" bestFit="1" customWidth="1"/>
    <col min="13845" max="13845" width="11" style="55" customWidth="1"/>
    <col min="13846" max="13846" width="6.296875" style="55" customWidth="1"/>
    <col min="13847" max="13847" width="9.09765625" style="55"/>
    <col min="13848" max="13848" width="33.19921875" style="55" customWidth="1"/>
    <col min="13849" max="14085" width="9.09765625" style="55"/>
    <col min="14086" max="14086" width="5.19921875" style="55" customWidth="1"/>
    <col min="14087" max="14087" width="8" style="55" customWidth="1"/>
    <col min="14088" max="14088" width="44.296875" style="55" bestFit="1" customWidth="1"/>
    <col min="14089" max="14089" width="10.09765625" style="55" bestFit="1" customWidth="1"/>
    <col min="14090" max="14090" width="10.09765625" style="55" customWidth="1"/>
    <col min="14091" max="14091" width="10.19921875" style="55" customWidth="1"/>
    <col min="14092" max="14092" width="15.8984375" style="55" bestFit="1" customWidth="1"/>
    <col min="14093" max="14093" width="10.796875" style="55" customWidth="1"/>
    <col min="14094" max="14094" width="10.19921875" style="55" customWidth="1"/>
    <col min="14095" max="14095" width="10.8984375" style="55" customWidth="1"/>
    <col min="14096" max="14096" width="17.19921875" style="55" customWidth="1"/>
    <col min="14097" max="14097" width="7.296875" style="55" customWidth="1"/>
    <col min="14098" max="14098" width="11" style="55" customWidth="1"/>
    <col min="14099" max="14099" width="10.796875" style="55" customWidth="1"/>
    <col min="14100" max="14100" width="10.796875" style="55" bestFit="1" customWidth="1"/>
    <col min="14101" max="14101" width="11" style="55" customWidth="1"/>
    <col min="14102" max="14102" width="6.296875" style="55" customWidth="1"/>
    <col min="14103" max="14103" width="9.09765625" style="55"/>
    <col min="14104" max="14104" width="33.19921875" style="55" customWidth="1"/>
    <col min="14105" max="14341" width="9.09765625" style="55"/>
    <col min="14342" max="14342" width="5.19921875" style="55" customWidth="1"/>
    <col min="14343" max="14343" width="8" style="55" customWidth="1"/>
    <col min="14344" max="14344" width="44.296875" style="55" bestFit="1" customWidth="1"/>
    <col min="14345" max="14345" width="10.09765625" style="55" bestFit="1" customWidth="1"/>
    <col min="14346" max="14346" width="10.09765625" style="55" customWidth="1"/>
    <col min="14347" max="14347" width="10.19921875" style="55" customWidth="1"/>
    <col min="14348" max="14348" width="15.8984375" style="55" bestFit="1" customWidth="1"/>
    <col min="14349" max="14349" width="10.796875" style="55" customWidth="1"/>
    <col min="14350" max="14350" width="10.19921875" style="55" customWidth="1"/>
    <col min="14351" max="14351" width="10.8984375" style="55" customWidth="1"/>
    <col min="14352" max="14352" width="17.19921875" style="55" customWidth="1"/>
    <col min="14353" max="14353" width="7.296875" style="55" customWidth="1"/>
    <col min="14354" max="14354" width="11" style="55" customWidth="1"/>
    <col min="14355" max="14355" width="10.796875" style="55" customWidth="1"/>
    <col min="14356" max="14356" width="10.796875" style="55" bestFit="1" customWidth="1"/>
    <col min="14357" max="14357" width="11" style="55" customWidth="1"/>
    <col min="14358" max="14358" width="6.296875" style="55" customWidth="1"/>
    <col min="14359" max="14359" width="9.09765625" style="55"/>
    <col min="14360" max="14360" width="33.19921875" style="55" customWidth="1"/>
    <col min="14361" max="14597" width="9.09765625" style="55"/>
    <col min="14598" max="14598" width="5.19921875" style="55" customWidth="1"/>
    <col min="14599" max="14599" width="8" style="55" customWidth="1"/>
    <col min="14600" max="14600" width="44.296875" style="55" bestFit="1" customWidth="1"/>
    <col min="14601" max="14601" width="10.09765625" style="55" bestFit="1" customWidth="1"/>
    <col min="14602" max="14602" width="10.09765625" style="55" customWidth="1"/>
    <col min="14603" max="14603" width="10.19921875" style="55" customWidth="1"/>
    <col min="14604" max="14604" width="15.8984375" style="55" bestFit="1" customWidth="1"/>
    <col min="14605" max="14605" width="10.796875" style="55" customWidth="1"/>
    <col min="14606" max="14606" width="10.19921875" style="55" customWidth="1"/>
    <col min="14607" max="14607" width="10.8984375" style="55" customWidth="1"/>
    <col min="14608" max="14608" width="17.19921875" style="55" customWidth="1"/>
    <col min="14609" max="14609" width="7.296875" style="55" customWidth="1"/>
    <col min="14610" max="14610" width="11" style="55" customWidth="1"/>
    <col min="14611" max="14611" width="10.796875" style="55" customWidth="1"/>
    <col min="14612" max="14612" width="10.796875" style="55" bestFit="1" customWidth="1"/>
    <col min="14613" max="14613" width="11" style="55" customWidth="1"/>
    <col min="14614" max="14614" width="6.296875" style="55" customWidth="1"/>
    <col min="14615" max="14615" width="9.09765625" style="55"/>
    <col min="14616" max="14616" width="33.19921875" style="55" customWidth="1"/>
    <col min="14617" max="14853" width="9.09765625" style="55"/>
    <col min="14854" max="14854" width="5.19921875" style="55" customWidth="1"/>
    <col min="14855" max="14855" width="8" style="55" customWidth="1"/>
    <col min="14856" max="14856" width="44.296875" style="55" bestFit="1" customWidth="1"/>
    <col min="14857" max="14857" width="10.09765625" style="55" bestFit="1" customWidth="1"/>
    <col min="14858" max="14858" width="10.09765625" style="55" customWidth="1"/>
    <col min="14859" max="14859" width="10.19921875" style="55" customWidth="1"/>
    <col min="14860" max="14860" width="15.8984375" style="55" bestFit="1" customWidth="1"/>
    <col min="14861" max="14861" width="10.796875" style="55" customWidth="1"/>
    <col min="14862" max="14862" width="10.19921875" style="55" customWidth="1"/>
    <col min="14863" max="14863" width="10.8984375" style="55" customWidth="1"/>
    <col min="14864" max="14864" width="17.19921875" style="55" customWidth="1"/>
    <col min="14865" max="14865" width="7.296875" style="55" customWidth="1"/>
    <col min="14866" max="14866" width="11" style="55" customWidth="1"/>
    <col min="14867" max="14867" width="10.796875" style="55" customWidth="1"/>
    <col min="14868" max="14868" width="10.796875" style="55" bestFit="1" customWidth="1"/>
    <col min="14869" max="14869" width="11" style="55" customWidth="1"/>
    <col min="14870" max="14870" width="6.296875" style="55" customWidth="1"/>
    <col min="14871" max="14871" width="9.09765625" style="55"/>
    <col min="14872" max="14872" width="33.19921875" style="55" customWidth="1"/>
    <col min="14873" max="15109" width="9.09765625" style="55"/>
    <col min="15110" max="15110" width="5.19921875" style="55" customWidth="1"/>
    <col min="15111" max="15111" width="8" style="55" customWidth="1"/>
    <col min="15112" max="15112" width="44.296875" style="55" bestFit="1" customWidth="1"/>
    <col min="15113" max="15113" width="10.09765625" style="55" bestFit="1" customWidth="1"/>
    <col min="15114" max="15114" width="10.09765625" style="55" customWidth="1"/>
    <col min="15115" max="15115" width="10.19921875" style="55" customWidth="1"/>
    <col min="15116" max="15116" width="15.8984375" style="55" bestFit="1" customWidth="1"/>
    <col min="15117" max="15117" width="10.796875" style="55" customWidth="1"/>
    <col min="15118" max="15118" width="10.19921875" style="55" customWidth="1"/>
    <col min="15119" max="15119" width="10.8984375" style="55" customWidth="1"/>
    <col min="15120" max="15120" width="17.19921875" style="55" customWidth="1"/>
    <col min="15121" max="15121" width="7.296875" style="55" customWidth="1"/>
    <col min="15122" max="15122" width="11" style="55" customWidth="1"/>
    <col min="15123" max="15123" width="10.796875" style="55" customWidth="1"/>
    <col min="15124" max="15124" width="10.796875" style="55" bestFit="1" customWidth="1"/>
    <col min="15125" max="15125" width="11" style="55" customWidth="1"/>
    <col min="15126" max="15126" width="6.296875" style="55" customWidth="1"/>
    <col min="15127" max="15127" width="9.09765625" style="55"/>
    <col min="15128" max="15128" width="33.19921875" style="55" customWidth="1"/>
    <col min="15129" max="15365" width="9.09765625" style="55"/>
    <col min="15366" max="15366" width="5.19921875" style="55" customWidth="1"/>
    <col min="15367" max="15367" width="8" style="55" customWidth="1"/>
    <col min="15368" max="15368" width="44.296875" style="55" bestFit="1" customWidth="1"/>
    <col min="15369" max="15369" width="10.09765625" style="55" bestFit="1" customWidth="1"/>
    <col min="15370" max="15370" width="10.09765625" style="55" customWidth="1"/>
    <col min="15371" max="15371" width="10.19921875" style="55" customWidth="1"/>
    <col min="15372" max="15372" width="15.8984375" style="55" bestFit="1" customWidth="1"/>
    <col min="15373" max="15373" width="10.796875" style="55" customWidth="1"/>
    <col min="15374" max="15374" width="10.19921875" style="55" customWidth="1"/>
    <col min="15375" max="15375" width="10.8984375" style="55" customWidth="1"/>
    <col min="15376" max="15376" width="17.19921875" style="55" customWidth="1"/>
    <col min="15377" max="15377" width="7.296875" style="55" customWidth="1"/>
    <col min="15378" max="15378" width="11" style="55" customWidth="1"/>
    <col min="15379" max="15379" width="10.796875" style="55" customWidth="1"/>
    <col min="15380" max="15380" width="10.796875" style="55" bestFit="1" customWidth="1"/>
    <col min="15381" max="15381" width="11" style="55" customWidth="1"/>
    <col min="15382" max="15382" width="6.296875" style="55" customWidth="1"/>
    <col min="15383" max="15383" width="9.09765625" style="55"/>
    <col min="15384" max="15384" width="33.19921875" style="55" customWidth="1"/>
    <col min="15385" max="15621" width="9.09765625" style="55"/>
    <col min="15622" max="15622" width="5.19921875" style="55" customWidth="1"/>
    <col min="15623" max="15623" width="8" style="55" customWidth="1"/>
    <col min="15624" max="15624" width="44.296875" style="55" bestFit="1" customWidth="1"/>
    <col min="15625" max="15625" width="10.09765625" style="55" bestFit="1" customWidth="1"/>
    <col min="15626" max="15626" width="10.09765625" style="55" customWidth="1"/>
    <col min="15627" max="15627" width="10.19921875" style="55" customWidth="1"/>
    <col min="15628" max="15628" width="15.8984375" style="55" bestFit="1" customWidth="1"/>
    <col min="15629" max="15629" width="10.796875" style="55" customWidth="1"/>
    <col min="15630" max="15630" width="10.19921875" style="55" customWidth="1"/>
    <col min="15631" max="15631" width="10.8984375" style="55" customWidth="1"/>
    <col min="15632" max="15632" width="17.19921875" style="55" customWidth="1"/>
    <col min="15633" max="15633" width="7.296875" style="55" customWidth="1"/>
    <col min="15634" max="15634" width="11" style="55" customWidth="1"/>
    <col min="15635" max="15635" width="10.796875" style="55" customWidth="1"/>
    <col min="15636" max="15636" width="10.796875" style="55" bestFit="1" customWidth="1"/>
    <col min="15637" max="15637" width="11" style="55" customWidth="1"/>
    <col min="15638" max="15638" width="6.296875" style="55" customWidth="1"/>
    <col min="15639" max="15639" width="9.09765625" style="55"/>
    <col min="15640" max="15640" width="33.19921875" style="55" customWidth="1"/>
    <col min="15641" max="15877" width="9.09765625" style="55"/>
    <col min="15878" max="15878" width="5.19921875" style="55" customWidth="1"/>
    <col min="15879" max="15879" width="8" style="55" customWidth="1"/>
    <col min="15880" max="15880" width="44.296875" style="55" bestFit="1" customWidth="1"/>
    <col min="15881" max="15881" width="10.09765625" style="55" bestFit="1" customWidth="1"/>
    <col min="15882" max="15882" width="10.09765625" style="55" customWidth="1"/>
    <col min="15883" max="15883" width="10.19921875" style="55" customWidth="1"/>
    <col min="15884" max="15884" width="15.8984375" style="55" bestFit="1" customWidth="1"/>
    <col min="15885" max="15885" width="10.796875" style="55" customWidth="1"/>
    <col min="15886" max="15886" width="10.19921875" style="55" customWidth="1"/>
    <col min="15887" max="15887" width="10.8984375" style="55" customWidth="1"/>
    <col min="15888" max="15888" width="17.19921875" style="55" customWidth="1"/>
    <col min="15889" max="15889" width="7.296875" style="55" customWidth="1"/>
    <col min="15890" max="15890" width="11" style="55" customWidth="1"/>
    <col min="15891" max="15891" width="10.796875" style="55" customWidth="1"/>
    <col min="15892" max="15892" width="10.796875" style="55" bestFit="1" customWidth="1"/>
    <col min="15893" max="15893" width="11" style="55" customWidth="1"/>
    <col min="15894" max="15894" width="6.296875" style="55" customWidth="1"/>
    <col min="15895" max="15895" width="9.09765625" style="55"/>
    <col min="15896" max="15896" width="33.19921875" style="55" customWidth="1"/>
    <col min="15897" max="16133" width="9.09765625" style="55"/>
    <col min="16134" max="16134" width="5.19921875" style="55" customWidth="1"/>
    <col min="16135" max="16135" width="8" style="55" customWidth="1"/>
    <col min="16136" max="16136" width="44.296875" style="55" bestFit="1" customWidth="1"/>
    <col min="16137" max="16137" width="10.09765625" style="55" bestFit="1" customWidth="1"/>
    <col min="16138" max="16138" width="10.09765625" style="55" customWidth="1"/>
    <col min="16139" max="16139" width="10.19921875" style="55" customWidth="1"/>
    <col min="16140" max="16140" width="15.8984375" style="55" bestFit="1" customWidth="1"/>
    <col min="16141" max="16141" width="10.796875" style="55" customWidth="1"/>
    <col min="16142" max="16142" width="10.19921875" style="55" customWidth="1"/>
    <col min="16143" max="16143" width="10.8984375" style="55" customWidth="1"/>
    <col min="16144" max="16144" width="17.19921875" style="55" customWidth="1"/>
    <col min="16145" max="16145" width="7.296875" style="55" customWidth="1"/>
    <col min="16146" max="16146" width="11" style="55" customWidth="1"/>
    <col min="16147" max="16147" width="10.796875" style="55" customWidth="1"/>
    <col min="16148" max="16148" width="10.796875" style="55" bestFit="1" customWidth="1"/>
    <col min="16149" max="16149" width="11" style="55" customWidth="1"/>
    <col min="16150" max="16150" width="6.296875" style="55" customWidth="1"/>
    <col min="16151" max="16151" width="9.09765625" style="55"/>
    <col min="16152" max="16152" width="33.19921875" style="55" customWidth="1"/>
    <col min="16153" max="16384" width="9.09765625" style="55"/>
  </cols>
  <sheetData>
    <row r="1" spans="1:27" ht="36.75" customHeight="1" thickBot="1">
      <c r="C1" s="59" t="str">
        <f>+_xlfn.SINGLE('Weekly Progress Report'!B4)</f>
        <v>TAB1-02-003</v>
      </c>
      <c r="D1" s="59"/>
      <c r="E1" s="1543" t="s">
        <v>157</v>
      </c>
      <c r="F1" s="1543"/>
      <c r="G1" s="1543"/>
      <c r="H1" s="1543"/>
      <c r="I1" s="1543"/>
      <c r="J1" s="1544"/>
      <c r="K1" s="1543"/>
      <c r="L1" s="1543"/>
      <c r="M1" s="1543"/>
      <c r="N1" s="1544"/>
      <c r="O1" s="1543"/>
      <c r="P1" s="1543"/>
      <c r="Q1" s="1543"/>
      <c r="R1" s="1543"/>
      <c r="S1" s="1543"/>
      <c r="T1" s="1543"/>
      <c r="U1" s="935"/>
      <c r="V1" s="935"/>
      <c r="W1" s="935"/>
      <c r="X1" s="271">
        <f>+'General Information'!L1</f>
        <v>46307</v>
      </c>
    </row>
    <row r="2" spans="1:27" ht="32.4" customHeight="1">
      <c r="A2" s="1016" t="s">
        <v>141</v>
      </c>
      <c r="B2" s="1017" t="s">
        <v>109</v>
      </c>
      <c r="C2" s="1018" t="s">
        <v>1102</v>
      </c>
      <c r="D2" s="1019" t="s">
        <v>142</v>
      </c>
      <c r="E2" s="1019" t="s">
        <v>1103</v>
      </c>
      <c r="F2" s="1017" t="s">
        <v>1104</v>
      </c>
      <c r="G2" s="1020" t="s">
        <v>143</v>
      </c>
      <c r="H2" s="1020" t="s">
        <v>144</v>
      </c>
      <c r="I2" s="1021" t="s">
        <v>145</v>
      </c>
      <c r="J2" s="1021" t="s">
        <v>146</v>
      </c>
      <c r="K2" s="1022" t="s">
        <v>147</v>
      </c>
      <c r="L2" s="1022" t="s">
        <v>148</v>
      </c>
      <c r="M2" s="1023" t="s">
        <v>149</v>
      </c>
      <c r="N2" s="1023" t="s">
        <v>150</v>
      </c>
      <c r="O2" s="1023" t="s">
        <v>1027</v>
      </c>
      <c r="P2" s="1023" t="s">
        <v>151</v>
      </c>
      <c r="Q2" s="1022" t="s">
        <v>152</v>
      </c>
      <c r="R2" s="1022" t="s">
        <v>153</v>
      </c>
      <c r="S2" s="1022" t="s">
        <v>154</v>
      </c>
      <c r="T2" s="1024" t="s">
        <v>155</v>
      </c>
      <c r="U2" s="1023" t="s">
        <v>156</v>
      </c>
      <c r="V2" s="1025" t="s">
        <v>1029</v>
      </c>
      <c r="W2" s="1023" t="s">
        <v>1028</v>
      </c>
      <c r="X2" s="1023" t="s">
        <v>13</v>
      </c>
    </row>
    <row r="3" spans="1:27" ht="18" customHeight="1">
      <c r="A3" s="1026"/>
      <c r="B3" s="1027"/>
      <c r="C3" s="1028" t="s">
        <v>1105</v>
      </c>
      <c r="D3" s="1029"/>
      <c r="E3" s="1029"/>
      <c r="F3" s="1030"/>
      <c r="G3" s="1031"/>
      <c r="H3" s="1027"/>
      <c r="I3" s="1027"/>
      <c r="J3" s="1027"/>
      <c r="K3" s="1032"/>
      <c r="L3" s="1032"/>
      <c r="M3" s="1032"/>
      <c r="N3" s="1032"/>
      <c r="O3" s="1032"/>
      <c r="P3" s="1030"/>
      <c r="Q3" s="1032"/>
      <c r="R3" s="1032"/>
      <c r="S3" s="1032"/>
      <c r="T3" s="1027"/>
      <c r="U3" s="1031"/>
      <c r="V3" s="1033"/>
      <c r="W3" s="1027"/>
      <c r="X3" s="1031"/>
    </row>
    <row r="4" spans="1:27" ht="18" customHeight="1">
      <c r="A4" s="1034">
        <v>1</v>
      </c>
      <c r="B4" s="1035"/>
      <c r="C4" s="1036" t="s">
        <v>1106</v>
      </c>
      <c r="D4" s="1036" t="s">
        <v>1106</v>
      </c>
      <c r="E4" s="1036"/>
      <c r="F4" s="1038" t="s">
        <v>1107</v>
      </c>
      <c r="G4" s="1039"/>
      <c r="H4" s="1035"/>
      <c r="I4" s="1035"/>
      <c r="J4" s="1035"/>
      <c r="K4" s="1040"/>
      <c r="L4" s="1040"/>
      <c r="M4" s="1040"/>
      <c r="N4" s="1040"/>
      <c r="O4" s="1040"/>
      <c r="P4" s="1038"/>
      <c r="Q4" s="1040"/>
      <c r="R4" s="1040"/>
      <c r="S4" s="1040"/>
      <c r="T4" s="1035"/>
      <c r="U4" s="1039"/>
      <c r="V4" s="1041"/>
      <c r="W4" s="1035"/>
      <c r="X4" s="1039"/>
    </row>
    <row r="5" spans="1:27" ht="18" customHeight="1">
      <c r="A5" s="1042">
        <v>1</v>
      </c>
      <c r="B5" s="1043" t="s">
        <v>1228</v>
      </c>
      <c r="C5" s="1043" t="s">
        <v>1139</v>
      </c>
      <c r="D5" s="1044" t="s">
        <v>1108</v>
      </c>
      <c r="E5" s="1043" t="s">
        <v>1106</v>
      </c>
      <c r="F5" s="1045" t="s">
        <v>1164</v>
      </c>
      <c r="G5" s="1046"/>
      <c r="H5" s="1043" t="s">
        <v>1168</v>
      </c>
      <c r="I5" s="1043">
        <v>48485</v>
      </c>
      <c r="J5" s="1043">
        <v>48485</v>
      </c>
      <c r="K5" s="1047">
        <v>45962</v>
      </c>
      <c r="L5" s="1060">
        <v>46105</v>
      </c>
      <c r="M5" s="1047" t="s">
        <v>1285</v>
      </c>
      <c r="N5" s="1193" t="s">
        <v>1286</v>
      </c>
      <c r="O5" s="1043"/>
      <c r="P5" s="1047" t="s">
        <v>1110</v>
      </c>
      <c r="Q5" s="1047">
        <v>46121</v>
      </c>
      <c r="R5" s="1060">
        <v>46102</v>
      </c>
      <c r="S5" s="1060">
        <v>46102</v>
      </c>
      <c r="T5" s="1043"/>
      <c r="U5" s="1046" t="s">
        <v>1111</v>
      </c>
      <c r="V5" s="1230">
        <v>0.32</v>
      </c>
      <c r="W5" s="1049"/>
      <c r="X5" s="1192" t="s">
        <v>1288</v>
      </c>
    </row>
    <row r="6" spans="1:27" ht="18" customHeight="1">
      <c r="A6" s="1042">
        <v>2</v>
      </c>
      <c r="B6" s="1043" t="s">
        <v>1228</v>
      </c>
      <c r="C6" s="1043" t="s">
        <v>1140</v>
      </c>
      <c r="D6" s="1044" t="s">
        <v>1112</v>
      </c>
      <c r="E6" s="1043" t="s">
        <v>1106</v>
      </c>
      <c r="F6" s="1045" t="s">
        <v>1164</v>
      </c>
      <c r="G6" s="1046"/>
      <c r="H6" s="1043" t="s">
        <v>1168</v>
      </c>
      <c r="I6" s="1043">
        <v>24510</v>
      </c>
      <c r="J6" s="1043">
        <v>24510</v>
      </c>
      <c r="K6" s="1047">
        <v>45962</v>
      </c>
      <c r="L6" s="1060">
        <v>46105</v>
      </c>
      <c r="M6" s="1047" t="s">
        <v>1285</v>
      </c>
      <c r="N6" s="1193" t="s">
        <v>1286</v>
      </c>
      <c r="O6" s="1043"/>
      <c r="P6" s="1047" t="s">
        <v>1110</v>
      </c>
      <c r="Q6" s="1047">
        <v>46110</v>
      </c>
      <c r="R6" s="1060">
        <v>46110</v>
      </c>
      <c r="S6" s="1060">
        <v>46110</v>
      </c>
      <c r="T6" s="1043"/>
      <c r="U6" s="1046" t="s">
        <v>1111</v>
      </c>
      <c r="V6" s="1048">
        <v>0.16</v>
      </c>
      <c r="W6" s="1049"/>
      <c r="X6" s="1122" t="s">
        <v>1227</v>
      </c>
    </row>
    <row r="7" spans="1:27" ht="18" customHeight="1">
      <c r="A7" s="1042">
        <v>3</v>
      </c>
      <c r="B7" s="1043" t="s">
        <v>1228</v>
      </c>
      <c r="C7" s="1043" t="s">
        <v>1141</v>
      </c>
      <c r="D7" s="1044" t="s">
        <v>1113</v>
      </c>
      <c r="E7" s="1043" t="s">
        <v>1106</v>
      </c>
      <c r="F7" s="1045" t="s">
        <v>1164</v>
      </c>
      <c r="G7" s="1046"/>
      <c r="H7" s="1043" t="s">
        <v>1168</v>
      </c>
      <c r="I7" s="1043">
        <v>14195</v>
      </c>
      <c r="J7" s="1043">
        <v>14195</v>
      </c>
      <c r="K7" s="1047">
        <v>45962</v>
      </c>
      <c r="L7" s="1060">
        <v>46105</v>
      </c>
      <c r="M7" s="1047" t="s">
        <v>1287</v>
      </c>
      <c r="N7" s="1193" t="s">
        <v>1286</v>
      </c>
      <c r="O7" s="1043"/>
      <c r="P7" s="1047" t="s">
        <v>1110</v>
      </c>
      <c r="Q7" s="1047">
        <v>46582</v>
      </c>
      <c r="R7" s="1047"/>
      <c r="S7" s="1047"/>
      <c r="T7" s="1043"/>
      <c r="U7" s="1046" t="s">
        <v>1111</v>
      </c>
      <c r="V7" s="1048"/>
      <c r="W7" s="1049"/>
      <c r="X7" s="1192" t="s">
        <v>1288</v>
      </c>
    </row>
    <row r="8" spans="1:27" ht="18" customHeight="1">
      <c r="A8" s="1042">
        <v>4</v>
      </c>
      <c r="B8" s="1043" t="s">
        <v>1228</v>
      </c>
      <c r="C8" s="1043" t="s">
        <v>1142</v>
      </c>
      <c r="D8" s="1044" t="s">
        <v>1114</v>
      </c>
      <c r="E8" s="1043" t="s">
        <v>1106</v>
      </c>
      <c r="F8" s="1045" t="s">
        <v>1164</v>
      </c>
      <c r="G8" s="1046"/>
      <c r="H8" s="1043" t="s">
        <v>1072</v>
      </c>
      <c r="I8" s="1043">
        <v>74370</v>
      </c>
      <c r="J8" s="1043">
        <v>74370</v>
      </c>
      <c r="K8" s="1047">
        <v>45962</v>
      </c>
      <c r="L8" s="1060">
        <v>46208</v>
      </c>
      <c r="M8" s="1047" t="s">
        <v>1414</v>
      </c>
      <c r="N8" s="1046" t="s">
        <v>1421</v>
      </c>
      <c r="O8" s="1043"/>
      <c r="P8" s="1047" t="s">
        <v>1110</v>
      </c>
      <c r="Q8" s="1047">
        <v>46119</v>
      </c>
      <c r="R8" s="1060">
        <v>46124</v>
      </c>
      <c r="S8" s="1060">
        <v>46124</v>
      </c>
      <c r="T8" s="1043"/>
      <c r="U8" s="1046" t="s">
        <v>1111</v>
      </c>
      <c r="V8" s="1048">
        <v>0.05</v>
      </c>
      <c r="W8" s="1049"/>
      <c r="X8" s="1122" t="s">
        <v>1227</v>
      </c>
    </row>
    <row r="9" spans="1:27" ht="18" customHeight="1">
      <c r="A9" s="1042">
        <v>5</v>
      </c>
      <c r="B9" s="1043" t="s">
        <v>1228</v>
      </c>
      <c r="C9" s="1043" t="s">
        <v>1143</v>
      </c>
      <c r="D9" s="1044" t="s">
        <v>1115</v>
      </c>
      <c r="E9" s="1043" t="s">
        <v>1106</v>
      </c>
      <c r="F9" s="1045" t="s">
        <v>1164</v>
      </c>
      <c r="G9" s="1046"/>
      <c r="H9" s="1043" t="s">
        <v>1109</v>
      </c>
      <c r="I9" s="1043">
        <v>62075</v>
      </c>
      <c r="J9" s="1043">
        <v>62075</v>
      </c>
      <c r="K9" s="1047">
        <v>45962</v>
      </c>
      <c r="L9" s="1060">
        <v>46208</v>
      </c>
      <c r="M9" s="1047" t="s">
        <v>1414</v>
      </c>
      <c r="N9" s="1046" t="s">
        <v>1421</v>
      </c>
      <c r="O9" s="1043"/>
      <c r="P9" s="1047" t="s">
        <v>1110</v>
      </c>
      <c r="Q9" s="1047">
        <v>46586</v>
      </c>
      <c r="R9" s="1047"/>
      <c r="S9" s="1047"/>
      <c r="T9" s="1043"/>
      <c r="U9" s="1046" t="s">
        <v>1111</v>
      </c>
      <c r="V9" s="1048"/>
      <c r="W9" s="1049"/>
      <c r="X9" s="1192" t="s">
        <v>1288</v>
      </c>
    </row>
    <row r="10" spans="1:27" ht="18" customHeight="1">
      <c r="A10" s="1042">
        <v>6</v>
      </c>
      <c r="B10" s="1043" t="s">
        <v>1228</v>
      </c>
      <c r="C10" s="1043" t="s">
        <v>1144</v>
      </c>
      <c r="D10" s="1044" t="s">
        <v>1116</v>
      </c>
      <c r="E10" s="1043" t="s">
        <v>1106</v>
      </c>
      <c r="F10" s="1045" t="s">
        <v>1164</v>
      </c>
      <c r="G10" s="1046"/>
      <c r="H10" s="1043"/>
      <c r="I10" s="1043"/>
      <c r="J10" s="1043"/>
      <c r="K10" s="1047">
        <v>45962</v>
      </c>
      <c r="L10" s="1060">
        <v>46131</v>
      </c>
      <c r="M10" s="1047" t="s">
        <v>1310</v>
      </c>
      <c r="N10" s="1050" t="s">
        <v>1311</v>
      </c>
      <c r="O10" s="1043"/>
      <c r="P10" s="1047" t="s">
        <v>1110</v>
      </c>
      <c r="Q10" s="1047">
        <v>46134</v>
      </c>
      <c r="R10" s="1060">
        <v>46138</v>
      </c>
      <c r="S10" s="1047">
        <v>46138</v>
      </c>
      <c r="T10" s="1043"/>
      <c r="U10" s="1046" t="s">
        <v>1111</v>
      </c>
      <c r="V10" s="1048">
        <v>0.19</v>
      </c>
      <c r="W10" s="1049"/>
      <c r="X10" s="1122" t="s">
        <v>1227</v>
      </c>
    </row>
    <row r="11" spans="1:27" ht="18" customHeight="1">
      <c r="A11" s="1042">
        <v>7</v>
      </c>
      <c r="B11" s="1043" t="s">
        <v>1228</v>
      </c>
      <c r="C11" s="1043" t="s">
        <v>1145</v>
      </c>
      <c r="D11" s="1044" t="s">
        <v>1117</v>
      </c>
      <c r="E11" s="1043" t="s">
        <v>1106</v>
      </c>
      <c r="F11" s="1045" t="s">
        <v>1164</v>
      </c>
      <c r="G11" s="1046"/>
      <c r="H11" s="1043" t="s">
        <v>144</v>
      </c>
      <c r="I11" s="1043">
        <v>246</v>
      </c>
      <c r="J11" s="1043">
        <v>246</v>
      </c>
      <c r="K11" s="1047">
        <v>45962</v>
      </c>
      <c r="L11" s="1047"/>
      <c r="M11" s="1047"/>
      <c r="N11" s="1050"/>
      <c r="O11" s="1043"/>
      <c r="P11" s="1047" t="s">
        <v>1110</v>
      </c>
      <c r="Q11" s="1047">
        <v>46140</v>
      </c>
      <c r="R11" s="1047"/>
      <c r="S11" s="1047"/>
      <c r="T11" s="1043"/>
      <c r="U11" s="1046" t="s">
        <v>1111</v>
      </c>
      <c r="V11" s="1048">
        <v>0.02</v>
      </c>
      <c r="W11" s="1049"/>
      <c r="X11" s="1122" t="s">
        <v>1227</v>
      </c>
    </row>
    <row r="12" spans="1:27" ht="18" customHeight="1">
      <c r="A12" s="1034">
        <v>2</v>
      </c>
      <c r="B12" s="1035"/>
      <c r="C12" s="1051" t="s">
        <v>1118</v>
      </c>
      <c r="D12" s="1051" t="s">
        <v>1118</v>
      </c>
      <c r="E12" s="1037"/>
      <c r="F12" s="1038"/>
      <c r="G12" s="1039"/>
      <c r="H12" s="1035"/>
      <c r="I12" s="1035"/>
      <c r="J12" s="1035"/>
      <c r="K12" s="1040"/>
      <c r="L12" s="1040"/>
      <c r="M12" s="1040"/>
      <c r="N12" s="1040"/>
      <c r="O12" s="1040"/>
      <c r="P12" s="1038"/>
      <c r="Q12" s="1040"/>
      <c r="R12" s="1040"/>
      <c r="S12" s="1040"/>
      <c r="T12" s="1035"/>
      <c r="U12" s="1039"/>
      <c r="V12" s="1041"/>
      <c r="W12" s="1035"/>
      <c r="X12" s="1039"/>
    </row>
    <row r="13" spans="1:27" ht="18" customHeight="1">
      <c r="A13" s="1042">
        <v>8</v>
      </c>
      <c r="B13" s="1043" t="s">
        <v>1228</v>
      </c>
      <c r="C13" s="1043" t="s">
        <v>1146</v>
      </c>
      <c r="D13" s="1044" t="s">
        <v>1119</v>
      </c>
      <c r="E13" s="1052" t="s">
        <v>1163</v>
      </c>
      <c r="F13" s="1045" t="s">
        <v>1164</v>
      </c>
      <c r="G13" s="1053"/>
      <c r="H13" s="1052" t="s">
        <v>1072</v>
      </c>
      <c r="I13" s="1052">
        <v>2145</v>
      </c>
      <c r="J13" s="1052">
        <v>2145</v>
      </c>
      <c r="K13" s="1054">
        <v>46135</v>
      </c>
      <c r="L13" s="1060">
        <v>46134</v>
      </c>
      <c r="M13" s="1209" t="s">
        <v>1320</v>
      </c>
      <c r="N13" s="1055" t="s">
        <v>1321</v>
      </c>
      <c r="O13" s="1052"/>
      <c r="P13" s="1054" t="s">
        <v>1110</v>
      </c>
      <c r="Q13" s="1054">
        <v>46141</v>
      </c>
      <c r="R13" s="1060">
        <v>46141</v>
      </c>
      <c r="S13" s="1060">
        <v>46141</v>
      </c>
      <c r="T13" s="1043"/>
      <c r="U13" s="1046" t="s">
        <v>1111</v>
      </c>
      <c r="V13" s="1048">
        <v>0.7</v>
      </c>
      <c r="W13" s="1049"/>
      <c r="X13" s="1122" t="s">
        <v>1227</v>
      </c>
      <c r="AA13" s="1185">
        <f>13000/48485</f>
        <v>0.26812416211199341</v>
      </c>
    </row>
    <row r="14" spans="1:27" ht="18" customHeight="1">
      <c r="A14" s="1042">
        <v>9</v>
      </c>
      <c r="B14" s="1199"/>
      <c r="C14" s="1199"/>
      <c r="D14" s="1044" t="s">
        <v>1173</v>
      </c>
      <c r="E14" s="1207"/>
      <c r="F14" s="1202"/>
      <c r="G14" s="1208"/>
      <c r="H14" s="1207"/>
      <c r="I14" s="1207"/>
      <c r="J14" s="1207"/>
      <c r="K14" s="1054">
        <v>46135</v>
      </c>
      <c r="L14" s="1060">
        <v>46205</v>
      </c>
      <c r="M14" s="1209" t="s">
        <v>1416</v>
      </c>
      <c r="N14" s="1055" t="s">
        <v>1415</v>
      </c>
      <c r="O14" s="1207"/>
      <c r="P14" s="1209"/>
      <c r="Q14" s="1209">
        <v>46254</v>
      </c>
      <c r="R14" s="1209"/>
      <c r="S14" s="1209"/>
      <c r="T14" s="1199"/>
      <c r="U14" s="1210"/>
      <c r="V14" s="1211"/>
      <c r="W14" s="1212"/>
      <c r="X14" s="1192" t="s">
        <v>1288</v>
      </c>
    </row>
    <row r="15" spans="1:27" ht="18" customHeight="1">
      <c r="A15" s="1042">
        <v>10</v>
      </c>
      <c r="B15" s="1043" t="s">
        <v>1228</v>
      </c>
      <c r="C15" s="1043" t="s">
        <v>1147</v>
      </c>
      <c r="D15" s="1044" t="s">
        <v>1319</v>
      </c>
      <c r="E15" s="1052" t="s">
        <v>1163</v>
      </c>
      <c r="F15" s="1045" t="s">
        <v>1164</v>
      </c>
      <c r="G15" s="1053"/>
      <c r="H15" s="1052" t="s">
        <v>1072</v>
      </c>
      <c r="I15" s="1052">
        <v>115400</v>
      </c>
      <c r="J15" s="1052">
        <v>115400</v>
      </c>
      <c r="K15" s="1054">
        <v>46135</v>
      </c>
      <c r="L15" s="1060">
        <v>46126</v>
      </c>
      <c r="M15" s="1054" t="s">
        <v>1317</v>
      </c>
      <c r="N15" s="1055" t="s">
        <v>1318</v>
      </c>
      <c r="O15" s="1052"/>
      <c r="P15" s="1054" t="s">
        <v>1110</v>
      </c>
      <c r="Q15" s="1209">
        <v>46254</v>
      </c>
      <c r="R15" s="1054">
        <v>46183</v>
      </c>
      <c r="S15" s="1054">
        <v>46183</v>
      </c>
      <c r="T15" s="1043"/>
      <c r="U15" s="1046" t="s">
        <v>1111</v>
      </c>
      <c r="V15" s="1048">
        <v>0.12</v>
      </c>
      <c r="W15" s="1049"/>
      <c r="X15" s="1122" t="s">
        <v>1227</v>
      </c>
    </row>
    <row r="16" spans="1:27" ht="18" customHeight="1">
      <c r="A16" s="1042">
        <v>11</v>
      </c>
      <c r="B16" s="1043" t="s">
        <v>1228</v>
      </c>
      <c r="C16" s="1043" t="s">
        <v>1148</v>
      </c>
      <c r="D16" s="1044" t="s">
        <v>1324</v>
      </c>
      <c r="E16" s="1052" t="s">
        <v>1163</v>
      </c>
      <c r="F16" s="1045" t="s">
        <v>1164</v>
      </c>
      <c r="G16" s="1053"/>
      <c r="H16" s="1043" t="s">
        <v>144</v>
      </c>
      <c r="I16" s="1052">
        <v>957</v>
      </c>
      <c r="J16" s="1052">
        <v>957</v>
      </c>
      <c r="K16" s="1054">
        <v>46135</v>
      </c>
      <c r="L16" s="1054">
        <v>46182</v>
      </c>
      <c r="M16" s="1054" t="s">
        <v>1349</v>
      </c>
      <c r="N16" s="1055" t="s">
        <v>1348</v>
      </c>
      <c r="O16" s="1052"/>
      <c r="P16" s="1054" t="s">
        <v>1110</v>
      </c>
      <c r="Q16" s="1054">
        <v>46324</v>
      </c>
      <c r="R16" s="1054"/>
      <c r="S16" s="1054"/>
      <c r="T16" s="1043"/>
      <c r="U16" s="1046" t="s">
        <v>1111</v>
      </c>
      <c r="V16" s="1048"/>
      <c r="W16" s="1049"/>
      <c r="X16" s="1192" t="s">
        <v>1288</v>
      </c>
    </row>
    <row r="17" spans="1:24" ht="18" customHeight="1">
      <c r="A17" s="1042">
        <v>13</v>
      </c>
      <c r="B17" s="1043" t="s">
        <v>1228</v>
      </c>
      <c r="C17" s="1043" t="s">
        <v>1149</v>
      </c>
      <c r="D17" s="1044" t="s">
        <v>1172</v>
      </c>
      <c r="E17" s="1052" t="s">
        <v>1163</v>
      </c>
      <c r="F17" s="1045" t="s">
        <v>1164</v>
      </c>
      <c r="G17" s="1059"/>
      <c r="H17" s="1043" t="s">
        <v>144</v>
      </c>
      <c r="I17" s="1057">
        <v>5</v>
      </c>
      <c r="J17" s="1057">
        <v>5</v>
      </c>
      <c r="K17" s="1054">
        <v>46135</v>
      </c>
      <c r="L17" s="1060">
        <v>46126</v>
      </c>
      <c r="M17" s="1054" t="s">
        <v>1317</v>
      </c>
      <c r="N17" s="1055" t="s">
        <v>1318</v>
      </c>
      <c r="O17" s="1057"/>
      <c r="P17" s="1060" t="s">
        <v>1110</v>
      </c>
      <c r="Q17" s="1054">
        <v>46394</v>
      </c>
      <c r="R17" s="1060"/>
      <c r="S17" s="1060"/>
      <c r="T17" s="1056"/>
      <c r="U17" s="1046" t="s">
        <v>1111</v>
      </c>
      <c r="V17" s="1061"/>
      <c r="W17" s="1056"/>
      <c r="X17" s="1192" t="s">
        <v>1288</v>
      </c>
    </row>
    <row r="18" spans="1:24" ht="18" customHeight="1">
      <c r="A18" s="1042">
        <v>14</v>
      </c>
      <c r="B18" s="1043" t="s">
        <v>1228</v>
      </c>
      <c r="C18" s="1043" t="s">
        <v>1149</v>
      </c>
      <c r="D18" s="1044" t="s">
        <v>1171</v>
      </c>
      <c r="E18" s="1052" t="s">
        <v>1163</v>
      </c>
      <c r="F18" s="1045" t="s">
        <v>1164</v>
      </c>
      <c r="G18" s="1059"/>
      <c r="H18" s="1043" t="s">
        <v>144</v>
      </c>
      <c r="I18" s="1057">
        <v>5</v>
      </c>
      <c r="J18" s="1057">
        <v>5</v>
      </c>
      <c r="K18" s="1054">
        <v>46135</v>
      </c>
      <c r="L18" s="1060">
        <v>46126</v>
      </c>
      <c r="M18" s="1054" t="s">
        <v>1317</v>
      </c>
      <c r="N18" s="1055" t="s">
        <v>1318</v>
      </c>
      <c r="O18" s="1057"/>
      <c r="P18" s="1060" t="s">
        <v>1110</v>
      </c>
      <c r="Q18" s="1054">
        <v>46394</v>
      </c>
      <c r="R18" s="1060"/>
      <c r="S18" s="1060"/>
      <c r="T18" s="1056"/>
      <c r="U18" s="1046" t="s">
        <v>1111</v>
      </c>
      <c r="V18" s="1061"/>
      <c r="W18" s="1056"/>
      <c r="X18" s="1192" t="s">
        <v>1288</v>
      </c>
    </row>
    <row r="19" spans="1:24" ht="18" customHeight="1">
      <c r="A19" s="1216">
        <v>16</v>
      </c>
      <c r="B19" s="1199"/>
      <c r="C19" s="1217"/>
      <c r="D19" s="1044" t="s">
        <v>1337</v>
      </c>
      <c r="E19" s="1218"/>
      <c r="F19" s="1202"/>
      <c r="G19" s="1203"/>
      <c r="H19" s="1199"/>
      <c r="I19" s="1201"/>
      <c r="J19" s="1201"/>
      <c r="K19" s="1054">
        <v>46135</v>
      </c>
      <c r="L19" s="1204"/>
      <c r="M19" s="1204"/>
      <c r="N19" s="1203"/>
      <c r="O19" s="1219"/>
      <c r="P19" s="1204"/>
      <c r="Q19" s="1209">
        <v>46401</v>
      </c>
      <c r="R19" s="1204"/>
      <c r="S19" s="1204"/>
      <c r="T19" s="1205"/>
      <c r="U19" s="1210"/>
      <c r="V19" s="1206"/>
      <c r="W19" s="1205"/>
      <c r="X19" s="1121" t="s">
        <v>1226</v>
      </c>
    </row>
    <row r="20" spans="1:24" ht="18" customHeight="1">
      <c r="A20" s="1034">
        <v>3</v>
      </c>
      <c r="B20" s="1035"/>
      <c r="C20" s="1051" t="s">
        <v>1120</v>
      </c>
      <c r="D20" s="1051" t="s">
        <v>1120</v>
      </c>
      <c r="E20" s="1037"/>
      <c r="F20" s="1038"/>
      <c r="G20" s="1039"/>
      <c r="H20" s="1035"/>
      <c r="I20" s="1035"/>
      <c r="J20" s="1035"/>
      <c r="K20" s="1040"/>
      <c r="L20" s="1040"/>
      <c r="M20" s="1040"/>
      <c r="N20" s="1040"/>
      <c r="O20" s="1040"/>
      <c r="P20" s="1038"/>
      <c r="Q20" s="1040"/>
      <c r="R20" s="1040"/>
      <c r="S20" s="1040"/>
      <c r="T20" s="1035"/>
      <c r="U20" s="1039"/>
      <c r="V20" s="1041"/>
      <c r="W20" s="1035"/>
      <c r="X20" s="1039"/>
    </row>
    <row r="21" spans="1:24" ht="18" customHeight="1">
      <c r="A21" s="1042">
        <v>17</v>
      </c>
      <c r="B21" s="1043" t="s">
        <v>1228</v>
      </c>
      <c r="C21" s="1056" t="s">
        <v>1150</v>
      </c>
      <c r="D21" s="19" t="s">
        <v>1121</v>
      </c>
      <c r="E21" s="1057" t="s">
        <v>1120</v>
      </c>
      <c r="F21" s="1045" t="s">
        <v>1164</v>
      </c>
      <c r="G21" s="1059"/>
      <c r="H21" s="1057" t="s">
        <v>1072</v>
      </c>
      <c r="I21" s="1057">
        <v>16522</v>
      </c>
      <c r="J21" s="1057">
        <v>16522</v>
      </c>
      <c r="K21" s="1054">
        <v>46176</v>
      </c>
      <c r="L21" s="1060"/>
      <c r="M21" s="1060"/>
      <c r="N21" s="1059"/>
      <c r="O21" s="1057"/>
      <c r="P21" s="1060" t="s">
        <v>1110</v>
      </c>
      <c r="Q21" s="1054">
        <v>46219</v>
      </c>
      <c r="R21" s="1060"/>
      <c r="S21" s="1060"/>
      <c r="T21" s="1056"/>
      <c r="U21" s="1046" t="s">
        <v>1111</v>
      </c>
      <c r="V21" s="1061">
        <v>0.01</v>
      </c>
      <c r="W21" s="1056"/>
      <c r="X21" s="1121" t="s">
        <v>1226</v>
      </c>
    </row>
    <row r="22" spans="1:24" ht="18" customHeight="1">
      <c r="A22" s="1034">
        <v>4</v>
      </c>
      <c r="B22" s="1035"/>
      <c r="C22" s="1051" t="s">
        <v>1122</v>
      </c>
      <c r="D22" s="1051" t="s">
        <v>1122</v>
      </c>
      <c r="E22" s="1037"/>
      <c r="F22" s="1038"/>
      <c r="G22" s="1039"/>
      <c r="H22" s="1035"/>
      <c r="I22" s="1035"/>
      <c r="J22" s="1035"/>
      <c r="K22" s="1040"/>
      <c r="L22" s="1040"/>
      <c r="M22" s="1040"/>
      <c r="N22" s="1040"/>
      <c r="O22" s="1040"/>
      <c r="P22" s="1038"/>
      <c r="Q22" s="1040"/>
      <c r="R22" s="1040"/>
      <c r="S22" s="1040"/>
      <c r="T22" s="1035"/>
      <c r="U22" s="1039"/>
      <c r="V22" s="1041"/>
      <c r="W22" s="1035"/>
      <c r="X22" s="1039"/>
    </row>
    <row r="23" spans="1:24" ht="18" customHeight="1">
      <c r="A23" s="1042">
        <v>18</v>
      </c>
      <c r="B23" s="1043" t="s">
        <v>1228</v>
      </c>
      <c r="C23" s="1056" t="s">
        <v>1151</v>
      </c>
      <c r="D23" s="1044" t="s">
        <v>1122</v>
      </c>
      <c r="E23" s="1057" t="s">
        <v>1165</v>
      </c>
      <c r="F23" s="1045" t="s">
        <v>1164</v>
      </c>
      <c r="G23" s="1059"/>
      <c r="H23" s="1057" t="s">
        <v>1072</v>
      </c>
      <c r="I23" s="1057">
        <v>24430</v>
      </c>
      <c r="J23" s="1057">
        <v>24430</v>
      </c>
      <c r="K23" s="1054">
        <v>46202</v>
      </c>
      <c r="L23" s="1060">
        <v>46209</v>
      </c>
      <c r="M23" s="1060"/>
      <c r="N23" s="1059"/>
      <c r="O23" s="1057"/>
      <c r="P23" s="1060" t="s">
        <v>1110</v>
      </c>
      <c r="Q23" s="1060">
        <v>46289</v>
      </c>
      <c r="R23" s="1060"/>
      <c r="S23" s="1060"/>
      <c r="T23" s="1056"/>
      <c r="U23" s="1046" t="s">
        <v>1111</v>
      </c>
      <c r="V23" s="1061"/>
      <c r="W23" s="1056"/>
      <c r="X23" s="1192" t="s">
        <v>1288</v>
      </c>
    </row>
    <row r="24" spans="1:24" ht="18" customHeight="1">
      <c r="A24" s="1034">
        <v>5</v>
      </c>
      <c r="B24" s="1035"/>
      <c r="C24" s="1051" t="s">
        <v>1123</v>
      </c>
      <c r="D24" s="1051" t="s">
        <v>1123</v>
      </c>
      <c r="E24" s="1037"/>
      <c r="F24" s="1038"/>
      <c r="G24" s="1039"/>
      <c r="H24" s="1035"/>
      <c r="I24" s="1035"/>
      <c r="J24" s="1035"/>
      <c r="K24" s="1040"/>
      <c r="L24" s="1040"/>
      <c r="M24" s="1040"/>
      <c r="N24" s="1040"/>
      <c r="O24" s="1040"/>
      <c r="P24" s="1038"/>
      <c r="Q24" s="1040"/>
      <c r="R24" s="1040"/>
      <c r="S24" s="1040"/>
      <c r="T24" s="1035"/>
      <c r="U24" s="1039"/>
      <c r="V24" s="1041"/>
      <c r="W24" s="1035"/>
      <c r="X24" s="1039"/>
    </row>
    <row r="25" spans="1:24" ht="18" customHeight="1">
      <c r="A25" s="1042">
        <v>19</v>
      </c>
      <c r="B25" s="1043" t="s">
        <v>1228</v>
      </c>
      <c r="C25" s="1056" t="s">
        <v>1152</v>
      </c>
      <c r="D25" s="1062" t="s">
        <v>1124</v>
      </c>
      <c r="E25" s="1057" t="s">
        <v>1123</v>
      </c>
      <c r="F25" s="1045" t="s">
        <v>1164</v>
      </c>
      <c r="G25" s="1059"/>
      <c r="H25" s="1057" t="s">
        <v>1072</v>
      </c>
      <c r="I25" s="1057">
        <v>13221</v>
      </c>
      <c r="J25" s="1057">
        <v>13221</v>
      </c>
      <c r="K25" s="1047">
        <v>46025</v>
      </c>
      <c r="L25" s="1060">
        <v>46021</v>
      </c>
      <c r="M25" s="1060" t="s">
        <v>1255</v>
      </c>
      <c r="N25" s="1060" t="s">
        <v>1254</v>
      </c>
      <c r="O25" s="1057"/>
      <c r="P25" s="1060" t="s">
        <v>1110</v>
      </c>
      <c r="Q25" s="1060">
        <v>46040</v>
      </c>
      <c r="R25" s="1060">
        <v>46043</v>
      </c>
      <c r="S25" s="1060">
        <v>46043</v>
      </c>
      <c r="T25" s="1056"/>
      <c r="U25" s="1046" t="s">
        <v>1111</v>
      </c>
      <c r="V25" s="1061">
        <v>0.89</v>
      </c>
      <c r="W25" s="1056"/>
      <c r="X25" s="1122" t="s">
        <v>1227</v>
      </c>
    </row>
    <row r="26" spans="1:24" ht="18" customHeight="1">
      <c r="A26" s="1042">
        <v>20</v>
      </c>
      <c r="B26" s="1043" t="s">
        <v>1228</v>
      </c>
      <c r="C26" s="1056" t="s">
        <v>1153</v>
      </c>
      <c r="D26" s="1062" t="s">
        <v>1125</v>
      </c>
      <c r="E26" s="1057" t="s">
        <v>1123</v>
      </c>
      <c r="F26" s="1045" t="s">
        <v>1164</v>
      </c>
      <c r="G26" s="1059"/>
      <c r="H26" s="1043" t="s">
        <v>1175</v>
      </c>
      <c r="I26" s="1057">
        <v>146</v>
      </c>
      <c r="J26" s="1057">
        <v>146</v>
      </c>
      <c r="K26" s="1047">
        <v>46025</v>
      </c>
      <c r="L26" s="1060">
        <v>46016</v>
      </c>
      <c r="M26" s="1060" t="s">
        <v>1229</v>
      </c>
      <c r="N26" s="1064" t="s">
        <v>1232</v>
      </c>
      <c r="O26" s="1057"/>
      <c r="P26" s="1060" t="s">
        <v>1110</v>
      </c>
      <c r="Q26" s="1060">
        <v>46063</v>
      </c>
      <c r="R26" s="1060">
        <v>46063</v>
      </c>
      <c r="S26" s="1060">
        <v>46063</v>
      </c>
      <c r="T26" s="1056"/>
      <c r="U26" s="1046" t="s">
        <v>1111</v>
      </c>
      <c r="V26" s="1061">
        <v>0.78</v>
      </c>
      <c r="W26" s="1056"/>
      <c r="X26" s="1122" t="s">
        <v>1227</v>
      </c>
    </row>
    <row r="27" spans="1:24" ht="18" customHeight="1">
      <c r="A27" s="1042">
        <v>21</v>
      </c>
      <c r="B27" s="1043" t="s">
        <v>1228</v>
      </c>
      <c r="C27" s="1056" t="s">
        <v>1154</v>
      </c>
      <c r="D27" s="1062" t="s">
        <v>1126</v>
      </c>
      <c r="E27" s="1057" t="s">
        <v>1123</v>
      </c>
      <c r="F27" s="1045" t="s">
        <v>1164</v>
      </c>
      <c r="G27" s="1059"/>
      <c r="H27" s="1043" t="s">
        <v>1175</v>
      </c>
      <c r="I27" s="1057">
        <v>152</v>
      </c>
      <c r="J27" s="1057">
        <v>152</v>
      </c>
      <c r="K27" s="1047">
        <v>46025</v>
      </c>
      <c r="L27" s="1060">
        <v>46016</v>
      </c>
      <c r="M27" s="1060" t="s">
        <v>1265</v>
      </c>
      <c r="N27" s="1064" t="s">
        <v>1232</v>
      </c>
      <c r="O27" s="1057"/>
      <c r="P27" s="1060" t="s">
        <v>1110</v>
      </c>
      <c r="Q27" s="1060">
        <v>46073</v>
      </c>
      <c r="R27" s="1060">
        <v>46073</v>
      </c>
      <c r="S27" s="1060">
        <v>46073</v>
      </c>
      <c r="T27" s="1056"/>
      <c r="U27" s="1046" t="s">
        <v>1111</v>
      </c>
      <c r="V27" s="1061">
        <v>0.68</v>
      </c>
      <c r="W27" s="1056"/>
      <c r="X27" s="1122" t="s">
        <v>1227</v>
      </c>
    </row>
    <row r="28" spans="1:24" ht="18" customHeight="1">
      <c r="A28" s="1034">
        <v>6</v>
      </c>
      <c r="B28" s="1035"/>
      <c r="C28" s="1051" t="s">
        <v>1127</v>
      </c>
      <c r="D28" s="1051" t="s">
        <v>1127</v>
      </c>
      <c r="E28" s="1037"/>
      <c r="F28" s="1038"/>
      <c r="G28" s="1039"/>
      <c r="H28" s="1035"/>
      <c r="I28" s="1035"/>
      <c r="J28" s="1035"/>
      <c r="K28" s="1040"/>
      <c r="L28" s="1040"/>
      <c r="M28" s="1040"/>
      <c r="N28" s="1040"/>
      <c r="O28" s="1040"/>
      <c r="P28" s="1038"/>
      <c r="Q28" s="1040"/>
      <c r="R28" s="1040"/>
      <c r="S28" s="1040"/>
      <c r="T28" s="1035"/>
      <c r="U28" s="1039"/>
      <c r="V28" s="1041"/>
      <c r="W28" s="1035"/>
      <c r="X28" s="1039"/>
    </row>
    <row r="29" spans="1:24" ht="18" customHeight="1">
      <c r="A29" s="1042">
        <v>22</v>
      </c>
      <c r="B29" s="1043" t="s">
        <v>1228</v>
      </c>
      <c r="C29" s="1063" t="s">
        <v>1155</v>
      </c>
      <c r="D29" s="1044" t="s">
        <v>1128</v>
      </c>
      <c r="E29" s="1057" t="s">
        <v>1166</v>
      </c>
      <c r="F29" s="1045" t="s">
        <v>1164</v>
      </c>
      <c r="G29" s="1059"/>
      <c r="H29" s="1057" t="s">
        <v>1072</v>
      </c>
      <c r="I29" s="1057">
        <v>12223</v>
      </c>
      <c r="J29" s="1057">
        <v>12223</v>
      </c>
      <c r="K29" s="1047">
        <v>46025</v>
      </c>
      <c r="L29" s="1060">
        <v>46021</v>
      </c>
      <c r="M29" s="1060" t="s">
        <v>1255</v>
      </c>
      <c r="N29" s="1060" t="s">
        <v>1254</v>
      </c>
      <c r="O29" s="1057"/>
      <c r="P29" s="1060" t="s">
        <v>1110</v>
      </c>
      <c r="Q29" s="1060">
        <v>46044</v>
      </c>
      <c r="R29" s="1060">
        <v>46043</v>
      </c>
      <c r="S29" s="1060">
        <v>46043</v>
      </c>
      <c r="T29" s="1056"/>
      <c r="U29" s="1046" t="s">
        <v>1111</v>
      </c>
      <c r="V29" s="1061">
        <v>0.89</v>
      </c>
      <c r="W29" s="1056"/>
      <c r="X29" s="1122" t="s">
        <v>1227</v>
      </c>
    </row>
    <row r="30" spans="1:24" ht="18" customHeight="1">
      <c r="A30" s="1042">
        <v>23</v>
      </c>
      <c r="B30" s="1043" t="s">
        <v>1228</v>
      </c>
      <c r="C30" s="1063" t="s">
        <v>1156</v>
      </c>
      <c r="D30" s="1044" t="s">
        <v>1129</v>
      </c>
      <c r="E30" s="1057" t="s">
        <v>1166</v>
      </c>
      <c r="F30" s="1045" t="s">
        <v>1164</v>
      </c>
      <c r="G30" s="1057"/>
      <c r="H30" s="1043" t="s">
        <v>1175</v>
      </c>
      <c r="I30" s="1057">
        <v>141</v>
      </c>
      <c r="J30" s="1057">
        <v>141</v>
      </c>
      <c r="K30" s="1047">
        <v>46025</v>
      </c>
      <c r="L30" s="1060">
        <v>46016</v>
      </c>
      <c r="M30" s="1060" t="s">
        <v>1229</v>
      </c>
      <c r="N30" s="1064" t="s">
        <v>1232</v>
      </c>
      <c r="O30" s="1057"/>
      <c r="P30" s="1060" t="s">
        <v>1110</v>
      </c>
      <c r="Q30" s="1060">
        <v>46073</v>
      </c>
      <c r="R30" s="1060">
        <v>46063</v>
      </c>
      <c r="S30" s="1060">
        <v>46063</v>
      </c>
      <c r="T30" s="1056"/>
      <c r="U30" s="1046" t="s">
        <v>1111</v>
      </c>
      <c r="V30" s="1061">
        <v>0.78</v>
      </c>
      <c r="W30" s="1056"/>
      <c r="X30" s="1122" t="s">
        <v>1227</v>
      </c>
    </row>
    <row r="31" spans="1:24" ht="18" customHeight="1">
      <c r="A31" s="1034">
        <v>7</v>
      </c>
      <c r="B31" s="1035"/>
      <c r="C31" s="1051" t="s">
        <v>1130</v>
      </c>
      <c r="D31" s="1051" t="s">
        <v>1130</v>
      </c>
      <c r="E31" s="1037"/>
      <c r="F31" s="1038"/>
      <c r="G31" s="1039"/>
      <c r="H31" s="1035"/>
      <c r="I31" s="1035"/>
      <c r="J31" s="1035"/>
      <c r="K31" s="1040"/>
      <c r="L31" s="1040"/>
      <c r="M31" s="1040"/>
      <c r="N31" s="1040"/>
      <c r="O31" s="1040"/>
      <c r="P31" s="1038"/>
      <c r="Q31" s="1040"/>
      <c r="R31" s="1040"/>
      <c r="S31" s="1040"/>
      <c r="T31" s="1035"/>
      <c r="U31" s="1039"/>
      <c r="V31" s="1041"/>
      <c r="W31" s="1035"/>
      <c r="X31" s="1039"/>
    </row>
    <row r="32" spans="1:24" ht="18" customHeight="1">
      <c r="A32" s="1042">
        <v>24</v>
      </c>
      <c r="B32" s="1043" t="s">
        <v>1228</v>
      </c>
      <c r="C32" s="1063" t="s">
        <v>1081</v>
      </c>
      <c r="D32" s="1044" t="s">
        <v>1131</v>
      </c>
      <c r="E32" s="1057" t="s">
        <v>1167</v>
      </c>
      <c r="F32" s="1045" t="s">
        <v>1164</v>
      </c>
      <c r="G32" s="1057"/>
      <c r="H32" s="1057" t="s">
        <v>1072</v>
      </c>
      <c r="I32" s="1057">
        <v>8370</v>
      </c>
      <c r="J32" s="1057">
        <v>8370</v>
      </c>
      <c r="K32" s="1060">
        <v>45980</v>
      </c>
      <c r="L32" s="1060">
        <v>45985</v>
      </c>
      <c r="M32" s="1054" t="s">
        <v>1132</v>
      </c>
      <c r="N32" s="925" t="s">
        <v>1024</v>
      </c>
      <c r="O32" s="1057">
        <v>533365029</v>
      </c>
      <c r="P32" s="1060" t="s">
        <v>1110</v>
      </c>
      <c r="Q32" s="1060">
        <v>46000</v>
      </c>
      <c r="R32" s="1060">
        <v>46000</v>
      </c>
      <c r="S32" s="1060">
        <v>46000</v>
      </c>
      <c r="T32" s="1056"/>
      <c r="U32" s="1046" t="s">
        <v>1111</v>
      </c>
      <c r="V32" s="1061">
        <v>0.84</v>
      </c>
      <c r="W32" s="1056"/>
      <c r="X32" s="1122" t="s">
        <v>1227</v>
      </c>
    </row>
    <row r="33" spans="1:24" ht="18" customHeight="1">
      <c r="A33" s="1042">
        <v>25</v>
      </c>
      <c r="B33" s="1043" t="s">
        <v>1228</v>
      </c>
      <c r="C33" s="1063" t="s">
        <v>1157</v>
      </c>
      <c r="D33" s="1044" t="s">
        <v>1133</v>
      </c>
      <c r="E33" s="1057" t="s">
        <v>1167</v>
      </c>
      <c r="F33" s="1045" t="s">
        <v>1164</v>
      </c>
      <c r="G33" s="1057"/>
      <c r="H33" s="1043" t="s">
        <v>1175</v>
      </c>
      <c r="I33" s="1057">
        <v>142</v>
      </c>
      <c r="J33" s="1057">
        <v>142</v>
      </c>
      <c r="K33" s="1060">
        <v>45980</v>
      </c>
      <c r="L33" s="1060">
        <v>46040</v>
      </c>
      <c r="M33" s="1060" t="s">
        <v>1264</v>
      </c>
      <c r="N33" s="925" t="s">
        <v>1024</v>
      </c>
      <c r="O33" s="1057"/>
      <c r="P33" s="1060" t="s">
        <v>1110</v>
      </c>
      <c r="Q33" s="1060">
        <v>46051</v>
      </c>
      <c r="R33" s="1060">
        <v>46055</v>
      </c>
      <c r="S33" s="1060">
        <v>46055</v>
      </c>
      <c r="T33" s="1056"/>
      <c r="U33" s="1046" t="s">
        <v>1111</v>
      </c>
      <c r="V33" s="1061">
        <v>1</v>
      </c>
      <c r="W33" s="1056"/>
      <c r="X33" s="1215" t="s">
        <v>1325</v>
      </c>
    </row>
    <row r="34" spans="1:24" ht="18" customHeight="1">
      <c r="A34" s="1034">
        <v>8</v>
      </c>
      <c r="B34" s="1035"/>
      <c r="C34" s="1051" t="s">
        <v>1134</v>
      </c>
      <c r="D34" s="1051" t="s">
        <v>1134</v>
      </c>
      <c r="E34" s="1037"/>
      <c r="F34" s="1038"/>
      <c r="G34" s="1039"/>
      <c r="H34" s="1035"/>
      <c r="I34" s="1035"/>
      <c r="J34" s="1035"/>
      <c r="K34" s="1040"/>
      <c r="L34" s="1040"/>
      <c r="M34" s="1040"/>
      <c r="N34" s="1040"/>
      <c r="O34" s="1040"/>
      <c r="P34" s="1038"/>
      <c r="Q34" s="1040"/>
      <c r="R34" s="1040"/>
      <c r="S34" s="1040"/>
      <c r="T34" s="1035"/>
      <c r="U34" s="1039"/>
      <c r="V34" s="1041"/>
      <c r="W34" s="1035"/>
      <c r="X34" s="1039"/>
    </row>
    <row r="35" spans="1:24" ht="18" customHeight="1">
      <c r="A35" s="1042">
        <v>26</v>
      </c>
      <c r="B35" s="1043" t="s">
        <v>1228</v>
      </c>
      <c r="C35" s="1063" t="s">
        <v>1158</v>
      </c>
      <c r="D35" s="1044" t="s">
        <v>1135</v>
      </c>
      <c r="E35" s="1057" t="s">
        <v>1134</v>
      </c>
      <c r="F35" s="1045" t="s">
        <v>1164</v>
      </c>
      <c r="G35" s="1057"/>
      <c r="H35" s="1057" t="s">
        <v>1072</v>
      </c>
      <c r="I35" s="1057">
        <v>6621</v>
      </c>
      <c r="J35" s="1057">
        <v>6621</v>
      </c>
      <c r="K35" s="1060">
        <v>46359</v>
      </c>
      <c r="L35" s="1060">
        <v>46019</v>
      </c>
      <c r="M35" s="1060" t="s">
        <v>1230</v>
      </c>
      <c r="N35" s="1059" t="s">
        <v>1231</v>
      </c>
      <c r="O35" s="1057"/>
      <c r="P35" s="1060" t="s">
        <v>1110</v>
      </c>
      <c r="Q35" s="1060">
        <v>46040</v>
      </c>
      <c r="R35" s="1060">
        <v>46043</v>
      </c>
      <c r="S35" s="1060">
        <v>46043</v>
      </c>
      <c r="T35" s="1056"/>
      <c r="U35" s="1046" t="s">
        <v>1111</v>
      </c>
      <c r="V35" s="1061">
        <v>1</v>
      </c>
      <c r="W35" s="1056"/>
      <c r="X35" s="1215" t="s">
        <v>1325</v>
      </c>
    </row>
    <row r="36" spans="1:24" ht="18" customHeight="1">
      <c r="A36" s="1042">
        <v>27</v>
      </c>
      <c r="B36" s="1043" t="s">
        <v>1228</v>
      </c>
      <c r="C36" s="1063" t="s">
        <v>1080</v>
      </c>
      <c r="D36" s="1062" t="s">
        <v>1316</v>
      </c>
      <c r="E36" s="1057" t="s">
        <v>1134</v>
      </c>
      <c r="F36" s="1045" t="s">
        <v>1164</v>
      </c>
      <c r="G36" s="1053"/>
      <c r="H36" s="1197" t="s">
        <v>1072</v>
      </c>
      <c r="I36" s="1197">
        <v>9017</v>
      </c>
      <c r="J36" s="1197">
        <v>9017</v>
      </c>
      <c r="K36" s="1060">
        <v>45982</v>
      </c>
      <c r="L36" s="1060">
        <v>45985</v>
      </c>
      <c r="M36" s="1054" t="s">
        <v>1132</v>
      </c>
      <c r="N36" s="925" t="s">
        <v>1024</v>
      </c>
      <c r="O36" s="1057">
        <v>533365029</v>
      </c>
      <c r="P36" s="1054" t="s">
        <v>1110</v>
      </c>
      <c r="Q36" s="1054">
        <v>46000</v>
      </c>
      <c r="R36" s="1060">
        <v>46000</v>
      </c>
      <c r="S36" s="1060">
        <v>46000</v>
      </c>
      <c r="T36" s="1043"/>
      <c r="U36" s="1046" t="s">
        <v>1111</v>
      </c>
      <c r="V36" s="1198">
        <v>0.88</v>
      </c>
      <c r="W36" s="1065"/>
      <c r="X36" s="1122" t="s">
        <v>1227</v>
      </c>
    </row>
    <row r="37" spans="1:24" ht="18" customHeight="1">
      <c r="A37" s="1042">
        <v>28</v>
      </c>
      <c r="B37" s="1043" t="s">
        <v>1228</v>
      </c>
      <c r="C37" s="1063" t="s">
        <v>1159</v>
      </c>
      <c r="D37" s="1044" t="s">
        <v>1136</v>
      </c>
      <c r="E37" s="1057" t="s">
        <v>1134</v>
      </c>
      <c r="F37" s="1045" t="s">
        <v>1164</v>
      </c>
      <c r="G37" s="1059"/>
      <c r="H37" s="1057" t="s">
        <v>1168</v>
      </c>
      <c r="I37" s="1057">
        <v>4100</v>
      </c>
      <c r="J37" s="1057">
        <v>4100</v>
      </c>
      <c r="K37" s="1060">
        <v>45982</v>
      </c>
      <c r="L37" s="1060">
        <v>46054</v>
      </c>
      <c r="M37" s="1060" t="s">
        <v>1271</v>
      </c>
      <c r="N37" s="925" t="s">
        <v>1024</v>
      </c>
      <c r="O37" s="1057"/>
      <c r="P37" s="1060" t="s">
        <v>1110</v>
      </c>
      <c r="Q37" s="1060">
        <v>46085</v>
      </c>
      <c r="R37" s="1060">
        <v>46086</v>
      </c>
      <c r="S37" s="1060">
        <v>46086</v>
      </c>
      <c r="T37" s="1056"/>
      <c r="U37" s="1046" t="s">
        <v>1111</v>
      </c>
      <c r="V37" s="1061">
        <v>0.98</v>
      </c>
      <c r="W37" s="1056"/>
      <c r="X37" s="1122" t="s">
        <v>1227</v>
      </c>
    </row>
    <row r="38" spans="1:24" ht="18" customHeight="1">
      <c r="A38" s="1042">
        <v>29</v>
      </c>
      <c r="B38" s="1043" t="s">
        <v>1228</v>
      </c>
      <c r="C38" s="1063" t="s">
        <v>1160</v>
      </c>
      <c r="D38" s="1044" t="s">
        <v>1137</v>
      </c>
      <c r="E38" s="1057" t="s">
        <v>1134</v>
      </c>
      <c r="F38" s="1045" t="s">
        <v>1164</v>
      </c>
      <c r="G38" s="1059"/>
      <c r="H38" s="1043" t="s">
        <v>1175</v>
      </c>
      <c r="I38" s="1057">
        <v>155</v>
      </c>
      <c r="J38" s="1057">
        <v>155</v>
      </c>
      <c r="K38" s="1060">
        <v>45982</v>
      </c>
      <c r="L38" s="1060">
        <v>46043</v>
      </c>
      <c r="M38" s="1060" t="s">
        <v>1269</v>
      </c>
      <c r="N38" s="1060" t="s">
        <v>1270</v>
      </c>
      <c r="O38" s="1057"/>
      <c r="P38" s="1060" t="s">
        <v>1110</v>
      </c>
      <c r="Q38" s="1060">
        <v>46060</v>
      </c>
      <c r="R38" s="1060">
        <v>46086</v>
      </c>
      <c r="S38" s="1060">
        <v>46086</v>
      </c>
      <c r="T38" s="1056"/>
      <c r="U38" s="1046" t="s">
        <v>1111</v>
      </c>
      <c r="V38" s="1061">
        <v>0.99</v>
      </c>
      <c r="W38" s="1056"/>
      <c r="X38" s="1122" t="s">
        <v>1227</v>
      </c>
    </row>
    <row r="39" spans="1:24" ht="18" customHeight="1">
      <c r="A39" s="1042">
        <v>30</v>
      </c>
      <c r="B39" s="1199"/>
      <c r="C39" s="1063"/>
      <c r="D39" s="1200" t="s">
        <v>1312</v>
      </c>
      <c r="E39" s="1057" t="s">
        <v>1134</v>
      </c>
      <c r="F39" s="1202"/>
      <c r="G39" s="1203"/>
      <c r="H39" s="1199"/>
      <c r="I39" s="1201"/>
      <c r="J39" s="1201"/>
      <c r="K39" s="1204"/>
      <c r="L39" s="1204"/>
      <c r="M39" s="1204" t="s">
        <v>1315</v>
      </c>
      <c r="N39" s="925" t="s">
        <v>1024</v>
      </c>
      <c r="O39" s="1201"/>
      <c r="P39" s="1204"/>
      <c r="Q39" s="1204">
        <v>46188</v>
      </c>
      <c r="R39" s="1060">
        <v>46134</v>
      </c>
      <c r="S39" s="1060">
        <v>46134</v>
      </c>
      <c r="T39" s="1205"/>
      <c r="U39" s="1046" t="s">
        <v>1111</v>
      </c>
      <c r="V39" s="1206">
        <v>0.68</v>
      </c>
      <c r="W39" s="1205"/>
      <c r="X39" s="1122" t="s">
        <v>1227</v>
      </c>
    </row>
    <row r="40" spans="1:24" ht="18" customHeight="1">
      <c r="A40" s="1042">
        <v>31</v>
      </c>
      <c r="B40" s="1043" t="s">
        <v>1228</v>
      </c>
      <c r="C40" s="1063" t="s">
        <v>1161</v>
      </c>
      <c r="D40" s="1044" t="s">
        <v>1176</v>
      </c>
      <c r="E40" s="1057" t="s">
        <v>1134</v>
      </c>
      <c r="F40" s="1045" t="s">
        <v>1164</v>
      </c>
      <c r="G40" s="1059"/>
      <c r="H40" s="1043" t="s">
        <v>1109</v>
      </c>
      <c r="I40" s="1057">
        <v>15345</v>
      </c>
      <c r="J40" s="1057">
        <v>15345</v>
      </c>
      <c r="K40" s="1060">
        <v>45982</v>
      </c>
      <c r="L40" s="1060">
        <v>46133</v>
      </c>
      <c r="M40" s="1047" t="s">
        <v>1314</v>
      </c>
      <c r="N40" s="1060" t="s">
        <v>1313</v>
      </c>
      <c r="O40" s="1057"/>
      <c r="P40" s="1060" t="s">
        <v>1110</v>
      </c>
      <c r="Q40" s="1060">
        <v>46134</v>
      </c>
      <c r="R40" s="1060">
        <v>46134</v>
      </c>
      <c r="S40" s="1060">
        <v>46134</v>
      </c>
      <c r="T40" s="1056"/>
      <c r="U40" s="1046" t="s">
        <v>1111</v>
      </c>
      <c r="V40" s="1061">
        <v>0.3</v>
      </c>
      <c r="W40" s="1056"/>
      <c r="X40" s="1122" t="s">
        <v>1227</v>
      </c>
    </row>
    <row r="41" spans="1:24" ht="18" customHeight="1" thickBot="1">
      <c r="A41" s="1042">
        <v>32</v>
      </c>
      <c r="B41" s="1043" t="s">
        <v>1228</v>
      </c>
      <c r="C41" s="1063" t="s">
        <v>1162</v>
      </c>
      <c r="D41" s="1066" t="s">
        <v>1138</v>
      </c>
      <c r="E41" s="1057" t="s">
        <v>1134</v>
      </c>
      <c r="F41" s="1045" t="s">
        <v>1164</v>
      </c>
      <c r="G41" s="1059"/>
      <c r="H41" s="1057" t="s">
        <v>1109</v>
      </c>
      <c r="I41" s="1057">
        <v>1570</v>
      </c>
      <c r="J41" s="1057">
        <v>1570</v>
      </c>
      <c r="K41" s="1060">
        <v>45982</v>
      </c>
      <c r="L41" s="1060">
        <v>46133</v>
      </c>
      <c r="M41" s="1047" t="s">
        <v>1314</v>
      </c>
      <c r="N41" s="1060" t="s">
        <v>1313</v>
      </c>
      <c r="O41" s="1057"/>
      <c r="P41" s="1058" t="s">
        <v>1110</v>
      </c>
      <c r="Q41" s="1060">
        <v>46134</v>
      </c>
      <c r="R41" s="1060">
        <v>46134</v>
      </c>
      <c r="S41" s="1060">
        <v>46134</v>
      </c>
      <c r="T41" s="1056"/>
      <c r="U41" s="1046" t="s">
        <v>1111</v>
      </c>
      <c r="V41" s="1061">
        <v>0.9</v>
      </c>
      <c r="W41" s="1056"/>
      <c r="X41" s="1122" t="s">
        <v>1227</v>
      </c>
    </row>
    <row r="44" spans="1:24" ht="18" customHeight="1">
      <c r="D44" s="1072"/>
      <c r="R44" s="1185"/>
    </row>
    <row r="47" spans="1:24" ht="42.6" customHeight="1">
      <c r="D47" s="1071"/>
    </row>
    <row r="48" spans="1:24" ht="42.6" customHeight="1">
      <c r="D48" s="1067" t="s">
        <v>1174</v>
      </c>
    </row>
    <row r="49" spans="4:4" ht="13.8">
      <c r="D49" s="1067"/>
    </row>
    <row r="50" spans="4:4" ht="13.8">
      <c r="D50" s="1068"/>
    </row>
    <row r="51" spans="4:4" ht="13.8">
      <c r="D51" s="1068"/>
    </row>
    <row r="52" spans="4:4" ht="13.8">
      <c r="D52" s="1069"/>
    </row>
    <row r="53" spans="4:4" ht="171.6">
      <c r="D53" s="1070" t="s">
        <v>1169</v>
      </c>
    </row>
    <row r="54" spans="4:4" ht="132">
      <c r="D54" s="1070" t="s">
        <v>1170</v>
      </c>
    </row>
    <row r="64328" spans="18:18" ht="18" customHeight="1">
      <c r="R64328" s="62" t="e">
        <f>+#REF!+25</f>
        <v>#REF!</v>
      </c>
    </row>
  </sheetData>
  <autoFilter ref="A1:X41" xr:uid="{00000000-0001-0000-02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
    <mergeCell ref="E1:T1"/>
  </mergeCells>
  <conditionalFormatting sqref="N32:N33 N36:N37">
    <cfRule type="containsBlanks" dxfId="106" priority="2">
      <formula>LEN(TRIM(N32))=0</formula>
    </cfRule>
  </conditionalFormatting>
  <conditionalFormatting sqref="N39">
    <cfRule type="containsBlanks" dxfId="105" priority="1">
      <formula>LEN(TRIM(N39))=0</formula>
    </cfRule>
  </conditionalFormatting>
  <conditionalFormatting sqref="T5:T11 T13:T16">
    <cfRule type="containsText" dxfId="104" priority="3" operator="containsText" text="Not Submitted">
      <formula>NOT(ISERROR(SEARCH("Not Submitted",T5)))</formula>
    </cfRule>
    <cfRule type="containsText" dxfId="103" priority="4" operator="containsText" text="Submitted">
      <formula>NOT(ISERROR(SEARCH("Submitted",T5)))</formula>
    </cfRule>
  </conditionalFormatting>
  <dataValidations count="6">
    <dataValidation type="list" allowBlank="1" prompt="UPDATED BY KHATEEB MUHAMMAD MUHYIDDEEN" sqref="T5:T11 T13:T16" xr:uid="{A9E524E1-1BFC-46AD-BF26-7E2139BD225D}">
      <formula1>$Y$5:$Y$5</formula1>
    </dataValidation>
    <dataValidation allowBlank="1" showInputMessage="1" showErrorMessage="1" prompt="Actual Date Arrived" sqref="S2:S4 S34 S12 R7 R14:R16 S28 S14:S24 R9 R11 S31" xr:uid="{92E6AFB8-1542-4440-BF92-9CBD47D6E29A}"/>
    <dataValidation allowBlank="1" showInputMessage="1" prompt="Expected Date of Arrival" sqref="R2:R5 Q6:Q9 Q21 S35 S25 S29 R33:R35 S33 R6:S6 R8:S8 R10 S13 Q13:Q19 S15 S5 R12:R25 R28:R29 R31" xr:uid="{925478B1-B571-4F3F-B64F-61CCAD923926}"/>
    <dataValidation allowBlank="1" showInputMessage="1" prompt="As per P6 Schedule or in very rare case Expert Judgement" sqref="Q2:Q4 P5:P11 R32:S32 P13:P16 L40:L41 R36:S41 Q12:Q41 R26:S27 R30:S30" xr:uid="{0E54B353-64CB-4AD9-9F92-47C68924A601}"/>
    <dataValidation allowBlank="1" prompt="UPDATED BY KHATEEB MUHAMMAD MUHYIDDEEN" sqref="S65518:S65520 JR65518:JR65520 TN65518:TN65520 ADJ65518:ADJ65520 ANF65518:ANF65520 AXB65518:AXB65520 BGX65518:BGX65520 BQT65518:BQT65520 CAP65518:CAP65520 CKL65518:CKL65520 CUH65518:CUH65520 DED65518:DED65520 DNZ65518:DNZ65520 DXV65518:DXV65520 EHR65518:EHR65520 ERN65518:ERN65520 FBJ65518:FBJ65520 FLF65518:FLF65520 FVB65518:FVB65520 GEX65518:GEX65520 GOT65518:GOT65520 GYP65518:GYP65520 HIL65518:HIL65520 HSH65518:HSH65520 ICD65518:ICD65520 ILZ65518:ILZ65520 IVV65518:IVV65520 JFR65518:JFR65520 JPN65518:JPN65520 JZJ65518:JZJ65520 KJF65518:KJF65520 KTB65518:KTB65520 LCX65518:LCX65520 LMT65518:LMT65520 LWP65518:LWP65520 MGL65518:MGL65520 MQH65518:MQH65520 NAD65518:NAD65520 NJZ65518:NJZ65520 NTV65518:NTV65520 ODR65518:ODR65520 ONN65518:ONN65520 OXJ65518:OXJ65520 PHF65518:PHF65520 PRB65518:PRB65520 QAX65518:QAX65520 QKT65518:QKT65520 QUP65518:QUP65520 REL65518:REL65520 ROH65518:ROH65520 RYD65518:RYD65520 SHZ65518:SHZ65520 SRV65518:SRV65520 TBR65518:TBR65520 TLN65518:TLN65520 TVJ65518:TVJ65520 UFF65518:UFF65520 UPB65518:UPB65520 UYX65518:UYX65520 VIT65518:VIT65520 VSP65518:VSP65520 WCL65518:WCL65520 WMH65518:WMH65520 WWD65518:WWD65520 S131054:S131056 JR131054:JR131056 TN131054:TN131056 ADJ131054:ADJ131056 ANF131054:ANF131056 AXB131054:AXB131056 BGX131054:BGX131056 BQT131054:BQT131056 CAP131054:CAP131056 CKL131054:CKL131056 CUH131054:CUH131056 DED131054:DED131056 DNZ131054:DNZ131056 DXV131054:DXV131056 EHR131054:EHR131056 ERN131054:ERN131056 FBJ131054:FBJ131056 FLF131054:FLF131056 FVB131054:FVB131056 GEX131054:GEX131056 GOT131054:GOT131056 GYP131054:GYP131056 HIL131054:HIL131056 HSH131054:HSH131056 ICD131054:ICD131056 ILZ131054:ILZ131056 IVV131054:IVV131056 JFR131054:JFR131056 JPN131054:JPN131056 JZJ131054:JZJ131056 KJF131054:KJF131056 KTB131054:KTB131056 LCX131054:LCX131056 LMT131054:LMT131056 LWP131054:LWP131056 MGL131054:MGL131056 MQH131054:MQH131056 NAD131054:NAD131056 NJZ131054:NJZ131056 NTV131054:NTV131056 ODR131054:ODR131056 ONN131054:ONN131056 OXJ131054:OXJ131056 PHF131054:PHF131056 PRB131054:PRB131056 QAX131054:QAX131056 QKT131054:QKT131056 QUP131054:QUP131056 REL131054:REL131056 ROH131054:ROH131056 RYD131054:RYD131056 SHZ131054:SHZ131056 SRV131054:SRV131056 TBR131054:TBR131056 TLN131054:TLN131056 TVJ131054:TVJ131056 UFF131054:UFF131056 UPB131054:UPB131056 UYX131054:UYX131056 VIT131054:VIT131056 VSP131054:VSP131056 WCL131054:WCL131056 WMH131054:WMH131056 WWD131054:WWD131056 S196590:S196592 JR196590:JR196592 TN196590:TN196592 ADJ196590:ADJ196592 ANF196590:ANF196592 AXB196590:AXB196592 BGX196590:BGX196592 BQT196590:BQT196592 CAP196590:CAP196592 CKL196590:CKL196592 CUH196590:CUH196592 DED196590:DED196592 DNZ196590:DNZ196592 DXV196590:DXV196592 EHR196590:EHR196592 ERN196590:ERN196592 FBJ196590:FBJ196592 FLF196590:FLF196592 FVB196590:FVB196592 GEX196590:GEX196592 GOT196590:GOT196592 GYP196590:GYP196592 HIL196590:HIL196592 HSH196590:HSH196592 ICD196590:ICD196592 ILZ196590:ILZ196592 IVV196590:IVV196592 JFR196590:JFR196592 JPN196590:JPN196592 JZJ196590:JZJ196592 KJF196590:KJF196592 KTB196590:KTB196592 LCX196590:LCX196592 LMT196590:LMT196592 LWP196590:LWP196592 MGL196590:MGL196592 MQH196590:MQH196592 NAD196590:NAD196592 NJZ196590:NJZ196592 NTV196590:NTV196592 ODR196590:ODR196592 ONN196590:ONN196592 OXJ196590:OXJ196592 PHF196590:PHF196592 PRB196590:PRB196592 QAX196590:QAX196592 QKT196590:QKT196592 QUP196590:QUP196592 REL196590:REL196592 ROH196590:ROH196592 RYD196590:RYD196592 SHZ196590:SHZ196592 SRV196590:SRV196592 TBR196590:TBR196592 TLN196590:TLN196592 TVJ196590:TVJ196592 UFF196590:UFF196592 UPB196590:UPB196592 UYX196590:UYX196592 VIT196590:VIT196592 VSP196590:VSP196592 WCL196590:WCL196592 WMH196590:WMH196592 WWD196590:WWD196592 S262126:S262128 JR262126:JR262128 TN262126:TN262128 ADJ262126:ADJ262128 ANF262126:ANF262128 AXB262126:AXB262128 BGX262126:BGX262128 BQT262126:BQT262128 CAP262126:CAP262128 CKL262126:CKL262128 CUH262126:CUH262128 DED262126:DED262128 DNZ262126:DNZ262128 DXV262126:DXV262128 EHR262126:EHR262128 ERN262126:ERN262128 FBJ262126:FBJ262128 FLF262126:FLF262128 FVB262126:FVB262128 GEX262126:GEX262128 GOT262126:GOT262128 GYP262126:GYP262128 HIL262126:HIL262128 HSH262126:HSH262128 ICD262126:ICD262128 ILZ262126:ILZ262128 IVV262126:IVV262128 JFR262126:JFR262128 JPN262126:JPN262128 JZJ262126:JZJ262128 KJF262126:KJF262128 KTB262126:KTB262128 LCX262126:LCX262128 LMT262126:LMT262128 LWP262126:LWP262128 MGL262126:MGL262128 MQH262126:MQH262128 NAD262126:NAD262128 NJZ262126:NJZ262128 NTV262126:NTV262128 ODR262126:ODR262128 ONN262126:ONN262128 OXJ262126:OXJ262128 PHF262126:PHF262128 PRB262126:PRB262128 QAX262126:QAX262128 QKT262126:QKT262128 QUP262126:QUP262128 REL262126:REL262128 ROH262126:ROH262128 RYD262126:RYD262128 SHZ262126:SHZ262128 SRV262126:SRV262128 TBR262126:TBR262128 TLN262126:TLN262128 TVJ262126:TVJ262128 UFF262126:UFF262128 UPB262126:UPB262128 UYX262126:UYX262128 VIT262126:VIT262128 VSP262126:VSP262128 WCL262126:WCL262128 WMH262126:WMH262128 WWD262126:WWD262128 S327662:S327664 JR327662:JR327664 TN327662:TN327664 ADJ327662:ADJ327664 ANF327662:ANF327664 AXB327662:AXB327664 BGX327662:BGX327664 BQT327662:BQT327664 CAP327662:CAP327664 CKL327662:CKL327664 CUH327662:CUH327664 DED327662:DED327664 DNZ327662:DNZ327664 DXV327662:DXV327664 EHR327662:EHR327664 ERN327662:ERN327664 FBJ327662:FBJ327664 FLF327662:FLF327664 FVB327662:FVB327664 GEX327662:GEX327664 GOT327662:GOT327664 GYP327662:GYP327664 HIL327662:HIL327664 HSH327662:HSH327664 ICD327662:ICD327664 ILZ327662:ILZ327664 IVV327662:IVV327664 JFR327662:JFR327664 JPN327662:JPN327664 JZJ327662:JZJ327664 KJF327662:KJF327664 KTB327662:KTB327664 LCX327662:LCX327664 LMT327662:LMT327664 LWP327662:LWP327664 MGL327662:MGL327664 MQH327662:MQH327664 NAD327662:NAD327664 NJZ327662:NJZ327664 NTV327662:NTV327664 ODR327662:ODR327664 ONN327662:ONN327664 OXJ327662:OXJ327664 PHF327662:PHF327664 PRB327662:PRB327664 QAX327662:QAX327664 QKT327662:QKT327664 QUP327662:QUP327664 REL327662:REL327664 ROH327662:ROH327664 RYD327662:RYD327664 SHZ327662:SHZ327664 SRV327662:SRV327664 TBR327662:TBR327664 TLN327662:TLN327664 TVJ327662:TVJ327664 UFF327662:UFF327664 UPB327662:UPB327664 UYX327662:UYX327664 VIT327662:VIT327664 VSP327662:VSP327664 WCL327662:WCL327664 WMH327662:WMH327664 WWD327662:WWD327664 S393198:S393200 JR393198:JR393200 TN393198:TN393200 ADJ393198:ADJ393200 ANF393198:ANF393200 AXB393198:AXB393200 BGX393198:BGX393200 BQT393198:BQT393200 CAP393198:CAP393200 CKL393198:CKL393200 CUH393198:CUH393200 DED393198:DED393200 DNZ393198:DNZ393200 DXV393198:DXV393200 EHR393198:EHR393200 ERN393198:ERN393200 FBJ393198:FBJ393200 FLF393198:FLF393200 FVB393198:FVB393200 GEX393198:GEX393200 GOT393198:GOT393200 GYP393198:GYP393200 HIL393198:HIL393200 HSH393198:HSH393200 ICD393198:ICD393200 ILZ393198:ILZ393200 IVV393198:IVV393200 JFR393198:JFR393200 JPN393198:JPN393200 JZJ393198:JZJ393200 KJF393198:KJF393200 KTB393198:KTB393200 LCX393198:LCX393200 LMT393198:LMT393200 LWP393198:LWP393200 MGL393198:MGL393200 MQH393198:MQH393200 NAD393198:NAD393200 NJZ393198:NJZ393200 NTV393198:NTV393200 ODR393198:ODR393200 ONN393198:ONN393200 OXJ393198:OXJ393200 PHF393198:PHF393200 PRB393198:PRB393200 QAX393198:QAX393200 QKT393198:QKT393200 QUP393198:QUP393200 REL393198:REL393200 ROH393198:ROH393200 RYD393198:RYD393200 SHZ393198:SHZ393200 SRV393198:SRV393200 TBR393198:TBR393200 TLN393198:TLN393200 TVJ393198:TVJ393200 UFF393198:UFF393200 UPB393198:UPB393200 UYX393198:UYX393200 VIT393198:VIT393200 VSP393198:VSP393200 WCL393198:WCL393200 WMH393198:WMH393200 WWD393198:WWD393200 S458734:S458736 JR458734:JR458736 TN458734:TN458736 ADJ458734:ADJ458736 ANF458734:ANF458736 AXB458734:AXB458736 BGX458734:BGX458736 BQT458734:BQT458736 CAP458734:CAP458736 CKL458734:CKL458736 CUH458734:CUH458736 DED458734:DED458736 DNZ458734:DNZ458736 DXV458734:DXV458736 EHR458734:EHR458736 ERN458734:ERN458736 FBJ458734:FBJ458736 FLF458734:FLF458736 FVB458734:FVB458736 GEX458734:GEX458736 GOT458734:GOT458736 GYP458734:GYP458736 HIL458734:HIL458736 HSH458734:HSH458736 ICD458734:ICD458736 ILZ458734:ILZ458736 IVV458734:IVV458736 JFR458734:JFR458736 JPN458734:JPN458736 JZJ458734:JZJ458736 KJF458734:KJF458736 KTB458734:KTB458736 LCX458734:LCX458736 LMT458734:LMT458736 LWP458734:LWP458736 MGL458734:MGL458736 MQH458734:MQH458736 NAD458734:NAD458736 NJZ458734:NJZ458736 NTV458734:NTV458736 ODR458734:ODR458736 ONN458734:ONN458736 OXJ458734:OXJ458736 PHF458734:PHF458736 PRB458734:PRB458736 QAX458734:QAX458736 QKT458734:QKT458736 QUP458734:QUP458736 REL458734:REL458736 ROH458734:ROH458736 RYD458734:RYD458736 SHZ458734:SHZ458736 SRV458734:SRV458736 TBR458734:TBR458736 TLN458734:TLN458736 TVJ458734:TVJ458736 UFF458734:UFF458736 UPB458734:UPB458736 UYX458734:UYX458736 VIT458734:VIT458736 VSP458734:VSP458736 WCL458734:WCL458736 WMH458734:WMH458736 WWD458734:WWD458736 S524270:S524272 JR524270:JR524272 TN524270:TN524272 ADJ524270:ADJ524272 ANF524270:ANF524272 AXB524270:AXB524272 BGX524270:BGX524272 BQT524270:BQT524272 CAP524270:CAP524272 CKL524270:CKL524272 CUH524270:CUH524272 DED524270:DED524272 DNZ524270:DNZ524272 DXV524270:DXV524272 EHR524270:EHR524272 ERN524270:ERN524272 FBJ524270:FBJ524272 FLF524270:FLF524272 FVB524270:FVB524272 GEX524270:GEX524272 GOT524270:GOT524272 GYP524270:GYP524272 HIL524270:HIL524272 HSH524270:HSH524272 ICD524270:ICD524272 ILZ524270:ILZ524272 IVV524270:IVV524272 JFR524270:JFR524272 JPN524270:JPN524272 JZJ524270:JZJ524272 KJF524270:KJF524272 KTB524270:KTB524272 LCX524270:LCX524272 LMT524270:LMT524272 LWP524270:LWP524272 MGL524270:MGL524272 MQH524270:MQH524272 NAD524270:NAD524272 NJZ524270:NJZ524272 NTV524270:NTV524272 ODR524270:ODR524272 ONN524270:ONN524272 OXJ524270:OXJ524272 PHF524270:PHF524272 PRB524270:PRB524272 QAX524270:QAX524272 QKT524270:QKT524272 QUP524270:QUP524272 REL524270:REL524272 ROH524270:ROH524272 RYD524270:RYD524272 SHZ524270:SHZ524272 SRV524270:SRV524272 TBR524270:TBR524272 TLN524270:TLN524272 TVJ524270:TVJ524272 UFF524270:UFF524272 UPB524270:UPB524272 UYX524270:UYX524272 VIT524270:VIT524272 VSP524270:VSP524272 WCL524270:WCL524272 WMH524270:WMH524272 WWD524270:WWD524272 S589806:S589808 JR589806:JR589808 TN589806:TN589808 ADJ589806:ADJ589808 ANF589806:ANF589808 AXB589806:AXB589808 BGX589806:BGX589808 BQT589806:BQT589808 CAP589806:CAP589808 CKL589806:CKL589808 CUH589806:CUH589808 DED589806:DED589808 DNZ589806:DNZ589808 DXV589806:DXV589808 EHR589806:EHR589808 ERN589806:ERN589808 FBJ589806:FBJ589808 FLF589806:FLF589808 FVB589806:FVB589808 GEX589806:GEX589808 GOT589806:GOT589808 GYP589806:GYP589808 HIL589806:HIL589808 HSH589806:HSH589808 ICD589806:ICD589808 ILZ589806:ILZ589808 IVV589806:IVV589808 JFR589806:JFR589808 JPN589806:JPN589808 JZJ589806:JZJ589808 KJF589806:KJF589808 KTB589806:KTB589808 LCX589806:LCX589808 LMT589806:LMT589808 LWP589806:LWP589808 MGL589806:MGL589808 MQH589806:MQH589808 NAD589806:NAD589808 NJZ589806:NJZ589808 NTV589806:NTV589808 ODR589806:ODR589808 ONN589806:ONN589808 OXJ589806:OXJ589808 PHF589806:PHF589808 PRB589806:PRB589808 QAX589806:QAX589808 QKT589806:QKT589808 QUP589806:QUP589808 REL589806:REL589808 ROH589806:ROH589808 RYD589806:RYD589808 SHZ589806:SHZ589808 SRV589806:SRV589808 TBR589806:TBR589808 TLN589806:TLN589808 TVJ589806:TVJ589808 UFF589806:UFF589808 UPB589806:UPB589808 UYX589806:UYX589808 VIT589806:VIT589808 VSP589806:VSP589808 WCL589806:WCL589808 WMH589806:WMH589808 WWD589806:WWD589808 S655342:S655344 JR655342:JR655344 TN655342:TN655344 ADJ655342:ADJ655344 ANF655342:ANF655344 AXB655342:AXB655344 BGX655342:BGX655344 BQT655342:BQT655344 CAP655342:CAP655344 CKL655342:CKL655344 CUH655342:CUH655344 DED655342:DED655344 DNZ655342:DNZ655344 DXV655342:DXV655344 EHR655342:EHR655344 ERN655342:ERN655344 FBJ655342:FBJ655344 FLF655342:FLF655344 FVB655342:FVB655344 GEX655342:GEX655344 GOT655342:GOT655344 GYP655342:GYP655344 HIL655342:HIL655344 HSH655342:HSH655344 ICD655342:ICD655344 ILZ655342:ILZ655344 IVV655342:IVV655344 JFR655342:JFR655344 JPN655342:JPN655344 JZJ655342:JZJ655344 KJF655342:KJF655344 KTB655342:KTB655344 LCX655342:LCX655344 LMT655342:LMT655344 LWP655342:LWP655344 MGL655342:MGL655344 MQH655342:MQH655344 NAD655342:NAD655344 NJZ655342:NJZ655344 NTV655342:NTV655344 ODR655342:ODR655344 ONN655342:ONN655344 OXJ655342:OXJ655344 PHF655342:PHF655344 PRB655342:PRB655344 QAX655342:QAX655344 QKT655342:QKT655344 QUP655342:QUP655344 REL655342:REL655344 ROH655342:ROH655344 RYD655342:RYD655344 SHZ655342:SHZ655344 SRV655342:SRV655344 TBR655342:TBR655344 TLN655342:TLN655344 TVJ655342:TVJ655344 UFF655342:UFF655344 UPB655342:UPB655344 UYX655342:UYX655344 VIT655342:VIT655344 VSP655342:VSP655344 WCL655342:WCL655344 WMH655342:WMH655344 WWD655342:WWD655344 S720878:S720880 JR720878:JR720880 TN720878:TN720880 ADJ720878:ADJ720880 ANF720878:ANF720880 AXB720878:AXB720880 BGX720878:BGX720880 BQT720878:BQT720880 CAP720878:CAP720880 CKL720878:CKL720880 CUH720878:CUH720880 DED720878:DED720880 DNZ720878:DNZ720880 DXV720878:DXV720880 EHR720878:EHR720880 ERN720878:ERN720880 FBJ720878:FBJ720880 FLF720878:FLF720880 FVB720878:FVB720880 GEX720878:GEX720880 GOT720878:GOT720880 GYP720878:GYP720880 HIL720878:HIL720880 HSH720878:HSH720880 ICD720878:ICD720880 ILZ720878:ILZ720880 IVV720878:IVV720880 JFR720878:JFR720880 JPN720878:JPN720880 JZJ720878:JZJ720880 KJF720878:KJF720880 KTB720878:KTB720880 LCX720878:LCX720880 LMT720878:LMT720880 LWP720878:LWP720880 MGL720878:MGL720880 MQH720878:MQH720880 NAD720878:NAD720880 NJZ720878:NJZ720880 NTV720878:NTV720880 ODR720878:ODR720880 ONN720878:ONN720880 OXJ720878:OXJ720880 PHF720878:PHF720880 PRB720878:PRB720880 QAX720878:QAX720880 QKT720878:QKT720880 QUP720878:QUP720880 REL720878:REL720880 ROH720878:ROH720880 RYD720878:RYD720880 SHZ720878:SHZ720880 SRV720878:SRV720880 TBR720878:TBR720880 TLN720878:TLN720880 TVJ720878:TVJ720880 UFF720878:UFF720880 UPB720878:UPB720880 UYX720878:UYX720880 VIT720878:VIT720880 VSP720878:VSP720880 WCL720878:WCL720880 WMH720878:WMH720880 WWD720878:WWD720880 S786414:S786416 JR786414:JR786416 TN786414:TN786416 ADJ786414:ADJ786416 ANF786414:ANF786416 AXB786414:AXB786416 BGX786414:BGX786416 BQT786414:BQT786416 CAP786414:CAP786416 CKL786414:CKL786416 CUH786414:CUH786416 DED786414:DED786416 DNZ786414:DNZ786416 DXV786414:DXV786416 EHR786414:EHR786416 ERN786414:ERN786416 FBJ786414:FBJ786416 FLF786414:FLF786416 FVB786414:FVB786416 GEX786414:GEX786416 GOT786414:GOT786416 GYP786414:GYP786416 HIL786414:HIL786416 HSH786414:HSH786416 ICD786414:ICD786416 ILZ786414:ILZ786416 IVV786414:IVV786416 JFR786414:JFR786416 JPN786414:JPN786416 JZJ786414:JZJ786416 KJF786414:KJF786416 KTB786414:KTB786416 LCX786414:LCX786416 LMT786414:LMT786416 LWP786414:LWP786416 MGL786414:MGL786416 MQH786414:MQH786416 NAD786414:NAD786416 NJZ786414:NJZ786416 NTV786414:NTV786416 ODR786414:ODR786416 ONN786414:ONN786416 OXJ786414:OXJ786416 PHF786414:PHF786416 PRB786414:PRB786416 QAX786414:QAX786416 QKT786414:QKT786416 QUP786414:QUP786416 REL786414:REL786416 ROH786414:ROH786416 RYD786414:RYD786416 SHZ786414:SHZ786416 SRV786414:SRV786416 TBR786414:TBR786416 TLN786414:TLN786416 TVJ786414:TVJ786416 UFF786414:UFF786416 UPB786414:UPB786416 UYX786414:UYX786416 VIT786414:VIT786416 VSP786414:VSP786416 WCL786414:WCL786416 WMH786414:WMH786416 WWD786414:WWD786416 S851950:S851952 JR851950:JR851952 TN851950:TN851952 ADJ851950:ADJ851952 ANF851950:ANF851952 AXB851950:AXB851952 BGX851950:BGX851952 BQT851950:BQT851952 CAP851950:CAP851952 CKL851950:CKL851952 CUH851950:CUH851952 DED851950:DED851952 DNZ851950:DNZ851952 DXV851950:DXV851952 EHR851950:EHR851952 ERN851950:ERN851952 FBJ851950:FBJ851952 FLF851950:FLF851952 FVB851950:FVB851952 GEX851950:GEX851952 GOT851950:GOT851952 GYP851950:GYP851952 HIL851950:HIL851952 HSH851950:HSH851952 ICD851950:ICD851952 ILZ851950:ILZ851952 IVV851950:IVV851952 JFR851950:JFR851952 JPN851950:JPN851952 JZJ851950:JZJ851952 KJF851950:KJF851952 KTB851950:KTB851952 LCX851950:LCX851952 LMT851950:LMT851952 LWP851950:LWP851952 MGL851950:MGL851952 MQH851950:MQH851952 NAD851950:NAD851952 NJZ851950:NJZ851952 NTV851950:NTV851952 ODR851950:ODR851952 ONN851950:ONN851952 OXJ851950:OXJ851952 PHF851950:PHF851952 PRB851950:PRB851952 QAX851950:QAX851952 QKT851950:QKT851952 QUP851950:QUP851952 REL851950:REL851952 ROH851950:ROH851952 RYD851950:RYD851952 SHZ851950:SHZ851952 SRV851950:SRV851952 TBR851950:TBR851952 TLN851950:TLN851952 TVJ851950:TVJ851952 UFF851950:UFF851952 UPB851950:UPB851952 UYX851950:UYX851952 VIT851950:VIT851952 VSP851950:VSP851952 WCL851950:WCL851952 WMH851950:WMH851952 WWD851950:WWD851952 S917486:S917488 JR917486:JR917488 TN917486:TN917488 ADJ917486:ADJ917488 ANF917486:ANF917488 AXB917486:AXB917488 BGX917486:BGX917488 BQT917486:BQT917488 CAP917486:CAP917488 CKL917486:CKL917488 CUH917486:CUH917488 DED917486:DED917488 DNZ917486:DNZ917488 DXV917486:DXV917488 EHR917486:EHR917488 ERN917486:ERN917488 FBJ917486:FBJ917488 FLF917486:FLF917488 FVB917486:FVB917488 GEX917486:GEX917488 GOT917486:GOT917488 GYP917486:GYP917488 HIL917486:HIL917488 HSH917486:HSH917488 ICD917486:ICD917488 ILZ917486:ILZ917488 IVV917486:IVV917488 JFR917486:JFR917488 JPN917486:JPN917488 JZJ917486:JZJ917488 KJF917486:KJF917488 KTB917486:KTB917488 LCX917486:LCX917488 LMT917486:LMT917488 LWP917486:LWP917488 MGL917486:MGL917488 MQH917486:MQH917488 NAD917486:NAD917488 NJZ917486:NJZ917488 NTV917486:NTV917488 ODR917486:ODR917488 ONN917486:ONN917488 OXJ917486:OXJ917488 PHF917486:PHF917488 PRB917486:PRB917488 QAX917486:QAX917488 QKT917486:QKT917488 QUP917486:QUP917488 REL917486:REL917488 ROH917486:ROH917488 RYD917486:RYD917488 SHZ917486:SHZ917488 SRV917486:SRV917488 TBR917486:TBR917488 TLN917486:TLN917488 TVJ917486:TVJ917488 UFF917486:UFF917488 UPB917486:UPB917488 UYX917486:UYX917488 VIT917486:VIT917488 VSP917486:VSP917488 WCL917486:WCL917488 WMH917486:WMH917488 WWD917486:WWD917488 S983022:S983024 JR983022:JR983024 TN983022:TN983024 ADJ983022:ADJ983024 ANF983022:ANF983024 AXB983022:AXB983024 BGX983022:BGX983024 BQT983022:BQT983024 CAP983022:CAP983024 CKL983022:CKL983024 CUH983022:CUH983024 DED983022:DED983024 DNZ983022:DNZ983024 DXV983022:DXV983024 EHR983022:EHR983024 ERN983022:ERN983024 FBJ983022:FBJ983024 FLF983022:FLF983024 FVB983022:FVB983024 GEX983022:GEX983024 GOT983022:GOT983024 GYP983022:GYP983024 HIL983022:HIL983024 HSH983022:HSH983024 ICD983022:ICD983024 ILZ983022:ILZ983024 IVV983022:IVV983024 JFR983022:JFR983024 JPN983022:JPN983024 JZJ983022:JZJ983024 KJF983022:KJF983024 KTB983022:KTB983024 LCX983022:LCX983024 LMT983022:LMT983024 LWP983022:LWP983024 MGL983022:MGL983024 MQH983022:MQH983024 NAD983022:NAD983024 NJZ983022:NJZ983024 NTV983022:NTV983024 ODR983022:ODR983024 ONN983022:ONN983024 OXJ983022:OXJ983024 PHF983022:PHF983024 PRB983022:PRB983024 QAX983022:QAX983024 QKT983022:QKT983024 QUP983022:QUP983024 REL983022:REL983024 ROH983022:ROH983024 RYD983022:RYD983024 SHZ983022:SHZ983024 SRV983022:SRV983024 TBR983022:TBR983024 TLN983022:TLN983024 TVJ983022:TVJ983024 UFF983022:UFF983024 UPB983022:UPB983024 UYX983022:UYX983024 VIT983022:VIT983024 VSP983022:VSP983024 WCL983022:WCL983024 WMH983022:WMH983024 WWD983022:WWD983024 B65518:B65520 JC65518:JC65520 SY65518:SY65520 ACU65518:ACU65520 AMQ65518:AMQ65520 AWM65518:AWM65520 BGI65518:BGI65520 BQE65518:BQE65520 CAA65518:CAA65520 CJW65518:CJW65520 CTS65518:CTS65520 DDO65518:DDO65520 DNK65518:DNK65520 DXG65518:DXG65520 EHC65518:EHC65520 EQY65518:EQY65520 FAU65518:FAU65520 FKQ65518:FKQ65520 FUM65518:FUM65520 GEI65518:GEI65520 GOE65518:GOE65520 GYA65518:GYA65520 HHW65518:HHW65520 HRS65518:HRS65520 IBO65518:IBO65520 ILK65518:ILK65520 IVG65518:IVG65520 JFC65518:JFC65520 JOY65518:JOY65520 JYU65518:JYU65520 KIQ65518:KIQ65520 KSM65518:KSM65520 LCI65518:LCI65520 LME65518:LME65520 LWA65518:LWA65520 MFW65518:MFW65520 MPS65518:MPS65520 MZO65518:MZO65520 NJK65518:NJK65520 NTG65518:NTG65520 ODC65518:ODC65520 OMY65518:OMY65520 OWU65518:OWU65520 PGQ65518:PGQ65520 PQM65518:PQM65520 QAI65518:QAI65520 QKE65518:QKE65520 QUA65518:QUA65520 RDW65518:RDW65520 RNS65518:RNS65520 RXO65518:RXO65520 SHK65518:SHK65520 SRG65518:SRG65520 TBC65518:TBC65520 TKY65518:TKY65520 TUU65518:TUU65520 UEQ65518:UEQ65520 UOM65518:UOM65520 UYI65518:UYI65520 VIE65518:VIE65520 VSA65518:VSA65520 WBW65518:WBW65520 WLS65518:WLS65520 WVO65518:WVO65520 B131054:B131056 JC131054:JC131056 SY131054:SY131056 ACU131054:ACU131056 AMQ131054:AMQ131056 AWM131054:AWM131056 BGI131054:BGI131056 BQE131054:BQE131056 CAA131054:CAA131056 CJW131054:CJW131056 CTS131054:CTS131056 DDO131054:DDO131056 DNK131054:DNK131056 DXG131054:DXG131056 EHC131054:EHC131056 EQY131054:EQY131056 FAU131054:FAU131056 FKQ131054:FKQ131056 FUM131054:FUM131056 GEI131054:GEI131056 GOE131054:GOE131056 GYA131054:GYA131056 HHW131054:HHW131056 HRS131054:HRS131056 IBO131054:IBO131056 ILK131054:ILK131056 IVG131054:IVG131056 JFC131054:JFC131056 JOY131054:JOY131056 JYU131054:JYU131056 KIQ131054:KIQ131056 KSM131054:KSM131056 LCI131054:LCI131056 LME131054:LME131056 LWA131054:LWA131056 MFW131054:MFW131056 MPS131054:MPS131056 MZO131054:MZO131056 NJK131054:NJK131056 NTG131054:NTG131056 ODC131054:ODC131056 OMY131054:OMY131056 OWU131054:OWU131056 PGQ131054:PGQ131056 PQM131054:PQM131056 QAI131054:QAI131056 QKE131054:QKE131056 QUA131054:QUA131056 RDW131054:RDW131056 RNS131054:RNS131056 RXO131054:RXO131056 SHK131054:SHK131056 SRG131054:SRG131056 TBC131054:TBC131056 TKY131054:TKY131056 TUU131054:TUU131056 UEQ131054:UEQ131056 UOM131054:UOM131056 UYI131054:UYI131056 VIE131054:VIE131056 VSA131054:VSA131056 WBW131054:WBW131056 WLS131054:WLS131056 WVO131054:WVO131056 B196590:B196592 JC196590:JC196592 SY196590:SY196592 ACU196590:ACU196592 AMQ196590:AMQ196592 AWM196590:AWM196592 BGI196590:BGI196592 BQE196590:BQE196592 CAA196590:CAA196592 CJW196590:CJW196592 CTS196590:CTS196592 DDO196590:DDO196592 DNK196590:DNK196592 DXG196590:DXG196592 EHC196590:EHC196592 EQY196590:EQY196592 FAU196590:FAU196592 FKQ196590:FKQ196592 FUM196590:FUM196592 GEI196590:GEI196592 GOE196590:GOE196592 GYA196590:GYA196592 HHW196590:HHW196592 HRS196590:HRS196592 IBO196590:IBO196592 ILK196590:ILK196592 IVG196590:IVG196592 JFC196590:JFC196592 JOY196590:JOY196592 JYU196590:JYU196592 KIQ196590:KIQ196592 KSM196590:KSM196592 LCI196590:LCI196592 LME196590:LME196592 LWA196590:LWA196592 MFW196590:MFW196592 MPS196590:MPS196592 MZO196590:MZO196592 NJK196590:NJK196592 NTG196590:NTG196592 ODC196590:ODC196592 OMY196590:OMY196592 OWU196590:OWU196592 PGQ196590:PGQ196592 PQM196590:PQM196592 QAI196590:QAI196592 QKE196590:QKE196592 QUA196590:QUA196592 RDW196590:RDW196592 RNS196590:RNS196592 RXO196590:RXO196592 SHK196590:SHK196592 SRG196590:SRG196592 TBC196590:TBC196592 TKY196590:TKY196592 TUU196590:TUU196592 UEQ196590:UEQ196592 UOM196590:UOM196592 UYI196590:UYI196592 VIE196590:VIE196592 VSA196590:VSA196592 WBW196590:WBW196592 WLS196590:WLS196592 WVO196590:WVO196592 B262126:B262128 JC262126:JC262128 SY262126:SY262128 ACU262126:ACU262128 AMQ262126:AMQ262128 AWM262126:AWM262128 BGI262126:BGI262128 BQE262126:BQE262128 CAA262126:CAA262128 CJW262126:CJW262128 CTS262126:CTS262128 DDO262126:DDO262128 DNK262126:DNK262128 DXG262126:DXG262128 EHC262126:EHC262128 EQY262126:EQY262128 FAU262126:FAU262128 FKQ262126:FKQ262128 FUM262126:FUM262128 GEI262126:GEI262128 GOE262126:GOE262128 GYA262126:GYA262128 HHW262126:HHW262128 HRS262126:HRS262128 IBO262126:IBO262128 ILK262126:ILK262128 IVG262126:IVG262128 JFC262126:JFC262128 JOY262126:JOY262128 JYU262126:JYU262128 KIQ262126:KIQ262128 KSM262126:KSM262128 LCI262126:LCI262128 LME262126:LME262128 LWA262126:LWA262128 MFW262126:MFW262128 MPS262126:MPS262128 MZO262126:MZO262128 NJK262126:NJK262128 NTG262126:NTG262128 ODC262126:ODC262128 OMY262126:OMY262128 OWU262126:OWU262128 PGQ262126:PGQ262128 PQM262126:PQM262128 QAI262126:QAI262128 QKE262126:QKE262128 QUA262126:QUA262128 RDW262126:RDW262128 RNS262126:RNS262128 RXO262126:RXO262128 SHK262126:SHK262128 SRG262126:SRG262128 TBC262126:TBC262128 TKY262126:TKY262128 TUU262126:TUU262128 UEQ262126:UEQ262128 UOM262126:UOM262128 UYI262126:UYI262128 VIE262126:VIE262128 VSA262126:VSA262128 WBW262126:WBW262128 WLS262126:WLS262128 WVO262126:WVO262128 B327662:B327664 JC327662:JC327664 SY327662:SY327664 ACU327662:ACU327664 AMQ327662:AMQ327664 AWM327662:AWM327664 BGI327662:BGI327664 BQE327662:BQE327664 CAA327662:CAA327664 CJW327662:CJW327664 CTS327662:CTS327664 DDO327662:DDO327664 DNK327662:DNK327664 DXG327662:DXG327664 EHC327662:EHC327664 EQY327662:EQY327664 FAU327662:FAU327664 FKQ327662:FKQ327664 FUM327662:FUM327664 GEI327662:GEI327664 GOE327662:GOE327664 GYA327662:GYA327664 HHW327662:HHW327664 HRS327662:HRS327664 IBO327662:IBO327664 ILK327662:ILK327664 IVG327662:IVG327664 JFC327662:JFC327664 JOY327662:JOY327664 JYU327662:JYU327664 KIQ327662:KIQ327664 KSM327662:KSM327664 LCI327662:LCI327664 LME327662:LME327664 LWA327662:LWA327664 MFW327662:MFW327664 MPS327662:MPS327664 MZO327662:MZO327664 NJK327662:NJK327664 NTG327662:NTG327664 ODC327662:ODC327664 OMY327662:OMY327664 OWU327662:OWU327664 PGQ327662:PGQ327664 PQM327662:PQM327664 QAI327662:QAI327664 QKE327662:QKE327664 QUA327662:QUA327664 RDW327662:RDW327664 RNS327662:RNS327664 RXO327662:RXO327664 SHK327662:SHK327664 SRG327662:SRG327664 TBC327662:TBC327664 TKY327662:TKY327664 TUU327662:TUU327664 UEQ327662:UEQ327664 UOM327662:UOM327664 UYI327662:UYI327664 VIE327662:VIE327664 VSA327662:VSA327664 WBW327662:WBW327664 WLS327662:WLS327664 WVO327662:WVO327664 B393198:B393200 JC393198:JC393200 SY393198:SY393200 ACU393198:ACU393200 AMQ393198:AMQ393200 AWM393198:AWM393200 BGI393198:BGI393200 BQE393198:BQE393200 CAA393198:CAA393200 CJW393198:CJW393200 CTS393198:CTS393200 DDO393198:DDO393200 DNK393198:DNK393200 DXG393198:DXG393200 EHC393198:EHC393200 EQY393198:EQY393200 FAU393198:FAU393200 FKQ393198:FKQ393200 FUM393198:FUM393200 GEI393198:GEI393200 GOE393198:GOE393200 GYA393198:GYA393200 HHW393198:HHW393200 HRS393198:HRS393200 IBO393198:IBO393200 ILK393198:ILK393200 IVG393198:IVG393200 JFC393198:JFC393200 JOY393198:JOY393200 JYU393198:JYU393200 KIQ393198:KIQ393200 KSM393198:KSM393200 LCI393198:LCI393200 LME393198:LME393200 LWA393198:LWA393200 MFW393198:MFW393200 MPS393198:MPS393200 MZO393198:MZO393200 NJK393198:NJK393200 NTG393198:NTG393200 ODC393198:ODC393200 OMY393198:OMY393200 OWU393198:OWU393200 PGQ393198:PGQ393200 PQM393198:PQM393200 QAI393198:QAI393200 QKE393198:QKE393200 QUA393198:QUA393200 RDW393198:RDW393200 RNS393198:RNS393200 RXO393198:RXO393200 SHK393198:SHK393200 SRG393198:SRG393200 TBC393198:TBC393200 TKY393198:TKY393200 TUU393198:TUU393200 UEQ393198:UEQ393200 UOM393198:UOM393200 UYI393198:UYI393200 VIE393198:VIE393200 VSA393198:VSA393200 WBW393198:WBW393200 WLS393198:WLS393200 WVO393198:WVO393200 B458734:B458736 JC458734:JC458736 SY458734:SY458736 ACU458734:ACU458736 AMQ458734:AMQ458736 AWM458734:AWM458736 BGI458734:BGI458736 BQE458734:BQE458736 CAA458734:CAA458736 CJW458734:CJW458736 CTS458734:CTS458736 DDO458734:DDO458736 DNK458734:DNK458736 DXG458734:DXG458736 EHC458734:EHC458736 EQY458734:EQY458736 FAU458734:FAU458736 FKQ458734:FKQ458736 FUM458734:FUM458736 GEI458734:GEI458736 GOE458734:GOE458736 GYA458734:GYA458736 HHW458734:HHW458736 HRS458734:HRS458736 IBO458734:IBO458736 ILK458734:ILK458736 IVG458734:IVG458736 JFC458734:JFC458736 JOY458734:JOY458736 JYU458734:JYU458736 KIQ458734:KIQ458736 KSM458734:KSM458736 LCI458734:LCI458736 LME458734:LME458736 LWA458734:LWA458736 MFW458734:MFW458736 MPS458734:MPS458736 MZO458734:MZO458736 NJK458734:NJK458736 NTG458734:NTG458736 ODC458734:ODC458736 OMY458734:OMY458736 OWU458734:OWU458736 PGQ458734:PGQ458736 PQM458734:PQM458736 QAI458734:QAI458736 QKE458734:QKE458736 QUA458734:QUA458736 RDW458734:RDW458736 RNS458734:RNS458736 RXO458734:RXO458736 SHK458734:SHK458736 SRG458734:SRG458736 TBC458734:TBC458736 TKY458734:TKY458736 TUU458734:TUU458736 UEQ458734:UEQ458736 UOM458734:UOM458736 UYI458734:UYI458736 VIE458734:VIE458736 VSA458734:VSA458736 WBW458734:WBW458736 WLS458734:WLS458736 WVO458734:WVO458736 B524270:B524272 JC524270:JC524272 SY524270:SY524272 ACU524270:ACU524272 AMQ524270:AMQ524272 AWM524270:AWM524272 BGI524270:BGI524272 BQE524270:BQE524272 CAA524270:CAA524272 CJW524270:CJW524272 CTS524270:CTS524272 DDO524270:DDO524272 DNK524270:DNK524272 DXG524270:DXG524272 EHC524270:EHC524272 EQY524270:EQY524272 FAU524270:FAU524272 FKQ524270:FKQ524272 FUM524270:FUM524272 GEI524270:GEI524272 GOE524270:GOE524272 GYA524270:GYA524272 HHW524270:HHW524272 HRS524270:HRS524272 IBO524270:IBO524272 ILK524270:ILK524272 IVG524270:IVG524272 JFC524270:JFC524272 JOY524270:JOY524272 JYU524270:JYU524272 KIQ524270:KIQ524272 KSM524270:KSM524272 LCI524270:LCI524272 LME524270:LME524272 LWA524270:LWA524272 MFW524270:MFW524272 MPS524270:MPS524272 MZO524270:MZO524272 NJK524270:NJK524272 NTG524270:NTG524272 ODC524270:ODC524272 OMY524270:OMY524272 OWU524270:OWU524272 PGQ524270:PGQ524272 PQM524270:PQM524272 QAI524270:QAI524272 QKE524270:QKE524272 QUA524270:QUA524272 RDW524270:RDW524272 RNS524270:RNS524272 RXO524270:RXO524272 SHK524270:SHK524272 SRG524270:SRG524272 TBC524270:TBC524272 TKY524270:TKY524272 TUU524270:TUU524272 UEQ524270:UEQ524272 UOM524270:UOM524272 UYI524270:UYI524272 VIE524270:VIE524272 VSA524270:VSA524272 WBW524270:WBW524272 WLS524270:WLS524272 WVO524270:WVO524272 B589806:B589808 JC589806:JC589808 SY589806:SY589808 ACU589806:ACU589808 AMQ589806:AMQ589808 AWM589806:AWM589808 BGI589806:BGI589808 BQE589806:BQE589808 CAA589806:CAA589808 CJW589806:CJW589808 CTS589806:CTS589808 DDO589806:DDO589808 DNK589806:DNK589808 DXG589806:DXG589808 EHC589806:EHC589808 EQY589806:EQY589808 FAU589806:FAU589808 FKQ589806:FKQ589808 FUM589806:FUM589808 GEI589806:GEI589808 GOE589806:GOE589808 GYA589806:GYA589808 HHW589806:HHW589808 HRS589806:HRS589808 IBO589806:IBO589808 ILK589806:ILK589808 IVG589806:IVG589808 JFC589806:JFC589808 JOY589806:JOY589808 JYU589806:JYU589808 KIQ589806:KIQ589808 KSM589806:KSM589808 LCI589806:LCI589808 LME589806:LME589808 LWA589806:LWA589808 MFW589806:MFW589808 MPS589806:MPS589808 MZO589806:MZO589808 NJK589806:NJK589808 NTG589806:NTG589808 ODC589806:ODC589808 OMY589806:OMY589808 OWU589806:OWU589808 PGQ589806:PGQ589808 PQM589806:PQM589808 QAI589806:QAI589808 QKE589806:QKE589808 QUA589806:QUA589808 RDW589806:RDW589808 RNS589806:RNS589808 RXO589806:RXO589808 SHK589806:SHK589808 SRG589806:SRG589808 TBC589806:TBC589808 TKY589806:TKY589808 TUU589806:TUU589808 UEQ589806:UEQ589808 UOM589806:UOM589808 UYI589806:UYI589808 VIE589806:VIE589808 VSA589806:VSA589808 WBW589806:WBW589808 WLS589806:WLS589808 WVO589806:WVO589808 B655342:B655344 JC655342:JC655344 SY655342:SY655344 ACU655342:ACU655344 AMQ655342:AMQ655344 AWM655342:AWM655344 BGI655342:BGI655344 BQE655342:BQE655344 CAA655342:CAA655344 CJW655342:CJW655344 CTS655342:CTS655344 DDO655342:DDO655344 DNK655342:DNK655344 DXG655342:DXG655344 EHC655342:EHC655344 EQY655342:EQY655344 FAU655342:FAU655344 FKQ655342:FKQ655344 FUM655342:FUM655344 GEI655342:GEI655344 GOE655342:GOE655344 GYA655342:GYA655344 HHW655342:HHW655344 HRS655342:HRS655344 IBO655342:IBO655344 ILK655342:ILK655344 IVG655342:IVG655344 JFC655342:JFC655344 JOY655342:JOY655344 JYU655342:JYU655344 KIQ655342:KIQ655344 KSM655342:KSM655344 LCI655342:LCI655344 LME655342:LME655344 LWA655342:LWA655344 MFW655342:MFW655344 MPS655342:MPS655344 MZO655342:MZO655344 NJK655342:NJK655344 NTG655342:NTG655344 ODC655342:ODC655344 OMY655342:OMY655344 OWU655342:OWU655344 PGQ655342:PGQ655344 PQM655342:PQM655344 QAI655342:QAI655344 QKE655342:QKE655344 QUA655342:QUA655344 RDW655342:RDW655344 RNS655342:RNS655344 RXO655342:RXO655344 SHK655342:SHK655344 SRG655342:SRG655344 TBC655342:TBC655344 TKY655342:TKY655344 TUU655342:TUU655344 UEQ655342:UEQ655344 UOM655342:UOM655344 UYI655342:UYI655344 VIE655342:VIE655344 VSA655342:VSA655344 WBW655342:WBW655344 WLS655342:WLS655344 WVO655342:WVO655344 B720878:B720880 JC720878:JC720880 SY720878:SY720880 ACU720878:ACU720880 AMQ720878:AMQ720880 AWM720878:AWM720880 BGI720878:BGI720880 BQE720878:BQE720880 CAA720878:CAA720880 CJW720878:CJW720880 CTS720878:CTS720880 DDO720878:DDO720880 DNK720878:DNK720880 DXG720878:DXG720880 EHC720878:EHC720880 EQY720878:EQY720880 FAU720878:FAU720880 FKQ720878:FKQ720880 FUM720878:FUM720880 GEI720878:GEI720880 GOE720878:GOE720880 GYA720878:GYA720880 HHW720878:HHW720880 HRS720878:HRS720880 IBO720878:IBO720880 ILK720878:ILK720880 IVG720878:IVG720880 JFC720878:JFC720880 JOY720878:JOY720880 JYU720878:JYU720880 KIQ720878:KIQ720880 KSM720878:KSM720880 LCI720878:LCI720880 LME720878:LME720880 LWA720878:LWA720880 MFW720878:MFW720880 MPS720878:MPS720880 MZO720878:MZO720880 NJK720878:NJK720880 NTG720878:NTG720880 ODC720878:ODC720880 OMY720878:OMY720880 OWU720878:OWU720880 PGQ720878:PGQ720880 PQM720878:PQM720880 QAI720878:QAI720880 QKE720878:QKE720880 QUA720878:QUA720880 RDW720878:RDW720880 RNS720878:RNS720880 RXO720878:RXO720880 SHK720878:SHK720880 SRG720878:SRG720880 TBC720878:TBC720880 TKY720878:TKY720880 TUU720878:TUU720880 UEQ720878:UEQ720880 UOM720878:UOM720880 UYI720878:UYI720880 VIE720878:VIE720880 VSA720878:VSA720880 WBW720878:WBW720880 WLS720878:WLS720880 WVO720878:WVO720880 B786414:B786416 JC786414:JC786416 SY786414:SY786416 ACU786414:ACU786416 AMQ786414:AMQ786416 AWM786414:AWM786416 BGI786414:BGI786416 BQE786414:BQE786416 CAA786414:CAA786416 CJW786414:CJW786416 CTS786414:CTS786416 DDO786414:DDO786416 DNK786414:DNK786416 DXG786414:DXG786416 EHC786414:EHC786416 EQY786414:EQY786416 FAU786414:FAU786416 FKQ786414:FKQ786416 FUM786414:FUM786416 GEI786414:GEI786416 GOE786414:GOE786416 GYA786414:GYA786416 HHW786414:HHW786416 HRS786414:HRS786416 IBO786414:IBO786416 ILK786414:ILK786416 IVG786414:IVG786416 JFC786414:JFC786416 JOY786414:JOY786416 JYU786414:JYU786416 KIQ786414:KIQ786416 KSM786414:KSM786416 LCI786414:LCI786416 LME786414:LME786416 LWA786414:LWA786416 MFW786414:MFW786416 MPS786414:MPS786416 MZO786414:MZO786416 NJK786414:NJK786416 NTG786414:NTG786416 ODC786414:ODC786416 OMY786414:OMY786416 OWU786414:OWU786416 PGQ786414:PGQ786416 PQM786414:PQM786416 QAI786414:QAI786416 QKE786414:QKE786416 QUA786414:QUA786416 RDW786414:RDW786416 RNS786414:RNS786416 RXO786414:RXO786416 SHK786414:SHK786416 SRG786414:SRG786416 TBC786414:TBC786416 TKY786414:TKY786416 TUU786414:TUU786416 UEQ786414:UEQ786416 UOM786414:UOM786416 UYI786414:UYI786416 VIE786414:VIE786416 VSA786414:VSA786416 WBW786414:WBW786416 WLS786414:WLS786416 WVO786414:WVO786416 B851950:B851952 JC851950:JC851952 SY851950:SY851952 ACU851950:ACU851952 AMQ851950:AMQ851952 AWM851950:AWM851952 BGI851950:BGI851952 BQE851950:BQE851952 CAA851950:CAA851952 CJW851950:CJW851952 CTS851950:CTS851952 DDO851950:DDO851952 DNK851950:DNK851952 DXG851950:DXG851952 EHC851950:EHC851952 EQY851950:EQY851952 FAU851950:FAU851952 FKQ851950:FKQ851952 FUM851950:FUM851952 GEI851950:GEI851952 GOE851950:GOE851952 GYA851950:GYA851952 HHW851950:HHW851952 HRS851950:HRS851952 IBO851950:IBO851952 ILK851950:ILK851952 IVG851950:IVG851952 JFC851950:JFC851952 JOY851950:JOY851952 JYU851950:JYU851952 KIQ851950:KIQ851952 KSM851950:KSM851952 LCI851950:LCI851952 LME851950:LME851952 LWA851950:LWA851952 MFW851950:MFW851952 MPS851950:MPS851952 MZO851950:MZO851952 NJK851950:NJK851952 NTG851950:NTG851952 ODC851950:ODC851952 OMY851950:OMY851952 OWU851950:OWU851952 PGQ851950:PGQ851952 PQM851950:PQM851952 QAI851950:QAI851952 QKE851950:QKE851952 QUA851950:QUA851952 RDW851950:RDW851952 RNS851950:RNS851952 RXO851950:RXO851952 SHK851950:SHK851952 SRG851950:SRG851952 TBC851950:TBC851952 TKY851950:TKY851952 TUU851950:TUU851952 UEQ851950:UEQ851952 UOM851950:UOM851952 UYI851950:UYI851952 VIE851950:VIE851952 VSA851950:VSA851952 WBW851950:WBW851952 WLS851950:WLS851952 WVO851950:WVO851952 B917486:B917488 JC917486:JC917488 SY917486:SY917488 ACU917486:ACU917488 AMQ917486:AMQ917488 AWM917486:AWM917488 BGI917486:BGI917488 BQE917486:BQE917488 CAA917486:CAA917488 CJW917486:CJW917488 CTS917486:CTS917488 DDO917486:DDO917488 DNK917486:DNK917488 DXG917486:DXG917488 EHC917486:EHC917488 EQY917486:EQY917488 FAU917486:FAU917488 FKQ917486:FKQ917488 FUM917486:FUM917488 GEI917486:GEI917488 GOE917486:GOE917488 GYA917486:GYA917488 HHW917486:HHW917488 HRS917486:HRS917488 IBO917486:IBO917488 ILK917486:ILK917488 IVG917486:IVG917488 JFC917486:JFC917488 JOY917486:JOY917488 JYU917486:JYU917488 KIQ917486:KIQ917488 KSM917486:KSM917488 LCI917486:LCI917488 LME917486:LME917488 LWA917486:LWA917488 MFW917486:MFW917488 MPS917486:MPS917488 MZO917486:MZO917488 NJK917486:NJK917488 NTG917486:NTG917488 ODC917486:ODC917488 OMY917486:OMY917488 OWU917486:OWU917488 PGQ917486:PGQ917488 PQM917486:PQM917488 QAI917486:QAI917488 QKE917486:QKE917488 QUA917486:QUA917488 RDW917486:RDW917488 RNS917486:RNS917488 RXO917486:RXO917488 SHK917486:SHK917488 SRG917486:SRG917488 TBC917486:TBC917488 TKY917486:TKY917488 TUU917486:TUU917488 UEQ917486:UEQ917488 UOM917486:UOM917488 UYI917486:UYI917488 VIE917486:VIE917488 VSA917486:VSA917488 WBW917486:WBW917488 WLS917486:WLS917488 WVO917486:WVO917488 B983022:B983024 JC983022:JC983024 SY983022:SY983024 ACU983022:ACU983024 AMQ983022:AMQ983024 AWM983022:AWM983024 BGI983022:BGI983024 BQE983022:BQE983024 CAA983022:CAA983024 CJW983022:CJW983024 CTS983022:CTS983024 DDO983022:DDO983024 DNK983022:DNK983024 DXG983022:DXG983024 EHC983022:EHC983024 EQY983022:EQY983024 FAU983022:FAU983024 FKQ983022:FKQ983024 FUM983022:FUM983024 GEI983022:GEI983024 GOE983022:GOE983024 GYA983022:GYA983024 HHW983022:HHW983024 HRS983022:HRS983024 IBO983022:IBO983024 ILK983022:ILK983024 IVG983022:IVG983024 JFC983022:JFC983024 JOY983022:JOY983024 JYU983022:JYU983024 KIQ983022:KIQ983024 KSM983022:KSM983024 LCI983022:LCI983024 LME983022:LME983024 LWA983022:LWA983024 MFW983022:MFW983024 MPS983022:MPS983024 MZO983022:MZO983024 NJK983022:NJK983024 NTG983022:NTG983024 ODC983022:ODC983024 OMY983022:OMY983024 OWU983022:OWU983024 PGQ983022:PGQ983024 PQM983022:PQM983024 QAI983022:QAI983024 QKE983022:QKE983024 QUA983022:QUA983024 RDW983022:RDW983024 RNS983022:RNS983024 RXO983022:RXO983024 SHK983022:SHK983024 SRG983022:SRG983024 TBC983022:TBC983024 TKY983022:TKY983024 TUU983022:TUU983024 UEQ983022:UEQ983024 UOM983022:UOM983024 UYI983022:UYI983024 VIE983022:VIE983024 VSA983022:VSA983024 WBW983022:WBW983024 WLS983022:WLS983024 WVO983022:WVO983024 WWA983022:WWB983024 P65518:Q65520 JO65518:JP65520 TK65518:TL65520 ADG65518:ADH65520 ANC65518:AND65520 AWY65518:AWZ65520 BGU65518:BGV65520 BQQ65518:BQR65520 CAM65518:CAN65520 CKI65518:CKJ65520 CUE65518:CUF65520 DEA65518:DEB65520 DNW65518:DNX65520 DXS65518:DXT65520 EHO65518:EHP65520 ERK65518:ERL65520 FBG65518:FBH65520 FLC65518:FLD65520 FUY65518:FUZ65520 GEU65518:GEV65520 GOQ65518:GOR65520 GYM65518:GYN65520 HII65518:HIJ65520 HSE65518:HSF65520 ICA65518:ICB65520 ILW65518:ILX65520 IVS65518:IVT65520 JFO65518:JFP65520 JPK65518:JPL65520 JZG65518:JZH65520 KJC65518:KJD65520 KSY65518:KSZ65520 LCU65518:LCV65520 LMQ65518:LMR65520 LWM65518:LWN65520 MGI65518:MGJ65520 MQE65518:MQF65520 NAA65518:NAB65520 NJW65518:NJX65520 NTS65518:NTT65520 ODO65518:ODP65520 ONK65518:ONL65520 OXG65518:OXH65520 PHC65518:PHD65520 PQY65518:PQZ65520 QAU65518:QAV65520 QKQ65518:QKR65520 QUM65518:QUN65520 REI65518:REJ65520 ROE65518:ROF65520 RYA65518:RYB65520 SHW65518:SHX65520 SRS65518:SRT65520 TBO65518:TBP65520 TLK65518:TLL65520 TVG65518:TVH65520 UFC65518:UFD65520 UOY65518:UOZ65520 UYU65518:UYV65520 VIQ65518:VIR65520 VSM65518:VSN65520 WCI65518:WCJ65520 WME65518:WMF65520 WWA65518:WWB65520 P131054:Q131056 JO131054:JP131056 TK131054:TL131056 ADG131054:ADH131056 ANC131054:AND131056 AWY131054:AWZ131056 BGU131054:BGV131056 BQQ131054:BQR131056 CAM131054:CAN131056 CKI131054:CKJ131056 CUE131054:CUF131056 DEA131054:DEB131056 DNW131054:DNX131056 DXS131054:DXT131056 EHO131054:EHP131056 ERK131054:ERL131056 FBG131054:FBH131056 FLC131054:FLD131056 FUY131054:FUZ131056 GEU131054:GEV131056 GOQ131054:GOR131056 GYM131054:GYN131056 HII131054:HIJ131056 HSE131054:HSF131056 ICA131054:ICB131056 ILW131054:ILX131056 IVS131054:IVT131056 JFO131054:JFP131056 JPK131054:JPL131056 JZG131054:JZH131056 KJC131054:KJD131056 KSY131054:KSZ131056 LCU131054:LCV131056 LMQ131054:LMR131056 LWM131054:LWN131056 MGI131054:MGJ131056 MQE131054:MQF131056 NAA131054:NAB131056 NJW131054:NJX131056 NTS131054:NTT131056 ODO131054:ODP131056 ONK131054:ONL131056 OXG131054:OXH131056 PHC131054:PHD131056 PQY131054:PQZ131056 QAU131054:QAV131056 QKQ131054:QKR131056 QUM131054:QUN131056 REI131054:REJ131056 ROE131054:ROF131056 RYA131054:RYB131056 SHW131054:SHX131056 SRS131054:SRT131056 TBO131054:TBP131056 TLK131054:TLL131056 TVG131054:TVH131056 UFC131054:UFD131056 UOY131054:UOZ131056 UYU131054:UYV131056 VIQ131054:VIR131056 VSM131054:VSN131056 WCI131054:WCJ131056 WME131054:WMF131056 WWA131054:WWB131056 P196590:Q196592 JO196590:JP196592 TK196590:TL196592 ADG196590:ADH196592 ANC196590:AND196592 AWY196590:AWZ196592 BGU196590:BGV196592 BQQ196590:BQR196592 CAM196590:CAN196592 CKI196590:CKJ196592 CUE196590:CUF196592 DEA196590:DEB196592 DNW196590:DNX196592 DXS196590:DXT196592 EHO196590:EHP196592 ERK196590:ERL196592 FBG196590:FBH196592 FLC196590:FLD196592 FUY196590:FUZ196592 GEU196590:GEV196592 GOQ196590:GOR196592 GYM196590:GYN196592 HII196590:HIJ196592 HSE196590:HSF196592 ICA196590:ICB196592 ILW196590:ILX196592 IVS196590:IVT196592 JFO196590:JFP196592 JPK196590:JPL196592 JZG196590:JZH196592 KJC196590:KJD196592 KSY196590:KSZ196592 LCU196590:LCV196592 LMQ196590:LMR196592 LWM196590:LWN196592 MGI196590:MGJ196592 MQE196590:MQF196592 NAA196590:NAB196592 NJW196590:NJX196592 NTS196590:NTT196592 ODO196590:ODP196592 ONK196590:ONL196592 OXG196590:OXH196592 PHC196590:PHD196592 PQY196590:PQZ196592 QAU196590:QAV196592 QKQ196590:QKR196592 QUM196590:QUN196592 REI196590:REJ196592 ROE196590:ROF196592 RYA196590:RYB196592 SHW196590:SHX196592 SRS196590:SRT196592 TBO196590:TBP196592 TLK196590:TLL196592 TVG196590:TVH196592 UFC196590:UFD196592 UOY196590:UOZ196592 UYU196590:UYV196592 VIQ196590:VIR196592 VSM196590:VSN196592 WCI196590:WCJ196592 WME196590:WMF196592 WWA196590:WWB196592 P262126:Q262128 JO262126:JP262128 TK262126:TL262128 ADG262126:ADH262128 ANC262126:AND262128 AWY262126:AWZ262128 BGU262126:BGV262128 BQQ262126:BQR262128 CAM262126:CAN262128 CKI262126:CKJ262128 CUE262126:CUF262128 DEA262126:DEB262128 DNW262126:DNX262128 DXS262126:DXT262128 EHO262126:EHP262128 ERK262126:ERL262128 FBG262126:FBH262128 FLC262126:FLD262128 FUY262126:FUZ262128 GEU262126:GEV262128 GOQ262126:GOR262128 GYM262126:GYN262128 HII262126:HIJ262128 HSE262126:HSF262128 ICA262126:ICB262128 ILW262126:ILX262128 IVS262126:IVT262128 JFO262126:JFP262128 JPK262126:JPL262128 JZG262126:JZH262128 KJC262126:KJD262128 KSY262126:KSZ262128 LCU262126:LCV262128 LMQ262126:LMR262128 LWM262126:LWN262128 MGI262126:MGJ262128 MQE262126:MQF262128 NAA262126:NAB262128 NJW262126:NJX262128 NTS262126:NTT262128 ODO262126:ODP262128 ONK262126:ONL262128 OXG262126:OXH262128 PHC262126:PHD262128 PQY262126:PQZ262128 QAU262126:QAV262128 QKQ262126:QKR262128 QUM262126:QUN262128 REI262126:REJ262128 ROE262126:ROF262128 RYA262126:RYB262128 SHW262126:SHX262128 SRS262126:SRT262128 TBO262126:TBP262128 TLK262126:TLL262128 TVG262126:TVH262128 UFC262126:UFD262128 UOY262126:UOZ262128 UYU262126:UYV262128 VIQ262126:VIR262128 VSM262126:VSN262128 WCI262126:WCJ262128 WME262126:WMF262128 WWA262126:WWB262128 P327662:Q327664 JO327662:JP327664 TK327662:TL327664 ADG327662:ADH327664 ANC327662:AND327664 AWY327662:AWZ327664 BGU327662:BGV327664 BQQ327662:BQR327664 CAM327662:CAN327664 CKI327662:CKJ327664 CUE327662:CUF327664 DEA327662:DEB327664 DNW327662:DNX327664 DXS327662:DXT327664 EHO327662:EHP327664 ERK327662:ERL327664 FBG327662:FBH327664 FLC327662:FLD327664 FUY327662:FUZ327664 GEU327662:GEV327664 GOQ327662:GOR327664 GYM327662:GYN327664 HII327662:HIJ327664 HSE327662:HSF327664 ICA327662:ICB327664 ILW327662:ILX327664 IVS327662:IVT327664 JFO327662:JFP327664 JPK327662:JPL327664 JZG327662:JZH327664 KJC327662:KJD327664 KSY327662:KSZ327664 LCU327662:LCV327664 LMQ327662:LMR327664 LWM327662:LWN327664 MGI327662:MGJ327664 MQE327662:MQF327664 NAA327662:NAB327664 NJW327662:NJX327664 NTS327662:NTT327664 ODO327662:ODP327664 ONK327662:ONL327664 OXG327662:OXH327664 PHC327662:PHD327664 PQY327662:PQZ327664 QAU327662:QAV327664 QKQ327662:QKR327664 QUM327662:QUN327664 REI327662:REJ327664 ROE327662:ROF327664 RYA327662:RYB327664 SHW327662:SHX327664 SRS327662:SRT327664 TBO327662:TBP327664 TLK327662:TLL327664 TVG327662:TVH327664 UFC327662:UFD327664 UOY327662:UOZ327664 UYU327662:UYV327664 VIQ327662:VIR327664 VSM327662:VSN327664 WCI327662:WCJ327664 WME327662:WMF327664 WWA327662:WWB327664 P393198:Q393200 JO393198:JP393200 TK393198:TL393200 ADG393198:ADH393200 ANC393198:AND393200 AWY393198:AWZ393200 BGU393198:BGV393200 BQQ393198:BQR393200 CAM393198:CAN393200 CKI393198:CKJ393200 CUE393198:CUF393200 DEA393198:DEB393200 DNW393198:DNX393200 DXS393198:DXT393200 EHO393198:EHP393200 ERK393198:ERL393200 FBG393198:FBH393200 FLC393198:FLD393200 FUY393198:FUZ393200 GEU393198:GEV393200 GOQ393198:GOR393200 GYM393198:GYN393200 HII393198:HIJ393200 HSE393198:HSF393200 ICA393198:ICB393200 ILW393198:ILX393200 IVS393198:IVT393200 JFO393198:JFP393200 JPK393198:JPL393200 JZG393198:JZH393200 KJC393198:KJD393200 KSY393198:KSZ393200 LCU393198:LCV393200 LMQ393198:LMR393200 LWM393198:LWN393200 MGI393198:MGJ393200 MQE393198:MQF393200 NAA393198:NAB393200 NJW393198:NJX393200 NTS393198:NTT393200 ODO393198:ODP393200 ONK393198:ONL393200 OXG393198:OXH393200 PHC393198:PHD393200 PQY393198:PQZ393200 QAU393198:QAV393200 QKQ393198:QKR393200 QUM393198:QUN393200 REI393198:REJ393200 ROE393198:ROF393200 RYA393198:RYB393200 SHW393198:SHX393200 SRS393198:SRT393200 TBO393198:TBP393200 TLK393198:TLL393200 TVG393198:TVH393200 UFC393198:UFD393200 UOY393198:UOZ393200 UYU393198:UYV393200 VIQ393198:VIR393200 VSM393198:VSN393200 WCI393198:WCJ393200 WME393198:WMF393200 WWA393198:WWB393200 P458734:Q458736 JO458734:JP458736 TK458734:TL458736 ADG458734:ADH458736 ANC458734:AND458736 AWY458734:AWZ458736 BGU458734:BGV458736 BQQ458734:BQR458736 CAM458734:CAN458736 CKI458734:CKJ458736 CUE458734:CUF458736 DEA458734:DEB458736 DNW458734:DNX458736 DXS458734:DXT458736 EHO458734:EHP458736 ERK458734:ERL458736 FBG458734:FBH458736 FLC458734:FLD458736 FUY458734:FUZ458736 GEU458734:GEV458736 GOQ458734:GOR458736 GYM458734:GYN458736 HII458734:HIJ458736 HSE458734:HSF458736 ICA458734:ICB458736 ILW458734:ILX458736 IVS458734:IVT458736 JFO458734:JFP458736 JPK458734:JPL458736 JZG458734:JZH458736 KJC458734:KJD458736 KSY458734:KSZ458736 LCU458734:LCV458736 LMQ458734:LMR458736 LWM458734:LWN458736 MGI458734:MGJ458736 MQE458734:MQF458736 NAA458734:NAB458736 NJW458734:NJX458736 NTS458734:NTT458736 ODO458734:ODP458736 ONK458734:ONL458736 OXG458734:OXH458736 PHC458734:PHD458736 PQY458734:PQZ458736 QAU458734:QAV458736 QKQ458734:QKR458736 QUM458734:QUN458736 REI458734:REJ458736 ROE458734:ROF458736 RYA458734:RYB458736 SHW458734:SHX458736 SRS458734:SRT458736 TBO458734:TBP458736 TLK458734:TLL458736 TVG458734:TVH458736 UFC458734:UFD458736 UOY458734:UOZ458736 UYU458734:UYV458736 VIQ458734:VIR458736 VSM458734:VSN458736 WCI458734:WCJ458736 WME458734:WMF458736 WWA458734:WWB458736 P524270:Q524272 JO524270:JP524272 TK524270:TL524272 ADG524270:ADH524272 ANC524270:AND524272 AWY524270:AWZ524272 BGU524270:BGV524272 BQQ524270:BQR524272 CAM524270:CAN524272 CKI524270:CKJ524272 CUE524270:CUF524272 DEA524270:DEB524272 DNW524270:DNX524272 DXS524270:DXT524272 EHO524270:EHP524272 ERK524270:ERL524272 FBG524270:FBH524272 FLC524270:FLD524272 FUY524270:FUZ524272 GEU524270:GEV524272 GOQ524270:GOR524272 GYM524270:GYN524272 HII524270:HIJ524272 HSE524270:HSF524272 ICA524270:ICB524272 ILW524270:ILX524272 IVS524270:IVT524272 JFO524270:JFP524272 JPK524270:JPL524272 JZG524270:JZH524272 KJC524270:KJD524272 KSY524270:KSZ524272 LCU524270:LCV524272 LMQ524270:LMR524272 LWM524270:LWN524272 MGI524270:MGJ524272 MQE524270:MQF524272 NAA524270:NAB524272 NJW524270:NJX524272 NTS524270:NTT524272 ODO524270:ODP524272 ONK524270:ONL524272 OXG524270:OXH524272 PHC524270:PHD524272 PQY524270:PQZ524272 QAU524270:QAV524272 QKQ524270:QKR524272 QUM524270:QUN524272 REI524270:REJ524272 ROE524270:ROF524272 RYA524270:RYB524272 SHW524270:SHX524272 SRS524270:SRT524272 TBO524270:TBP524272 TLK524270:TLL524272 TVG524270:TVH524272 UFC524270:UFD524272 UOY524270:UOZ524272 UYU524270:UYV524272 VIQ524270:VIR524272 VSM524270:VSN524272 WCI524270:WCJ524272 WME524270:WMF524272 WWA524270:WWB524272 P589806:Q589808 JO589806:JP589808 TK589806:TL589808 ADG589806:ADH589808 ANC589806:AND589808 AWY589806:AWZ589808 BGU589806:BGV589808 BQQ589806:BQR589808 CAM589806:CAN589808 CKI589806:CKJ589808 CUE589806:CUF589808 DEA589806:DEB589808 DNW589806:DNX589808 DXS589806:DXT589808 EHO589806:EHP589808 ERK589806:ERL589808 FBG589806:FBH589808 FLC589806:FLD589808 FUY589806:FUZ589808 GEU589806:GEV589808 GOQ589806:GOR589808 GYM589806:GYN589808 HII589806:HIJ589808 HSE589806:HSF589808 ICA589806:ICB589808 ILW589806:ILX589808 IVS589806:IVT589808 JFO589806:JFP589808 JPK589806:JPL589808 JZG589806:JZH589808 KJC589806:KJD589808 KSY589806:KSZ589808 LCU589806:LCV589808 LMQ589806:LMR589808 LWM589806:LWN589808 MGI589806:MGJ589808 MQE589806:MQF589808 NAA589806:NAB589808 NJW589806:NJX589808 NTS589806:NTT589808 ODO589806:ODP589808 ONK589806:ONL589808 OXG589806:OXH589808 PHC589806:PHD589808 PQY589806:PQZ589808 QAU589806:QAV589808 QKQ589806:QKR589808 QUM589806:QUN589808 REI589806:REJ589808 ROE589806:ROF589808 RYA589806:RYB589808 SHW589806:SHX589808 SRS589806:SRT589808 TBO589806:TBP589808 TLK589806:TLL589808 TVG589806:TVH589808 UFC589806:UFD589808 UOY589806:UOZ589808 UYU589806:UYV589808 VIQ589806:VIR589808 VSM589806:VSN589808 WCI589806:WCJ589808 WME589806:WMF589808 WWA589806:WWB589808 P655342:Q655344 JO655342:JP655344 TK655342:TL655344 ADG655342:ADH655344 ANC655342:AND655344 AWY655342:AWZ655344 BGU655342:BGV655344 BQQ655342:BQR655344 CAM655342:CAN655344 CKI655342:CKJ655344 CUE655342:CUF655344 DEA655342:DEB655344 DNW655342:DNX655344 DXS655342:DXT655344 EHO655342:EHP655344 ERK655342:ERL655344 FBG655342:FBH655344 FLC655342:FLD655344 FUY655342:FUZ655344 GEU655342:GEV655344 GOQ655342:GOR655344 GYM655342:GYN655344 HII655342:HIJ655344 HSE655342:HSF655344 ICA655342:ICB655344 ILW655342:ILX655344 IVS655342:IVT655344 JFO655342:JFP655344 JPK655342:JPL655344 JZG655342:JZH655344 KJC655342:KJD655344 KSY655342:KSZ655344 LCU655342:LCV655344 LMQ655342:LMR655344 LWM655342:LWN655344 MGI655342:MGJ655344 MQE655342:MQF655344 NAA655342:NAB655344 NJW655342:NJX655344 NTS655342:NTT655344 ODO655342:ODP655344 ONK655342:ONL655344 OXG655342:OXH655344 PHC655342:PHD655344 PQY655342:PQZ655344 QAU655342:QAV655344 QKQ655342:QKR655344 QUM655342:QUN655344 REI655342:REJ655344 ROE655342:ROF655344 RYA655342:RYB655344 SHW655342:SHX655344 SRS655342:SRT655344 TBO655342:TBP655344 TLK655342:TLL655344 TVG655342:TVH655344 UFC655342:UFD655344 UOY655342:UOZ655344 UYU655342:UYV655344 VIQ655342:VIR655344 VSM655342:VSN655344 WCI655342:WCJ655344 WME655342:WMF655344 WWA655342:WWB655344 P720878:Q720880 JO720878:JP720880 TK720878:TL720880 ADG720878:ADH720880 ANC720878:AND720880 AWY720878:AWZ720880 BGU720878:BGV720880 BQQ720878:BQR720880 CAM720878:CAN720880 CKI720878:CKJ720880 CUE720878:CUF720880 DEA720878:DEB720880 DNW720878:DNX720880 DXS720878:DXT720880 EHO720878:EHP720880 ERK720878:ERL720880 FBG720878:FBH720880 FLC720878:FLD720880 FUY720878:FUZ720880 GEU720878:GEV720880 GOQ720878:GOR720880 GYM720878:GYN720880 HII720878:HIJ720880 HSE720878:HSF720880 ICA720878:ICB720880 ILW720878:ILX720880 IVS720878:IVT720880 JFO720878:JFP720880 JPK720878:JPL720880 JZG720878:JZH720880 KJC720878:KJD720880 KSY720878:KSZ720880 LCU720878:LCV720880 LMQ720878:LMR720880 LWM720878:LWN720880 MGI720878:MGJ720880 MQE720878:MQF720880 NAA720878:NAB720880 NJW720878:NJX720880 NTS720878:NTT720880 ODO720878:ODP720880 ONK720878:ONL720880 OXG720878:OXH720880 PHC720878:PHD720880 PQY720878:PQZ720880 QAU720878:QAV720880 QKQ720878:QKR720880 QUM720878:QUN720880 REI720878:REJ720880 ROE720878:ROF720880 RYA720878:RYB720880 SHW720878:SHX720880 SRS720878:SRT720880 TBO720878:TBP720880 TLK720878:TLL720880 TVG720878:TVH720880 UFC720878:UFD720880 UOY720878:UOZ720880 UYU720878:UYV720880 VIQ720878:VIR720880 VSM720878:VSN720880 WCI720878:WCJ720880 WME720878:WMF720880 WWA720878:WWB720880 P786414:Q786416 JO786414:JP786416 TK786414:TL786416 ADG786414:ADH786416 ANC786414:AND786416 AWY786414:AWZ786416 BGU786414:BGV786416 BQQ786414:BQR786416 CAM786414:CAN786416 CKI786414:CKJ786416 CUE786414:CUF786416 DEA786414:DEB786416 DNW786414:DNX786416 DXS786414:DXT786416 EHO786414:EHP786416 ERK786414:ERL786416 FBG786414:FBH786416 FLC786414:FLD786416 FUY786414:FUZ786416 GEU786414:GEV786416 GOQ786414:GOR786416 GYM786414:GYN786416 HII786414:HIJ786416 HSE786414:HSF786416 ICA786414:ICB786416 ILW786414:ILX786416 IVS786414:IVT786416 JFO786414:JFP786416 JPK786414:JPL786416 JZG786414:JZH786416 KJC786414:KJD786416 KSY786414:KSZ786416 LCU786414:LCV786416 LMQ786414:LMR786416 LWM786414:LWN786416 MGI786414:MGJ786416 MQE786414:MQF786416 NAA786414:NAB786416 NJW786414:NJX786416 NTS786414:NTT786416 ODO786414:ODP786416 ONK786414:ONL786416 OXG786414:OXH786416 PHC786414:PHD786416 PQY786414:PQZ786416 QAU786414:QAV786416 QKQ786414:QKR786416 QUM786414:QUN786416 REI786414:REJ786416 ROE786414:ROF786416 RYA786414:RYB786416 SHW786414:SHX786416 SRS786414:SRT786416 TBO786414:TBP786416 TLK786414:TLL786416 TVG786414:TVH786416 UFC786414:UFD786416 UOY786414:UOZ786416 UYU786414:UYV786416 VIQ786414:VIR786416 VSM786414:VSN786416 WCI786414:WCJ786416 WME786414:WMF786416 WWA786414:WWB786416 P851950:Q851952 JO851950:JP851952 TK851950:TL851952 ADG851950:ADH851952 ANC851950:AND851952 AWY851950:AWZ851952 BGU851950:BGV851952 BQQ851950:BQR851952 CAM851950:CAN851952 CKI851950:CKJ851952 CUE851950:CUF851952 DEA851950:DEB851952 DNW851950:DNX851952 DXS851950:DXT851952 EHO851950:EHP851952 ERK851950:ERL851952 FBG851950:FBH851952 FLC851950:FLD851952 FUY851950:FUZ851952 GEU851950:GEV851952 GOQ851950:GOR851952 GYM851950:GYN851952 HII851950:HIJ851952 HSE851950:HSF851952 ICA851950:ICB851952 ILW851950:ILX851952 IVS851950:IVT851952 JFO851950:JFP851952 JPK851950:JPL851952 JZG851950:JZH851952 KJC851950:KJD851952 KSY851950:KSZ851952 LCU851950:LCV851952 LMQ851950:LMR851952 LWM851950:LWN851952 MGI851950:MGJ851952 MQE851950:MQF851952 NAA851950:NAB851952 NJW851950:NJX851952 NTS851950:NTT851952 ODO851950:ODP851952 ONK851950:ONL851952 OXG851950:OXH851952 PHC851950:PHD851952 PQY851950:PQZ851952 QAU851950:QAV851952 QKQ851950:QKR851952 QUM851950:QUN851952 REI851950:REJ851952 ROE851950:ROF851952 RYA851950:RYB851952 SHW851950:SHX851952 SRS851950:SRT851952 TBO851950:TBP851952 TLK851950:TLL851952 TVG851950:TVH851952 UFC851950:UFD851952 UOY851950:UOZ851952 UYU851950:UYV851952 VIQ851950:VIR851952 VSM851950:VSN851952 WCI851950:WCJ851952 WME851950:WMF851952 WWA851950:WWB851952 P917486:Q917488 JO917486:JP917488 TK917486:TL917488 ADG917486:ADH917488 ANC917486:AND917488 AWY917486:AWZ917488 BGU917486:BGV917488 BQQ917486:BQR917488 CAM917486:CAN917488 CKI917486:CKJ917488 CUE917486:CUF917488 DEA917486:DEB917488 DNW917486:DNX917488 DXS917486:DXT917488 EHO917486:EHP917488 ERK917486:ERL917488 FBG917486:FBH917488 FLC917486:FLD917488 FUY917486:FUZ917488 GEU917486:GEV917488 GOQ917486:GOR917488 GYM917486:GYN917488 HII917486:HIJ917488 HSE917486:HSF917488 ICA917486:ICB917488 ILW917486:ILX917488 IVS917486:IVT917488 JFO917486:JFP917488 JPK917486:JPL917488 JZG917486:JZH917488 KJC917486:KJD917488 KSY917486:KSZ917488 LCU917486:LCV917488 LMQ917486:LMR917488 LWM917486:LWN917488 MGI917486:MGJ917488 MQE917486:MQF917488 NAA917486:NAB917488 NJW917486:NJX917488 NTS917486:NTT917488 ODO917486:ODP917488 ONK917486:ONL917488 OXG917486:OXH917488 PHC917486:PHD917488 PQY917486:PQZ917488 QAU917486:QAV917488 QKQ917486:QKR917488 QUM917486:QUN917488 REI917486:REJ917488 ROE917486:ROF917488 RYA917486:RYB917488 SHW917486:SHX917488 SRS917486:SRT917488 TBO917486:TBP917488 TLK917486:TLL917488 TVG917486:TVH917488 UFC917486:UFD917488 UOY917486:UOZ917488 UYU917486:UYV917488 VIQ917486:VIR917488 VSM917486:VSN917488 WCI917486:WCJ917488 WME917486:WMF917488 WWA917486:WWB917488 P983022:Q983024 JO983022:JP983024 TK983022:TL983024 ADG983022:ADH983024 ANC983022:AND983024 AWY983022:AWZ983024 BGU983022:BGV983024 BQQ983022:BQR983024 CAM983022:CAN983024 CKI983022:CKJ983024 CUE983022:CUF983024 DEA983022:DEB983024 DNW983022:DNX983024 DXS983022:DXT983024 EHO983022:EHP983024 ERK983022:ERL983024 FBG983022:FBH983024 FLC983022:FLD983024 FUY983022:FUZ983024 GEU983022:GEV983024 GOQ983022:GOR983024 GYM983022:GYN983024 HII983022:HIJ983024 HSE983022:HSF983024 ICA983022:ICB983024 ILW983022:ILX983024 IVS983022:IVT983024 JFO983022:JFP983024 JPK983022:JPL983024 JZG983022:JZH983024 KJC983022:KJD983024 KSY983022:KSZ983024 LCU983022:LCV983024 LMQ983022:LMR983024 LWM983022:LWN983024 MGI983022:MGJ983024 MQE983022:MQF983024 NAA983022:NAB983024 NJW983022:NJX983024 NTS983022:NTT983024 ODO983022:ODP983024 ONK983022:ONL983024 OXG983022:OXH983024 PHC983022:PHD983024 PQY983022:PQZ983024 QAU983022:QAV983024 QKQ983022:QKR983024 QUM983022:QUN983024 REI983022:REJ983024 ROE983022:ROF983024 RYA983022:RYB983024 SHW983022:SHX983024 SRS983022:SRT983024 TBO983022:TBP983024 TLK983022:TLL983024 TVG983022:TVH983024 UFC983022:UFD983024 UOY983022:UOZ983024 UYU983022:UYV983024 VIQ983022:VIR983024 VSM983022:VSN983024 WCI983022:WCJ983024 WME983022:WMF983024 T2:T4 C12:D12 C20:D20 C24:D24 C22:D22 C28:D28 C31:D31 C34:D34 C2:C3 C32:C33 C5:C11 C21 C23 C29:C30 C13:C19 S7 S9:S11 C25:C27 C35:C41 T12:T41 S14 S16" xr:uid="{AE05BA54-6845-42C2-B8C4-531195915FF2}"/>
    <dataValidation allowBlank="1" prompt="Details to be collected from Mr Ahmad Shaikh" sqref="JN65518:JN65520 TJ65518:TJ65520 ADF65518:ADF65520 ANB65518:ANB65520 AWX65518:AWX65520 BGT65518:BGT65520 BQP65518:BQP65520 CAL65518:CAL65520 CKH65518:CKH65520 CUD65518:CUD65520 DDZ65518:DDZ65520 DNV65518:DNV65520 DXR65518:DXR65520 EHN65518:EHN65520 ERJ65518:ERJ65520 FBF65518:FBF65520 FLB65518:FLB65520 FUX65518:FUX65520 GET65518:GET65520 GOP65518:GOP65520 GYL65518:GYL65520 HIH65518:HIH65520 HSD65518:HSD65520 IBZ65518:IBZ65520 ILV65518:ILV65520 IVR65518:IVR65520 JFN65518:JFN65520 JPJ65518:JPJ65520 JZF65518:JZF65520 KJB65518:KJB65520 KSX65518:KSX65520 LCT65518:LCT65520 LMP65518:LMP65520 LWL65518:LWL65520 MGH65518:MGH65520 MQD65518:MQD65520 MZZ65518:MZZ65520 NJV65518:NJV65520 NTR65518:NTR65520 ODN65518:ODN65520 ONJ65518:ONJ65520 OXF65518:OXF65520 PHB65518:PHB65520 PQX65518:PQX65520 QAT65518:QAT65520 QKP65518:QKP65520 QUL65518:QUL65520 REH65518:REH65520 ROD65518:ROD65520 RXZ65518:RXZ65520 SHV65518:SHV65520 SRR65518:SRR65520 TBN65518:TBN65520 TLJ65518:TLJ65520 TVF65518:TVF65520 UFB65518:UFB65520 UOX65518:UOX65520 UYT65518:UYT65520 VIP65518:VIP65520 VSL65518:VSL65520 WCH65518:WCH65520 WMD65518:WMD65520 WVZ65518:WVZ65520 JN131054:JN131056 TJ131054:TJ131056 ADF131054:ADF131056 ANB131054:ANB131056 AWX131054:AWX131056 BGT131054:BGT131056 BQP131054:BQP131056 CAL131054:CAL131056 CKH131054:CKH131056 CUD131054:CUD131056 DDZ131054:DDZ131056 DNV131054:DNV131056 DXR131054:DXR131056 EHN131054:EHN131056 ERJ131054:ERJ131056 FBF131054:FBF131056 FLB131054:FLB131056 FUX131054:FUX131056 GET131054:GET131056 GOP131054:GOP131056 GYL131054:GYL131056 HIH131054:HIH131056 HSD131054:HSD131056 IBZ131054:IBZ131056 ILV131054:ILV131056 IVR131054:IVR131056 JFN131054:JFN131056 JPJ131054:JPJ131056 JZF131054:JZF131056 KJB131054:KJB131056 KSX131054:KSX131056 LCT131054:LCT131056 LMP131054:LMP131056 LWL131054:LWL131056 MGH131054:MGH131056 MQD131054:MQD131056 MZZ131054:MZZ131056 NJV131054:NJV131056 NTR131054:NTR131056 ODN131054:ODN131056 ONJ131054:ONJ131056 OXF131054:OXF131056 PHB131054:PHB131056 PQX131054:PQX131056 QAT131054:QAT131056 QKP131054:QKP131056 QUL131054:QUL131056 REH131054:REH131056 ROD131054:ROD131056 RXZ131054:RXZ131056 SHV131054:SHV131056 SRR131054:SRR131056 TBN131054:TBN131056 TLJ131054:TLJ131056 TVF131054:TVF131056 UFB131054:UFB131056 UOX131054:UOX131056 UYT131054:UYT131056 VIP131054:VIP131056 VSL131054:VSL131056 WCH131054:WCH131056 WMD131054:WMD131056 WVZ131054:WVZ131056 JN196590:JN196592 TJ196590:TJ196592 ADF196590:ADF196592 ANB196590:ANB196592 AWX196590:AWX196592 BGT196590:BGT196592 BQP196590:BQP196592 CAL196590:CAL196592 CKH196590:CKH196592 CUD196590:CUD196592 DDZ196590:DDZ196592 DNV196590:DNV196592 DXR196590:DXR196592 EHN196590:EHN196592 ERJ196590:ERJ196592 FBF196590:FBF196592 FLB196590:FLB196592 FUX196590:FUX196592 GET196590:GET196592 GOP196590:GOP196592 GYL196590:GYL196592 HIH196590:HIH196592 HSD196590:HSD196592 IBZ196590:IBZ196592 ILV196590:ILV196592 IVR196590:IVR196592 JFN196590:JFN196592 JPJ196590:JPJ196592 JZF196590:JZF196592 KJB196590:KJB196592 KSX196590:KSX196592 LCT196590:LCT196592 LMP196590:LMP196592 LWL196590:LWL196592 MGH196590:MGH196592 MQD196590:MQD196592 MZZ196590:MZZ196592 NJV196590:NJV196592 NTR196590:NTR196592 ODN196590:ODN196592 ONJ196590:ONJ196592 OXF196590:OXF196592 PHB196590:PHB196592 PQX196590:PQX196592 QAT196590:QAT196592 QKP196590:QKP196592 QUL196590:QUL196592 REH196590:REH196592 ROD196590:ROD196592 RXZ196590:RXZ196592 SHV196590:SHV196592 SRR196590:SRR196592 TBN196590:TBN196592 TLJ196590:TLJ196592 TVF196590:TVF196592 UFB196590:UFB196592 UOX196590:UOX196592 UYT196590:UYT196592 VIP196590:VIP196592 VSL196590:VSL196592 WCH196590:WCH196592 WMD196590:WMD196592 WVZ196590:WVZ196592 JN262126:JN262128 TJ262126:TJ262128 ADF262126:ADF262128 ANB262126:ANB262128 AWX262126:AWX262128 BGT262126:BGT262128 BQP262126:BQP262128 CAL262126:CAL262128 CKH262126:CKH262128 CUD262126:CUD262128 DDZ262126:DDZ262128 DNV262126:DNV262128 DXR262126:DXR262128 EHN262126:EHN262128 ERJ262126:ERJ262128 FBF262126:FBF262128 FLB262126:FLB262128 FUX262126:FUX262128 GET262126:GET262128 GOP262126:GOP262128 GYL262126:GYL262128 HIH262126:HIH262128 HSD262126:HSD262128 IBZ262126:IBZ262128 ILV262126:ILV262128 IVR262126:IVR262128 JFN262126:JFN262128 JPJ262126:JPJ262128 JZF262126:JZF262128 KJB262126:KJB262128 KSX262126:KSX262128 LCT262126:LCT262128 LMP262126:LMP262128 LWL262126:LWL262128 MGH262126:MGH262128 MQD262126:MQD262128 MZZ262126:MZZ262128 NJV262126:NJV262128 NTR262126:NTR262128 ODN262126:ODN262128 ONJ262126:ONJ262128 OXF262126:OXF262128 PHB262126:PHB262128 PQX262126:PQX262128 QAT262126:QAT262128 QKP262126:QKP262128 QUL262126:QUL262128 REH262126:REH262128 ROD262126:ROD262128 RXZ262126:RXZ262128 SHV262126:SHV262128 SRR262126:SRR262128 TBN262126:TBN262128 TLJ262126:TLJ262128 TVF262126:TVF262128 UFB262126:UFB262128 UOX262126:UOX262128 UYT262126:UYT262128 VIP262126:VIP262128 VSL262126:VSL262128 WCH262126:WCH262128 WMD262126:WMD262128 WVZ262126:WVZ262128 JN327662:JN327664 TJ327662:TJ327664 ADF327662:ADF327664 ANB327662:ANB327664 AWX327662:AWX327664 BGT327662:BGT327664 BQP327662:BQP327664 CAL327662:CAL327664 CKH327662:CKH327664 CUD327662:CUD327664 DDZ327662:DDZ327664 DNV327662:DNV327664 DXR327662:DXR327664 EHN327662:EHN327664 ERJ327662:ERJ327664 FBF327662:FBF327664 FLB327662:FLB327664 FUX327662:FUX327664 GET327662:GET327664 GOP327662:GOP327664 GYL327662:GYL327664 HIH327662:HIH327664 HSD327662:HSD327664 IBZ327662:IBZ327664 ILV327662:ILV327664 IVR327662:IVR327664 JFN327662:JFN327664 JPJ327662:JPJ327664 JZF327662:JZF327664 KJB327662:KJB327664 KSX327662:KSX327664 LCT327662:LCT327664 LMP327662:LMP327664 LWL327662:LWL327664 MGH327662:MGH327664 MQD327662:MQD327664 MZZ327662:MZZ327664 NJV327662:NJV327664 NTR327662:NTR327664 ODN327662:ODN327664 ONJ327662:ONJ327664 OXF327662:OXF327664 PHB327662:PHB327664 PQX327662:PQX327664 QAT327662:QAT327664 QKP327662:QKP327664 QUL327662:QUL327664 REH327662:REH327664 ROD327662:ROD327664 RXZ327662:RXZ327664 SHV327662:SHV327664 SRR327662:SRR327664 TBN327662:TBN327664 TLJ327662:TLJ327664 TVF327662:TVF327664 UFB327662:UFB327664 UOX327662:UOX327664 UYT327662:UYT327664 VIP327662:VIP327664 VSL327662:VSL327664 WCH327662:WCH327664 WMD327662:WMD327664 WVZ327662:WVZ327664 JN393198:JN393200 TJ393198:TJ393200 ADF393198:ADF393200 ANB393198:ANB393200 AWX393198:AWX393200 BGT393198:BGT393200 BQP393198:BQP393200 CAL393198:CAL393200 CKH393198:CKH393200 CUD393198:CUD393200 DDZ393198:DDZ393200 DNV393198:DNV393200 DXR393198:DXR393200 EHN393198:EHN393200 ERJ393198:ERJ393200 FBF393198:FBF393200 FLB393198:FLB393200 FUX393198:FUX393200 GET393198:GET393200 GOP393198:GOP393200 GYL393198:GYL393200 HIH393198:HIH393200 HSD393198:HSD393200 IBZ393198:IBZ393200 ILV393198:ILV393200 IVR393198:IVR393200 JFN393198:JFN393200 JPJ393198:JPJ393200 JZF393198:JZF393200 KJB393198:KJB393200 KSX393198:KSX393200 LCT393198:LCT393200 LMP393198:LMP393200 LWL393198:LWL393200 MGH393198:MGH393200 MQD393198:MQD393200 MZZ393198:MZZ393200 NJV393198:NJV393200 NTR393198:NTR393200 ODN393198:ODN393200 ONJ393198:ONJ393200 OXF393198:OXF393200 PHB393198:PHB393200 PQX393198:PQX393200 QAT393198:QAT393200 QKP393198:QKP393200 QUL393198:QUL393200 REH393198:REH393200 ROD393198:ROD393200 RXZ393198:RXZ393200 SHV393198:SHV393200 SRR393198:SRR393200 TBN393198:TBN393200 TLJ393198:TLJ393200 TVF393198:TVF393200 UFB393198:UFB393200 UOX393198:UOX393200 UYT393198:UYT393200 VIP393198:VIP393200 VSL393198:VSL393200 WCH393198:WCH393200 WMD393198:WMD393200 WVZ393198:WVZ393200 JN458734:JN458736 TJ458734:TJ458736 ADF458734:ADF458736 ANB458734:ANB458736 AWX458734:AWX458736 BGT458734:BGT458736 BQP458734:BQP458736 CAL458734:CAL458736 CKH458734:CKH458736 CUD458734:CUD458736 DDZ458734:DDZ458736 DNV458734:DNV458736 DXR458734:DXR458736 EHN458734:EHN458736 ERJ458734:ERJ458736 FBF458734:FBF458736 FLB458734:FLB458736 FUX458734:FUX458736 GET458734:GET458736 GOP458734:GOP458736 GYL458734:GYL458736 HIH458734:HIH458736 HSD458734:HSD458736 IBZ458734:IBZ458736 ILV458734:ILV458736 IVR458734:IVR458736 JFN458734:JFN458736 JPJ458734:JPJ458736 JZF458734:JZF458736 KJB458734:KJB458736 KSX458734:KSX458736 LCT458734:LCT458736 LMP458734:LMP458736 LWL458734:LWL458736 MGH458734:MGH458736 MQD458734:MQD458736 MZZ458734:MZZ458736 NJV458734:NJV458736 NTR458734:NTR458736 ODN458734:ODN458736 ONJ458734:ONJ458736 OXF458734:OXF458736 PHB458734:PHB458736 PQX458734:PQX458736 QAT458734:QAT458736 QKP458734:QKP458736 QUL458734:QUL458736 REH458734:REH458736 ROD458734:ROD458736 RXZ458734:RXZ458736 SHV458734:SHV458736 SRR458734:SRR458736 TBN458734:TBN458736 TLJ458734:TLJ458736 TVF458734:TVF458736 UFB458734:UFB458736 UOX458734:UOX458736 UYT458734:UYT458736 VIP458734:VIP458736 VSL458734:VSL458736 WCH458734:WCH458736 WMD458734:WMD458736 WVZ458734:WVZ458736 JN524270:JN524272 TJ524270:TJ524272 ADF524270:ADF524272 ANB524270:ANB524272 AWX524270:AWX524272 BGT524270:BGT524272 BQP524270:BQP524272 CAL524270:CAL524272 CKH524270:CKH524272 CUD524270:CUD524272 DDZ524270:DDZ524272 DNV524270:DNV524272 DXR524270:DXR524272 EHN524270:EHN524272 ERJ524270:ERJ524272 FBF524270:FBF524272 FLB524270:FLB524272 FUX524270:FUX524272 GET524270:GET524272 GOP524270:GOP524272 GYL524270:GYL524272 HIH524270:HIH524272 HSD524270:HSD524272 IBZ524270:IBZ524272 ILV524270:ILV524272 IVR524270:IVR524272 JFN524270:JFN524272 JPJ524270:JPJ524272 JZF524270:JZF524272 KJB524270:KJB524272 KSX524270:KSX524272 LCT524270:LCT524272 LMP524270:LMP524272 LWL524270:LWL524272 MGH524270:MGH524272 MQD524270:MQD524272 MZZ524270:MZZ524272 NJV524270:NJV524272 NTR524270:NTR524272 ODN524270:ODN524272 ONJ524270:ONJ524272 OXF524270:OXF524272 PHB524270:PHB524272 PQX524270:PQX524272 QAT524270:QAT524272 QKP524270:QKP524272 QUL524270:QUL524272 REH524270:REH524272 ROD524270:ROD524272 RXZ524270:RXZ524272 SHV524270:SHV524272 SRR524270:SRR524272 TBN524270:TBN524272 TLJ524270:TLJ524272 TVF524270:TVF524272 UFB524270:UFB524272 UOX524270:UOX524272 UYT524270:UYT524272 VIP524270:VIP524272 VSL524270:VSL524272 WCH524270:WCH524272 WMD524270:WMD524272 WVZ524270:WVZ524272 JN589806:JN589808 TJ589806:TJ589808 ADF589806:ADF589808 ANB589806:ANB589808 AWX589806:AWX589808 BGT589806:BGT589808 BQP589806:BQP589808 CAL589806:CAL589808 CKH589806:CKH589808 CUD589806:CUD589808 DDZ589806:DDZ589808 DNV589806:DNV589808 DXR589806:DXR589808 EHN589806:EHN589808 ERJ589806:ERJ589808 FBF589806:FBF589808 FLB589806:FLB589808 FUX589806:FUX589808 GET589806:GET589808 GOP589806:GOP589808 GYL589806:GYL589808 HIH589806:HIH589808 HSD589806:HSD589808 IBZ589806:IBZ589808 ILV589806:ILV589808 IVR589806:IVR589808 JFN589806:JFN589808 JPJ589806:JPJ589808 JZF589806:JZF589808 KJB589806:KJB589808 KSX589806:KSX589808 LCT589806:LCT589808 LMP589806:LMP589808 LWL589806:LWL589808 MGH589806:MGH589808 MQD589806:MQD589808 MZZ589806:MZZ589808 NJV589806:NJV589808 NTR589806:NTR589808 ODN589806:ODN589808 ONJ589806:ONJ589808 OXF589806:OXF589808 PHB589806:PHB589808 PQX589806:PQX589808 QAT589806:QAT589808 QKP589806:QKP589808 QUL589806:QUL589808 REH589806:REH589808 ROD589806:ROD589808 RXZ589806:RXZ589808 SHV589806:SHV589808 SRR589806:SRR589808 TBN589806:TBN589808 TLJ589806:TLJ589808 TVF589806:TVF589808 UFB589806:UFB589808 UOX589806:UOX589808 UYT589806:UYT589808 VIP589806:VIP589808 VSL589806:VSL589808 WCH589806:WCH589808 WMD589806:WMD589808 WVZ589806:WVZ589808 JN655342:JN655344 TJ655342:TJ655344 ADF655342:ADF655344 ANB655342:ANB655344 AWX655342:AWX655344 BGT655342:BGT655344 BQP655342:BQP655344 CAL655342:CAL655344 CKH655342:CKH655344 CUD655342:CUD655344 DDZ655342:DDZ655344 DNV655342:DNV655344 DXR655342:DXR655344 EHN655342:EHN655344 ERJ655342:ERJ655344 FBF655342:FBF655344 FLB655342:FLB655344 FUX655342:FUX655344 GET655342:GET655344 GOP655342:GOP655344 GYL655342:GYL655344 HIH655342:HIH655344 HSD655342:HSD655344 IBZ655342:IBZ655344 ILV655342:ILV655344 IVR655342:IVR655344 JFN655342:JFN655344 JPJ655342:JPJ655344 JZF655342:JZF655344 KJB655342:KJB655344 KSX655342:KSX655344 LCT655342:LCT655344 LMP655342:LMP655344 LWL655342:LWL655344 MGH655342:MGH655344 MQD655342:MQD655344 MZZ655342:MZZ655344 NJV655342:NJV655344 NTR655342:NTR655344 ODN655342:ODN655344 ONJ655342:ONJ655344 OXF655342:OXF655344 PHB655342:PHB655344 PQX655342:PQX655344 QAT655342:QAT655344 QKP655342:QKP655344 QUL655342:QUL655344 REH655342:REH655344 ROD655342:ROD655344 RXZ655342:RXZ655344 SHV655342:SHV655344 SRR655342:SRR655344 TBN655342:TBN655344 TLJ655342:TLJ655344 TVF655342:TVF655344 UFB655342:UFB655344 UOX655342:UOX655344 UYT655342:UYT655344 VIP655342:VIP655344 VSL655342:VSL655344 WCH655342:WCH655344 WMD655342:WMD655344 WVZ655342:WVZ655344 JN720878:JN720880 TJ720878:TJ720880 ADF720878:ADF720880 ANB720878:ANB720880 AWX720878:AWX720880 BGT720878:BGT720880 BQP720878:BQP720880 CAL720878:CAL720880 CKH720878:CKH720880 CUD720878:CUD720880 DDZ720878:DDZ720880 DNV720878:DNV720880 DXR720878:DXR720880 EHN720878:EHN720880 ERJ720878:ERJ720880 FBF720878:FBF720880 FLB720878:FLB720880 FUX720878:FUX720880 GET720878:GET720880 GOP720878:GOP720880 GYL720878:GYL720880 HIH720878:HIH720880 HSD720878:HSD720880 IBZ720878:IBZ720880 ILV720878:ILV720880 IVR720878:IVR720880 JFN720878:JFN720880 JPJ720878:JPJ720880 JZF720878:JZF720880 KJB720878:KJB720880 KSX720878:KSX720880 LCT720878:LCT720880 LMP720878:LMP720880 LWL720878:LWL720880 MGH720878:MGH720880 MQD720878:MQD720880 MZZ720878:MZZ720880 NJV720878:NJV720880 NTR720878:NTR720880 ODN720878:ODN720880 ONJ720878:ONJ720880 OXF720878:OXF720880 PHB720878:PHB720880 PQX720878:PQX720880 QAT720878:QAT720880 QKP720878:QKP720880 QUL720878:QUL720880 REH720878:REH720880 ROD720878:ROD720880 RXZ720878:RXZ720880 SHV720878:SHV720880 SRR720878:SRR720880 TBN720878:TBN720880 TLJ720878:TLJ720880 TVF720878:TVF720880 UFB720878:UFB720880 UOX720878:UOX720880 UYT720878:UYT720880 VIP720878:VIP720880 VSL720878:VSL720880 WCH720878:WCH720880 WMD720878:WMD720880 WVZ720878:WVZ720880 JN786414:JN786416 TJ786414:TJ786416 ADF786414:ADF786416 ANB786414:ANB786416 AWX786414:AWX786416 BGT786414:BGT786416 BQP786414:BQP786416 CAL786414:CAL786416 CKH786414:CKH786416 CUD786414:CUD786416 DDZ786414:DDZ786416 DNV786414:DNV786416 DXR786414:DXR786416 EHN786414:EHN786416 ERJ786414:ERJ786416 FBF786414:FBF786416 FLB786414:FLB786416 FUX786414:FUX786416 GET786414:GET786416 GOP786414:GOP786416 GYL786414:GYL786416 HIH786414:HIH786416 HSD786414:HSD786416 IBZ786414:IBZ786416 ILV786414:ILV786416 IVR786414:IVR786416 JFN786414:JFN786416 JPJ786414:JPJ786416 JZF786414:JZF786416 KJB786414:KJB786416 KSX786414:KSX786416 LCT786414:LCT786416 LMP786414:LMP786416 LWL786414:LWL786416 MGH786414:MGH786416 MQD786414:MQD786416 MZZ786414:MZZ786416 NJV786414:NJV786416 NTR786414:NTR786416 ODN786414:ODN786416 ONJ786414:ONJ786416 OXF786414:OXF786416 PHB786414:PHB786416 PQX786414:PQX786416 QAT786414:QAT786416 QKP786414:QKP786416 QUL786414:QUL786416 REH786414:REH786416 ROD786414:ROD786416 RXZ786414:RXZ786416 SHV786414:SHV786416 SRR786414:SRR786416 TBN786414:TBN786416 TLJ786414:TLJ786416 TVF786414:TVF786416 UFB786414:UFB786416 UOX786414:UOX786416 UYT786414:UYT786416 VIP786414:VIP786416 VSL786414:VSL786416 WCH786414:WCH786416 WMD786414:WMD786416 WVZ786414:WVZ786416 JN851950:JN851952 TJ851950:TJ851952 ADF851950:ADF851952 ANB851950:ANB851952 AWX851950:AWX851952 BGT851950:BGT851952 BQP851950:BQP851952 CAL851950:CAL851952 CKH851950:CKH851952 CUD851950:CUD851952 DDZ851950:DDZ851952 DNV851950:DNV851952 DXR851950:DXR851952 EHN851950:EHN851952 ERJ851950:ERJ851952 FBF851950:FBF851952 FLB851950:FLB851952 FUX851950:FUX851952 GET851950:GET851952 GOP851950:GOP851952 GYL851950:GYL851952 HIH851950:HIH851952 HSD851950:HSD851952 IBZ851950:IBZ851952 ILV851950:ILV851952 IVR851950:IVR851952 JFN851950:JFN851952 JPJ851950:JPJ851952 JZF851950:JZF851952 KJB851950:KJB851952 KSX851950:KSX851952 LCT851950:LCT851952 LMP851950:LMP851952 LWL851950:LWL851952 MGH851950:MGH851952 MQD851950:MQD851952 MZZ851950:MZZ851952 NJV851950:NJV851952 NTR851950:NTR851952 ODN851950:ODN851952 ONJ851950:ONJ851952 OXF851950:OXF851952 PHB851950:PHB851952 PQX851950:PQX851952 QAT851950:QAT851952 QKP851950:QKP851952 QUL851950:QUL851952 REH851950:REH851952 ROD851950:ROD851952 RXZ851950:RXZ851952 SHV851950:SHV851952 SRR851950:SRR851952 TBN851950:TBN851952 TLJ851950:TLJ851952 TVF851950:TVF851952 UFB851950:UFB851952 UOX851950:UOX851952 UYT851950:UYT851952 VIP851950:VIP851952 VSL851950:VSL851952 WCH851950:WCH851952 WMD851950:WMD851952 WVZ851950:WVZ851952 JN917486:JN917488 TJ917486:TJ917488 ADF917486:ADF917488 ANB917486:ANB917488 AWX917486:AWX917488 BGT917486:BGT917488 BQP917486:BQP917488 CAL917486:CAL917488 CKH917486:CKH917488 CUD917486:CUD917488 DDZ917486:DDZ917488 DNV917486:DNV917488 DXR917486:DXR917488 EHN917486:EHN917488 ERJ917486:ERJ917488 FBF917486:FBF917488 FLB917486:FLB917488 FUX917486:FUX917488 GET917486:GET917488 GOP917486:GOP917488 GYL917486:GYL917488 HIH917486:HIH917488 HSD917486:HSD917488 IBZ917486:IBZ917488 ILV917486:ILV917488 IVR917486:IVR917488 JFN917486:JFN917488 JPJ917486:JPJ917488 JZF917486:JZF917488 KJB917486:KJB917488 KSX917486:KSX917488 LCT917486:LCT917488 LMP917486:LMP917488 LWL917486:LWL917488 MGH917486:MGH917488 MQD917486:MQD917488 MZZ917486:MZZ917488 NJV917486:NJV917488 NTR917486:NTR917488 ODN917486:ODN917488 ONJ917486:ONJ917488 OXF917486:OXF917488 PHB917486:PHB917488 PQX917486:PQX917488 QAT917486:QAT917488 QKP917486:QKP917488 QUL917486:QUL917488 REH917486:REH917488 ROD917486:ROD917488 RXZ917486:RXZ917488 SHV917486:SHV917488 SRR917486:SRR917488 TBN917486:TBN917488 TLJ917486:TLJ917488 TVF917486:TVF917488 UFB917486:UFB917488 UOX917486:UOX917488 UYT917486:UYT917488 VIP917486:VIP917488 VSL917486:VSL917488 WCH917486:WCH917488 WMD917486:WMD917488 WVZ917486:WVZ917488 JN983022:JN983024 TJ983022:TJ983024 ADF983022:ADF983024 ANB983022:ANB983024 AWX983022:AWX983024 BGT983022:BGT983024 BQP983022:BQP983024 CAL983022:CAL983024 CKH983022:CKH983024 CUD983022:CUD983024 DDZ983022:DDZ983024 DNV983022:DNV983024 DXR983022:DXR983024 EHN983022:EHN983024 ERJ983022:ERJ983024 FBF983022:FBF983024 FLB983022:FLB983024 FUX983022:FUX983024 GET983022:GET983024 GOP983022:GOP983024 GYL983022:GYL983024 HIH983022:HIH983024 HSD983022:HSD983024 IBZ983022:IBZ983024 ILV983022:ILV983024 IVR983022:IVR983024 JFN983022:JFN983024 JPJ983022:JPJ983024 JZF983022:JZF983024 KJB983022:KJB983024 KSX983022:KSX983024 LCT983022:LCT983024 LMP983022:LMP983024 LWL983022:LWL983024 MGH983022:MGH983024 MQD983022:MQD983024 MZZ983022:MZZ983024 NJV983022:NJV983024 NTR983022:NTR983024 ODN983022:ODN983024 ONJ983022:ONJ983024 OXF983022:OXF983024 PHB983022:PHB983024 PQX983022:PQX983024 QAT983022:QAT983024 QKP983022:QKP983024 QUL983022:QUL983024 REH983022:REH983024 ROD983022:ROD983024 RXZ983022:RXZ983024 SHV983022:SHV983024 SRR983022:SRR983024 TBN983022:TBN983024 TLJ983022:TLJ983024 TVF983022:TVF983024 UFB983022:UFB983024 UOX983022:UOX983024 UYT983022:UYT983024 VIP983022:VIP983024 VSL983022:VSL983024 WCH983022:WCH983024 WMD983022:WMD983024 WVZ983022:WVZ983024 I65518:J65520 JI65518:JI65520 TE65518:TE65520 ADA65518:ADA65520 AMW65518:AMW65520 AWS65518:AWS65520 BGO65518:BGO65520 BQK65518:BQK65520 CAG65518:CAG65520 CKC65518:CKC65520 CTY65518:CTY65520 DDU65518:DDU65520 DNQ65518:DNQ65520 DXM65518:DXM65520 EHI65518:EHI65520 ERE65518:ERE65520 FBA65518:FBA65520 FKW65518:FKW65520 FUS65518:FUS65520 GEO65518:GEO65520 GOK65518:GOK65520 GYG65518:GYG65520 HIC65518:HIC65520 HRY65518:HRY65520 IBU65518:IBU65520 ILQ65518:ILQ65520 IVM65518:IVM65520 JFI65518:JFI65520 JPE65518:JPE65520 JZA65518:JZA65520 KIW65518:KIW65520 KSS65518:KSS65520 LCO65518:LCO65520 LMK65518:LMK65520 LWG65518:LWG65520 MGC65518:MGC65520 MPY65518:MPY65520 MZU65518:MZU65520 NJQ65518:NJQ65520 NTM65518:NTM65520 ODI65518:ODI65520 ONE65518:ONE65520 OXA65518:OXA65520 PGW65518:PGW65520 PQS65518:PQS65520 QAO65518:QAO65520 QKK65518:QKK65520 QUG65518:QUG65520 REC65518:REC65520 RNY65518:RNY65520 RXU65518:RXU65520 SHQ65518:SHQ65520 SRM65518:SRM65520 TBI65518:TBI65520 TLE65518:TLE65520 TVA65518:TVA65520 UEW65518:UEW65520 UOS65518:UOS65520 UYO65518:UYO65520 VIK65518:VIK65520 VSG65518:VSG65520 WCC65518:WCC65520 WLY65518:WLY65520 WVU65518:WVU65520 I131054:J131056 JI131054:JI131056 TE131054:TE131056 ADA131054:ADA131056 AMW131054:AMW131056 AWS131054:AWS131056 BGO131054:BGO131056 BQK131054:BQK131056 CAG131054:CAG131056 CKC131054:CKC131056 CTY131054:CTY131056 DDU131054:DDU131056 DNQ131054:DNQ131056 DXM131054:DXM131056 EHI131054:EHI131056 ERE131054:ERE131056 FBA131054:FBA131056 FKW131054:FKW131056 FUS131054:FUS131056 GEO131054:GEO131056 GOK131054:GOK131056 GYG131054:GYG131056 HIC131054:HIC131056 HRY131054:HRY131056 IBU131054:IBU131056 ILQ131054:ILQ131056 IVM131054:IVM131056 JFI131054:JFI131056 JPE131054:JPE131056 JZA131054:JZA131056 KIW131054:KIW131056 KSS131054:KSS131056 LCO131054:LCO131056 LMK131054:LMK131056 LWG131054:LWG131056 MGC131054:MGC131056 MPY131054:MPY131056 MZU131054:MZU131056 NJQ131054:NJQ131056 NTM131054:NTM131056 ODI131054:ODI131056 ONE131054:ONE131056 OXA131054:OXA131056 PGW131054:PGW131056 PQS131054:PQS131056 QAO131054:QAO131056 QKK131054:QKK131056 QUG131054:QUG131056 REC131054:REC131056 RNY131054:RNY131056 RXU131054:RXU131056 SHQ131054:SHQ131056 SRM131054:SRM131056 TBI131054:TBI131056 TLE131054:TLE131056 TVA131054:TVA131056 UEW131054:UEW131056 UOS131054:UOS131056 UYO131054:UYO131056 VIK131054:VIK131056 VSG131054:VSG131056 WCC131054:WCC131056 WLY131054:WLY131056 WVU131054:WVU131056 I196590:J196592 JI196590:JI196592 TE196590:TE196592 ADA196590:ADA196592 AMW196590:AMW196592 AWS196590:AWS196592 BGO196590:BGO196592 BQK196590:BQK196592 CAG196590:CAG196592 CKC196590:CKC196592 CTY196590:CTY196592 DDU196590:DDU196592 DNQ196590:DNQ196592 DXM196590:DXM196592 EHI196590:EHI196592 ERE196590:ERE196592 FBA196590:FBA196592 FKW196590:FKW196592 FUS196590:FUS196592 GEO196590:GEO196592 GOK196590:GOK196592 GYG196590:GYG196592 HIC196590:HIC196592 HRY196590:HRY196592 IBU196590:IBU196592 ILQ196590:ILQ196592 IVM196590:IVM196592 JFI196590:JFI196592 JPE196590:JPE196592 JZA196590:JZA196592 KIW196590:KIW196592 KSS196590:KSS196592 LCO196590:LCO196592 LMK196590:LMK196592 LWG196590:LWG196592 MGC196590:MGC196592 MPY196590:MPY196592 MZU196590:MZU196592 NJQ196590:NJQ196592 NTM196590:NTM196592 ODI196590:ODI196592 ONE196590:ONE196592 OXA196590:OXA196592 PGW196590:PGW196592 PQS196590:PQS196592 QAO196590:QAO196592 QKK196590:QKK196592 QUG196590:QUG196592 REC196590:REC196592 RNY196590:RNY196592 RXU196590:RXU196592 SHQ196590:SHQ196592 SRM196590:SRM196592 TBI196590:TBI196592 TLE196590:TLE196592 TVA196590:TVA196592 UEW196590:UEW196592 UOS196590:UOS196592 UYO196590:UYO196592 VIK196590:VIK196592 VSG196590:VSG196592 WCC196590:WCC196592 WLY196590:WLY196592 WVU196590:WVU196592 I262126:J262128 JI262126:JI262128 TE262126:TE262128 ADA262126:ADA262128 AMW262126:AMW262128 AWS262126:AWS262128 BGO262126:BGO262128 BQK262126:BQK262128 CAG262126:CAG262128 CKC262126:CKC262128 CTY262126:CTY262128 DDU262126:DDU262128 DNQ262126:DNQ262128 DXM262126:DXM262128 EHI262126:EHI262128 ERE262126:ERE262128 FBA262126:FBA262128 FKW262126:FKW262128 FUS262126:FUS262128 GEO262126:GEO262128 GOK262126:GOK262128 GYG262126:GYG262128 HIC262126:HIC262128 HRY262126:HRY262128 IBU262126:IBU262128 ILQ262126:ILQ262128 IVM262126:IVM262128 JFI262126:JFI262128 JPE262126:JPE262128 JZA262126:JZA262128 KIW262126:KIW262128 KSS262126:KSS262128 LCO262126:LCO262128 LMK262126:LMK262128 LWG262126:LWG262128 MGC262126:MGC262128 MPY262126:MPY262128 MZU262126:MZU262128 NJQ262126:NJQ262128 NTM262126:NTM262128 ODI262126:ODI262128 ONE262126:ONE262128 OXA262126:OXA262128 PGW262126:PGW262128 PQS262126:PQS262128 QAO262126:QAO262128 QKK262126:QKK262128 QUG262126:QUG262128 REC262126:REC262128 RNY262126:RNY262128 RXU262126:RXU262128 SHQ262126:SHQ262128 SRM262126:SRM262128 TBI262126:TBI262128 TLE262126:TLE262128 TVA262126:TVA262128 UEW262126:UEW262128 UOS262126:UOS262128 UYO262126:UYO262128 VIK262126:VIK262128 VSG262126:VSG262128 WCC262126:WCC262128 WLY262126:WLY262128 WVU262126:WVU262128 I327662:J327664 JI327662:JI327664 TE327662:TE327664 ADA327662:ADA327664 AMW327662:AMW327664 AWS327662:AWS327664 BGO327662:BGO327664 BQK327662:BQK327664 CAG327662:CAG327664 CKC327662:CKC327664 CTY327662:CTY327664 DDU327662:DDU327664 DNQ327662:DNQ327664 DXM327662:DXM327664 EHI327662:EHI327664 ERE327662:ERE327664 FBA327662:FBA327664 FKW327662:FKW327664 FUS327662:FUS327664 GEO327662:GEO327664 GOK327662:GOK327664 GYG327662:GYG327664 HIC327662:HIC327664 HRY327662:HRY327664 IBU327662:IBU327664 ILQ327662:ILQ327664 IVM327662:IVM327664 JFI327662:JFI327664 JPE327662:JPE327664 JZA327662:JZA327664 KIW327662:KIW327664 KSS327662:KSS327664 LCO327662:LCO327664 LMK327662:LMK327664 LWG327662:LWG327664 MGC327662:MGC327664 MPY327662:MPY327664 MZU327662:MZU327664 NJQ327662:NJQ327664 NTM327662:NTM327664 ODI327662:ODI327664 ONE327662:ONE327664 OXA327662:OXA327664 PGW327662:PGW327664 PQS327662:PQS327664 QAO327662:QAO327664 QKK327662:QKK327664 QUG327662:QUG327664 REC327662:REC327664 RNY327662:RNY327664 RXU327662:RXU327664 SHQ327662:SHQ327664 SRM327662:SRM327664 TBI327662:TBI327664 TLE327662:TLE327664 TVA327662:TVA327664 UEW327662:UEW327664 UOS327662:UOS327664 UYO327662:UYO327664 VIK327662:VIK327664 VSG327662:VSG327664 WCC327662:WCC327664 WLY327662:WLY327664 WVU327662:WVU327664 I393198:J393200 JI393198:JI393200 TE393198:TE393200 ADA393198:ADA393200 AMW393198:AMW393200 AWS393198:AWS393200 BGO393198:BGO393200 BQK393198:BQK393200 CAG393198:CAG393200 CKC393198:CKC393200 CTY393198:CTY393200 DDU393198:DDU393200 DNQ393198:DNQ393200 DXM393198:DXM393200 EHI393198:EHI393200 ERE393198:ERE393200 FBA393198:FBA393200 FKW393198:FKW393200 FUS393198:FUS393200 GEO393198:GEO393200 GOK393198:GOK393200 GYG393198:GYG393200 HIC393198:HIC393200 HRY393198:HRY393200 IBU393198:IBU393200 ILQ393198:ILQ393200 IVM393198:IVM393200 JFI393198:JFI393200 JPE393198:JPE393200 JZA393198:JZA393200 KIW393198:KIW393200 KSS393198:KSS393200 LCO393198:LCO393200 LMK393198:LMK393200 LWG393198:LWG393200 MGC393198:MGC393200 MPY393198:MPY393200 MZU393198:MZU393200 NJQ393198:NJQ393200 NTM393198:NTM393200 ODI393198:ODI393200 ONE393198:ONE393200 OXA393198:OXA393200 PGW393198:PGW393200 PQS393198:PQS393200 QAO393198:QAO393200 QKK393198:QKK393200 QUG393198:QUG393200 REC393198:REC393200 RNY393198:RNY393200 RXU393198:RXU393200 SHQ393198:SHQ393200 SRM393198:SRM393200 TBI393198:TBI393200 TLE393198:TLE393200 TVA393198:TVA393200 UEW393198:UEW393200 UOS393198:UOS393200 UYO393198:UYO393200 VIK393198:VIK393200 VSG393198:VSG393200 WCC393198:WCC393200 WLY393198:WLY393200 WVU393198:WVU393200 I458734:J458736 JI458734:JI458736 TE458734:TE458736 ADA458734:ADA458736 AMW458734:AMW458736 AWS458734:AWS458736 BGO458734:BGO458736 BQK458734:BQK458736 CAG458734:CAG458736 CKC458734:CKC458736 CTY458734:CTY458736 DDU458734:DDU458736 DNQ458734:DNQ458736 DXM458734:DXM458736 EHI458734:EHI458736 ERE458734:ERE458736 FBA458734:FBA458736 FKW458734:FKW458736 FUS458734:FUS458736 GEO458734:GEO458736 GOK458734:GOK458736 GYG458734:GYG458736 HIC458734:HIC458736 HRY458734:HRY458736 IBU458734:IBU458736 ILQ458734:ILQ458736 IVM458734:IVM458736 JFI458734:JFI458736 JPE458734:JPE458736 JZA458734:JZA458736 KIW458734:KIW458736 KSS458734:KSS458736 LCO458734:LCO458736 LMK458734:LMK458736 LWG458734:LWG458736 MGC458734:MGC458736 MPY458734:MPY458736 MZU458734:MZU458736 NJQ458734:NJQ458736 NTM458734:NTM458736 ODI458734:ODI458736 ONE458734:ONE458736 OXA458734:OXA458736 PGW458734:PGW458736 PQS458734:PQS458736 QAO458734:QAO458736 QKK458734:QKK458736 QUG458734:QUG458736 REC458734:REC458736 RNY458734:RNY458736 RXU458734:RXU458736 SHQ458734:SHQ458736 SRM458734:SRM458736 TBI458734:TBI458736 TLE458734:TLE458736 TVA458734:TVA458736 UEW458734:UEW458736 UOS458734:UOS458736 UYO458734:UYO458736 VIK458734:VIK458736 VSG458734:VSG458736 WCC458734:WCC458736 WLY458734:WLY458736 WVU458734:WVU458736 I524270:J524272 JI524270:JI524272 TE524270:TE524272 ADA524270:ADA524272 AMW524270:AMW524272 AWS524270:AWS524272 BGO524270:BGO524272 BQK524270:BQK524272 CAG524270:CAG524272 CKC524270:CKC524272 CTY524270:CTY524272 DDU524270:DDU524272 DNQ524270:DNQ524272 DXM524270:DXM524272 EHI524270:EHI524272 ERE524270:ERE524272 FBA524270:FBA524272 FKW524270:FKW524272 FUS524270:FUS524272 GEO524270:GEO524272 GOK524270:GOK524272 GYG524270:GYG524272 HIC524270:HIC524272 HRY524270:HRY524272 IBU524270:IBU524272 ILQ524270:ILQ524272 IVM524270:IVM524272 JFI524270:JFI524272 JPE524270:JPE524272 JZA524270:JZA524272 KIW524270:KIW524272 KSS524270:KSS524272 LCO524270:LCO524272 LMK524270:LMK524272 LWG524270:LWG524272 MGC524270:MGC524272 MPY524270:MPY524272 MZU524270:MZU524272 NJQ524270:NJQ524272 NTM524270:NTM524272 ODI524270:ODI524272 ONE524270:ONE524272 OXA524270:OXA524272 PGW524270:PGW524272 PQS524270:PQS524272 QAO524270:QAO524272 QKK524270:QKK524272 QUG524270:QUG524272 REC524270:REC524272 RNY524270:RNY524272 RXU524270:RXU524272 SHQ524270:SHQ524272 SRM524270:SRM524272 TBI524270:TBI524272 TLE524270:TLE524272 TVA524270:TVA524272 UEW524270:UEW524272 UOS524270:UOS524272 UYO524270:UYO524272 VIK524270:VIK524272 VSG524270:VSG524272 WCC524270:WCC524272 WLY524270:WLY524272 WVU524270:WVU524272 I589806:J589808 JI589806:JI589808 TE589806:TE589808 ADA589806:ADA589808 AMW589806:AMW589808 AWS589806:AWS589808 BGO589806:BGO589808 BQK589806:BQK589808 CAG589806:CAG589808 CKC589806:CKC589808 CTY589806:CTY589808 DDU589806:DDU589808 DNQ589806:DNQ589808 DXM589806:DXM589808 EHI589806:EHI589808 ERE589806:ERE589808 FBA589806:FBA589808 FKW589806:FKW589808 FUS589806:FUS589808 GEO589806:GEO589808 GOK589806:GOK589808 GYG589806:GYG589808 HIC589806:HIC589808 HRY589806:HRY589808 IBU589806:IBU589808 ILQ589806:ILQ589808 IVM589806:IVM589808 JFI589806:JFI589808 JPE589806:JPE589808 JZA589806:JZA589808 KIW589806:KIW589808 KSS589806:KSS589808 LCO589806:LCO589808 LMK589806:LMK589808 LWG589806:LWG589808 MGC589806:MGC589808 MPY589806:MPY589808 MZU589806:MZU589808 NJQ589806:NJQ589808 NTM589806:NTM589808 ODI589806:ODI589808 ONE589806:ONE589808 OXA589806:OXA589808 PGW589806:PGW589808 PQS589806:PQS589808 QAO589806:QAO589808 QKK589806:QKK589808 QUG589806:QUG589808 REC589806:REC589808 RNY589806:RNY589808 RXU589806:RXU589808 SHQ589806:SHQ589808 SRM589806:SRM589808 TBI589806:TBI589808 TLE589806:TLE589808 TVA589806:TVA589808 UEW589806:UEW589808 UOS589806:UOS589808 UYO589806:UYO589808 VIK589806:VIK589808 VSG589806:VSG589808 WCC589806:WCC589808 WLY589806:WLY589808 WVU589806:WVU589808 I655342:J655344 JI655342:JI655344 TE655342:TE655344 ADA655342:ADA655344 AMW655342:AMW655344 AWS655342:AWS655344 BGO655342:BGO655344 BQK655342:BQK655344 CAG655342:CAG655344 CKC655342:CKC655344 CTY655342:CTY655344 DDU655342:DDU655344 DNQ655342:DNQ655344 DXM655342:DXM655344 EHI655342:EHI655344 ERE655342:ERE655344 FBA655342:FBA655344 FKW655342:FKW655344 FUS655342:FUS655344 GEO655342:GEO655344 GOK655342:GOK655344 GYG655342:GYG655344 HIC655342:HIC655344 HRY655342:HRY655344 IBU655342:IBU655344 ILQ655342:ILQ655344 IVM655342:IVM655344 JFI655342:JFI655344 JPE655342:JPE655344 JZA655342:JZA655344 KIW655342:KIW655344 KSS655342:KSS655344 LCO655342:LCO655344 LMK655342:LMK655344 LWG655342:LWG655344 MGC655342:MGC655344 MPY655342:MPY655344 MZU655342:MZU655344 NJQ655342:NJQ655344 NTM655342:NTM655344 ODI655342:ODI655344 ONE655342:ONE655344 OXA655342:OXA655344 PGW655342:PGW655344 PQS655342:PQS655344 QAO655342:QAO655344 QKK655342:QKK655344 QUG655342:QUG655344 REC655342:REC655344 RNY655342:RNY655344 RXU655342:RXU655344 SHQ655342:SHQ655344 SRM655342:SRM655344 TBI655342:TBI655344 TLE655342:TLE655344 TVA655342:TVA655344 UEW655342:UEW655344 UOS655342:UOS655344 UYO655342:UYO655344 VIK655342:VIK655344 VSG655342:VSG655344 WCC655342:WCC655344 WLY655342:WLY655344 WVU655342:WVU655344 I720878:J720880 JI720878:JI720880 TE720878:TE720880 ADA720878:ADA720880 AMW720878:AMW720880 AWS720878:AWS720880 BGO720878:BGO720880 BQK720878:BQK720880 CAG720878:CAG720880 CKC720878:CKC720880 CTY720878:CTY720880 DDU720878:DDU720880 DNQ720878:DNQ720880 DXM720878:DXM720880 EHI720878:EHI720880 ERE720878:ERE720880 FBA720878:FBA720880 FKW720878:FKW720880 FUS720878:FUS720880 GEO720878:GEO720880 GOK720878:GOK720880 GYG720878:GYG720880 HIC720878:HIC720880 HRY720878:HRY720880 IBU720878:IBU720880 ILQ720878:ILQ720880 IVM720878:IVM720880 JFI720878:JFI720880 JPE720878:JPE720880 JZA720878:JZA720880 KIW720878:KIW720880 KSS720878:KSS720880 LCO720878:LCO720880 LMK720878:LMK720880 LWG720878:LWG720880 MGC720878:MGC720880 MPY720878:MPY720880 MZU720878:MZU720880 NJQ720878:NJQ720880 NTM720878:NTM720880 ODI720878:ODI720880 ONE720878:ONE720880 OXA720878:OXA720880 PGW720878:PGW720880 PQS720878:PQS720880 QAO720878:QAO720880 QKK720878:QKK720880 QUG720878:QUG720880 REC720878:REC720880 RNY720878:RNY720880 RXU720878:RXU720880 SHQ720878:SHQ720880 SRM720878:SRM720880 TBI720878:TBI720880 TLE720878:TLE720880 TVA720878:TVA720880 UEW720878:UEW720880 UOS720878:UOS720880 UYO720878:UYO720880 VIK720878:VIK720880 VSG720878:VSG720880 WCC720878:WCC720880 WLY720878:WLY720880 WVU720878:WVU720880 I786414:J786416 JI786414:JI786416 TE786414:TE786416 ADA786414:ADA786416 AMW786414:AMW786416 AWS786414:AWS786416 BGO786414:BGO786416 BQK786414:BQK786416 CAG786414:CAG786416 CKC786414:CKC786416 CTY786414:CTY786416 DDU786414:DDU786416 DNQ786414:DNQ786416 DXM786414:DXM786416 EHI786414:EHI786416 ERE786414:ERE786416 FBA786414:FBA786416 FKW786414:FKW786416 FUS786414:FUS786416 GEO786414:GEO786416 GOK786414:GOK786416 GYG786414:GYG786416 HIC786414:HIC786416 HRY786414:HRY786416 IBU786414:IBU786416 ILQ786414:ILQ786416 IVM786414:IVM786416 JFI786414:JFI786416 JPE786414:JPE786416 JZA786414:JZA786416 KIW786414:KIW786416 KSS786414:KSS786416 LCO786414:LCO786416 LMK786414:LMK786416 LWG786414:LWG786416 MGC786414:MGC786416 MPY786414:MPY786416 MZU786414:MZU786416 NJQ786414:NJQ786416 NTM786414:NTM786416 ODI786414:ODI786416 ONE786414:ONE786416 OXA786414:OXA786416 PGW786414:PGW786416 PQS786414:PQS786416 QAO786414:QAO786416 QKK786414:QKK786416 QUG786414:QUG786416 REC786414:REC786416 RNY786414:RNY786416 RXU786414:RXU786416 SHQ786414:SHQ786416 SRM786414:SRM786416 TBI786414:TBI786416 TLE786414:TLE786416 TVA786414:TVA786416 UEW786414:UEW786416 UOS786414:UOS786416 UYO786414:UYO786416 VIK786414:VIK786416 VSG786414:VSG786416 WCC786414:WCC786416 WLY786414:WLY786416 WVU786414:WVU786416 I851950:J851952 JI851950:JI851952 TE851950:TE851952 ADA851950:ADA851952 AMW851950:AMW851952 AWS851950:AWS851952 BGO851950:BGO851952 BQK851950:BQK851952 CAG851950:CAG851952 CKC851950:CKC851952 CTY851950:CTY851952 DDU851950:DDU851952 DNQ851950:DNQ851952 DXM851950:DXM851952 EHI851950:EHI851952 ERE851950:ERE851952 FBA851950:FBA851952 FKW851950:FKW851952 FUS851950:FUS851952 GEO851950:GEO851952 GOK851950:GOK851952 GYG851950:GYG851952 HIC851950:HIC851952 HRY851950:HRY851952 IBU851950:IBU851952 ILQ851950:ILQ851952 IVM851950:IVM851952 JFI851950:JFI851952 JPE851950:JPE851952 JZA851950:JZA851952 KIW851950:KIW851952 KSS851950:KSS851952 LCO851950:LCO851952 LMK851950:LMK851952 LWG851950:LWG851952 MGC851950:MGC851952 MPY851950:MPY851952 MZU851950:MZU851952 NJQ851950:NJQ851952 NTM851950:NTM851952 ODI851950:ODI851952 ONE851950:ONE851952 OXA851950:OXA851952 PGW851950:PGW851952 PQS851950:PQS851952 QAO851950:QAO851952 QKK851950:QKK851952 QUG851950:QUG851952 REC851950:REC851952 RNY851950:RNY851952 RXU851950:RXU851952 SHQ851950:SHQ851952 SRM851950:SRM851952 TBI851950:TBI851952 TLE851950:TLE851952 TVA851950:TVA851952 UEW851950:UEW851952 UOS851950:UOS851952 UYO851950:UYO851952 VIK851950:VIK851952 VSG851950:VSG851952 WCC851950:WCC851952 WLY851950:WLY851952 WVU851950:WVU851952 I917486:J917488 JI917486:JI917488 TE917486:TE917488 ADA917486:ADA917488 AMW917486:AMW917488 AWS917486:AWS917488 BGO917486:BGO917488 BQK917486:BQK917488 CAG917486:CAG917488 CKC917486:CKC917488 CTY917486:CTY917488 DDU917486:DDU917488 DNQ917486:DNQ917488 DXM917486:DXM917488 EHI917486:EHI917488 ERE917486:ERE917488 FBA917486:FBA917488 FKW917486:FKW917488 FUS917486:FUS917488 GEO917486:GEO917488 GOK917486:GOK917488 GYG917486:GYG917488 HIC917486:HIC917488 HRY917486:HRY917488 IBU917486:IBU917488 ILQ917486:ILQ917488 IVM917486:IVM917488 JFI917486:JFI917488 JPE917486:JPE917488 JZA917486:JZA917488 KIW917486:KIW917488 KSS917486:KSS917488 LCO917486:LCO917488 LMK917486:LMK917488 LWG917486:LWG917488 MGC917486:MGC917488 MPY917486:MPY917488 MZU917486:MZU917488 NJQ917486:NJQ917488 NTM917486:NTM917488 ODI917486:ODI917488 ONE917486:ONE917488 OXA917486:OXA917488 PGW917486:PGW917488 PQS917486:PQS917488 QAO917486:QAO917488 QKK917486:QKK917488 QUG917486:QUG917488 REC917486:REC917488 RNY917486:RNY917488 RXU917486:RXU917488 SHQ917486:SHQ917488 SRM917486:SRM917488 TBI917486:TBI917488 TLE917486:TLE917488 TVA917486:TVA917488 UEW917486:UEW917488 UOS917486:UOS917488 UYO917486:UYO917488 VIK917486:VIK917488 VSG917486:VSG917488 WCC917486:WCC917488 WLY917486:WLY917488 WVU917486:WVU917488 I983022:J983024 JI983022:JI983024 TE983022:TE983024 ADA983022:ADA983024 AMW983022:AMW983024 AWS983022:AWS983024 BGO983022:BGO983024 BQK983022:BQK983024 CAG983022:CAG983024 CKC983022:CKC983024 CTY983022:CTY983024 DDU983022:DDU983024 DNQ983022:DNQ983024 DXM983022:DXM983024 EHI983022:EHI983024 ERE983022:ERE983024 FBA983022:FBA983024 FKW983022:FKW983024 FUS983022:FUS983024 GEO983022:GEO983024 GOK983022:GOK983024 GYG983022:GYG983024 HIC983022:HIC983024 HRY983022:HRY983024 IBU983022:IBU983024 ILQ983022:ILQ983024 IVM983022:IVM983024 JFI983022:JFI983024 JPE983022:JPE983024 JZA983022:JZA983024 KIW983022:KIW983024 KSS983022:KSS983024 LCO983022:LCO983024 LMK983022:LMK983024 LWG983022:LWG983024 MGC983022:MGC983024 MPY983022:MPY983024 MZU983022:MZU983024 NJQ983022:NJQ983024 NTM983022:NTM983024 ODI983022:ODI983024 ONE983022:ONE983024 OXA983022:OXA983024 PGW983022:PGW983024 PQS983022:PQS983024 QAO983022:QAO983024 QKK983022:QKK983024 QUG983022:QUG983024 REC983022:REC983024 RNY983022:RNY983024 RXU983022:RXU983024 SHQ983022:SHQ983024 SRM983022:SRM983024 TBI983022:TBI983024 TLE983022:TLE983024 TVA983022:TVA983024 UEW983022:UEW983024 UOS983022:UOS983024 UYO983022:UYO983024 VIK983022:VIK983024 VSG983022:VSG983024 WCC983022:WCC983024 WLY983022:WLY983024 WVU983022:WVU983024 WVP983022 C65518:D65518 JD65518 SZ65518 ACV65518 AMR65518 AWN65518 BGJ65518 BQF65518 CAB65518 CJX65518 CTT65518 DDP65518 DNL65518 DXH65518 EHD65518 EQZ65518 FAV65518 FKR65518 FUN65518 GEJ65518 GOF65518 GYB65518 HHX65518 HRT65518 IBP65518 ILL65518 IVH65518 JFD65518 JOZ65518 JYV65518 KIR65518 KSN65518 LCJ65518 LMF65518 LWB65518 MFX65518 MPT65518 MZP65518 NJL65518 NTH65518 ODD65518 OMZ65518 OWV65518 PGR65518 PQN65518 QAJ65518 QKF65518 QUB65518 RDX65518 RNT65518 RXP65518 SHL65518 SRH65518 TBD65518 TKZ65518 TUV65518 UER65518 UON65518 UYJ65518 VIF65518 VSB65518 WBX65518 WLT65518 WVP65518 C131054:D131054 JD131054 SZ131054 ACV131054 AMR131054 AWN131054 BGJ131054 BQF131054 CAB131054 CJX131054 CTT131054 DDP131054 DNL131054 DXH131054 EHD131054 EQZ131054 FAV131054 FKR131054 FUN131054 GEJ131054 GOF131054 GYB131054 HHX131054 HRT131054 IBP131054 ILL131054 IVH131054 JFD131054 JOZ131054 JYV131054 KIR131054 KSN131054 LCJ131054 LMF131054 LWB131054 MFX131054 MPT131054 MZP131054 NJL131054 NTH131054 ODD131054 OMZ131054 OWV131054 PGR131054 PQN131054 QAJ131054 QKF131054 QUB131054 RDX131054 RNT131054 RXP131054 SHL131054 SRH131054 TBD131054 TKZ131054 TUV131054 UER131054 UON131054 UYJ131054 VIF131054 VSB131054 WBX131054 WLT131054 WVP131054 C196590:D196590 JD196590 SZ196590 ACV196590 AMR196590 AWN196590 BGJ196590 BQF196590 CAB196590 CJX196590 CTT196590 DDP196590 DNL196590 DXH196590 EHD196590 EQZ196590 FAV196590 FKR196590 FUN196590 GEJ196590 GOF196590 GYB196590 HHX196590 HRT196590 IBP196590 ILL196590 IVH196590 JFD196590 JOZ196590 JYV196590 KIR196590 KSN196590 LCJ196590 LMF196590 LWB196590 MFX196590 MPT196590 MZP196590 NJL196590 NTH196590 ODD196590 OMZ196590 OWV196590 PGR196590 PQN196590 QAJ196590 QKF196590 QUB196590 RDX196590 RNT196590 RXP196590 SHL196590 SRH196590 TBD196590 TKZ196590 TUV196590 UER196590 UON196590 UYJ196590 VIF196590 VSB196590 WBX196590 WLT196590 WVP196590 C262126:D262126 JD262126 SZ262126 ACV262126 AMR262126 AWN262126 BGJ262126 BQF262126 CAB262126 CJX262126 CTT262126 DDP262126 DNL262126 DXH262126 EHD262126 EQZ262126 FAV262126 FKR262126 FUN262126 GEJ262126 GOF262126 GYB262126 HHX262126 HRT262126 IBP262126 ILL262126 IVH262126 JFD262126 JOZ262126 JYV262126 KIR262126 KSN262126 LCJ262126 LMF262126 LWB262126 MFX262126 MPT262126 MZP262126 NJL262126 NTH262126 ODD262126 OMZ262126 OWV262126 PGR262126 PQN262126 QAJ262126 QKF262126 QUB262126 RDX262126 RNT262126 RXP262126 SHL262126 SRH262126 TBD262126 TKZ262126 TUV262126 UER262126 UON262126 UYJ262126 VIF262126 VSB262126 WBX262126 WLT262126 WVP262126 C327662:D327662 JD327662 SZ327662 ACV327662 AMR327662 AWN327662 BGJ327662 BQF327662 CAB327662 CJX327662 CTT327662 DDP327662 DNL327662 DXH327662 EHD327662 EQZ327662 FAV327662 FKR327662 FUN327662 GEJ327662 GOF327662 GYB327662 HHX327662 HRT327662 IBP327662 ILL327662 IVH327662 JFD327662 JOZ327662 JYV327662 KIR327662 KSN327662 LCJ327662 LMF327662 LWB327662 MFX327662 MPT327662 MZP327662 NJL327662 NTH327662 ODD327662 OMZ327662 OWV327662 PGR327662 PQN327662 QAJ327662 QKF327662 QUB327662 RDX327662 RNT327662 RXP327662 SHL327662 SRH327662 TBD327662 TKZ327662 TUV327662 UER327662 UON327662 UYJ327662 VIF327662 VSB327662 WBX327662 WLT327662 WVP327662 C393198:D393198 JD393198 SZ393198 ACV393198 AMR393198 AWN393198 BGJ393198 BQF393198 CAB393198 CJX393198 CTT393198 DDP393198 DNL393198 DXH393198 EHD393198 EQZ393198 FAV393198 FKR393198 FUN393198 GEJ393198 GOF393198 GYB393198 HHX393198 HRT393198 IBP393198 ILL393198 IVH393198 JFD393198 JOZ393198 JYV393198 KIR393198 KSN393198 LCJ393198 LMF393198 LWB393198 MFX393198 MPT393198 MZP393198 NJL393198 NTH393198 ODD393198 OMZ393198 OWV393198 PGR393198 PQN393198 QAJ393198 QKF393198 QUB393198 RDX393198 RNT393198 RXP393198 SHL393198 SRH393198 TBD393198 TKZ393198 TUV393198 UER393198 UON393198 UYJ393198 VIF393198 VSB393198 WBX393198 WLT393198 WVP393198 C458734:D458734 JD458734 SZ458734 ACV458734 AMR458734 AWN458734 BGJ458734 BQF458734 CAB458734 CJX458734 CTT458734 DDP458734 DNL458734 DXH458734 EHD458734 EQZ458734 FAV458734 FKR458734 FUN458734 GEJ458734 GOF458734 GYB458734 HHX458734 HRT458734 IBP458734 ILL458734 IVH458734 JFD458734 JOZ458734 JYV458734 KIR458734 KSN458734 LCJ458734 LMF458734 LWB458734 MFX458734 MPT458734 MZP458734 NJL458734 NTH458734 ODD458734 OMZ458734 OWV458734 PGR458734 PQN458734 QAJ458734 QKF458734 QUB458734 RDX458734 RNT458734 RXP458734 SHL458734 SRH458734 TBD458734 TKZ458734 TUV458734 UER458734 UON458734 UYJ458734 VIF458734 VSB458734 WBX458734 WLT458734 WVP458734 C524270:D524270 JD524270 SZ524270 ACV524270 AMR524270 AWN524270 BGJ524270 BQF524270 CAB524270 CJX524270 CTT524270 DDP524270 DNL524270 DXH524270 EHD524270 EQZ524270 FAV524270 FKR524270 FUN524270 GEJ524270 GOF524270 GYB524270 HHX524270 HRT524270 IBP524270 ILL524270 IVH524270 JFD524270 JOZ524270 JYV524270 KIR524270 KSN524270 LCJ524270 LMF524270 LWB524270 MFX524270 MPT524270 MZP524270 NJL524270 NTH524270 ODD524270 OMZ524270 OWV524270 PGR524270 PQN524270 QAJ524270 QKF524270 QUB524270 RDX524270 RNT524270 RXP524270 SHL524270 SRH524270 TBD524270 TKZ524270 TUV524270 UER524270 UON524270 UYJ524270 VIF524270 VSB524270 WBX524270 WLT524270 WVP524270 C589806:D589806 JD589806 SZ589806 ACV589806 AMR589806 AWN589806 BGJ589806 BQF589806 CAB589806 CJX589806 CTT589806 DDP589806 DNL589806 DXH589806 EHD589806 EQZ589806 FAV589806 FKR589806 FUN589806 GEJ589806 GOF589806 GYB589806 HHX589806 HRT589806 IBP589806 ILL589806 IVH589806 JFD589806 JOZ589806 JYV589806 KIR589806 KSN589806 LCJ589806 LMF589806 LWB589806 MFX589806 MPT589806 MZP589806 NJL589806 NTH589806 ODD589806 OMZ589806 OWV589806 PGR589806 PQN589806 QAJ589806 QKF589806 QUB589806 RDX589806 RNT589806 RXP589806 SHL589806 SRH589806 TBD589806 TKZ589806 TUV589806 UER589806 UON589806 UYJ589806 VIF589806 VSB589806 WBX589806 WLT589806 WVP589806 C655342:D655342 JD655342 SZ655342 ACV655342 AMR655342 AWN655342 BGJ655342 BQF655342 CAB655342 CJX655342 CTT655342 DDP655342 DNL655342 DXH655342 EHD655342 EQZ655342 FAV655342 FKR655342 FUN655342 GEJ655342 GOF655342 GYB655342 HHX655342 HRT655342 IBP655342 ILL655342 IVH655342 JFD655342 JOZ655342 JYV655342 KIR655342 KSN655342 LCJ655342 LMF655342 LWB655342 MFX655342 MPT655342 MZP655342 NJL655342 NTH655342 ODD655342 OMZ655342 OWV655342 PGR655342 PQN655342 QAJ655342 QKF655342 QUB655342 RDX655342 RNT655342 RXP655342 SHL655342 SRH655342 TBD655342 TKZ655342 TUV655342 UER655342 UON655342 UYJ655342 VIF655342 VSB655342 WBX655342 WLT655342 WVP655342 C720878:D720878 JD720878 SZ720878 ACV720878 AMR720878 AWN720878 BGJ720878 BQF720878 CAB720878 CJX720878 CTT720878 DDP720878 DNL720878 DXH720878 EHD720878 EQZ720878 FAV720878 FKR720878 FUN720878 GEJ720878 GOF720878 GYB720878 HHX720878 HRT720878 IBP720878 ILL720878 IVH720878 JFD720878 JOZ720878 JYV720878 KIR720878 KSN720878 LCJ720878 LMF720878 LWB720878 MFX720878 MPT720878 MZP720878 NJL720878 NTH720878 ODD720878 OMZ720878 OWV720878 PGR720878 PQN720878 QAJ720878 QKF720878 QUB720878 RDX720878 RNT720878 RXP720878 SHL720878 SRH720878 TBD720878 TKZ720878 TUV720878 UER720878 UON720878 UYJ720878 VIF720878 VSB720878 WBX720878 WLT720878 WVP720878 C786414:D786414 JD786414 SZ786414 ACV786414 AMR786414 AWN786414 BGJ786414 BQF786414 CAB786414 CJX786414 CTT786414 DDP786414 DNL786414 DXH786414 EHD786414 EQZ786414 FAV786414 FKR786414 FUN786414 GEJ786414 GOF786414 GYB786414 HHX786414 HRT786414 IBP786414 ILL786414 IVH786414 JFD786414 JOZ786414 JYV786414 KIR786414 KSN786414 LCJ786414 LMF786414 LWB786414 MFX786414 MPT786414 MZP786414 NJL786414 NTH786414 ODD786414 OMZ786414 OWV786414 PGR786414 PQN786414 QAJ786414 QKF786414 QUB786414 RDX786414 RNT786414 RXP786414 SHL786414 SRH786414 TBD786414 TKZ786414 TUV786414 UER786414 UON786414 UYJ786414 VIF786414 VSB786414 WBX786414 WLT786414 WVP786414 C851950:D851950 JD851950 SZ851950 ACV851950 AMR851950 AWN851950 BGJ851950 BQF851950 CAB851950 CJX851950 CTT851950 DDP851950 DNL851950 DXH851950 EHD851950 EQZ851950 FAV851950 FKR851950 FUN851950 GEJ851950 GOF851950 GYB851950 HHX851950 HRT851950 IBP851950 ILL851950 IVH851950 JFD851950 JOZ851950 JYV851950 KIR851950 KSN851950 LCJ851950 LMF851950 LWB851950 MFX851950 MPT851950 MZP851950 NJL851950 NTH851950 ODD851950 OMZ851950 OWV851950 PGR851950 PQN851950 QAJ851950 QKF851950 QUB851950 RDX851950 RNT851950 RXP851950 SHL851950 SRH851950 TBD851950 TKZ851950 TUV851950 UER851950 UON851950 UYJ851950 VIF851950 VSB851950 WBX851950 WLT851950 WVP851950 C917486:D917486 JD917486 SZ917486 ACV917486 AMR917486 AWN917486 BGJ917486 BQF917486 CAB917486 CJX917486 CTT917486 DDP917486 DNL917486 DXH917486 EHD917486 EQZ917486 FAV917486 FKR917486 FUN917486 GEJ917486 GOF917486 GYB917486 HHX917486 HRT917486 IBP917486 ILL917486 IVH917486 JFD917486 JOZ917486 JYV917486 KIR917486 KSN917486 LCJ917486 LMF917486 LWB917486 MFX917486 MPT917486 MZP917486 NJL917486 NTH917486 ODD917486 OMZ917486 OWV917486 PGR917486 PQN917486 QAJ917486 QKF917486 QUB917486 RDX917486 RNT917486 RXP917486 SHL917486 SRH917486 TBD917486 TKZ917486 TUV917486 UER917486 UON917486 UYJ917486 VIF917486 VSB917486 WBX917486 WLT917486 WVP917486 C983022:D983022 JD983022 SZ983022 ACV983022 AMR983022 AWN983022 BGJ983022 BQF983022 CAB983022 CJX983022 CTT983022 DDP983022 DNL983022 DXH983022 EHD983022 EQZ983022 FAV983022 FKR983022 FUN983022 GEJ983022 GOF983022 GYB983022 HHX983022 HRT983022 IBP983022 ILL983022 IVH983022 JFD983022 JOZ983022 JYV983022 KIR983022 KSN983022 LCJ983022 LMF983022 LWB983022 MFX983022 MPT983022 MZP983022 NJL983022 NTH983022 ODD983022 OMZ983022 OWV983022 PGR983022 PQN983022 QAJ983022 QKF983022 QUB983022 RDX983022 RNT983022 RXP983022 SHL983022 SRH983022 TBD983022 TKZ983022 TUV983022 UER983022 UON983022 UYJ983022 VIF983022 VSB983022 WBX983022 WLT983022 N25 Q5:S5 D29:D30 D21 G30 D2:D11 C4 R25:S25 L32:L33 D32:G33 G35 D23 L29:L30 N29 L25:L27 R29:S29 R35:S35 R33:S33 R6:S6 K2:K41 R8:S8 D25:D27 N38 N40:N41 E34:F41 D35:D41 L35:L39 L17:L18 L13:L15 R10 R13:S13 D13:D19 E2:F31 L5:L10" xr:uid="{549F0B7B-F09B-4841-A46D-D35D6AD2A444}"/>
  </dataValidations>
  <printOptions horizontalCentered="1"/>
  <pageMargins left="0.118110236220472" right="0.118110236220472" top="0.59055118110236204" bottom="0.196850393700787" header="0.196850393700787" footer="0.196850393700787"/>
  <pageSetup paperSize="9" scale="67" fitToHeight="0" orientation="landscape" horizontalDpi="4294967295" verticalDpi="4294967295" r:id="rId1"/>
  <headerFooter alignWithMargins="0">
    <oddFooter>&amp;R&amp;"Verdana,Bold"&amp;8PAGE :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2"/>
  <sheetViews>
    <sheetView tabSelected="1" view="pageBreakPreview" zoomScale="71" zoomScaleNormal="85" zoomScaleSheetLayoutView="70" workbookViewId="0">
      <selection activeCell="B8" sqref="B8"/>
    </sheetView>
  </sheetViews>
  <sheetFormatPr defaultColWidth="9.09765625" defaultRowHeight="15" outlineLevelRow="1"/>
  <cols>
    <col min="1" max="1" width="23" style="406" customWidth="1"/>
    <col min="2" max="2" width="12.796875" style="406" customWidth="1"/>
    <col min="3" max="3" width="19.8984375" style="406" customWidth="1"/>
    <col min="4" max="4" width="12.796875" style="406" customWidth="1"/>
    <col min="5" max="6" width="16" style="406" bestFit="1" customWidth="1"/>
    <col min="7" max="7" width="17.3984375" style="406" bestFit="1" customWidth="1"/>
    <col min="8" max="8" width="18.8984375" style="406" bestFit="1" customWidth="1"/>
    <col min="9" max="9" width="19.8984375" style="406" customWidth="1"/>
    <col min="10" max="10" width="16" style="406" bestFit="1" customWidth="1"/>
    <col min="11" max="11" width="24.8984375" style="406" bestFit="1" customWidth="1"/>
    <col min="12" max="12" width="18" style="406" bestFit="1" customWidth="1"/>
    <col min="13" max="13" width="12.796875" style="406" customWidth="1"/>
    <col min="14" max="14" width="21.09765625" style="406" bestFit="1" customWidth="1"/>
    <col min="15" max="16" width="12.796875" style="406" customWidth="1"/>
    <col min="17" max="17" width="13.8984375" style="406" customWidth="1"/>
    <col min="18" max="18" width="14.8984375" style="406" customWidth="1"/>
    <col min="19" max="22" width="12.796875" style="406" customWidth="1"/>
    <col min="23" max="23" width="14" style="406" customWidth="1"/>
    <col min="24" max="26" width="12.796875" style="406" customWidth="1"/>
    <col min="27" max="27" width="10.19921875" style="406" customWidth="1"/>
    <col min="28" max="29" width="19.296875" style="406" customWidth="1"/>
    <col min="30" max="31" width="16.8984375" style="406" customWidth="1"/>
    <col min="32" max="33" width="17.19921875" style="406" customWidth="1"/>
    <col min="34" max="37" width="12.796875" style="406" customWidth="1"/>
    <col min="38" max="38" width="12.296875" style="406" customWidth="1"/>
    <col min="39" max="39" width="9.796875" style="406" bestFit="1" customWidth="1"/>
    <col min="40" max="40" width="18.09765625" style="406" customWidth="1"/>
    <col min="41" max="41" width="13.796875" style="406" customWidth="1"/>
    <col min="42" max="43" width="12.09765625" style="406" bestFit="1" customWidth="1"/>
    <col min="44" max="44" width="11.796875" style="406" bestFit="1" customWidth="1"/>
    <col min="45" max="45" width="11.09765625" style="406" bestFit="1" customWidth="1"/>
    <col min="46" max="46" width="6.19921875" style="406" customWidth="1"/>
    <col min="47" max="47" width="10" style="406" bestFit="1" customWidth="1"/>
    <col min="48" max="48" width="12.09765625" style="406" bestFit="1" customWidth="1"/>
    <col min="49" max="49" width="11.796875" style="406" bestFit="1" customWidth="1"/>
    <col min="50" max="50" width="11.296875" style="406" bestFit="1" customWidth="1"/>
    <col min="51" max="51" width="10.296875" style="406" bestFit="1" customWidth="1"/>
    <col min="52" max="52" width="11.796875" style="406" bestFit="1" customWidth="1"/>
    <col min="53" max="53" width="9.19921875" style="406" bestFit="1" customWidth="1"/>
    <col min="54" max="215" width="9.09765625" style="406"/>
    <col min="216" max="216" width="9.09765625" style="406" customWidth="1"/>
    <col min="217" max="16384" width="9.09765625" style="406"/>
  </cols>
  <sheetData>
    <row r="1" spans="1:49" ht="33" customHeight="1" thickBot="1">
      <c r="A1" s="1357" t="s">
        <v>1021</v>
      </c>
      <c r="B1" s="1358"/>
      <c r="C1" s="1358"/>
      <c r="D1" s="1358"/>
      <c r="E1" s="1358"/>
      <c r="F1" s="1358"/>
      <c r="G1" s="1358"/>
      <c r="H1" s="1358"/>
      <c r="I1" s="1358"/>
      <c r="J1" s="466"/>
      <c r="K1" s="466"/>
      <c r="L1" s="466"/>
      <c r="M1" s="466"/>
      <c r="N1" s="466"/>
      <c r="O1" s="467"/>
      <c r="P1" s="467"/>
      <c r="Q1" s="467"/>
      <c r="R1" s="467"/>
      <c r="S1" s="467"/>
      <c r="T1" s="467"/>
      <c r="U1" s="467"/>
      <c r="V1" s="467"/>
      <c r="W1" s="467"/>
      <c r="X1" s="467"/>
      <c r="Y1" s="468"/>
      <c r="Z1" s="467"/>
      <c r="AA1" s="469"/>
      <c r="AB1" s="469"/>
      <c r="AC1" s="469"/>
      <c r="AD1" s="469"/>
      <c r="AE1" s="469"/>
      <c r="AF1" s="470" t="s">
        <v>202</v>
      </c>
      <c r="AG1" s="471">
        <f>'General Information'!L1</f>
        <v>46307</v>
      </c>
      <c r="AH1" s="472"/>
      <c r="AJ1"/>
      <c r="AK1"/>
    </row>
    <row r="2" spans="1:49" s="484" customFormat="1" ht="20.100000000000001" customHeight="1" thickBot="1">
      <c r="A2" s="473" t="s">
        <v>181</v>
      </c>
      <c r="B2" s="474"/>
      <c r="C2" s="474"/>
      <c r="D2" s="474"/>
      <c r="E2" s="474"/>
      <c r="F2" s="475"/>
      <c r="G2" s="476" t="s">
        <v>183</v>
      </c>
      <c r="H2" s="477"/>
      <c r="I2" s="477"/>
      <c r="J2" s="477"/>
      <c r="K2" s="477"/>
      <c r="L2" s="478"/>
      <c r="M2" s="479" t="s">
        <v>446</v>
      </c>
      <c r="N2" s="480"/>
      <c r="O2" s="477"/>
      <c r="P2" s="477"/>
      <c r="Q2" s="480"/>
      <c r="R2" s="480"/>
      <c r="S2" s="477"/>
      <c r="T2" s="478"/>
      <c r="U2" s="479" t="s">
        <v>201</v>
      </c>
      <c r="V2" s="480"/>
      <c r="W2" s="480"/>
      <c r="X2" s="480"/>
      <c r="Y2" s="480"/>
      <c r="Z2" s="480"/>
      <c r="AA2" s="384" t="s">
        <v>439</v>
      </c>
      <c r="AB2" s="481"/>
      <c r="AC2" s="481"/>
      <c r="AD2" s="482"/>
      <c r="AE2" s="481"/>
      <c r="AF2" s="481"/>
      <c r="AG2" s="481"/>
      <c r="AH2" s="483"/>
      <c r="AJ2"/>
      <c r="AK2"/>
    </row>
    <row r="3" spans="1:49" ht="50.25" customHeight="1" thickTop="1" thickBot="1">
      <c r="A3" s="317" t="s">
        <v>137</v>
      </c>
      <c r="B3" s="485" t="str">
        <f>'General Information'!C3</f>
        <v>ADDITIONAL DEVELOPMENT IN TABOUK INDUSTRIAL CITY</v>
      </c>
      <c r="C3" s="486"/>
      <c r="D3" s="487"/>
      <c r="E3" s="487"/>
      <c r="F3" s="488"/>
      <c r="G3" s="322" t="s">
        <v>419</v>
      </c>
      <c r="H3" s="489">
        <f>'General Information'!C12</f>
        <v>45882</v>
      </c>
      <c r="I3" s="326" t="s">
        <v>420</v>
      </c>
      <c r="J3" s="490">
        <f>'General Information'!C16</f>
        <v>45882</v>
      </c>
      <c r="K3" s="326" t="s">
        <v>421</v>
      </c>
      <c r="L3" s="491">
        <f>'General Information'!C20</f>
        <v>46633</v>
      </c>
      <c r="M3" s="1476" t="s">
        <v>193</v>
      </c>
      <c r="N3" s="1471"/>
      <c r="O3" s="1461">
        <f>'Invoice Log'!E3</f>
        <v>140467862</v>
      </c>
      <c r="P3" s="1467"/>
      <c r="Q3" s="1470" t="s">
        <v>759</v>
      </c>
      <c r="R3" s="1471"/>
      <c r="S3" s="1461">
        <f>'Invoice Log'!I3</f>
        <v>0</v>
      </c>
      <c r="T3" s="1462" t="s">
        <v>10</v>
      </c>
      <c r="U3" s="330" t="s">
        <v>490</v>
      </c>
      <c r="V3" s="492">
        <f>K22</f>
        <v>0.37308716309784795</v>
      </c>
      <c r="W3" s="333" t="s">
        <v>491</v>
      </c>
      <c r="X3" s="492">
        <f>W22</f>
        <v>0.346168499657108</v>
      </c>
      <c r="Y3" s="1395" t="s">
        <v>37</v>
      </c>
      <c r="Z3" s="493">
        <f>Quality!AC10</f>
        <v>0.92982758620689654</v>
      </c>
      <c r="AA3" s="1477" t="str">
        <f>+Progress!B1</f>
        <v>The project consists of roads works and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AB3" s="1477"/>
      <c r="AC3" s="1477"/>
      <c r="AD3" s="1477"/>
      <c r="AE3" s="1477"/>
      <c r="AF3" s="1477"/>
      <c r="AG3" s="1477"/>
      <c r="AH3" s="1478"/>
      <c r="AJ3"/>
      <c r="AK3"/>
    </row>
    <row r="4" spans="1:49" ht="41.4" customHeight="1" thickBot="1">
      <c r="A4" s="317" t="s">
        <v>109</v>
      </c>
      <c r="B4" s="494" t="str">
        <f>'General Information'!C4</f>
        <v>TAB1-02-003</v>
      </c>
      <c r="C4" s="495"/>
      <c r="D4" s="319" t="s">
        <v>77</v>
      </c>
      <c r="E4" s="496" t="str">
        <f>'General Information'!C7</f>
        <v>INFRASTRUCTURE &amp; UTILITIES</v>
      </c>
      <c r="F4" s="497"/>
      <c r="G4" s="323" t="s">
        <v>422</v>
      </c>
      <c r="H4" s="498">
        <f>'General Information'!C13</f>
        <v>45900</v>
      </c>
      <c r="I4" s="327" t="s">
        <v>423</v>
      </c>
      <c r="J4" s="499">
        <f>'General Information'!C17</f>
        <v>45900</v>
      </c>
      <c r="K4" s="327" t="s">
        <v>424</v>
      </c>
      <c r="L4" s="500">
        <f>'General Information'!C21</f>
        <v>46633</v>
      </c>
      <c r="M4" s="1463" t="s">
        <v>194</v>
      </c>
      <c r="N4" s="1464"/>
      <c r="O4" s="1461">
        <f>'Invoice Log'!E4</f>
        <v>140467862</v>
      </c>
      <c r="P4" s="1467" t="s">
        <v>10</v>
      </c>
      <c r="Q4" s="1472" t="s">
        <v>199</v>
      </c>
      <c r="R4" s="1464"/>
      <c r="S4" s="1461">
        <f>'Invoice Log'!I5</f>
        <v>43497867.43</v>
      </c>
      <c r="T4" s="1462"/>
      <c r="U4" s="331" t="s">
        <v>493</v>
      </c>
      <c r="V4" s="501">
        <f>L22</f>
        <v>0.47569888014669154</v>
      </c>
      <c r="W4" s="333" t="s">
        <v>492</v>
      </c>
      <c r="X4" s="501">
        <f>X22</f>
        <v>0.49872579648302895</v>
      </c>
      <c r="Y4" s="1396"/>
      <c r="Z4" s="502" t="str">
        <f>REPT("¢",IF(INT(+Z3*10)&gt;5,5,INT(+Z3*10)))&amp;REPT("£",IF(INT(+Z3*10)&gt;5,0,5-INT(+Z3*10)))&amp;CHAR(10)&amp;REPT("¢",+IF(INT(+Z3*10)&gt;5,-5+INT(+Z3*10),0))&amp;REPT("£",IF(INT(+Z3*10)&gt;5,10-INT(+Z3*10),5))</f>
        <v>¢¢¢¢¢
¢¢¢¢£</v>
      </c>
      <c r="AA4" s="1479"/>
      <c r="AB4" s="1479"/>
      <c r="AC4" s="1479"/>
      <c r="AD4" s="1479"/>
      <c r="AE4" s="1479"/>
      <c r="AF4" s="1479"/>
      <c r="AG4" s="1479"/>
      <c r="AH4" s="1480"/>
      <c r="AJ4"/>
      <c r="AK4"/>
    </row>
    <row r="5" spans="1:49" ht="35.25" customHeight="1" thickBot="1">
      <c r="A5" s="317" t="s">
        <v>18</v>
      </c>
      <c r="B5" s="494" t="str">
        <f>'General Information'!C5</f>
        <v>ASAS for Developing &amp; Operating Industrial Cities</v>
      </c>
      <c r="C5" s="495"/>
      <c r="D5" s="320" t="s">
        <v>71</v>
      </c>
      <c r="E5" s="496" t="str">
        <f>'General Information'!C8</f>
        <v>Active</v>
      </c>
      <c r="F5" s="497"/>
      <c r="G5" s="324" t="s">
        <v>425</v>
      </c>
      <c r="H5" s="503">
        <f>'General Information'!C14</f>
        <v>45904</v>
      </c>
      <c r="I5" s="328" t="s">
        <v>426</v>
      </c>
      <c r="J5" s="504">
        <f>'General Information'!C18</f>
        <v>45904</v>
      </c>
      <c r="K5" s="328" t="s">
        <v>192</v>
      </c>
      <c r="L5" s="505">
        <f>'General Information'!C22</f>
        <v>46662</v>
      </c>
      <c r="M5" s="1463" t="s">
        <v>195</v>
      </c>
      <c r="N5" s="1464"/>
      <c r="O5" s="1461">
        <f>'Invoice Log'!E5</f>
        <v>140467862</v>
      </c>
      <c r="P5" s="1467" t="e">
        <f>+#REF!+#REF!+O5</f>
        <v>#REF!</v>
      </c>
      <c r="Q5" s="1472" t="s">
        <v>758</v>
      </c>
      <c r="R5" s="1464"/>
      <c r="S5" s="1473">
        <f>'Invoice Log'!I6</f>
        <v>58000</v>
      </c>
      <c r="T5" s="1474"/>
      <c r="U5" s="331" t="s">
        <v>28</v>
      </c>
      <c r="V5" s="506">
        <f>V4-V3</f>
        <v>0.10261171704884359</v>
      </c>
      <c r="W5" s="333" t="s">
        <v>28</v>
      </c>
      <c r="X5" s="506">
        <f>Y22</f>
        <v>0.15255729682592095</v>
      </c>
      <c r="Y5" s="1393" t="s">
        <v>750</v>
      </c>
      <c r="Z5" s="493">
        <f>'HSE-Stat'!J23</f>
        <v>0.94565217391304346</v>
      </c>
      <c r="AA5" s="1479"/>
      <c r="AB5" s="1479"/>
      <c r="AC5" s="1479"/>
      <c r="AD5" s="1479"/>
      <c r="AE5" s="1479"/>
      <c r="AF5" s="1479"/>
      <c r="AG5" s="1479"/>
      <c r="AH5" s="1480"/>
      <c r="AJ5"/>
      <c r="AK5"/>
    </row>
    <row r="6" spans="1:49" ht="35.25" customHeight="1" thickBot="1">
      <c r="A6" s="318" t="s">
        <v>182</v>
      </c>
      <c r="B6" s="507" t="str">
        <f>'General Information'!C6</f>
        <v>EGIS</v>
      </c>
      <c r="C6" s="508"/>
      <c r="D6" s="321" t="s">
        <v>443</v>
      </c>
      <c r="E6" s="509" t="str">
        <f>'General Information'!C9</f>
        <v>ENG/ YAZEED ALRAGABAH</v>
      </c>
      <c r="F6" s="510"/>
      <c r="G6" s="325" t="s">
        <v>185</v>
      </c>
      <c r="H6" s="511">
        <f>'General Information'!C15</f>
        <v>46633</v>
      </c>
      <c r="I6" s="329" t="s">
        <v>189</v>
      </c>
      <c r="J6" s="512">
        <f>'General Information'!C19</f>
        <v>46633</v>
      </c>
      <c r="K6" s="329" t="s">
        <v>28</v>
      </c>
      <c r="L6" s="513">
        <f>H6-L5</f>
        <v>-29</v>
      </c>
      <c r="M6" s="1465" t="s">
        <v>196</v>
      </c>
      <c r="N6" s="1466"/>
      <c r="O6" s="1468">
        <f>O4-O5</f>
        <v>0</v>
      </c>
      <c r="P6" s="1469"/>
      <c r="Q6" s="1475" t="s">
        <v>1097</v>
      </c>
      <c r="R6" s="1466"/>
      <c r="S6" s="1461">
        <f>'FIR Summary'!F3</f>
        <v>51776131.145137198</v>
      </c>
      <c r="T6" s="1462"/>
      <c r="U6" s="332" t="s">
        <v>751</v>
      </c>
      <c r="V6" s="635">
        <f>S6/O4</f>
        <v>0.36859770205043202</v>
      </c>
      <c r="W6" s="334" t="s">
        <v>757</v>
      </c>
      <c r="X6" s="635">
        <f>S4/O4</f>
        <v>0.3096641951452212</v>
      </c>
      <c r="Y6" s="1394"/>
      <c r="Z6" s="514" t="str">
        <f>REPT("¢",IF(INT(+Z5*10)&gt;5,5,INT(+Z5*10)))&amp;REPT("£",IF(INT(+Z5*10)&gt;5,0,5-INT(+Z5*10)))&amp;CHAR(10)&amp;REPT("¢",+IF(INT(+Z5*10)&gt;5,-5+INT(+Z5*10),0))&amp;REPT("£",IF(INT(+Z5*10)&gt;5,10-INT(+Z5*10),5))</f>
        <v>¢¢¢¢¢
¢¢¢¢£</v>
      </c>
      <c r="AA6" s="1481"/>
      <c r="AB6" s="1481"/>
      <c r="AC6" s="1481"/>
      <c r="AD6" s="1481"/>
      <c r="AE6" s="1481"/>
      <c r="AF6" s="1481"/>
      <c r="AG6" s="1481"/>
      <c r="AH6" s="1482"/>
      <c r="AJ6" s="6"/>
      <c r="AL6" s="6"/>
    </row>
    <row r="7" spans="1:49" customFormat="1" ht="5.4" customHeight="1" thickBot="1">
      <c r="A7" s="515"/>
      <c r="AH7" s="388"/>
    </row>
    <row r="8" spans="1:49" s="519" customFormat="1" ht="28.95" customHeight="1" thickBot="1">
      <c r="A8" s="516" t="s">
        <v>132</v>
      </c>
      <c r="B8" s="517"/>
      <c r="C8" s="517"/>
      <c r="D8" s="517"/>
      <c r="E8" s="517"/>
      <c r="F8" s="517"/>
      <c r="G8" s="517"/>
      <c r="H8" s="517"/>
      <c r="I8" s="517"/>
      <c r="J8" s="517"/>
      <c r="K8" s="517"/>
      <c r="L8" s="517"/>
      <c r="M8" s="517"/>
      <c r="N8" s="517"/>
      <c r="O8" s="517"/>
      <c r="P8" s="517"/>
      <c r="Q8" s="517"/>
      <c r="R8" s="517"/>
      <c r="S8" s="517"/>
      <c r="T8" s="517"/>
      <c r="U8" s="517"/>
      <c r="V8" s="517"/>
      <c r="W8" s="517"/>
      <c r="X8" s="517"/>
      <c r="Y8" s="517"/>
      <c r="Z8" s="517"/>
      <c r="AA8" s="517"/>
      <c r="AB8" s="517"/>
      <c r="AC8" s="517"/>
      <c r="AD8" s="517"/>
      <c r="AE8" s="517"/>
      <c r="AF8" s="517"/>
      <c r="AG8" s="517"/>
      <c r="AH8" s="518"/>
      <c r="AK8" s="520"/>
      <c r="AL8" s="521"/>
      <c r="AM8" s="521"/>
      <c r="AN8" s="521"/>
      <c r="AO8" s="521"/>
      <c r="AP8" s="521"/>
      <c r="AQ8" s="521"/>
      <c r="AR8" s="521"/>
      <c r="AS8" s="521"/>
      <c r="AT8" s="521"/>
      <c r="AU8" s="521"/>
    </row>
    <row r="9" spans="1:49" s="484" customFormat="1" ht="20.100000000000001" customHeight="1" thickBot="1">
      <c r="A9" s="191" t="s">
        <v>126</v>
      </c>
      <c r="B9" s="522"/>
      <c r="C9" s="386"/>
      <c r="D9" s="386"/>
      <c r="E9" s="383"/>
      <c r="F9" s="383"/>
      <c r="G9" s="383"/>
      <c r="H9" s="383"/>
      <c r="I9" s="383"/>
      <c r="J9" s="383"/>
      <c r="K9" s="383"/>
      <c r="L9" s="383"/>
      <c r="M9" s="383"/>
      <c r="N9" s="385"/>
      <c r="O9" s="1373" t="s">
        <v>127</v>
      </c>
      <c r="P9" s="1374"/>
      <c r="Q9" s="1374"/>
      <c r="R9" s="1374"/>
      <c r="S9" s="1374"/>
      <c r="T9" s="1374"/>
      <c r="U9" s="1374"/>
      <c r="V9" s="1374"/>
      <c r="W9" s="1374"/>
      <c r="X9" s="1374"/>
      <c r="Y9" s="1374"/>
      <c r="Z9" s="1374"/>
      <c r="AA9" s="383" t="s">
        <v>447</v>
      </c>
      <c r="AB9" s="383"/>
      <c r="AC9" s="383"/>
      <c r="AD9" s="383"/>
      <c r="AE9" s="383"/>
      <c r="AF9" s="383"/>
      <c r="AG9" s="383"/>
      <c r="AH9" s="523"/>
      <c r="AI9" s="524"/>
      <c r="AK9" s="525"/>
      <c r="AL9" s="525"/>
      <c r="AM9" s="525"/>
      <c r="AN9" s="525"/>
      <c r="AO9" s="525"/>
      <c r="AP9" s="525"/>
      <c r="AQ9" s="525"/>
      <c r="AR9" s="525"/>
      <c r="AS9" s="525"/>
      <c r="AT9" s="525"/>
      <c r="AU9" s="525"/>
    </row>
    <row r="10" spans="1:49" ht="20.100000000000001" customHeight="1" thickBot="1">
      <c r="A10" s="1353" t="s">
        <v>20</v>
      </c>
      <c r="B10" s="1354"/>
      <c r="C10" s="1406" t="s">
        <v>138</v>
      </c>
      <c r="D10" s="1397" t="s">
        <v>30</v>
      </c>
      <c r="E10" s="1375" t="s">
        <v>16</v>
      </c>
      <c r="F10" s="1376"/>
      <c r="G10" s="1375" t="s">
        <v>31</v>
      </c>
      <c r="H10" s="1375"/>
      <c r="I10" s="1375"/>
      <c r="J10" s="1375"/>
      <c r="K10" s="1375"/>
      <c r="L10" s="1375"/>
      <c r="M10" s="1375"/>
      <c r="N10" s="1376"/>
      <c r="O10" s="150" t="s">
        <v>653</v>
      </c>
      <c r="P10" s="1401" t="s">
        <v>30</v>
      </c>
      <c r="Q10" s="1403" t="s">
        <v>128</v>
      </c>
      <c r="R10" s="1404"/>
      <c r="S10" s="1404"/>
      <c r="T10" s="1405"/>
      <c r="U10" s="526" t="s">
        <v>129</v>
      </c>
      <c r="V10" s="527"/>
      <c r="W10" s="527"/>
      <c r="X10" s="527"/>
      <c r="Y10" s="527"/>
      <c r="Z10" s="528"/>
      <c r="AH10" s="529"/>
      <c r="AK10" s="530"/>
      <c r="AL10" s="530"/>
      <c r="AM10" s="530"/>
      <c r="AN10" s="530"/>
      <c r="AO10" s="530"/>
      <c r="AP10" s="530"/>
      <c r="AQ10" s="530"/>
      <c r="AR10" s="530"/>
      <c r="AS10" s="530"/>
      <c r="AT10" s="530"/>
      <c r="AU10" s="530"/>
    </row>
    <row r="11" spans="1:49" ht="16.2" thickBot="1">
      <c r="A11" s="1355"/>
      <c r="B11" s="1356"/>
      <c r="C11" s="1407"/>
      <c r="D11" s="1398"/>
      <c r="E11" s="531" t="s">
        <v>15</v>
      </c>
      <c r="F11" s="532" t="s">
        <v>22</v>
      </c>
      <c r="G11" s="531" t="s">
        <v>737</v>
      </c>
      <c r="H11" s="533" t="s">
        <v>738</v>
      </c>
      <c r="I11" s="534" t="s">
        <v>22</v>
      </c>
      <c r="J11" s="534" t="s">
        <v>739</v>
      </c>
      <c r="K11" s="533" t="s">
        <v>740</v>
      </c>
      <c r="L11" s="535" t="s">
        <v>117</v>
      </c>
      <c r="M11" s="534" t="s">
        <v>28</v>
      </c>
      <c r="N11" s="536" t="s">
        <v>32</v>
      </c>
      <c r="O11" s="537" t="s">
        <v>130</v>
      </c>
      <c r="P11" s="1402"/>
      <c r="Q11" s="534" t="s">
        <v>15</v>
      </c>
      <c r="R11" s="534" t="s">
        <v>22</v>
      </c>
      <c r="S11" s="534" t="s">
        <v>21</v>
      </c>
      <c r="T11" s="534" t="s">
        <v>117</v>
      </c>
      <c r="U11" s="534" t="s">
        <v>15</v>
      </c>
      <c r="V11" s="534" t="s">
        <v>22</v>
      </c>
      <c r="W11" s="534" t="s">
        <v>21</v>
      </c>
      <c r="X11" s="534" t="s">
        <v>117</v>
      </c>
      <c r="Y11" s="534" t="s">
        <v>28</v>
      </c>
      <c r="Z11" s="536" t="s">
        <v>32</v>
      </c>
      <c r="AH11" s="529"/>
      <c r="AL11" s="530"/>
      <c r="AM11" s="530"/>
      <c r="AN11" s="530"/>
      <c r="AO11" s="530"/>
      <c r="AP11" s="530"/>
      <c r="AQ11" s="530"/>
      <c r="AR11" s="530"/>
      <c r="AS11" s="530"/>
      <c r="AT11" s="530"/>
      <c r="AU11" s="530"/>
      <c r="AV11" s="530"/>
    </row>
    <row r="12" spans="1:49" s="4" customFormat="1" ht="15.75" customHeight="1" thickBot="1">
      <c r="A12" s="1391" t="str">
        <f>Progress!A7</f>
        <v>MILESTONS</v>
      </c>
      <c r="B12" s="1392"/>
      <c r="C12" s="539">
        <f>+Progress!C7</f>
        <v>0</v>
      </c>
      <c r="D12" s="538">
        <f t="shared" ref="D12:D21" si="0">IF(ISBLANK(C12),"",C12/$C$22)</f>
        <v>0</v>
      </c>
      <c r="E12" s="716">
        <f>+Progress!E7</f>
        <v>0</v>
      </c>
      <c r="F12" s="716">
        <f>+Progress!F7</f>
        <v>0</v>
      </c>
      <c r="G12" s="716">
        <f>+Progress!G7</f>
        <v>0</v>
      </c>
      <c r="H12" s="716">
        <f>+Progress!H7</f>
        <v>0</v>
      </c>
      <c r="I12" s="716">
        <f>+Progress!I7</f>
        <v>0</v>
      </c>
      <c r="J12" s="540">
        <f>IFERROR(IF(ISBLANK(G12),"",G12/C12),0)</f>
        <v>0</v>
      </c>
      <c r="K12" s="540">
        <f t="shared" ref="K12:K19" si="1">IFERROR(IF(ISBLANK(H12),"",H12/C12),0)</f>
        <v>0</v>
      </c>
      <c r="L12" s="541">
        <f t="shared" ref="L12:L19" si="2">IFERROR(IF(ISBLANK(I12),"",I12/C12),0)</f>
        <v>0</v>
      </c>
      <c r="M12" s="542">
        <f t="shared" ref="M12:M19" si="3">IFERROR(L12-K12,"")</f>
        <v>0</v>
      </c>
      <c r="N12" s="543" t="str">
        <f t="shared" ref="N12:N19" si="4">IFERROR(L12/K12,"")</f>
        <v/>
      </c>
      <c r="O12" s="539">
        <f>+Progress!K7</f>
        <v>0</v>
      </c>
      <c r="P12" s="544">
        <f t="shared" ref="P12:P21" si="5">IF(ISBLANK(O12),"",O12/$O$22)</f>
        <v>0</v>
      </c>
      <c r="Q12" s="545">
        <f>+Progress!M7</f>
        <v>0</v>
      </c>
      <c r="R12" s="545">
        <f>+Progress!N7</f>
        <v>0</v>
      </c>
      <c r="S12" s="546">
        <f>IFERROR(IF(ISBLANK(Q12),"",Q12/O12),0)</f>
        <v>0</v>
      </c>
      <c r="T12" s="547">
        <f>IFERROR(IF(ISBLANK(R12),"",R12/O12),0)</f>
        <v>0</v>
      </c>
      <c r="U12" s="545">
        <f>+Progress!O7</f>
        <v>0</v>
      </c>
      <c r="V12" s="545">
        <f>+Progress!P7</f>
        <v>0</v>
      </c>
      <c r="W12" s="540">
        <f>IFERROR(IF(ISBLANK(U12),"",U12/O12),0)</f>
        <v>0</v>
      </c>
      <c r="X12" s="541">
        <f>IFERROR(IF(ISBLANK(V12),"",V12/O12),0)</f>
        <v>0</v>
      </c>
      <c r="Y12" s="542">
        <f>IFERROR(X12-W12,"")</f>
        <v>0</v>
      </c>
      <c r="Z12" s="543" t="str">
        <f>IFERROR(X12/W12,"")</f>
        <v/>
      </c>
      <c r="AH12" s="548"/>
      <c r="AL12"/>
      <c r="AM12"/>
      <c r="AN12"/>
      <c r="AO12"/>
      <c r="AP12"/>
      <c r="AQ12"/>
      <c r="AR12"/>
      <c r="AS12"/>
      <c r="AT12"/>
      <c r="AU12"/>
      <c r="AV12"/>
    </row>
    <row r="13" spans="1:49" s="4" customFormat="1" ht="15.75" customHeight="1" thickBot="1">
      <c r="A13" s="1391" t="str">
        <f>Progress!A8</f>
        <v>MOBILIZATION</v>
      </c>
      <c r="B13" s="1392"/>
      <c r="C13" s="539">
        <f>+Progress!C8</f>
        <v>0</v>
      </c>
      <c r="D13" s="549">
        <f t="shared" si="0"/>
        <v>0</v>
      </c>
      <c r="E13" s="716">
        <f>+Progress!E8</f>
        <v>0</v>
      </c>
      <c r="F13" s="716">
        <f>+Progress!F8</f>
        <v>0</v>
      </c>
      <c r="G13" s="716">
        <f>+Progress!G8</f>
        <v>0</v>
      </c>
      <c r="H13" s="716">
        <f>+Progress!H8</f>
        <v>0</v>
      </c>
      <c r="I13" s="716">
        <f>+Progress!I8</f>
        <v>0</v>
      </c>
      <c r="J13" s="550">
        <f t="shared" ref="J13:J21" si="6">IFERROR(IF(ISBLANK(G13),"",G13/C13),0)</f>
        <v>0</v>
      </c>
      <c r="K13" s="550">
        <f t="shared" si="1"/>
        <v>0</v>
      </c>
      <c r="L13" s="551">
        <f t="shared" si="2"/>
        <v>0</v>
      </c>
      <c r="M13" s="552">
        <f t="shared" si="3"/>
        <v>0</v>
      </c>
      <c r="N13" s="553" t="str">
        <f t="shared" si="4"/>
        <v/>
      </c>
      <c r="O13" s="539">
        <f>+Progress!K8</f>
        <v>1600</v>
      </c>
      <c r="P13" s="544">
        <f t="shared" si="5"/>
        <v>4.5154498940280351E-3</v>
      </c>
      <c r="Q13" s="545">
        <f>+Progress!M8</f>
        <v>0</v>
      </c>
      <c r="R13" s="545">
        <f>+Progress!N8</f>
        <v>0</v>
      </c>
      <c r="S13" s="554">
        <f t="shared" ref="S13:S22" si="7">IFERROR(IF(ISBLANK(Q13),"",Q13/O13),0)</f>
        <v>0</v>
      </c>
      <c r="T13" s="555">
        <f t="shared" ref="T13:T22" si="8">IFERROR(IF(ISBLANK(R13),"",R13/O13),0)</f>
        <v>0</v>
      </c>
      <c r="U13" s="545">
        <f>+Progress!O8</f>
        <v>1600</v>
      </c>
      <c r="V13" s="545">
        <f>+Progress!P8</f>
        <v>1600</v>
      </c>
      <c r="W13" s="550">
        <f t="shared" ref="W13:W22" si="9">IFERROR(IF(ISBLANK(U13),"",U13/O13),0)</f>
        <v>1</v>
      </c>
      <c r="X13" s="551">
        <f t="shared" ref="X13:X22" si="10">IFERROR(IF(ISBLANK(V13),"",V13/O13),0)</f>
        <v>1</v>
      </c>
      <c r="Y13" s="552">
        <f t="shared" ref="Y13:Y16" si="11">IFERROR(X13-W13,"")</f>
        <v>0</v>
      </c>
      <c r="Z13" s="553">
        <f t="shared" ref="Z13:Z20" si="12">IFERROR(X13/W13,"")</f>
        <v>1</v>
      </c>
      <c r="AH13" s="548"/>
      <c r="AL13"/>
      <c r="AM13"/>
      <c r="AN13"/>
      <c r="AO13"/>
      <c r="AP13"/>
      <c r="AQ13"/>
      <c r="AR13"/>
      <c r="AS13"/>
      <c r="AT13"/>
      <c r="AU13"/>
      <c r="AV13"/>
    </row>
    <row r="14" spans="1:49" s="4" customFormat="1" ht="15.75" customHeight="1" thickBot="1">
      <c r="A14" s="1391" t="str">
        <f>Progress!A9</f>
        <v>ENGINEERING</v>
      </c>
      <c r="B14" s="1392"/>
      <c r="C14" s="539">
        <f>+Progress!C9</f>
        <v>4214035</v>
      </c>
      <c r="D14" s="549">
        <f t="shared" si="0"/>
        <v>2.9999993877603121E-2</v>
      </c>
      <c r="E14" s="716">
        <f>+Progress!E9</f>
        <v>0</v>
      </c>
      <c r="F14" s="716">
        <f>+Progress!F9</f>
        <v>0</v>
      </c>
      <c r="G14" s="716">
        <f>+Progress!G9</f>
        <v>4214035</v>
      </c>
      <c r="H14" s="716">
        <f>+Progress!H9</f>
        <v>4214035</v>
      </c>
      <c r="I14" s="716">
        <f>+Progress!I9</f>
        <v>4214035.8600000003</v>
      </c>
      <c r="J14" s="550">
        <f t="shared" ref="J14:J15" si="13">IFERROR(IF(ISBLANK(G14),"",G14/C14),0)</f>
        <v>1</v>
      </c>
      <c r="K14" s="550">
        <f t="shared" si="1"/>
        <v>1</v>
      </c>
      <c r="L14" s="551">
        <f t="shared" ref="L14:L15" si="14">IFERROR(IF(ISBLANK(I14),"",I14/C14),0)</f>
        <v>1.0000002040799376</v>
      </c>
      <c r="M14" s="552">
        <f t="shared" ref="M14:M15" si="15">IFERROR(L14-K14,"")</f>
        <v>2.0407993761573096E-7</v>
      </c>
      <c r="N14" s="553">
        <f t="shared" ref="N14:N15" si="16">IFERROR(L14/K14,"")</f>
        <v>1.0000002040799376</v>
      </c>
      <c r="O14" s="539">
        <f>+Progress!K9</f>
        <v>0</v>
      </c>
      <c r="P14" s="544">
        <f t="shared" si="5"/>
        <v>0</v>
      </c>
      <c r="Q14" s="545">
        <f>+Progress!M9</f>
        <v>0</v>
      </c>
      <c r="R14" s="545">
        <f>+Progress!N9</f>
        <v>0</v>
      </c>
      <c r="S14" s="554">
        <f t="shared" ref="S14:S15" si="17">IFERROR(IF(ISBLANK(Q14),"",Q14/O14),0)</f>
        <v>0</v>
      </c>
      <c r="T14" s="555">
        <f t="shared" ref="T14:T15" si="18">IFERROR(IF(ISBLANK(R14),"",R14/O14),0)</f>
        <v>0</v>
      </c>
      <c r="U14" s="545">
        <f>+Progress!O9</f>
        <v>0</v>
      </c>
      <c r="V14" s="545">
        <f>+Progress!P9</f>
        <v>0</v>
      </c>
      <c r="W14" s="550">
        <f t="shared" ref="W14:W15" si="19">IFERROR(IF(ISBLANK(U14),"",U14/O14),0)</f>
        <v>0</v>
      </c>
      <c r="X14" s="551">
        <f t="shared" ref="X14:X15" si="20">IFERROR(IF(ISBLANK(V14),"",V14/O14),0)</f>
        <v>0</v>
      </c>
      <c r="Y14" s="552">
        <f t="shared" ref="Y14:Y15" si="21">IFERROR(X14-W14,"")</f>
        <v>0</v>
      </c>
      <c r="Z14" s="553" t="str">
        <f t="shared" ref="Z14:Z15" si="22">IFERROR(X14/W14,"")</f>
        <v/>
      </c>
      <c r="AA14"/>
      <c r="AB14"/>
      <c r="AC14"/>
      <c r="AD14"/>
      <c r="AE14"/>
      <c r="AF14"/>
      <c r="AG14"/>
      <c r="AH14" s="388"/>
      <c r="AI14" s="556"/>
      <c r="AJ14" s="557"/>
      <c r="AK14" s="557"/>
      <c r="AL14" s="558"/>
      <c r="AM14"/>
      <c r="AN14"/>
      <c r="AO14"/>
      <c r="AP14"/>
      <c r="AQ14"/>
      <c r="AR14"/>
      <c r="AS14"/>
      <c r="AT14"/>
      <c r="AU14"/>
      <c r="AV14"/>
    </row>
    <row r="15" spans="1:49" s="4" customFormat="1" ht="15.75" customHeight="1" outlineLevel="1" thickBot="1">
      <c r="A15" s="1391" t="str">
        <f>Progress!A10</f>
        <v>PROCUREMENT</v>
      </c>
      <c r="B15" s="1392"/>
      <c r="C15" s="539">
        <f>+Progress!C10</f>
        <v>28093571.940000001</v>
      </c>
      <c r="D15" s="562">
        <f t="shared" si="0"/>
        <v>0.19999999672522958</v>
      </c>
      <c r="E15" s="716">
        <f>+Progress!E10</f>
        <v>205448.66999999993</v>
      </c>
      <c r="F15" s="716">
        <f>+Progress!F10</f>
        <v>141539.04000000283</v>
      </c>
      <c r="G15" s="716">
        <f>+Progress!G10</f>
        <v>21377401.550000001</v>
      </c>
      <c r="H15" s="716">
        <f>+Progress!H10</f>
        <v>15068660.84</v>
      </c>
      <c r="I15" s="716">
        <f>+Progress!I10</f>
        <v>17171854.690000001</v>
      </c>
      <c r="J15" s="550">
        <f t="shared" si="13"/>
        <v>0.76093569004525807</v>
      </c>
      <c r="K15" s="550">
        <f t="shared" si="1"/>
        <v>0.53637397452279967</v>
      </c>
      <c r="L15" s="551">
        <f t="shared" si="14"/>
        <v>0.61123785635640326</v>
      </c>
      <c r="M15" s="552">
        <f t="shared" si="15"/>
        <v>7.4863881833603596E-2</v>
      </c>
      <c r="N15" s="553">
        <f t="shared" si="16"/>
        <v>1.1395740386177542</v>
      </c>
      <c r="O15" s="539">
        <f>+Progress!K10</f>
        <v>0</v>
      </c>
      <c r="P15" s="544">
        <f t="shared" si="5"/>
        <v>0</v>
      </c>
      <c r="Q15" s="545">
        <f>+Progress!M10</f>
        <v>0</v>
      </c>
      <c r="R15" s="545">
        <f>+Progress!N10</f>
        <v>0</v>
      </c>
      <c r="S15" s="554">
        <f t="shared" si="17"/>
        <v>0</v>
      </c>
      <c r="T15" s="555">
        <f t="shared" si="18"/>
        <v>0</v>
      </c>
      <c r="U15" s="545">
        <f>+Progress!O10</f>
        <v>0</v>
      </c>
      <c r="V15" s="545">
        <f>+Progress!P10</f>
        <v>0</v>
      </c>
      <c r="W15" s="550">
        <f t="shared" si="19"/>
        <v>0</v>
      </c>
      <c r="X15" s="551">
        <f t="shared" si="20"/>
        <v>0</v>
      </c>
      <c r="Y15" s="552">
        <f t="shared" si="21"/>
        <v>0</v>
      </c>
      <c r="Z15" s="553" t="str">
        <f t="shared" si="22"/>
        <v/>
      </c>
      <c r="AA15"/>
      <c r="AB15"/>
      <c r="AC15"/>
      <c r="AD15"/>
      <c r="AE15"/>
      <c r="AF15"/>
      <c r="AG15"/>
      <c r="AH15" s="388"/>
      <c r="AI15" s="564"/>
      <c r="AJ15" s="556"/>
      <c r="AK15" s="557"/>
      <c r="AL15" s="557"/>
      <c r="AM15"/>
      <c r="AN15"/>
      <c r="AO15"/>
      <c r="AP15"/>
      <c r="AQ15"/>
      <c r="AR15"/>
      <c r="AS15"/>
      <c r="AT15"/>
      <c r="AU15"/>
      <c r="AV15"/>
      <c r="AW15"/>
    </row>
    <row r="16" spans="1:49" s="4" customFormat="1" ht="15.75" customHeight="1" thickBot="1">
      <c r="A16" s="1391" t="str">
        <f>Progress!A11</f>
        <v>CONSTRUCTION WORKS</v>
      </c>
      <c r="B16" s="1392"/>
      <c r="C16" s="539">
        <f>+Progress!C11</f>
        <v>94113468.859999999</v>
      </c>
      <c r="D16" s="549">
        <f t="shared" si="0"/>
        <v>0.67000000939716731</v>
      </c>
      <c r="E16" s="716">
        <f>+Progress!E11</f>
        <v>298825.92000000179</v>
      </c>
      <c r="F16" s="716">
        <f>+Progress!F11</f>
        <v>809329.59000000358</v>
      </c>
      <c r="G16" s="716">
        <f>+Progress!G11</f>
        <v>58798243.280000001</v>
      </c>
      <c r="H16" s="716">
        <f>+Progress!H11</f>
        <v>33124060.300000001</v>
      </c>
      <c r="I16" s="716">
        <f>+Progress!I11</f>
        <v>45434514.100000001</v>
      </c>
      <c r="J16" s="550">
        <f t="shared" si="6"/>
        <v>0.62475907000586994</v>
      </c>
      <c r="K16" s="550">
        <f t="shared" si="1"/>
        <v>0.35195876532055392</v>
      </c>
      <c r="L16" s="551">
        <f t="shared" si="2"/>
        <v>0.48276314379174401</v>
      </c>
      <c r="M16" s="552">
        <f t="shared" si="3"/>
        <v>0.13080437847119009</v>
      </c>
      <c r="N16" s="553">
        <f t="shared" si="4"/>
        <v>1.3716468841230796</v>
      </c>
      <c r="O16" s="539">
        <f>+Progress!K11</f>
        <v>347187</v>
      </c>
      <c r="P16" s="544">
        <f t="shared" si="5"/>
        <v>0.97981593897369468</v>
      </c>
      <c r="Q16" s="545">
        <f>+Progress!M11</f>
        <v>2107</v>
      </c>
      <c r="R16" s="545">
        <f>+Progress!N11</f>
        <v>4696</v>
      </c>
      <c r="S16" s="554">
        <f t="shared" si="7"/>
        <v>6.0687756165985476E-3</v>
      </c>
      <c r="T16" s="555">
        <f t="shared" si="8"/>
        <v>1.3525852062433213E-2</v>
      </c>
      <c r="U16" s="545">
        <f>+Progress!O11</f>
        <v>121061</v>
      </c>
      <c r="V16" s="545">
        <f>+Progress!P11</f>
        <v>175118</v>
      </c>
      <c r="W16" s="550">
        <f t="shared" si="9"/>
        <v>0.3486910512202358</v>
      </c>
      <c r="X16" s="551">
        <f t="shared" si="10"/>
        <v>0.50439100542359017</v>
      </c>
      <c r="Y16" s="552">
        <f t="shared" si="11"/>
        <v>0.15569995420335436</v>
      </c>
      <c r="Z16" s="553">
        <f t="shared" si="12"/>
        <v>1.4465269574842434</v>
      </c>
      <c r="AA16"/>
      <c r="AB16"/>
      <c r="AC16"/>
      <c r="AD16"/>
      <c r="AE16"/>
      <c r="AF16"/>
      <c r="AG16"/>
      <c r="AH16" s="388"/>
      <c r="AI16" s="556"/>
      <c r="AJ16" s="557"/>
      <c r="AK16" s="557"/>
      <c r="AL16"/>
      <c r="AM16"/>
      <c r="AN16"/>
      <c r="AO16"/>
      <c r="AP16"/>
      <c r="AQ16"/>
      <c r="AR16"/>
      <c r="AS16"/>
      <c r="AT16"/>
      <c r="AU16"/>
      <c r="AV16"/>
    </row>
    <row r="17" spans="1:50" s="1116" customFormat="1" ht="15.75" customHeight="1" thickBot="1">
      <c r="A17" s="1367" t="str">
        <f>Progress!A12</f>
        <v>ZONE 01</v>
      </c>
      <c r="B17" s="1368"/>
      <c r="C17" s="993">
        <f>+Progress!C12</f>
        <v>18023708.09</v>
      </c>
      <c r="D17" s="994">
        <f t="shared" si="0"/>
        <v>0.12831196996505861</v>
      </c>
      <c r="E17" s="1106">
        <f>+Progress!E12</f>
        <v>47598.419999999925</v>
      </c>
      <c r="F17" s="1106">
        <f>+Progress!F12</f>
        <v>56655.099999999627</v>
      </c>
      <c r="G17" s="1106">
        <f>+Progress!G12</f>
        <v>16301671.539999999</v>
      </c>
      <c r="H17" s="1106">
        <f>+Progress!H12</f>
        <v>10109127.9</v>
      </c>
      <c r="I17" s="1106">
        <f>+Progress!I12</f>
        <v>11813165.02</v>
      </c>
      <c r="J17" s="1107">
        <f t="shared" ref="J17:J18" si="23">IFERROR(IF(ISBLANK(G17),"",G17/C17),0)</f>
        <v>0.90445714381296327</v>
      </c>
      <c r="K17" s="1107">
        <f t="shared" ref="K17:K18" si="24">IFERROR(IF(ISBLANK(H17),"",H17/C17),0)</f>
        <v>0.56087947327602328</v>
      </c>
      <c r="L17" s="1108">
        <f t="shared" ref="L17:L18" si="25">IFERROR(IF(ISBLANK(I17),"",I17/C17),0)</f>
        <v>0.65542367647167099</v>
      </c>
      <c r="M17" s="1109">
        <f t="shared" ref="M17:M18" si="26">IFERROR(L17-K17,"")</f>
        <v>9.4544203195647714E-2</v>
      </c>
      <c r="N17" s="1110">
        <f t="shared" ref="N17:N18" si="27">IFERROR(L17/K17,"")</f>
        <v>1.1685642062160475</v>
      </c>
      <c r="O17" s="993">
        <f>Progress!K12</f>
        <v>74705</v>
      </c>
      <c r="P17" s="1111">
        <f>Progress!L12</f>
        <v>0.21082917770835274</v>
      </c>
      <c r="Q17" s="1112">
        <f>Progress!M12</f>
        <v>1105</v>
      </c>
      <c r="R17" s="1112">
        <f>Progress!N12</f>
        <v>953</v>
      </c>
      <c r="S17" s="1113">
        <f t="shared" ref="S17" si="28">IFERROR(IF(ISBLANK(Q17),"",Q17/O17),0)</f>
        <v>1.4791513285589987E-2</v>
      </c>
      <c r="T17" s="1114">
        <f t="shared" ref="T17" si="29">IFERROR(IF(ISBLANK(R17),"",R17/O17),0)</f>
        <v>1.2756843584766749E-2</v>
      </c>
      <c r="U17" s="1112">
        <f>Progress!O12</f>
        <v>29328</v>
      </c>
      <c r="V17" s="1112">
        <f>Progress!P12</f>
        <v>42378</v>
      </c>
      <c r="W17" s="1107">
        <f t="shared" ref="W17:W19" si="30">IFERROR(IF(ISBLANK(U17),"",U17/O17),0)</f>
        <v>0.39258416437989424</v>
      </c>
      <c r="X17" s="1108">
        <f t="shared" ref="X17:X19" si="31">IFERROR(IF(ISBLANK(V17),"",V17/O17),0)</f>
        <v>0.5672712669834683</v>
      </c>
      <c r="Y17" s="1109">
        <f t="shared" ref="Y17:Y19" si="32">IFERROR(X17-W17,"")</f>
        <v>0.17468710260357406</v>
      </c>
      <c r="Z17" s="553">
        <f t="shared" si="12"/>
        <v>1.4449672667757774</v>
      </c>
      <c r="AA17" s="989"/>
      <c r="AB17" s="989"/>
      <c r="AC17" s="989"/>
      <c r="AD17" s="989"/>
      <c r="AE17" s="989"/>
      <c r="AF17" s="989"/>
      <c r="AG17" s="989"/>
      <c r="AH17" s="1115"/>
      <c r="AL17" s="989"/>
      <c r="AM17" s="989"/>
      <c r="AN17" s="989"/>
      <c r="AO17" s="989"/>
      <c r="AP17" s="989"/>
      <c r="AQ17" s="989"/>
      <c r="AR17" s="989"/>
      <c r="AS17" s="989"/>
      <c r="AT17" s="989"/>
      <c r="AU17" s="989"/>
      <c r="AV17" s="989"/>
    </row>
    <row r="18" spans="1:50" s="1116" customFormat="1" ht="15.75" customHeight="1" thickBot="1">
      <c r="A18" s="1367" t="str">
        <f>Progress!A13</f>
        <v>ZONE 02</v>
      </c>
      <c r="B18" s="1368"/>
      <c r="C18" s="993">
        <f>+Progress!C13</f>
        <v>24418267.82</v>
      </c>
      <c r="D18" s="995">
        <f t="shared" si="0"/>
        <v>0.17383526361353746</v>
      </c>
      <c r="E18" s="1106">
        <f>+Progress!E13</f>
        <v>92411.990000000224</v>
      </c>
      <c r="F18" s="1106">
        <f>+Progress!F13</f>
        <v>411400.44999999925</v>
      </c>
      <c r="G18" s="1106">
        <f>+Progress!G13</f>
        <v>16533726.609999999</v>
      </c>
      <c r="H18" s="1106">
        <f>+Progress!H13</f>
        <v>9329697.4399999995</v>
      </c>
      <c r="I18" s="1106">
        <f>+Progress!I13</f>
        <v>14890926.189999999</v>
      </c>
      <c r="J18" s="1107">
        <f t="shared" si="23"/>
        <v>0.67710481070479145</v>
      </c>
      <c r="K18" s="1107">
        <f t="shared" si="24"/>
        <v>0.38207859414001627</v>
      </c>
      <c r="L18" s="1108">
        <f t="shared" si="25"/>
        <v>0.60982729404759228</v>
      </c>
      <c r="M18" s="1109">
        <f t="shared" si="26"/>
        <v>0.22774869990757601</v>
      </c>
      <c r="N18" s="1110">
        <f t="shared" si="27"/>
        <v>1.5960781457024398</v>
      </c>
      <c r="O18" s="993">
        <f>Progress!K13</f>
        <v>89699</v>
      </c>
      <c r="P18" s="1111">
        <f>Progress!L13</f>
        <v>0.25314458752776298</v>
      </c>
      <c r="Q18" s="1112">
        <f>Progress!M13</f>
        <v>743</v>
      </c>
      <c r="R18" s="1112">
        <f>Progress!N13</f>
        <v>2189</v>
      </c>
      <c r="S18" s="1113">
        <f t="shared" ref="S18:S20" si="33">IFERROR(IF(ISBLANK(Q18),"",Q18/O18),0)</f>
        <v>8.2832584532714967E-3</v>
      </c>
      <c r="T18" s="1114">
        <f t="shared" ref="T18:T20" si="34">IFERROR(IF(ISBLANK(R18),"",R18/O18),0)</f>
        <v>2.440383950768682E-2</v>
      </c>
      <c r="U18" s="1112">
        <f>Progress!O13</f>
        <v>40282</v>
      </c>
      <c r="V18" s="1112">
        <f>Progress!P13</f>
        <v>63809</v>
      </c>
      <c r="W18" s="1107">
        <f t="shared" si="30"/>
        <v>0.44907969988517149</v>
      </c>
      <c r="X18" s="1108">
        <f t="shared" si="31"/>
        <v>0.71136801971036467</v>
      </c>
      <c r="Y18" s="1109">
        <f t="shared" si="32"/>
        <v>0.26228831982519318</v>
      </c>
      <c r="Z18" s="553">
        <f t="shared" si="12"/>
        <v>1.5840573953626931</v>
      </c>
      <c r="AA18" s="989"/>
      <c r="AB18" s="989"/>
      <c r="AC18" s="989"/>
      <c r="AD18" s="989"/>
      <c r="AE18" s="989"/>
      <c r="AF18" s="989"/>
      <c r="AG18" s="989"/>
      <c r="AH18" s="1115"/>
      <c r="AI18" s="1117"/>
      <c r="AJ18" s="1118"/>
      <c r="AK18" s="1118"/>
      <c r="AL18" s="1119"/>
      <c r="AM18" s="989"/>
      <c r="AN18" s="989"/>
      <c r="AO18" s="989"/>
      <c r="AP18" s="989"/>
      <c r="AQ18" s="989"/>
      <c r="AR18" s="989"/>
      <c r="AS18" s="989"/>
      <c r="AT18" s="989"/>
      <c r="AU18" s="989"/>
      <c r="AV18" s="989"/>
    </row>
    <row r="19" spans="1:50" s="1116" customFormat="1" ht="15.75" customHeight="1" thickBot="1">
      <c r="A19" s="1367" t="str">
        <f>Progress!A14</f>
        <v>ZONE 03</v>
      </c>
      <c r="B19" s="1368"/>
      <c r="C19" s="993">
        <f>+Progress!C14</f>
        <v>51671492.950000003</v>
      </c>
      <c r="D19" s="994">
        <f t="shared" si="0"/>
        <v>0.36785277581857123</v>
      </c>
      <c r="E19" s="1106">
        <f>+Progress!E14</f>
        <v>158815.5</v>
      </c>
      <c r="F19" s="1106">
        <f>+Progress!F14</f>
        <v>341274.02999999747</v>
      </c>
      <c r="G19" s="1106">
        <f>+Progress!G14</f>
        <v>25962845.140000001</v>
      </c>
      <c r="H19" s="1106">
        <f>+Progress!H14</f>
        <v>13685234.949999999</v>
      </c>
      <c r="I19" s="1106">
        <f>+Progress!I14</f>
        <v>18730422.879999999</v>
      </c>
      <c r="J19" s="1107">
        <f t="shared" si="6"/>
        <v>0.50245974439180585</v>
      </c>
      <c r="K19" s="1107">
        <f t="shared" si="1"/>
        <v>0.26485077493778897</v>
      </c>
      <c r="L19" s="1108">
        <f t="shared" si="2"/>
        <v>0.36249045287165438</v>
      </c>
      <c r="M19" s="1109">
        <f t="shared" si="3"/>
        <v>9.763967793386541E-2</v>
      </c>
      <c r="N19" s="1120">
        <f t="shared" si="4"/>
        <v>1.3686592118025711</v>
      </c>
      <c r="O19" s="993">
        <f>Progress!K14</f>
        <v>182783</v>
      </c>
      <c r="P19" s="1111">
        <f>Progress!L14</f>
        <v>0.51584217373757901</v>
      </c>
      <c r="Q19" s="1112">
        <f>Progress!M14</f>
        <v>258</v>
      </c>
      <c r="R19" s="1112">
        <f>Progress!N14</f>
        <v>1554</v>
      </c>
      <c r="S19" s="1113">
        <f t="shared" si="33"/>
        <v>1.4115098231235947E-3</v>
      </c>
      <c r="T19" s="1114">
        <f t="shared" si="34"/>
        <v>8.501884748581651E-3</v>
      </c>
      <c r="U19" s="1112">
        <f>Progress!O14</f>
        <v>51451</v>
      </c>
      <c r="V19" s="1112">
        <f>Progress!P14</f>
        <v>68931</v>
      </c>
      <c r="W19" s="1107">
        <f t="shared" si="30"/>
        <v>0.28148679034702351</v>
      </c>
      <c r="X19" s="1108">
        <f t="shared" si="31"/>
        <v>0.37711931634780038</v>
      </c>
      <c r="Y19" s="1109">
        <f t="shared" si="32"/>
        <v>9.5632526000776874E-2</v>
      </c>
      <c r="Z19" s="553">
        <f t="shared" si="12"/>
        <v>1.3397407241841752</v>
      </c>
      <c r="AA19" s="989"/>
      <c r="AB19" s="989"/>
      <c r="AC19" s="989"/>
      <c r="AD19" s="989"/>
      <c r="AE19" s="989"/>
      <c r="AF19" s="989"/>
      <c r="AG19" s="989"/>
      <c r="AH19" s="1115"/>
      <c r="AL19" s="989"/>
      <c r="AM19" s="989"/>
      <c r="AN19" s="989"/>
      <c r="AO19" s="989"/>
      <c r="AP19" s="989"/>
      <c r="AQ19" s="989"/>
      <c r="AR19" s="989"/>
      <c r="AS19" s="989"/>
      <c r="AT19" s="989"/>
      <c r="AU19" s="989"/>
      <c r="AV19" s="989"/>
    </row>
    <row r="20" spans="1:50" s="4" customFormat="1" ht="15.75" customHeight="1" outlineLevel="1">
      <c r="A20" s="1391" t="str">
        <f>Progress!A15</f>
        <v>CLOSE OUT</v>
      </c>
      <c r="B20" s="1392"/>
      <c r="C20" s="539">
        <f>+Progress!C15</f>
        <v>14046786.199999999</v>
      </c>
      <c r="D20" s="562">
        <f t="shared" si="0"/>
        <v>9.9999999999999992E-2</v>
      </c>
      <c r="E20" s="716">
        <f>+Progress!E15</f>
        <v>0</v>
      </c>
      <c r="F20" s="716"/>
      <c r="G20" s="716">
        <f>+Progress!G15</f>
        <v>4889079</v>
      </c>
      <c r="H20" s="716">
        <f>+Progress!H15</f>
        <v>0</v>
      </c>
      <c r="I20" s="716">
        <f>+Progress!I15</f>
        <v>0</v>
      </c>
      <c r="J20" s="550">
        <f t="shared" si="6"/>
        <v>0.34805676760425103</v>
      </c>
      <c r="K20" s="550">
        <f t="shared" ref="K20:K21" si="35">IFERROR(IF(ISBLANK(I20),"",I20/C20),0)</f>
        <v>0</v>
      </c>
      <c r="L20" s="551">
        <f t="shared" ref="L20:L21" si="36">IFERROR(IF(ISBLANK(I20),"",I20/C20),0)</f>
        <v>0</v>
      </c>
      <c r="M20" s="552">
        <f>IFERROR(L20-K20,"")</f>
        <v>0</v>
      </c>
      <c r="N20" s="553" t="str">
        <f>IFERROR(L20/K20,"")</f>
        <v/>
      </c>
      <c r="O20" s="572">
        <f>Progress!K15</f>
        <v>5552</v>
      </c>
      <c r="P20" s="562">
        <f t="shared" si="5"/>
        <v>1.5668611132277282E-2</v>
      </c>
      <c r="Q20" s="560">
        <f>Progress!M15</f>
        <v>0</v>
      </c>
      <c r="R20" s="563">
        <f>Progress!N15</f>
        <v>0</v>
      </c>
      <c r="S20" s="1113">
        <f t="shared" si="33"/>
        <v>0</v>
      </c>
      <c r="T20" s="1114">
        <f t="shared" si="34"/>
        <v>0</v>
      </c>
      <c r="U20" s="566">
        <f>Progress!O15</f>
        <v>0</v>
      </c>
      <c r="V20" s="567">
        <f>Progress!P15</f>
        <v>0</v>
      </c>
      <c r="W20" s="550">
        <f t="shared" si="9"/>
        <v>0</v>
      </c>
      <c r="X20" s="551">
        <f t="shared" si="10"/>
        <v>0</v>
      </c>
      <c r="Y20" s="552">
        <f>IFERROR(X20-W20,"")</f>
        <v>0</v>
      </c>
      <c r="Z20" s="553" t="str">
        <f t="shared" si="12"/>
        <v/>
      </c>
      <c r="AA20"/>
      <c r="AB20"/>
      <c r="AC20"/>
      <c r="AD20"/>
      <c r="AE20"/>
      <c r="AF20"/>
      <c r="AG20"/>
      <c r="AH20" s="388"/>
      <c r="AI20"/>
      <c r="AM20"/>
      <c r="AN20"/>
      <c r="AO20"/>
      <c r="AP20"/>
      <c r="AQ20"/>
      <c r="AR20"/>
      <c r="AS20"/>
      <c r="AT20"/>
      <c r="AU20"/>
      <c r="AV20"/>
      <c r="AW20"/>
    </row>
    <row r="21" spans="1:50" s="4" customFormat="1" ht="15.75" customHeight="1" outlineLevel="1">
      <c r="A21" s="1391">
        <f>Progress!A16</f>
        <v>0</v>
      </c>
      <c r="B21" s="1392"/>
      <c r="C21" s="561"/>
      <c r="D21" s="565" t="str">
        <f t="shared" si="0"/>
        <v/>
      </c>
      <c r="E21" s="717"/>
      <c r="F21" s="717"/>
      <c r="G21" s="717"/>
      <c r="H21" s="718"/>
      <c r="I21" s="718"/>
      <c r="J21" s="568" t="str">
        <f t="shared" si="6"/>
        <v/>
      </c>
      <c r="K21" s="568" t="str">
        <f t="shared" si="35"/>
        <v/>
      </c>
      <c r="L21" s="569" t="str">
        <f t="shared" si="36"/>
        <v/>
      </c>
      <c r="M21" s="570" t="str">
        <f>IFERROR(L21-K21,"")</f>
        <v/>
      </c>
      <c r="N21" s="571" t="str">
        <f>IFERROR(L21/K21,"")</f>
        <v/>
      </c>
      <c r="O21" s="572"/>
      <c r="P21" s="573" t="str">
        <f t="shared" si="5"/>
        <v/>
      </c>
      <c r="Q21" s="560"/>
      <c r="R21" s="563"/>
      <c r="S21" s="574" t="str">
        <f t="shared" si="7"/>
        <v/>
      </c>
      <c r="T21" s="575" t="str">
        <f t="shared" si="8"/>
        <v/>
      </c>
      <c r="U21" s="566"/>
      <c r="V21" s="567"/>
      <c r="W21" s="568" t="str">
        <f t="shared" si="9"/>
        <v/>
      </c>
      <c r="X21" s="569" t="str">
        <f t="shared" si="10"/>
        <v/>
      </c>
      <c r="Y21" s="570" t="str">
        <f>IFERROR(X21-W21,"")</f>
        <v/>
      </c>
      <c r="Z21" s="571" t="str">
        <f>IFERROR(X21/W21,"")</f>
        <v/>
      </c>
      <c r="AA21"/>
      <c r="AB21"/>
      <c r="AC21"/>
      <c r="AD21"/>
      <c r="AE21"/>
      <c r="AF21"/>
      <c r="AG21"/>
      <c r="AH21" s="388"/>
      <c r="AI21"/>
      <c r="AM21"/>
      <c r="AN21"/>
      <c r="AO21"/>
      <c r="AP21"/>
      <c r="AQ21"/>
      <c r="AR21"/>
      <c r="AS21"/>
      <c r="AT21"/>
      <c r="AU21"/>
      <c r="AV21"/>
      <c r="AW21"/>
    </row>
    <row r="22" spans="1:50" s="591" customFormat="1" ht="19.95" customHeight="1" thickBot="1">
      <c r="A22" s="192"/>
      <c r="B22" s="155" t="s">
        <v>5</v>
      </c>
      <c r="C22" s="156">
        <f>C14+C12+C13+C16+C20+C15</f>
        <v>140467862</v>
      </c>
      <c r="D22" s="576">
        <f>D12+D13+D14+D15+D16+D20</f>
        <v>1</v>
      </c>
      <c r="E22" s="979">
        <f>Progress!E41</f>
        <v>504274.59000000171</v>
      </c>
      <c r="F22" s="979">
        <f>Progress!F41</f>
        <v>950868.63000000641</v>
      </c>
      <c r="G22" s="978">
        <f>Progress!G41</f>
        <v>89278758.829999998</v>
      </c>
      <c r="H22" s="981">
        <f>Progress!H41</f>
        <v>52406756.140000001</v>
      </c>
      <c r="I22" s="980">
        <f>Progress!I41</f>
        <v>66820404.650000006</v>
      </c>
      <c r="J22" s="578">
        <f>IFERROR(IF(ISBLANK(G22),"",G22/C22),0)</f>
        <v>0.63558138893008853</v>
      </c>
      <c r="K22" s="578">
        <f>IFERROR(IF(ISBLANK(H22),"",H22/C22),0)</f>
        <v>0.37308716309784795</v>
      </c>
      <c r="L22" s="579">
        <f>IFERROR(IF(ISBLANK(I22),"",I22/C22),0)</f>
        <v>0.47569888014669154</v>
      </c>
      <c r="M22" s="580">
        <f>+L22-K22</f>
        <v>0.10261171704884359</v>
      </c>
      <c r="N22" s="581">
        <f>L22/K22</f>
        <v>1.2750341668065703</v>
      </c>
      <c r="O22" s="582">
        <f>Progress!K41</f>
        <v>354339</v>
      </c>
      <c r="P22" s="583">
        <f>Progress!L41</f>
        <v>1</v>
      </c>
      <c r="Q22" s="577">
        <f>Progress!M41</f>
        <v>2107</v>
      </c>
      <c r="R22" s="584">
        <f>Progress!N41</f>
        <v>4696</v>
      </c>
      <c r="S22" s="585">
        <f t="shared" si="7"/>
        <v>5.946283079198169E-3</v>
      </c>
      <c r="T22" s="586">
        <f t="shared" si="8"/>
        <v>1.3252845438972283E-2</v>
      </c>
      <c r="U22" s="587">
        <f>Progress!O41</f>
        <v>122661</v>
      </c>
      <c r="V22" s="588">
        <f>Progress!P41</f>
        <v>176718</v>
      </c>
      <c r="W22" s="578">
        <f t="shared" si="9"/>
        <v>0.346168499657108</v>
      </c>
      <c r="X22" s="579">
        <f t="shared" si="10"/>
        <v>0.49872579648302895</v>
      </c>
      <c r="Y22" s="580">
        <f>+X22-W22</f>
        <v>0.15255729682592095</v>
      </c>
      <c r="Z22" s="581">
        <f>X22/W22</f>
        <v>1.4407024237532713</v>
      </c>
      <c r="AA22" s="589"/>
      <c r="AB22" s="589"/>
      <c r="AC22" s="589"/>
      <c r="AD22" s="589"/>
      <c r="AE22" s="589"/>
      <c r="AF22" s="589"/>
      <c r="AG22" s="589"/>
      <c r="AH22" s="590"/>
      <c r="AI22" s="589"/>
      <c r="AM22" s="589"/>
      <c r="AN22" s="589"/>
      <c r="AO22" s="589"/>
      <c r="AP22" s="589"/>
      <c r="AQ22" s="589"/>
      <c r="AR22" s="589"/>
      <c r="AS22" s="589"/>
      <c r="AT22" s="589"/>
      <c r="AU22" s="589"/>
      <c r="AV22" s="589"/>
      <c r="AW22" s="589"/>
    </row>
    <row r="23" spans="1:50" ht="24" customHeight="1" thickTop="1" thickBot="1">
      <c r="A23" s="592"/>
      <c r="G23" s="593"/>
      <c r="H23" s="594"/>
      <c r="I23" s="594"/>
      <c r="J23" s="594"/>
      <c r="K23" s="594"/>
      <c r="L23" s="594"/>
      <c r="M23" s="594"/>
      <c r="N23" s="595"/>
      <c r="Z23"/>
      <c r="AA23" s="357" t="s">
        <v>203</v>
      </c>
      <c r="AB23" s="358"/>
      <c r="AC23" s="358"/>
      <c r="AD23" s="359"/>
      <c r="AE23" s="358"/>
      <c r="AF23" s="358"/>
      <c r="AG23" s="358"/>
      <c r="AH23" s="360"/>
      <c r="AJ23" s="530"/>
      <c r="AN23" s="530"/>
      <c r="AO23" s="530"/>
      <c r="AP23" s="530"/>
      <c r="AQ23" s="530"/>
      <c r="AR23" s="530"/>
      <c r="AS23" s="530"/>
      <c r="AT23" s="530"/>
      <c r="AU23" s="530"/>
      <c r="AV23" s="530"/>
      <c r="AW23" s="530"/>
      <c r="AX23" s="530"/>
    </row>
    <row r="24" spans="1:50" ht="30" customHeight="1">
      <c r="A24" s="592"/>
      <c r="Z24"/>
      <c r="AA24" s="361" t="s">
        <v>166</v>
      </c>
      <c r="AB24" s="1271" t="s">
        <v>172</v>
      </c>
      <c r="AC24" s="1272"/>
      <c r="AD24" s="362" t="s">
        <v>173</v>
      </c>
      <c r="AE24" s="362" t="s">
        <v>449</v>
      </c>
      <c r="AF24" s="362" t="s">
        <v>174</v>
      </c>
      <c r="AG24" s="362" t="s">
        <v>71</v>
      </c>
      <c r="AH24" s="363" t="s">
        <v>167</v>
      </c>
      <c r="AJ24" s="530"/>
      <c r="AN24" s="530"/>
      <c r="AO24" s="530"/>
      <c r="AP24" s="530"/>
      <c r="AQ24" s="530"/>
      <c r="AR24" s="530"/>
      <c r="AS24" s="530"/>
      <c r="AT24" s="530"/>
      <c r="AU24" s="530"/>
      <c r="AV24" s="530"/>
      <c r="AW24" s="530"/>
      <c r="AX24" s="530"/>
    </row>
    <row r="25" spans="1:50" ht="27" customHeight="1">
      <c r="A25" s="592"/>
      <c r="Z25"/>
      <c r="AA25" s="724">
        <f>+Milestones!A4</f>
        <v>1</v>
      </c>
      <c r="AB25" s="1273" t="str">
        <f>+Milestones!B4</f>
        <v>Award Date</v>
      </c>
      <c r="AC25" s="1274"/>
      <c r="AD25" s="725">
        <f>+Milestones!C4</f>
        <v>45882</v>
      </c>
      <c r="AE25" s="725">
        <f>+Milestones!D4</f>
        <v>45882</v>
      </c>
      <c r="AF25" s="725">
        <f>+Milestones!E4</f>
        <v>45882</v>
      </c>
      <c r="AG25" s="725" t="str">
        <f>+Milestones!F4</f>
        <v>A</v>
      </c>
      <c r="AH25" s="726">
        <f>+Milestones!G4</f>
        <v>0</v>
      </c>
      <c r="AN25" s="530"/>
      <c r="AO25" s="530"/>
      <c r="AP25" s="530"/>
      <c r="AQ25" s="530"/>
      <c r="AR25" s="530"/>
      <c r="AS25" s="530"/>
      <c r="AT25" s="530"/>
      <c r="AU25" s="530"/>
      <c r="AV25" s="530"/>
      <c r="AW25" s="530"/>
      <c r="AX25" s="530"/>
    </row>
    <row r="26" spans="1:50" ht="27" customHeight="1">
      <c r="A26" s="592"/>
      <c r="Z26"/>
      <c r="AA26" s="727">
        <f>+Milestones!A5</f>
        <v>2</v>
      </c>
      <c r="AB26" s="1275" t="str">
        <f>+Milestones!B5</f>
        <v>Contract Sign Date</v>
      </c>
      <c r="AC26" s="1276"/>
      <c r="AD26" s="728">
        <f>+Milestones!C5</f>
        <v>45900</v>
      </c>
      <c r="AE26" s="728">
        <f>+Milestones!D5</f>
        <v>45900</v>
      </c>
      <c r="AF26" s="728">
        <f>+Milestones!E5</f>
        <v>45900</v>
      </c>
      <c r="AG26" s="728" t="str">
        <f>+Milestones!F5</f>
        <v>A</v>
      </c>
      <c r="AH26" s="729">
        <f>+Milestones!G5</f>
        <v>0</v>
      </c>
      <c r="AN26" s="530"/>
      <c r="AO26" s="530"/>
      <c r="AP26" s="530"/>
      <c r="AQ26" s="530"/>
      <c r="AR26" s="530"/>
      <c r="AS26" s="530"/>
      <c r="AT26" s="530"/>
      <c r="AU26" s="530"/>
      <c r="AV26" s="530"/>
      <c r="AW26" s="530"/>
      <c r="AX26" s="530"/>
    </row>
    <row r="27" spans="1:50" ht="27" customHeight="1">
      <c r="A27" s="592"/>
      <c r="Z27"/>
      <c r="AA27" s="727">
        <f>+Milestones!A6</f>
        <v>3</v>
      </c>
      <c r="AB27" s="1275" t="str">
        <f>+Milestones!B6</f>
        <v>Site Handover Date</v>
      </c>
      <c r="AC27" s="1276"/>
      <c r="AD27" s="728">
        <f>+Milestones!C6</f>
        <v>45904</v>
      </c>
      <c r="AE27" s="728">
        <f>+Milestones!D6</f>
        <v>45904</v>
      </c>
      <c r="AF27" s="728">
        <f>+Milestones!E6</f>
        <v>45904</v>
      </c>
      <c r="AG27" s="728" t="str">
        <f>+Milestones!F6</f>
        <v>A</v>
      </c>
      <c r="AH27" s="729">
        <f>+Milestones!G6</f>
        <v>0</v>
      </c>
      <c r="AN27" s="530"/>
      <c r="AO27" s="530"/>
      <c r="AP27" s="530"/>
      <c r="AQ27" s="530"/>
      <c r="AR27" s="530"/>
      <c r="AS27" s="530"/>
      <c r="AT27" s="530"/>
      <c r="AU27" s="530"/>
      <c r="AV27" s="530"/>
      <c r="AW27" s="530"/>
      <c r="AX27" s="530"/>
    </row>
    <row r="28" spans="1:50" ht="27" customHeight="1">
      <c r="A28" s="592"/>
      <c r="Z28"/>
      <c r="AA28" s="727">
        <f>+Milestones!A7</f>
        <v>4</v>
      </c>
      <c r="AB28" s="1275" t="str">
        <f>+Milestones!B7</f>
        <v>Complete Mobilization</v>
      </c>
      <c r="AC28" s="1276"/>
      <c r="AD28" s="728">
        <f>+Milestones!C7</f>
        <v>46609</v>
      </c>
      <c r="AE28" s="728">
        <f>+Milestones!D7</f>
        <v>46629</v>
      </c>
      <c r="AF28" s="728">
        <f>+Milestones!E7</f>
        <v>46623</v>
      </c>
      <c r="AG28" s="728" t="str">
        <f>+Milestones!F7</f>
        <v>F</v>
      </c>
      <c r="AH28" s="729">
        <f>+Milestones!G7</f>
        <v>6</v>
      </c>
      <c r="AN28" s="530"/>
      <c r="AO28" s="530"/>
      <c r="AP28" s="530"/>
      <c r="AQ28" s="530"/>
      <c r="AR28" s="530"/>
      <c r="AS28" s="530"/>
      <c r="AT28" s="530"/>
      <c r="AU28" s="530"/>
      <c r="AV28" s="530"/>
      <c r="AW28" s="530"/>
      <c r="AX28" s="530"/>
    </row>
    <row r="29" spans="1:50" ht="27" customHeight="1">
      <c r="A29" s="592"/>
      <c r="Z29"/>
      <c r="AA29" s="727">
        <f>+Milestones!A10</f>
        <v>7</v>
      </c>
      <c r="AB29" s="1275" t="str">
        <f>+Milestones!B10</f>
        <v>Complete ZONE 1</v>
      </c>
      <c r="AC29" s="1276"/>
      <c r="AD29" s="728">
        <f>+Milestones!C10</f>
        <v>46427</v>
      </c>
      <c r="AE29" s="728">
        <f>+Milestones!D10</f>
        <v>46662</v>
      </c>
      <c r="AF29" s="728">
        <f>+Milestones!E10</f>
        <v>46659</v>
      </c>
      <c r="AG29" s="728" t="str">
        <f>+Milestones!F10</f>
        <v>F</v>
      </c>
      <c r="AH29" s="729">
        <f>+Milestones!G10</f>
        <v>3</v>
      </c>
      <c r="AK29" s="530"/>
      <c r="AL29" s="530"/>
      <c r="AM29" s="530"/>
      <c r="AN29" s="530"/>
      <c r="AO29" s="530"/>
      <c r="AP29" s="530"/>
      <c r="AQ29" s="530"/>
      <c r="AR29" s="530"/>
      <c r="AS29" s="530"/>
      <c r="AT29" s="530"/>
      <c r="AU29" s="530"/>
      <c r="AV29" s="530"/>
      <c r="AW29" s="530"/>
      <c r="AX29" s="530"/>
    </row>
    <row r="30" spans="1:50" ht="27" customHeight="1">
      <c r="A30" s="592"/>
      <c r="Z30"/>
      <c r="AA30" s="727">
        <f>+Milestones!A11</f>
        <v>8</v>
      </c>
      <c r="AB30" s="1275" t="str">
        <f>+Milestones!B11</f>
        <v>Complete ZONE 2</v>
      </c>
      <c r="AC30" s="1276"/>
      <c r="AD30" s="728">
        <f>+Milestones!C11</f>
        <v>46601</v>
      </c>
      <c r="AE30" s="728">
        <f>+Milestones!D11</f>
        <v>46615</v>
      </c>
      <c r="AF30" s="728">
        <f>+Milestones!E11</f>
        <v>46622</v>
      </c>
      <c r="AG30" s="728" t="str">
        <f>+Milestones!F11</f>
        <v>F</v>
      </c>
      <c r="AH30" s="729">
        <f>+Milestones!G11</f>
        <v>-7</v>
      </c>
      <c r="AK30" s="530"/>
      <c r="AL30" s="530"/>
      <c r="AM30" s="530"/>
      <c r="AN30" s="530"/>
      <c r="AO30" s="530"/>
      <c r="AP30" s="530"/>
      <c r="AQ30" s="530"/>
      <c r="AR30" s="530"/>
      <c r="AS30" s="530"/>
      <c r="AT30" s="530"/>
      <c r="AU30" s="530"/>
      <c r="AV30" s="530"/>
      <c r="AW30" s="530"/>
      <c r="AX30" s="530"/>
    </row>
    <row r="31" spans="1:50" ht="27" customHeight="1">
      <c r="A31" s="592"/>
      <c r="Z31"/>
      <c r="AA31" s="727">
        <f>+Milestones!A12</f>
        <v>9</v>
      </c>
      <c r="AB31" s="1275" t="str">
        <f>+Milestones!B12</f>
        <v>Complete ZONE 3</v>
      </c>
      <c r="AC31" s="1276"/>
      <c r="AD31" s="728">
        <f>+Milestones!C12</f>
        <v>46601</v>
      </c>
      <c r="AE31" s="728">
        <f>+Milestones!D12</f>
        <v>46657</v>
      </c>
      <c r="AF31" s="728">
        <f>+Milestones!E12</f>
        <v>46655</v>
      </c>
      <c r="AG31" s="728" t="str">
        <f>+Milestones!F12</f>
        <v>F</v>
      </c>
      <c r="AH31" s="729">
        <f>+Milestones!G12</f>
        <v>2</v>
      </c>
      <c r="AK31" s="530"/>
      <c r="AL31" s="530"/>
      <c r="AM31" s="530"/>
      <c r="AN31" s="530"/>
      <c r="AO31" s="530"/>
      <c r="AP31" s="530"/>
      <c r="AQ31" s="530"/>
      <c r="AR31" s="530"/>
      <c r="AS31" s="530"/>
      <c r="AT31" s="530"/>
      <c r="AU31" s="530"/>
      <c r="AV31" s="530"/>
      <c r="AW31" s="530"/>
      <c r="AX31" s="530"/>
    </row>
    <row r="32" spans="1:50" ht="37.5" customHeight="1">
      <c r="A32" s="592"/>
      <c r="Z32"/>
      <c r="AA32" s="727">
        <f>+Milestones!A13</f>
        <v>10</v>
      </c>
      <c r="AB32" s="1275" t="str">
        <f>+Milestones!B13</f>
        <v>Complete all Works including Testing &amp; Commissioning, Cleanup, Closeout Documentation and Ready for Initial Handover</v>
      </c>
      <c r="AC32" s="1276"/>
      <c r="AD32" s="728">
        <f>+Milestones!C13</f>
        <v>46609</v>
      </c>
      <c r="AE32" s="728">
        <f>+Milestones!D13</f>
        <v>46643</v>
      </c>
      <c r="AF32" s="728">
        <f>+Milestones!E13</f>
        <v>46643</v>
      </c>
      <c r="AG32" s="728" t="str">
        <f>+Milestones!F13</f>
        <v>F</v>
      </c>
      <c r="AH32" s="729">
        <f>+Milestones!G13</f>
        <v>0</v>
      </c>
      <c r="AK32" s="530"/>
      <c r="AL32" s="530"/>
      <c r="AM32" s="530"/>
      <c r="AN32" s="530"/>
      <c r="AO32" s="530"/>
      <c r="AP32" s="530"/>
      <c r="AQ32" s="530"/>
      <c r="AR32" s="530"/>
      <c r="AS32" s="530"/>
      <c r="AT32" s="530"/>
      <c r="AU32" s="530"/>
      <c r="AV32" s="530"/>
      <c r="AW32" s="530"/>
      <c r="AX32" s="530"/>
    </row>
    <row r="33" spans="1:50" ht="27" customHeight="1">
      <c r="A33" s="592"/>
      <c r="Z33"/>
      <c r="AA33" s="727">
        <f>+Milestones!A14</f>
        <v>11</v>
      </c>
      <c r="AB33" s="1275" t="str">
        <f>+Milestones!B14</f>
        <v>Complete Demobilization</v>
      </c>
      <c r="AC33" s="1276"/>
      <c r="AD33" s="728">
        <f>+Milestones!C14</f>
        <v>46633</v>
      </c>
      <c r="AE33" s="728">
        <f>+Milestones!D14</f>
        <v>46662</v>
      </c>
      <c r="AF33" s="728">
        <f>+Milestones!E14</f>
        <v>46662</v>
      </c>
      <c r="AG33" s="728" t="str">
        <f>+Milestones!F14</f>
        <v>F</v>
      </c>
      <c r="AH33" s="729">
        <f>+Milestones!G14</f>
        <v>0</v>
      </c>
      <c r="AN33" s="530"/>
      <c r="AO33" s="596"/>
      <c r="AP33" s="530"/>
      <c r="AQ33" s="530"/>
      <c r="AR33" s="530"/>
      <c r="AS33" s="530"/>
      <c r="AT33" s="530"/>
      <c r="AU33" s="530"/>
      <c r="AV33" s="530"/>
      <c r="AW33" s="530"/>
      <c r="AX33" s="530"/>
    </row>
    <row r="34" spans="1:50" ht="27" customHeight="1">
      <c r="A34" s="592"/>
      <c r="Z34"/>
      <c r="AA34" s="727">
        <f>+Milestones!A15</f>
        <v>12</v>
      </c>
      <c r="AB34" s="1275" t="str">
        <f>+Milestones!B15</f>
        <v>Project Handover</v>
      </c>
      <c r="AC34" s="1276"/>
      <c r="AD34" s="728">
        <f>+Milestones!C15</f>
        <v>46633</v>
      </c>
      <c r="AE34" s="728">
        <f>+Milestones!D15</f>
        <v>46662</v>
      </c>
      <c r="AF34" s="728">
        <f>+Milestones!E15</f>
        <v>46662</v>
      </c>
      <c r="AG34" s="728" t="str">
        <f>+Milestones!F15</f>
        <v>F</v>
      </c>
      <c r="AH34" s="729">
        <f>+Milestones!G15</f>
        <v>0</v>
      </c>
      <c r="AN34" s="530"/>
      <c r="AO34" s="596"/>
      <c r="AP34" s="530"/>
      <c r="AQ34" s="530"/>
      <c r="AR34" s="530"/>
      <c r="AS34" s="530"/>
      <c r="AT34" s="530"/>
      <c r="AU34" s="530"/>
      <c r="AV34" s="530"/>
      <c r="AW34" s="530"/>
      <c r="AX34" s="530"/>
    </row>
    <row r="35" spans="1:50" ht="14.7" customHeight="1">
      <c r="A35" s="592"/>
      <c r="Z35"/>
      <c r="AA35" s="730"/>
      <c r="AB35" s="731"/>
      <c r="AC35" s="731"/>
      <c r="AD35" s="731"/>
      <c r="AE35" s="731"/>
      <c r="AF35" s="731"/>
      <c r="AG35" s="731"/>
      <c r="AH35" s="732"/>
      <c r="AN35" s="530"/>
      <c r="AO35" s="596"/>
      <c r="AP35" s="530"/>
      <c r="AQ35" s="530"/>
      <c r="AR35" s="530"/>
      <c r="AS35" s="530"/>
      <c r="AT35" s="530"/>
      <c r="AU35" s="530"/>
      <c r="AV35" s="530"/>
      <c r="AW35" s="530"/>
      <c r="AX35" s="530"/>
    </row>
    <row r="36" spans="1:50" s="600" customFormat="1" ht="14.4" customHeight="1">
      <c r="A36" s="599"/>
      <c r="T36" s="406"/>
      <c r="U36" s="406"/>
      <c r="V36" s="406"/>
      <c r="W36" s="406"/>
      <c r="X36" s="406"/>
      <c r="Y36" s="406"/>
      <c r="Z36"/>
      <c r="AA36" s="601"/>
      <c r="AB36" s="597"/>
      <c r="AC36" s="597"/>
      <c r="AD36" s="597"/>
      <c r="AE36" s="597"/>
      <c r="AF36" s="597"/>
      <c r="AG36" s="597"/>
      <c r="AH36" s="598"/>
      <c r="AN36" s="602"/>
      <c r="AO36" s="596"/>
      <c r="AP36" s="603"/>
      <c r="AQ36" s="530"/>
      <c r="AR36" s="530"/>
      <c r="AS36" s="530"/>
      <c r="AT36" s="530"/>
      <c r="AU36" s="530"/>
      <c r="AV36" s="530"/>
      <c r="AW36" s="530"/>
      <c r="AX36" s="530"/>
    </row>
    <row r="37" spans="1:50">
      <c r="A37" s="592"/>
      <c r="Z37"/>
      <c r="AA37" s="601"/>
      <c r="AB37" s="597"/>
      <c r="AC37" s="597"/>
      <c r="AD37" s="597"/>
      <c r="AE37" s="597"/>
      <c r="AF37" s="597"/>
      <c r="AG37" s="597"/>
      <c r="AH37" s="598"/>
      <c r="AN37" s="602"/>
      <c r="AO37" s="596"/>
      <c r="AP37" s="603"/>
      <c r="AQ37" s="530"/>
      <c r="AR37" s="530"/>
      <c r="AS37" s="530"/>
      <c r="AT37" s="530"/>
      <c r="AU37" s="530"/>
      <c r="AV37" s="530"/>
      <c r="AW37" s="530"/>
      <c r="AX37" s="530"/>
    </row>
    <row r="38" spans="1:50">
      <c r="A38" s="592"/>
      <c r="Z38"/>
      <c r="AA38" s="601"/>
      <c r="AB38" s="597"/>
      <c r="AC38" s="597"/>
      <c r="AD38" s="597"/>
      <c r="AE38" s="597"/>
      <c r="AF38" s="597"/>
      <c r="AG38" s="597"/>
      <c r="AH38" s="598"/>
      <c r="AN38" s="604"/>
      <c r="AO38" s="596"/>
      <c r="AP38" s="603"/>
      <c r="AQ38" s="530"/>
      <c r="AR38" s="530"/>
      <c r="AS38" s="530"/>
      <c r="AT38" s="530"/>
      <c r="AU38" s="530"/>
      <c r="AV38" s="530"/>
      <c r="AW38" s="530"/>
      <c r="AX38" s="530"/>
    </row>
    <row r="39" spans="1:50" ht="14.4" customHeight="1">
      <c r="A39" s="592"/>
      <c r="Z39"/>
      <c r="AA39" s="601"/>
      <c r="AB39" s="597"/>
      <c r="AC39" s="597"/>
      <c r="AD39" s="597"/>
      <c r="AE39" s="597"/>
      <c r="AF39" s="597"/>
      <c r="AG39" s="597"/>
      <c r="AH39" s="598"/>
      <c r="AN39" s="530"/>
      <c r="AO39" s="530"/>
      <c r="AP39" s="530"/>
      <c r="AQ39" s="530"/>
      <c r="AR39" s="530"/>
      <c r="AS39" s="530"/>
      <c r="AT39" s="530"/>
      <c r="AU39" s="530"/>
      <c r="AV39" s="530"/>
      <c r="AW39" s="530"/>
      <c r="AX39" s="530"/>
    </row>
    <row r="40" spans="1:50" ht="14.4" customHeight="1">
      <c r="A40" s="592"/>
      <c r="Z40"/>
      <c r="AA40" s="601"/>
      <c r="AB40" s="597"/>
      <c r="AC40" s="597"/>
      <c r="AD40" s="597"/>
      <c r="AE40" s="597"/>
      <c r="AF40" s="597"/>
      <c r="AG40" s="597"/>
      <c r="AH40" s="598"/>
      <c r="AM40" s="591"/>
      <c r="AN40" s="530"/>
      <c r="AO40" s="530"/>
      <c r="AP40" s="530"/>
      <c r="AQ40" s="530"/>
      <c r="AR40" s="530"/>
      <c r="AS40" s="530"/>
      <c r="AT40" s="530"/>
      <c r="AU40" s="530"/>
      <c r="AV40" s="530"/>
      <c r="AW40" s="530"/>
      <c r="AX40" s="530"/>
    </row>
    <row r="41" spans="1:50" ht="14.4" customHeight="1">
      <c r="A41" s="592"/>
      <c r="Z41"/>
      <c r="AA41" s="601"/>
      <c r="AB41" s="597"/>
      <c r="AC41" s="597"/>
      <c r="AD41" s="597"/>
      <c r="AE41" s="597"/>
      <c r="AF41" s="597"/>
      <c r="AG41" s="597"/>
      <c r="AH41" s="598"/>
      <c r="AN41" s="530"/>
      <c r="AO41" s="530"/>
      <c r="AP41" s="530"/>
      <c r="AQ41" s="530"/>
      <c r="AR41" s="530"/>
      <c r="AS41" s="530"/>
      <c r="AT41" s="530"/>
      <c r="AU41" s="530"/>
      <c r="AV41" s="530"/>
      <c r="AW41" s="530"/>
      <c r="AX41" s="530"/>
    </row>
    <row r="42" spans="1:50">
      <c r="A42" s="592"/>
      <c r="Z42"/>
      <c r="AA42" s="601"/>
      <c r="AB42" s="597"/>
      <c r="AC42" s="597"/>
      <c r="AD42" s="597"/>
      <c r="AE42" s="597"/>
      <c r="AF42" s="597"/>
      <c r="AG42" s="597"/>
      <c r="AH42" s="598"/>
      <c r="AN42" s="530"/>
      <c r="AO42" s="530"/>
      <c r="AP42" s="530"/>
      <c r="AQ42" s="530"/>
      <c r="AR42" s="530"/>
      <c r="AS42" s="530"/>
      <c r="AT42" s="530"/>
      <c r="AU42" s="530"/>
      <c r="AV42" s="530"/>
      <c r="AW42" s="530"/>
      <c r="AX42" s="530"/>
    </row>
    <row r="43" spans="1:50" ht="15" customHeight="1">
      <c r="A43" s="592"/>
      <c r="Z43"/>
      <c r="AA43" s="601"/>
      <c r="AB43" s="597"/>
      <c r="AC43" s="597"/>
      <c r="AD43" s="597"/>
      <c r="AE43" s="597"/>
      <c r="AF43" s="597"/>
      <c r="AG43" s="597"/>
      <c r="AH43" s="598"/>
      <c r="AN43" s="530"/>
      <c r="AO43" s="530"/>
      <c r="AP43" s="530"/>
      <c r="AQ43" s="530"/>
      <c r="AR43" s="530"/>
      <c r="AS43" s="530"/>
      <c r="AT43" s="530"/>
      <c r="AU43" s="530"/>
      <c r="AV43" s="530"/>
      <c r="AW43" s="530"/>
      <c r="AX43" s="530"/>
    </row>
    <row r="44" spans="1:50" ht="15" customHeight="1">
      <c r="A44" s="592"/>
      <c r="Z44"/>
      <c r="AA44" s="601"/>
      <c r="AB44" s="597"/>
      <c r="AC44" s="597"/>
      <c r="AD44" s="597"/>
      <c r="AE44" s="597"/>
      <c r="AF44" s="597"/>
      <c r="AG44" s="597"/>
      <c r="AH44" s="598"/>
    </row>
    <row r="45" spans="1:50" ht="15" customHeight="1">
      <c r="A45" s="592"/>
      <c r="Z45"/>
      <c r="AA45" s="601"/>
      <c r="AB45" s="597"/>
      <c r="AC45" s="597"/>
      <c r="AD45" s="597"/>
      <c r="AE45" s="597"/>
      <c r="AF45" s="597"/>
      <c r="AG45" s="597"/>
      <c r="AH45" s="598"/>
    </row>
    <row r="46" spans="1:50" ht="15" customHeight="1">
      <c r="A46" s="592"/>
      <c r="Z46"/>
      <c r="AA46" s="601"/>
      <c r="AB46" s="597"/>
      <c r="AC46" s="597"/>
      <c r="AD46" s="597"/>
      <c r="AE46" s="597"/>
      <c r="AF46" s="597"/>
      <c r="AG46" s="597"/>
      <c r="AH46" s="598"/>
    </row>
    <row r="47" spans="1:50" ht="15" customHeight="1">
      <c r="A47" s="592"/>
      <c r="X47" s="605"/>
      <c r="Z47"/>
      <c r="AA47" s="601"/>
      <c r="AB47" s="597"/>
      <c r="AC47" s="597"/>
      <c r="AD47" s="597"/>
      <c r="AE47" s="597"/>
      <c r="AF47" s="597"/>
      <c r="AG47" s="597"/>
      <c r="AH47" s="598"/>
    </row>
    <row r="48" spans="1:50" ht="4.95" customHeight="1">
      <c r="A48" s="592"/>
      <c r="AA48" s="606"/>
      <c r="AB48" s="607"/>
      <c r="AC48" s="607"/>
      <c r="AD48" s="607"/>
      <c r="AE48" s="607"/>
      <c r="AH48" s="529"/>
      <c r="AJ48" s="406" t="s">
        <v>701</v>
      </c>
    </row>
    <row r="49" spans="1:49" ht="20.100000000000001" customHeight="1">
      <c r="A49" s="592"/>
      <c r="AA49" s="608"/>
      <c r="AB49" s="607"/>
      <c r="AC49" s="607"/>
      <c r="AD49" s="607"/>
      <c r="AE49" s="607"/>
      <c r="AH49" s="529"/>
    </row>
    <row r="50" spans="1:49" s="519" customFormat="1" ht="28.95" customHeight="1" thickBot="1">
      <c r="A50" s="379" t="s">
        <v>204</v>
      </c>
      <c r="B50" s="380"/>
      <c r="C50" s="380"/>
      <c r="D50" s="380"/>
      <c r="E50" s="380"/>
      <c r="F50" s="380"/>
      <c r="G50" s="380"/>
      <c r="H50" s="380"/>
      <c r="I50" s="380"/>
      <c r="J50" s="380"/>
      <c r="K50" s="380"/>
      <c r="L50" s="380"/>
      <c r="M50" s="380"/>
      <c r="N50" s="380"/>
      <c r="O50" s="380"/>
      <c r="P50" s="380"/>
      <c r="Q50" s="380"/>
      <c r="R50" s="380"/>
      <c r="S50" s="380"/>
      <c r="T50" s="380"/>
      <c r="U50" s="380"/>
      <c r="V50" s="380"/>
      <c r="W50" s="380"/>
      <c r="X50" s="380"/>
      <c r="Y50" s="380"/>
      <c r="Z50" s="380"/>
      <c r="AA50" s="380"/>
      <c r="AB50" s="380"/>
      <c r="AC50" s="380"/>
      <c r="AD50" s="380"/>
      <c r="AE50" s="380"/>
      <c r="AF50" s="380"/>
      <c r="AG50" s="380"/>
      <c r="AH50" s="381"/>
      <c r="AM50" s="521"/>
      <c r="AN50" s="521"/>
      <c r="AO50" s="521"/>
      <c r="AP50" s="521"/>
      <c r="AQ50" s="521"/>
      <c r="AR50" s="521"/>
      <c r="AS50" s="521"/>
      <c r="AT50" s="521"/>
      <c r="AU50" s="521"/>
      <c r="AV50" s="521"/>
      <c r="AW50" s="521"/>
    </row>
    <row r="51" spans="1:49" s="484" customFormat="1" ht="19.95" customHeight="1" thickBot="1">
      <c r="A51" s="382" t="s">
        <v>450</v>
      </c>
      <c r="B51" s="383"/>
      <c r="C51" s="383"/>
      <c r="D51" s="383"/>
      <c r="E51" s="383"/>
      <c r="F51" s="383"/>
      <c r="G51" s="383"/>
      <c r="H51" s="383"/>
      <c r="I51" s="383"/>
      <c r="J51" s="383"/>
      <c r="K51" s="383"/>
      <c r="L51" s="384" t="s">
        <v>327</v>
      </c>
      <c r="M51" s="383"/>
      <c r="N51" s="383"/>
      <c r="O51" s="383"/>
      <c r="P51" s="383"/>
      <c r="Q51" s="383"/>
      <c r="R51" s="383"/>
      <c r="S51" s="383"/>
      <c r="T51" s="383"/>
      <c r="U51" s="383"/>
      <c r="V51" s="385"/>
      <c r="W51" s="386" t="s">
        <v>133</v>
      </c>
      <c r="X51" s="386"/>
      <c r="Y51" s="386"/>
      <c r="Z51" s="386"/>
      <c r="AA51" s="386"/>
      <c r="AB51" s="386"/>
      <c r="AC51" s="386"/>
      <c r="AD51" s="386"/>
      <c r="AE51" s="386"/>
      <c r="AF51" s="386"/>
      <c r="AG51" s="386"/>
      <c r="AH51" s="387"/>
      <c r="AI51" s="525"/>
      <c r="AJ51" s="525"/>
      <c r="AK51" s="525"/>
      <c r="AL51" s="525"/>
      <c r="AM51" s="525"/>
      <c r="AN51" s="525"/>
      <c r="AO51" s="525"/>
      <c r="AP51" s="525"/>
      <c r="AQ51" s="525"/>
    </row>
    <row r="52" spans="1:49" s="610" customFormat="1" ht="19.95" customHeight="1" thickBot="1">
      <c r="A52" s="345" t="s">
        <v>205</v>
      </c>
      <c r="B52" s="346"/>
      <c r="C52" s="346"/>
      <c r="D52" s="346"/>
      <c r="E52" s="346"/>
      <c r="F52" s="346"/>
      <c r="G52" s="346"/>
      <c r="H52" s="346"/>
      <c r="I52" s="346"/>
      <c r="J52" s="346"/>
      <c r="K52" s="355"/>
      <c r="L52" s="1359" t="s">
        <v>219</v>
      </c>
      <c r="M52" s="1359"/>
      <c r="N52" s="1359"/>
      <c r="O52" s="1359"/>
      <c r="P52" s="1359"/>
      <c r="Q52" s="1359"/>
      <c r="R52" s="1359"/>
      <c r="S52" s="1359"/>
      <c r="T52" s="1359"/>
      <c r="U52" s="1359"/>
      <c r="V52" s="1360"/>
      <c r="W52" s="356" t="s">
        <v>309</v>
      </c>
      <c r="X52" s="356"/>
      <c r="Y52" s="356"/>
      <c r="Z52" s="356"/>
      <c r="AA52" s="356"/>
      <c r="AB52" s="356"/>
      <c r="AC52" s="356"/>
      <c r="AD52" s="356"/>
      <c r="AE52" s="1493" t="s">
        <v>487</v>
      </c>
      <c r="AF52" s="1493"/>
      <c r="AG52" s="1493"/>
      <c r="AH52" s="1494"/>
      <c r="AI52" s="609"/>
      <c r="AJ52" s="609"/>
      <c r="AK52" s="609"/>
      <c r="AL52" s="609"/>
      <c r="AM52" s="609"/>
      <c r="AN52" s="609"/>
    </row>
    <row r="53" spans="1:49" ht="15.75" customHeight="1">
      <c r="A53" s="1369" t="s">
        <v>212</v>
      </c>
      <c r="B53" s="1370"/>
      <c r="C53" s="1399" t="s">
        <v>5</v>
      </c>
      <c r="D53" s="351" t="s">
        <v>725</v>
      </c>
      <c r="E53" s="352"/>
      <c r="F53" s="352"/>
      <c r="G53" s="352"/>
      <c r="H53" s="353"/>
      <c r="I53" s="1379" t="s">
        <v>429</v>
      </c>
      <c r="J53" s="1379" t="s">
        <v>159</v>
      </c>
      <c r="K53" s="1377" t="s">
        <v>216</v>
      </c>
      <c r="L53" s="1383" t="s">
        <v>219</v>
      </c>
      <c r="M53" s="1384"/>
      <c r="N53" s="1381" t="s">
        <v>125</v>
      </c>
      <c r="O53" s="1389" t="s">
        <v>91</v>
      </c>
      <c r="P53" s="1389" t="s">
        <v>4</v>
      </c>
      <c r="Q53" s="1387" t="s">
        <v>165</v>
      </c>
      <c r="R53" s="1448" t="s">
        <v>159</v>
      </c>
      <c r="S53" s="1449"/>
      <c r="T53" s="1449"/>
      <c r="U53" s="1449"/>
      <c r="V53" s="1449"/>
      <c r="W53" s="1365" t="s">
        <v>319</v>
      </c>
      <c r="X53" s="1361" t="s">
        <v>1</v>
      </c>
      <c r="Y53" s="1362"/>
      <c r="Z53" s="1361" t="s">
        <v>304</v>
      </c>
      <c r="AA53" s="1362"/>
      <c r="AB53" s="1489" t="s">
        <v>305</v>
      </c>
      <c r="AC53" s="1489" t="s">
        <v>306</v>
      </c>
      <c r="AD53" s="1491" t="s">
        <v>17</v>
      </c>
      <c r="AF53"/>
      <c r="AG53"/>
      <c r="AH53" s="388"/>
      <c r="AI53"/>
      <c r="AJ53"/>
      <c r="AK53"/>
      <c r="AL53"/>
    </row>
    <row r="54" spans="1:49" ht="15" customHeight="1">
      <c r="A54" s="1371"/>
      <c r="B54" s="1372"/>
      <c r="C54" s="1400"/>
      <c r="D54" s="354" t="s">
        <v>169</v>
      </c>
      <c r="E54" s="354" t="s">
        <v>206</v>
      </c>
      <c r="F54" s="354" t="s">
        <v>207</v>
      </c>
      <c r="G54" s="354" t="s">
        <v>208</v>
      </c>
      <c r="H54" s="354" t="s">
        <v>209</v>
      </c>
      <c r="I54" s="1380"/>
      <c r="J54" s="1380"/>
      <c r="K54" s="1378"/>
      <c r="L54" s="1385"/>
      <c r="M54" s="1386"/>
      <c r="N54" s="1382"/>
      <c r="O54" s="1390"/>
      <c r="P54" s="1390"/>
      <c r="Q54" s="1388"/>
      <c r="R54" s="1452" t="s">
        <v>160</v>
      </c>
      <c r="S54" s="1452" t="s">
        <v>161</v>
      </c>
      <c r="T54" s="1452" t="s">
        <v>162</v>
      </c>
      <c r="U54" s="1452" t="s">
        <v>163</v>
      </c>
      <c r="V54" s="1450" t="s">
        <v>164</v>
      </c>
      <c r="W54" s="1366"/>
      <c r="X54" s="1363"/>
      <c r="Y54" s="1364"/>
      <c r="Z54" s="1425"/>
      <c r="AA54" s="1426"/>
      <c r="AB54" s="1490"/>
      <c r="AC54" s="1490"/>
      <c r="AD54" s="1492"/>
      <c r="AF54"/>
      <c r="AG54"/>
      <c r="AH54" s="388"/>
      <c r="AI54"/>
      <c r="AJ54"/>
      <c r="AK54"/>
      <c r="AL54"/>
    </row>
    <row r="55" spans="1:49" s="600" customFormat="1" ht="18.600000000000001" customHeight="1">
      <c r="A55" s="1512" t="str">
        <f>'Quality-Stat'!$A$13</f>
        <v xml:space="preserve">  Electrical Network - Road Lighting</v>
      </c>
      <c r="B55" s="1513"/>
      <c r="C55" s="447">
        <f>IF('Quality-Stat'!D13="","",'Quality-Stat'!D13)</f>
        <v>102</v>
      </c>
      <c r="D55" s="447">
        <f>IF('Quality-Stat'!E13="","",'Quality-Stat'!E13)</f>
        <v>33</v>
      </c>
      <c r="E55" s="447">
        <f>IF('Quality-Stat'!F13="","",'Quality-Stat'!F13)</f>
        <v>69</v>
      </c>
      <c r="F55" s="447">
        <f>IF('Quality-Stat'!G13="","",'Quality-Stat'!G13)</f>
        <v>0</v>
      </c>
      <c r="G55" s="447">
        <f>IF('Quality-Stat'!H13="","",'Quality-Stat'!H13)</f>
        <v>0</v>
      </c>
      <c r="H55" s="447">
        <f>IF('Quality-Stat'!I13="","",'Quality-Stat'!I13)</f>
        <v>102</v>
      </c>
      <c r="I55" s="447" t="str">
        <f>IF('Quality-Stat'!J13="","",'Quality-Stat'!J13)</f>
        <v/>
      </c>
      <c r="J55" s="447" t="str">
        <f>IF('Quality-Stat'!K13="","",'Quality-Stat'!K13)</f>
        <v/>
      </c>
      <c r="K55" s="447">
        <f>IF('Quality-Stat'!L13="","",'Quality-Stat'!L13)</f>
        <v>102</v>
      </c>
      <c r="L55" s="1385"/>
      <c r="M55" s="1386"/>
      <c r="N55" s="1382"/>
      <c r="O55" s="1390"/>
      <c r="P55" s="1390"/>
      <c r="Q55" s="1388"/>
      <c r="R55" s="1388"/>
      <c r="S55" s="1388"/>
      <c r="T55" s="1388"/>
      <c r="U55" s="1388"/>
      <c r="V55" s="1451"/>
      <c r="W55" s="1518" t="s">
        <v>688</v>
      </c>
      <c r="X55" s="1485" t="str">
        <f>'HSE-Stat'!B4</f>
        <v>Total Hours Worked</v>
      </c>
      <c r="Y55" s="1486"/>
      <c r="Z55" s="1282">
        <f>'HSE-Stat'!D4</f>
        <v>9660</v>
      </c>
      <c r="AA55" s="1283"/>
      <c r="AB55" s="389">
        <f>'HSE-Stat'!E4</f>
        <v>20640</v>
      </c>
      <c r="AC55" s="390">
        <f>'HSE-Stat'!F4</f>
        <v>371624</v>
      </c>
      <c r="AD55" s="391">
        <f>'HSE-Stat'!G4</f>
        <v>371624</v>
      </c>
      <c r="AF55"/>
      <c r="AG55" t="s">
        <v>318</v>
      </c>
      <c r="AH55" s="392">
        <f>+SUM(AD67:AD71)</f>
        <v>62</v>
      </c>
      <c r="AI55"/>
      <c r="AJ55"/>
      <c r="AK55"/>
      <c r="AL55"/>
      <c r="AM55"/>
    </row>
    <row r="56" spans="1:49" ht="18.600000000000001" customHeight="1">
      <c r="A56" s="1510" t="str">
        <f>'Quality-Stat'!$A$14</f>
        <v xml:space="preserve">  Potable Water Network</v>
      </c>
      <c r="B56" s="1511"/>
      <c r="C56" s="447">
        <f>IF('Quality-Stat'!D14="","",'Quality-Stat'!D14)</f>
        <v>53</v>
      </c>
      <c r="D56" s="447">
        <f>IF('Quality-Stat'!E14="","",'Quality-Stat'!E14)</f>
        <v>50</v>
      </c>
      <c r="E56" s="447">
        <f>IF('Quality-Stat'!F14="","",'Quality-Stat'!F14)</f>
        <v>3</v>
      </c>
      <c r="F56" s="447">
        <f>IF('Quality-Stat'!G14="","",'Quality-Stat'!G14)</f>
        <v>0</v>
      </c>
      <c r="G56" s="447">
        <f>IF('Quality-Stat'!H14="","",'Quality-Stat'!H14)</f>
        <v>0</v>
      </c>
      <c r="H56" s="447">
        <f>IF('Quality-Stat'!I14="","",'Quality-Stat'!I14)</f>
        <v>53</v>
      </c>
      <c r="I56" s="447" t="str">
        <f>IF('Quality-Stat'!J14="","",'Quality-Stat'!J14)</f>
        <v/>
      </c>
      <c r="J56" s="447" t="str">
        <f>IF('Quality-Stat'!K14="","",'Quality-Stat'!K14)</f>
        <v/>
      </c>
      <c r="K56" s="447">
        <f>IF('Quality-Stat'!L14="","",'Quality-Stat'!L14)</f>
        <v>53</v>
      </c>
      <c r="L56" s="1408" t="s">
        <v>722</v>
      </c>
      <c r="M56" s="1409"/>
      <c r="N56" s="393">
        <f>'Quality-Stat'!C5</f>
        <v>11</v>
      </c>
      <c r="O56" s="393">
        <f>'Quality-Stat'!D5</f>
        <v>11</v>
      </c>
      <c r="P56" s="393">
        <f>'Quality-Stat'!E5</f>
        <v>0</v>
      </c>
      <c r="Q56" s="393">
        <f>'Quality-Stat'!F5</f>
        <v>5</v>
      </c>
      <c r="R56" s="393">
        <f>'Quality-Stat'!G5</f>
        <v>0</v>
      </c>
      <c r="S56" s="393">
        <f>'Quality-Stat'!H5</f>
        <v>0</v>
      </c>
      <c r="T56" s="393">
        <f>'Quality-Stat'!I5</f>
        <v>0</v>
      </c>
      <c r="U56" s="393">
        <f>'Quality-Stat'!J5</f>
        <v>0</v>
      </c>
      <c r="V56" s="393">
        <f>'Quality-Stat'!K5</f>
        <v>0</v>
      </c>
      <c r="W56" s="1519"/>
      <c r="X56" s="1289" t="str">
        <f>'HSE-Stat'!B5</f>
        <v>Safe Hours Worked</v>
      </c>
      <c r="Y56" s="1290"/>
      <c r="Z56" s="1287">
        <v>6360</v>
      </c>
      <c r="AA56" s="1288"/>
      <c r="AB56" s="394">
        <f>'HSE-Stat'!E5</f>
        <v>20640</v>
      </c>
      <c r="AC56" s="395">
        <f>'HSE-Stat'!F5</f>
        <v>371624</v>
      </c>
      <c r="AD56" s="396">
        <f>'HSE-Stat'!G5</f>
        <v>371624</v>
      </c>
      <c r="AF56"/>
      <c r="AG56" t="s">
        <v>317</v>
      </c>
      <c r="AH56" s="392">
        <f>SUM(AD57:AD66)</f>
        <v>0</v>
      </c>
      <c r="AI56"/>
      <c r="AJ56"/>
      <c r="AK56"/>
      <c r="AL56"/>
      <c r="AM56"/>
    </row>
    <row r="57" spans="1:49" ht="18.600000000000001" customHeight="1">
      <c r="A57" s="1510" t="str">
        <f>'Quality-Stat'!$A$15</f>
        <v xml:space="preserve">  TSE Network</v>
      </c>
      <c r="B57" s="1511"/>
      <c r="C57" s="447">
        <f>IF('Quality-Stat'!D15="","",'Quality-Stat'!D15)</f>
        <v>50</v>
      </c>
      <c r="D57" s="447">
        <f>IF('Quality-Stat'!E15="","",'Quality-Stat'!E15)</f>
        <v>0</v>
      </c>
      <c r="E57" s="447">
        <f>IF('Quality-Stat'!F15="","",'Quality-Stat'!F15)</f>
        <v>50</v>
      </c>
      <c r="F57" s="447">
        <f>IF('Quality-Stat'!G15="","",'Quality-Stat'!G15)</f>
        <v>0</v>
      </c>
      <c r="G57" s="447">
        <f>IF('Quality-Stat'!H15="","",'Quality-Stat'!H15)</f>
        <v>0</v>
      </c>
      <c r="H57" s="447">
        <f>IF('Quality-Stat'!I15="","",'Quality-Stat'!I15)</f>
        <v>50</v>
      </c>
      <c r="I57" s="447">
        <f>IF('Quality-Stat'!J15="","",'Quality-Stat'!J15)</f>
        <v>0</v>
      </c>
      <c r="J57" s="447" t="str">
        <f>IF('Quality-Stat'!K15="","",'Quality-Stat'!K15)</f>
        <v/>
      </c>
      <c r="K57" s="447">
        <f>IF('Quality-Stat'!L15="","",'Quality-Stat'!L15)</f>
        <v>50</v>
      </c>
      <c r="L57" s="1408" t="s">
        <v>710</v>
      </c>
      <c r="M57" s="1409"/>
      <c r="N57" s="393">
        <f>'Quality-Stat'!C6</f>
        <v>20</v>
      </c>
      <c r="O57" s="393">
        <f>'Quality-Stat'!D6</f>
        <v>20</v>
      </c>
      <c r="P57" s="393">
        <f>'Quality-Stat'!E6</f>
        <v>0</v>
      </c>
      <c r="Q57" s="393">
        <f>'Quality-Stat'!F6</f>
        <v>6</v>
      </c>
      <c r="R57" s="393">
        <f>'Quality-Stat'!G6</f>
        <v>0</v>
      </c>
      <c r="S57" s="393">
        <f>'Quality-Stat'!H6</f>
        <v>0</v>
      </c>
      <c r="T57" s="393">
        <f>'Quality-Stat'!I6</f>
        <v>0</v>
      </c>
      <c r="U57" s="393">
        <f>'Quality-Stat'!J6</f>
        <v>0</v>
      </c>
      <c r="V57" s="393">
        <f>'Quality-Stat'!K6</f>
        <v>0</v>
      </c>
      <c r="W57" s="1518" t="s">
        <v>317</v>
      </c>
      <c r="X57" s="1289" t="str">
        <f>'HSE-Stat'!B6</f>
        <v>LTI</v>
      </c>
      <c r="Y57" s="1290"/>
      <c r="Z57" s="1287">
        <f>'HSE-Stat'!D6</f>
        <v>0</v>
      </c>
      <c r="AA57" s="1288"/>
      <c r="AB57" s="394">
        <f>'HSE-Stat'!E6</f>
        <v>0</v>
      </c>
      <c r="AC57" s="395">
        <f>'HSE-Stat'!F6</f>
        <v>0</v>
      </c>
      <c r="AD57" s="396">
        <f>'HSE-Stat'!G6</f>
        <v>0</v>
      </c>
      <c r="AF57"/>
      <c r="AG57"/>
      <c r="AH57" s="388"/>
      <c r="AI57"/>
      <c r="AJ57"/>
      <c r="AK57"/>
      <c r="AL57"/>
      <c r="AM57"/>
    </row>
    <row r="58" spans="1:49" ht="18.600000000000001" customHeight="1">
      <c r="A58" s="1510" t="str">
        <f>'Quality-Stat'!$A$16</f>
        <v xml:space="preserve">  Sewerage Network</v>
      </c>
      <c r="B58" s="1511"/>
      <c r="C58" s="447">
        <f>IF('Quality-Stat'!D16="","",'Quality-Stat'!D16)</f>
        <v>25</v>
      </c>
      <c r="D58" s="447">
        <f>IF('Quality-Stat'!E16="","",'Quality-Stat'!E16)</f>
        <v>25</v>
      </c>
      <c r="E58" s="447">
        <f>IF('Quality-Stat'!F16="","",'Quality-Stat'!F16)</f>
        <v>0</v>
      </c>
      <c r="F58" s="447">
        <f>IF('Quality-Stat'!G16="","",'Quality-Stat'!G16)</f>
        <v>0</v>
      </c>
      <c r="G58" s="447">
        <f>IF('Quality-Stat'!H16="","",'Quality-Stat'!H16)</f>
        <v>0</v>
      </c>
      <c r="H58" s="447">
        <f>IF('Quality-Stat'!I16="","",'Quality-Stat'!I16)</f>
        <v>25</v>
      </c>
      <c r="I58" s="447">
        <v>0</v>
      </c>
      <c r="J58" s="447"/>
      <c r="K58" s="447">
        <f>IF('Quality-Stat'!L16="","",'Quality-Stat'!L16)</f>
        <v>27</v>
      </c>
      <c r="L58" s="1408" t="s">
        <v>451</v>
      </c>
      <c r="M58" s="1409"/>
      <c r="N58" s="393">
        <f>'Quality-Stat'!C7</f>
        <v>223</v>
      </c>
      <c r="O58" s="393">
        <f>'Quality-Stat'!D7</f>
        <v>221</v>
      </c>
      <c r="P58" s="393">
        <f>'Quality-Stat'!E7</f>
        <v>2</v>
      </c>
      <c r="Q58" s="393">
        <f>'Quality-Stat'!F7</f>
        <v>2</v>
      </c>
      <c r="R58" s="393">
        <f>'Quality-Stat'!G7</f>
        <v>2</v>
      </c>
      <c r="S58" s="393">
        <f>'Quality-Stat'!H7</f>
        <v>0</v>
      </c>
      <c r="T58" s="393">
        <f>'Quality-Stat'!I7</f>
        <v>0</v>
      </c>
      <c r="U58" s="393">
        <f>'Quality-Stat'!J7</f>
        <v>0</v>
      </c>
      <c r="V58" s="393">
        <f>'Quality-Stat'!K7</f>
        <v>0</v>
      </c>
      <c r="W58" s="1519"/>
      <c r="X58" s="1487" t="str">
        <f>'HSE-Stat'!B7</f>
        <v>MTC (Healed w/o Disability)</v>
      </c>
      <c r="Y58" s="1488"/>
      <c r="Z58" s="1287">
        <f>'HSE-Stat'!D7</f>
        <v>0</v>
      </c>
      <c r="AA58" s="1288"/>
      <c r="AB58" s="394">
        <f>'HSE-Stat'!E7</f>
        <v>0</v>
      </c>
      <c r="AC58" s="395">
        <f>'HSE-Stat'!F7</f>
        <v>0</v>
      </c>
      <c r="AD58" s="396">
        <f>'HSE-Stat'!G7</f>
        <v>0</v>
      </c>
      <c r="AF58"/>
      <c r="AG58"/>
      <c r="AH58" s="388"/>
      <c r="AI58"/>
      <c r="AJ58"/>
      <c r="AK58"/>
      <c r="AL58"/>
      <c r="AM58"/>
    </row>
    <row r="59" spans="1:49" ht="18.600000000000001" customHeight="1">
      <c r="A59" s="1503" t="str">
        <f>'Quality-Stat'!$A$17</f>
        <v xml:space="preserve">  Storm Water Network</v>
      </c>
      <c r="B59" s="1504"/>
      <c r="C59" s="447">
        <f>IF('Quality-Stat'!D16="","",'Quality-Stat'!D16)</f>
        <v>25</v>
      </c>
      <c r="D59" s="447">
        <f>IF('Quality-Stat'!E17="","",'Quality-Stat'!E17)</f>
        <v>41</v>
      </c>
      <c r="E59" s="447">
        <f>IF('Quality-Stat'!F17="","",'Quality-Stat'!F17)</f>
        <v>33</v>
      </c>
      <c r="F59" s="447">
        <f>IF('Quality-Stat'!G17="","",'Quality-Stat'!G17)</f>
        <v>2</v>
      </c>
      <c r="G59" s="447">
        <f>IF('Quality-Stat'!H17="","",'Quality-Stat'!H17)</f>
        <v>0</v>
      </c>
      <c r="H59" s="447">
        <f>IF('Quality-Stat'!I16="","",'Quality-Stat'!I16)</f>
        <v>25</v>
      </c>
      <c r="I59" s="447">
        <f>IF('Quality-Stat'!J17="","",'Quality-Stat'!J17)</f>
        <v>0</v>
      </c>
      <c r="J59" s="447" t="str">
        <f>IF('Quality-Stat'!K17="","",'Quality-Stat'!K17)</f>
        <v/>
      </c>
      <c r="K59" s="447">
        <f>IF('Quality-Stat'!L17="","",'Quality-Stat'!L17)</f>
        <v>35</v>
      </c>
      <c r="L59" s="946"/>
      <c r="M59" s="947"/>
      <c r="N59" s="393"/>
      <c r="O59" s="393"/>
      <c r="P59" s="393"/>
      <c r="Q59" s="393"/>
      <c r="R59" s="393"/>
      <c r="S59" s="393"/>
      <c r="T59" s="393"/>
      <c r="U59" s="393"/>
      <c r="V59" s="393"/>
      <c r="W59" s="1519"/>
      <c r="X59" s="944"/>
      <c r="Y59" s="945"/>
      <c r="Z59" s="936"/>
      <c r="AA59" s="395"/>
      <c r="AB59" s="394"/>
      <c r="AC59" s="395"/>
      <c r="AD59" s="396"/>
      <c r="AF59"/>
      <c r="AG59"/>
      <c r="AH59" s="388"/>
      <c r="AI59"/>
      <c r="AJ59"/>
      <c r="AK59"/>
      <c r="AL59"/>
      <c r="AM59"/>
    </row>
    <row r="60" spans="1:49" ht="18.600000000000001" customHeight="1">
      <c r="A60" s="1503" t="s">
        <v>1049</v>
      </c>
      <c r="B60" s="1504"/>
      <c r="C60" s="447">
        <f>IF('Quality-Stat'!D17="","",'Quality-Stat'!D17)</f>
        <v>45</v>
      </c>
      <c r="D60" s="447">
        <f>IF('Quality-Stat'!E18="","",'Quality-Stat'!E18)</f>
        <v>37</v>
      </c>
      <c r="E60" s="447">
        <f>IF('Quality-Stat'!F18="","",'Quality-Stat'!F18)</f>
        <v>122</v>
      </c>
      <c r="F60" s="447">
        <f>IF('Quality-Stat'!G18="","",'Quality-Stat'!G18)</f>
        <v>2</v>
      </c>
      <c r="G60" s="447">
        <f>IF('Quality-Stat'!H18="","",'Quality-Stat'!H18)</f>
        <v>0</v>
      </c>
      <c r="H60" s="447">
        <f>IF('Quality-Stat'!I17="","",'Quality-Stat'!I17)</f>
        <v>45</v>
      </c>
      <c r="I60" s="447" t="str">
        <f>IF('Quality-Stat'!J18="","",'Quality-Stat'!J18)</f>
        <v/>
      </c>
      <c r="J60" s="447" t="str">
        <f>IF('Quality-Stat'!K18="","",'Quality-Stat'!K18)</f>
        <v/>
      </c>
      <c r="K60" s="447">
        <f>IF('Quality-Stat'!L18="","",'Quality-Stat'!L18)</f>
        <v>161</v>
      </c>
      <c r="L60" s="1514" t="s">
        <v>452</v>
      </c>
      <c r="M60" s="1515"/>
      <c r="N60" s="393">
        <f>'Quality-Stat'!C8</f>
        <v>6764</v>
      </c>
      <c r="O60" s="393">
        <f>'Quality-Stat'!D8</f>
        <v>6526</v>
      </c>
      <c r="P60" s="393">
        <f>'Quality-Stat'!E8</f>
        <v>238</v>
      </c>
      <c r="Q60" s="393">
        <f>'Quality-Stat'!F8</f>
        <v>1</v>
      </c>
      <c r="R60" s="393">
        <f>'Quality-Stat'!G8</f>
        <v>237</v>
      </c>
      <c r="S60" s="393">
        <f>'Quality-Stat'!H8</f>
        <v>0</v>
      </c>
      <c r="T60" s="393">
        <f>'Quality-Stat'!I8</f>
        <v>0</v>
      </c>
      <c r="U60" s="393">
        <f>'Quality-Stat'!J8</f>
        <v>0</v>
      </c>
      <c r="V60" s="393">
        <f>'Quality-Stat'!K8</f>
        <v>0</v>
      </c>
      <c r="W60" s="1519"/>
      <c r="X60" s="1487" t="str">
        <f>'HSE-Stat'!B8</f>
        <v>MTC (Healed w/ Disability)</v>
      </c>
      <c r="Y60" s="1488"/>
      <c r="Z60" s="1287">
        <f>'HSE-Stat'!D8</f>
        <v>0</v>
      </c>
      <c r="AA60" s="1288"/>
      <c r="AB60" s="394">
        <f>'HSE-Stat'!E8</f>
        <v>0</v>
      </c>
      <c r="AC60" s="395">
        <f>'HSE-Stat'!F8</f>
        <v>0</v>
      </c>
      <c r="AD60" s="396">
        <f>'HSE-Stat'!G8</f>
        <v>0</v>
      </c>
      <c r="AF60"/>
      <c r="AG60"/>
      <c r="AH60" s="388"/>
      <c r="AI60"/>
      <c r="AJ60"/>
      <c r="AK60"/>
      <c r="AL60"/>
      <c r="AM60"/>
    </row>
    <row r="61" spans="1:49" ht="18.600000000000001" customHeight="1" thickBot="1">
      <c r="A61" s="1507" t="s">
        <v>211</v>
      </c>
      <c r="B61" s="1508"/>
      <c r="C61" s="397">
        <f t="shared" ref="C61:K61" si="37">SUM(C55:C60)</f>
        <v>300</v>
      </c>
      <c r="D61" s="397">
        <f t="shared" si="37"/>
        <v>186</v>
      </c>
      <c r="E61" s="397">
        <f t="shared" si="37"/>
        <v>277</v>
      </c>
      <c r="F61" s="397">
        <f t="shared" si="37"/>
        <v>4</v>
      </c>
      <c r="G61" s="397">
        <f t="shared" si="37"/>
        <v>0</v>
      </c>
      <c r="H61" s="397">
        <f t="shared" si="37"/>
        <v>300</v>
      </c>
      <c r="I61" s="397">
        <f t="shared" si="37"/>
        <v>0</v>
      </c>
      <c r="J61" s="397">
        <f t="shared" si="37"/>
        <v>0</v>
      </c>
      <c r="K61" s="397">
        <f t="shared" si="37"/>
        <v>428</v>
      </c>
      <c r="L61" s="398" t="s">
        <v>453</v>
      </c>
      <c r="M61" s="399"/>
      <c r="N61" s="400"/>
      <c r="O61" s="401"/>
      <c r="P61" s="401"/>
      <c r="Q61" s="401"/>
      <c r="R61" s="401"/>
      <c r="S61" s="401"/>
      <c r="T61" s="401"/>
      <c r="U61" s="402"/>
      <c r="V61" s="403"/>
      <c r="W61" s="1519"/>
      <c r="X61" s="1289" t="str">
        <f>'HSE-Stat'!B9</f>
        <v>Near Miss</v>
      </c>
      <c r="Y61" s="1290"/>
      <c r="Z61" s="1287">
        <f>'HSE-Stat'!D9</f>
        <v>0</v>
      </c>
      <c r="AA61" s="1288"/>
      <c r="AB61" s="394">
        <f>'HSE-Stat'!E9</f>
        <v>0</v>
      </c>
      <c r="AC61" s="395">
        <f>'HSE-Stat'!F9</f>
        <v>0</v>
      </c>
      <c r="AD61" s="396">
        <f>'HSE-Stat'!G9</f>
        <v>0</v>
      </c>
      <c r="AF61"/>
      <c r="AG61"/>
      <c r="AH61" s="388"/>
      <c r="AI61"/>
      <c r="AJ61"/>
      <c r="AK61"/>
      <c r="AL61"/>
      <c r="AM61"/>
    </row>
    <row r="62" spans="1:49" ht="15" customHeight="1" thickBot="1">
      <c r="A62" s="345" t="s">
        <v>217</v>
      </c>
      <c r="B62" s="346"/>
      <c r="C62" s="346"/>
      <c r="D62" s="346"/>
      <c r="E62" s="346"/>
      <c r="F62" s="346"/>
      <c r="G62" s="346"/>
      <c r="H62" s="346"/>
      <c r="I62" s="346"/>
      <c r="J62" s="346"/>
      <c r="K62" s="348"/>
      <c r="L62" s="1516" t="s">
        <v>434</v>
      </c>
      <c r="M62" s="1517"/>
      <c r="N62" s="1517"/>
      <c r="O62" s="1410">
        <f>'General Information'!C27</f>
        <v>45963</v>
      </c>
      <c r="P62" s="1411"/>
      <c r="Q62" s="1453" t="s">
        <v>454</v>
      </c>
      <c r="R62" s="1421"/>
      <c r="S62" s="1421"/>
      <c r="T62" s="1421"/>
      <c r="U62" s="1458">
        <f>'General Information'!C39</f>
        <v>45964</v>
      </c>
      <c r="V62" s="1458"/>
      <c r="W62" s="1519"/>
      <c r="X62" s="1289" t="str">
        <f>'HSE-Stat'!B10</f>
        <v>First Aid Cases</v>
      </c>
      <c r="Y62" s="1290"/>
      <c r="Z62" s="1287">
        <f>'HSE-Stat'!D10</f>
        <v>0</v>
      </c>
      <c r="AA62" s="1288"/>
      <c r="AB62" s="394">
        <f>'HSE-Stat'!E10</f>
        <v>0</v>
      </c>
      <c r="AC62" s="395">
        <f>'HSE-Stat'!F10</f>
        <v>0</v>
      </c>
      <c r="AD62" s="396">
        <f>'HSE-Stat'!G10</f>
        <v>0</v>
      </c>
      <c r="AE62" s="1422" t="s">
        <v>488</v>
      </c>
      <c r="AF62" s="1423"/>
      <c r="AG62" s="1423"/>
      <c r="AH62" s="1424"/>
    </row>
    <row r="63" spans="1:49" ht="15.45" customHeight="1">
      <c r="A63" s="1429" t="s">
        <v>212</v>
      </c>
      <c r="B63" s="1430"/>
      <c r="C63" s="1414" t="s">
        <v>5</v>
      </c>
      <c r="D63" s="349" t="s">
        <v>726</v>
      </c>
      <c r="E63" s="349"/>
      <c r="F63" s="349"/>
      <c r="G63" s="349"/>
      <c r="H63" s="349"/>
      <c r="I63" s="1416" t="s">
        <v>322</v>
      </c>
      <c r="J63" s="1412" t="s">
        <v>159</v>
      </c>
      <c r="K63" s="1418" t="s">
        <v>216</v>
      </c>
      <c r="L63" s="1420" t="s">
        <v>435</v>
      </c>
      <c r="M63" s="1421"/>
      <c r="N63" s="1421"/>
      <c r="O63" s="1410">
        <f>'General Information'!C28</f>
        <v>45963</v>
      </c>
      <c r="P63" s="1411"/>
      <c r="Q63" s="1453" t="s">
        <v>455</v>
      </c>
      <c r="R63" s="1421"/>
      <c r="S63" s="1421"/>
      <c r="T63" s="1421"/>
      <c r="U63" s="1459">
        <f>'General Information'!C40</f>
        <v>2</v>
      </c>
      <c r="V63" s="1459"/>
      <c r="W63" s="1519"/>
      <c r="X63" s="1289" t="str">
        <f>'HSE-Stat'!B11</f>
        <v>Fatality</v>
      </c>
      <c r="Y63" s="1290"/>
      <c r="Z63" s="1287">
        <f>'HSE-Stat'!D11</f>
        <v>0</v>
      </c>
      <c r="AA63" s="1288"/>
      <c r="AB63" s="394">
        <f>'HSE-Stat'!E11</f>
        <v>0</v>
      </c>
      <c r="AC63" s="395">
        <f>'HSE-Stat'!F11</f>
        <v>0</v>
      </c>
      <c r="AD63" s="396">
        <f>'HSE-Stat'!G11</f>
        <v>0</v>
      </c>
      <c r="AE63" s="1422"/>
      <c r="AF63" s="1423"/>
      <c r="AG63" s="1423"/>
      <c r="AH63" s="1424"/>
    </row>
    <row r="64" spans="1:49" ht="15.75" customHeight="1">
      <c r="A64" s="1431"/>
      <c r="B64" s="1432"/>
      <c r="C64" s="1415"/>
      <c r="D64" s="350" t="s">
        <v>169</v>
      </c>
      <c r="E64" s="350" t="s">
        <v>206</v>
      </c>
      <c r="F64" s="350" t="s">
        <v>207</v>
      </c>
      <c r="G64" s="350" t="s">
        <v>208</v>
      </c>
      <c r="H64" s="350" t="s">
        <v>209</v>
      </c>
      <c r="I64" s="1417" t="s">
        <v>210</v>
      </c>
      <c r="J64" s="1413"/>
      <c r="K64" s="1419"/>
      <c r="L64" s="1420" t="s">
        <v>436</v>
      </c>
      <c r="M64" s="1421"/>
      <c r="N64" s="1421"/>
      <c r="O64" s="1410">
        <f>'General Information'!C31</f>
        <v>45950</v>
      </c>
      <c r="P64" s="1411"/>
      <c r="Q64" s="1453" t="s">
        <v>456</v>
      </c>
      <c r="R64" s="1421"/>
      <c r="S64" s="1421"/>
      <c r="T64" s="1421"/>
      <c r="U64" s="1458">
        <f>'General Information'!C41</f>
        <v>45964</v>
      </c>
      <c r="V64" s="1460"/>
      <c r="W64" s="1519"/>
      <c r="X64" s="1289" t="str">
        <f>'HSE-Stat'!B12</f>
        <v>Fire Incident Cases</v>
      </c>
      <c r="Y64" s="1290"/>
      <c r="Z64" s="1287">
        <f>'HSE-Stat'!D12</f>
        <v>0</v>
      </c>
      <c r="AA64" s="1288"/>
      <c r="AB64" s="394">
        <f>'HSE-Stat'!E12</f>
        <v>0</v>
      </c>
      <c r="AC64" s="395">
        <f>'HSE-Stat'!F12</f>
        <v>0</v>
      </c>
      <c r="AD64" s="396">
        <f>'HSE-Stat'!G12</f>
        <v>0</v>
      </c>
      <c r="AF64"/>
      <c r="AG64"/>
      <c r="AH64" s="388"/>
    </row>
    <row r="65" spans="1:34" ht="18.600000000000001" customHeight="1">
      <c r="A65" s="1505" t="str">
        <f>'Quality-Stat'!$A$25</f>
        <v xml:space="preserve">  Electrical Network - Road Lighting</v>
      </c>
      <c r="B65" s="1506"/>
      <c r="C65" s="447" t="str">
        <f>IF('Quality-Stat'!D25="","",'Quality-Stat'!D25)</f>
        <v/>
      </c>
      <c r="D65" s="447">
        <f>IF('Quality-Stat'!E25="","",'Quality-Stat'!E25)</f>
        <v>0</v>
      </c>
      <c r="E65" s="447">
        <f>IF('Quality-Stat'!F25="","",'Quality-Stat'!F25)</f>
        <v>26</v>
      </c>
      <c r="F65" s="447">
        <f>IF('Quality-Stat'!G25="","",'Quality-Stat'!G25)</f>
        <v>0</v>
      </c>
      <c r="G65" s="447">
        <f>IF('Quality-Stat'!H25="","",'Quality-Stat'!H25)</f>
        <v>0</v>
      </c>
      <c r="H65" s="447">
        <f>IF('Quality-Stat'!I25="","",'Quality-Stat'!I25)</f>
        <v>25</v>
      </c>
      <c r="I65" s="447">
        <f>IF('Quality-Stat'!J25="","",'Quality-Stat'!J25)</f>
        <v>0</v>
      </c>
      <c r="J65" s="447">
        <f>IF('Quality-Stat'!K25="","",'Quality-Stat'!K25)</f>
        <v>0</v>
      </c>
      <c r="K65" s="447">
        <f>IF('Quality-Stat'!L25="","",'Quality-Stat'!L25)</f>
        <v>26</v>
      </c>
      <c r="L65" s="1420" t="s">
        <v>437</v>
      </c>
      <c r="M65" s="1421"/>
      <c r="N65" s="1421"/>
      <c r="O65" s="1410">
        <f>'General Information'!C32</f>
        <v>45950</v>
      </c>
      <c r="P65" s="1411"/>
      <c r="Q65" s="1453" t="s">
        <v>457</v>
      </c>
      <c r="R65" s="1421"/>
      <c r="S65" s="1421"/>
      <c r="T65" s="1421"/>
      <c r="U65" s="1458">
        <f>'General Information'!C44</f>
        <v>0</v>
      </c>
      <c r="V65" s="1460"/>
      <c r="W65" s="1519"/>
      <c r="X65" s="1289" t="str">
        <f>'HSE-Stat'!B13</f>
        <v>Vehicle Incident</v>
      </c>
      <c r="Y65" s="1290"/>
      <c r="Z65" s="1287">
        <f>'HSE-Stat'!D13</f>
        <v>0</v>
      </c>
      <c r="AA65" s="1288"/>
      <c r="AB65" s="394">
        <f>'HSE-Stat'!E13</f>
        <v>0</v>
      </c>
      <c r="AC65" s="395">
        <f>'HSE-Stat'!F13</f>
        <v>0</v>
      </c>
      <c r="AD65" s="396">
        <f>'HSE-Stat'!G13</f>
        <v>0</v>
      </c>
      <c r="AF65"/>
      <c r="AG65"/>
      <c r="AH65" s="388"/>
    </row>
    <row r="66" spans="1:34" ht="18.600000000000001" customHeight="1">
      <c r="A66" s="1427" t="str">
        <f>'Quality-Stat'!$A$26</f>
        <v xml:space="preserve">  Potable Water Network</v>
      </c>
      <c r="B66" s="1428"/>
      <c r="C66" s="447">
        <f>IF('Quality-Stat'!D26="","",'Quality-Stat'!D26)</f>
        <v>0</v>
      </c>
      <c r="D66" s="447">
        <f>IF('Quality-Stat'!E26="","",'Quality-Stat'!E26)</f>
        <v>0</v>
      </c>
      <c r="E66" s="447">
        <f>IF('Quality-Stat'!F26="","",'Quality-Stat'!F26)</f>
        <v>6</v>
      </c>
      <c r="F66" s="447">
        <f>IF('Quality-Stat'!G26="","",'Quality-Stat'!G26)</f>
        <v>0</v>
      </c>
      <c r="G66" s="447">
        <f>IF('Quality-Stat'!H26="","",'Quality-Stat'!H26)</f>
        <v>0</v>
      </c>
      <c r="H66" s="447">
        <f>IF('Quality-Stat'!I26="","",'Quality-Stat'!I26)</f>
        <v>5</v>
      </c>
      <c r="I66" s="447">
        <f>IF('Quality-Stat'!J26="","",'Quality-Stat'!J26)</f>
        <v>0</v>
      </c>
      <c r="J66" s="447">
        <f>IF('Quality-Stat'!K26="","",'Quality-Stat'!K26)</f>
        <v>1</v>
      </c>
      <c r="K66" s="447">
        <f>IF('Quality-Stat'!L26="","",'Quality-Stat'!L26)</f>
        <v>6</v>
      </c>
      <c r="L66" s="1420" t="s">
        <v>438</v>
      </c>
      <c r="M66" s="1421"/>
      <c r="N66" s="1421"/>
      <c r="O66" s="1410" t="e">
        <f>'General Information'!#REF!</f>
        <v>#REF!</v>
      </c>
      <c r="P66" s="1411"/>
      <c r="Q66" s="1453" t="s">
        <v>458</v>
      </c>
      <c r="R66" s="1421"/>
      <c r="S66" s="1421"/>
      <c r="T66" s="1421"/>
      <c r="U66" s="1459">
        <f>'General Information'!C45</f>
        <v>0</v>
      </c>
      <c r="V66" s="1459"/>
      <c r="W66" s="1520"/>
      <c r="X66" s="1289" t="str">
        <f>'HSE-Stat'!B14</f>
        <v>Property Damages</v>
      </c>
      <c r="Y66" s="1290"/>
      <c r="Z66" s="1287">
        <f>'HSE-Stat'!D14</f>
        <v>0</v>
      </c>
      <c r="AA66" s="1288"/>
      <c r="AB66" s="394">
        <f>'HSE-Stat'!E14</f>
        <v>0</v>
      </c>
      <c r="AC66" s="395">
        <f>'HSE-Stat'!F14</f>
        <v>0</v>
      </c>
      <c r="AD66" s="396">
        <f>'HSE-Stat'!G14</f>
        <v>0</v>
      </c>
      <c r="AF66"/>
      <c r="AG66"/>
      <c r="AH66" s="388"/>
    </row>
    <row r="67" spans="1:34" ht="18.600000000000001" customHeight="1">
      <c r="A67" s="1427" t="str">
        <f>'Quality-Stat'!$A$27</f>
        <v xml:space="preserve">  TSE Network</v>
      </c>
      <c r="B67" s="1428"/>
      <c r="C67" s="447">
        <f>IF('Quality-Stat'!D27="","",'Quality-Stat'!D27)</f>
        <v>0</v>
      </c>
      <c r="D67" s="447">
        <f>IF('Quality-Stat'!E27="","",'Quality-Stat'!E27)</f>
        <v>0</v>
      </c>
      <c r="E67" s="447">
        <f>IF('Quality-Stat'!F27="","",'Quality-Stat'!F27)</f>
        <v>6</v>
      </c>
      <c r="F67" s="447">
        <f>IF('Quality-Stat'!G27="","",'Quality-Stat'!G27)</f>
        <v>0</v>
      </c>
      <c r="G67" s="447">
        <f>IF('Quality-Stat'!H27="","",'Quality-Stat'!H27)</f>
        <v>0</v>
      </c>
      <c r="H67" s="447">
        <f>IF('Quality-Stat'!I27="","",'Quality-Stat'!I27)</f>
        <v>6</v>
      </c>
      <c r="I67" s="447">
        <f>IF('Quality-Stat'!J27="","",'Quality-Stat'!J27)</f>
        <v>0</v>
      </c>
      <c r="J67" s="447">
        <f>IF('Quality-Stat'!K27="","",'Quality-Stat'!K27)</f>
        <v>0</v>
      </c>
      <c r="K67" s="447">
        <f>IF('Quality-Stat'!L27="","",'Quality-Stat'!L27)</f>
        <v>6</v>
      </c>
      <c r="L67" s="1454" t="s">
        <v>328</v>
      </c>
      <c r="M67" s="1455"/>
      <c r="N67" s="1455"/>
      <c r="O67" s="1455"/>
      <c r="P67" s="1455"/>
      <c r="Q67" s="1455"/>
      <c r="R67" s="1455"/>
      <c r="S67" s="1455"/>
      <c r="T67" s="1455"/>
      <c r="U67" s="1455"/>
      <c r="V67" s="1456"/>
      <c r="W67" s="1518" t="s">
        <v>318</v>
      </c>
      <c r="X67" s="1289" t="str">
        <f>'HSE-Stat'!B15</f>
        <v xml:space="preserve">Induction Training </v>
      </c>
      <c r="Y67" s="1290"/>
      <c r="Z67" s="1287">
        <v>0</v>
      </c>
      <c r="AA67" s="1288"/>
      <c r="AB67" s="394">
        <f>'HSE-Stat'!E15</f>
        <v>0</v>
      </c>
      <c r="AC67" s="395">
        <f>'HSE-Stat'!F15</f>
        <v>7</v>
      </c>
      <c r="AD67" s="396">
        <f>'HSE-Stat'!G15</f>
        <v>8</v>
      </c>
      <c r="AF67"/>
      <c r="AG67"/>
      <c r="AH67" s="388"/>
    </row>
    <row r="68" spans="1:34" ht="18.600000000000001" customHeight="1" thickBot="1">
      <c r="A68" s="1427" t="str">
        <f>'Quality-Stat'!$A$28</f>
        <v xml:space="preserve">  Sewerage Network</v>
      </c>
      <c r="B68" s="1428"/>
      <c r="C68" s="447">
        <f>IF('Quality-Stat'!D28="","",'Quality-Stat'!D28)</f>
        <v>0</v>
      </c>
      <c r="D68" s="447">
        <f>IF('Quality-Stat'!E28="","",'Quality-Stat'!E28)</f>
        <v>0</v>
      </c>
      <c r="E68" s="447">
        <f>IF('Quality-Stat'!F28="","",'Quality-Stat'!F28)</f>
        <v>7</v>
      </c>
      <c r="F68" s="447">
        <f>IF('Quality-Stat'!G28="","",'Quality-Stat'!G28)</f>
        <v>0</v>
      </c>
      <c r="G68" s="447">
        <f>IF('Quality-Stat'!H28="","",'Quality-Stat'!H28)</f>
        <v>0</v>
      </c>
      <c r="H68" s="447">
        <f>IF('Quality-Stat'!I28="","",'Quality-Stat'!I28)</f>
        <v>6</v>
      </c>
      <c r="I68" s="447">
        <f>IF('Quality-Stat'!J28="","",'Quality-Stat'!J28)</f>
        <v>0</v>
      </c>
      <c r="J68" s="447">
        <f>IF('Quality-Stat'!K28="","",'Quality-Stat'!K28)</f>
        <v>0</v>
      </c>
      <c r="K68" s="447">
        <f>IF('Quality-Stat'!L28="","",'Quality-Stat'!L28)</f>
        <v>7</v>
      </c>
      <c r="L68" s="1457" t="s">
        <v>462</v>
      </c>
      <c r="M68" s="1457"/>
      <c r="N68" s="404">
        <f>'Invoice Log'!U3</f>
        <v>13</v>
      </c>
      <c r="O68" s="1323" t="s">
        <v>338</v>
      </c>
      <c r="P68" s="1324"/>
      <c r="Q68" s="1324"/>
      <c r="R68" s="405">
        <f>'Invoice Log'!Y3</f>
        <v>43497867.43</v>
      </c>
      <c r="T68" s="407" t="s">
        <v>441</v>
      </c>
      <c r="U68" s="408">
        <f>O4</f>
        <v>140467862</v>
      </c>
      <c r="V68" s="409"/>
      <c r="W68" s="1519"/>
      <c r="X68" s="1289" t="str">
        <f>'HSE-Stat'!B16</f>
        <v>No.of Internal Training</v>
      </c>
      <c r="Y68" s="1290"/>
      <c r="Z68" s="1287">
        <f>'HSE-Stat'!D16</f>
        <v>0</v>
      </c>
      <c r="AA68" s="1288"/>
      <c r="AB68" s="394">
        <f>'HSE-Stat'!E16</f>
        <v>1</v>
      </c>
      <c r="AC68" s="395">
        <f>'HSE-Stat'!F16</f>
        <v>18</v>
      </c>
      <c r="AD68" s="396">
        <f>'HSE-Stat'!G16</f>
        <v>18</v>
      </c>
      <c r="AF68"/>
      <c r="AG68"/>
      <c r="AH68" s="388"/>
    </row>
    <row r="69" spans="1:34" ht="18.600000000000001" customHeight="1" thickBot="1">
      <c r="A69" s="1501" t="str">
        <f>'Quality-Stat'!$A$29</f>
        <v xml:space="preserve">  Storm Water Network</v>
      </c>
      <c r="B69" s="1502"/>
      <c r="C69" s="447">
        <f>IF('Quality-Stat'!D29="","",'Quality-Stat'!D29)</f>
        <v>0</v>
      </c>
      <c r="D69" s="447">
        <f>IF('Quality-Stat'!E29="","",'Quality-Stat'!E29)</f>
        <v>0</v>
      </c>
      <c r="E69" s="447">
        <f>IF('Quality-Stat'!F29="","",'Quality-Stat'!F29)</f>
        <v>7</v>
      </c>
      <c r="F69" s="447">
        <f>IF('Quality-Stat'!G29="","",'Quality-Stat'!G29)</f>
        <v>0</v>
      </c>
      <c r="G69" s="447">
        <f>IF('Quality-Stat'!H29="","",'Quality-Stat'!H29)</f>
        <v>0</v>
      </c>
      <c r="H69" s="447">
        <f>IF('Quality-Stat'!I29="","",'Quality-Stat'!I29)</f>
        <v>6</v>
      </c>
      <c r="I69" s="447">
        <f>IF('Quality-Stat'!J29="","",'Quality-Stat'!J29)</f>
        <v>0</v>
      </c>
      <c r="J69" s="447">
        <f>IF('Quality-Stat'!K29="","",'Quality-Stat'!K29)</f>
        <v>0</v>
      </c>
      <c r="K69" s="447">
        <f>IF('Quality-Stat'!L29="","",'Quality-Stat'!L29)</f>
        <v>7</v>
      </c>
      <c r="L69" s="1457" t="s">
        <v>463</v>
      </c>
      <c r="M69" s="1457"/>
      <c r="N69" s="404">
        <f>'Invoice Log'!U5</f>
        <v>9</v>
      </c>
      <c r="O69" s="1323" t="s">
        <v>339</v>
      </c>
      <c r="P69" s="1324"/>
      <c r="Q69" s="1324"/>
      <c r="R69" s="410">
        <f>'Invoice Log'!Y5</f>
        <v>29853856.43</v>
      </c>
      <c r="T69" s="406" t="s">
        <v>440</v>
      </c>
      <c r="U69" s="411">
        <f>H22</f>
        <v>52406756.140000001</v>
      </c>
      <c r="V69" s="412"/>
      <c r="W69" s="1519"/>
      <c r="X69" s="1289" t="str">
        <f>'HSE-Stat'!B17</f>
        <v>No.of Internal Audit</v>
      </c>
      <c r="Y69" s="1290"/>
      <c r="Z69" s="1287">
        <f>'HSE-Stat'!D17</f>
        <v>0</v>
      </c>
      <c r="AA69" s="1288"/>
      <c r="AB69" s="394">
        <f>'HSE-Stat'!E17</f>
        <v>0</v>
      </c>
      <c r="AC69" s="395">
        <f>'HSE-Stat'!F17</f>
        <v>0</v>
      </c>
      <c r="AD69" s="396">
        <f>'HSE-Stat'!G17</f>
        <v>0</v>
      </c>
      <c r="AF69"/>
      <c r="AG69"/>
      <c r="AH69" s="388"/>
    </row>
    <row r="70" spans="1:34" ht="18.600000000000001" customHeight="1" thickBot="1">
      <c r="A70" s="1507" t="s">
        <v>211</v>
      </c>
      <c r="B70" s="1508"/>
      <c r="C70" s="413">
        <f t="shared" ref="C70:K70" si="38">SUM(C65:C69)</f>
        <v>0</v>
      </c>
      <c r="D70" s="413">
        <f t="shared" si="38"/>
        <v>0</v>
      </c>
      <c r="E70" s="413">
        <f t="shared" si="38"/>
        <v>52</v>
      </c>
      <c r="F70" s="413">
        <f t="shared" si="38"/>
        <v>0</v>
      </c>
      <c r="G70" s="413">
        <f t="shared" si="38"/>
        <v>0</v>
      </c>
      <c r="H70" s="413">
        <f t="shared" si="38"/>
        <v>48</v>
      </c>
      <c r="I70" s="413">
        <f t="shared" si="38"/>
        <v>0</v>
      </c>
      <c r="J70" s="413">
        <f t="shared" si="38"/>
        <v>1</v>
      </c>
      <c r="K70" s="414">
        <f t="shared" si="38"/>
        <v>52</v>
      </c>
      <c r="L70" s="1509" t="s">
        <v>330</v>
      </c>
      <c r="M70" s="1457"/>
      <c r="N70" s="404">
        <f>'Invoice Log'!U6</f>
        <v>9</v>
      </c>
      <c r="O70" s="1323" t="s">
        <v>340</v>
      </c>
      <c r="P70" s="1324"/>
      <c r="Q70" s="1324"/>
      <c r="R70" s="410">
        <f>'Invoice Log'!Y6</f>
        <v>34389934.894500002</v>
      </c>
      <c r="T70" s="415" t="s">
        <v>442</v>
      </c>
      <c r="U70" s="411">
        <f>I22</f>
        <v>66820404.650000006</v>
      </c>
      <c r="V70" s="412"/>
      <c r="W70" s="1519"/>
      <c r="X70" s="1289" t="str">
        <f>'HSE-Stat'!B18</f>
        <v>No. of Toolbox Talks</v>
      </c>
      <c r="Y70" s="1290"/>
      <c r="Z70" s="1287">
        <f>'HSE-Stat'!D18</f>
        <v>1</v>
      </c>
      <c r="AA70" s="1288"/>
      <c r="AB70" s="394">
        <f>'HSE-Stat'!E18</f>
        <v>2</v>
      </c>
      <c r="AC70" s="395">
        <f>'HSE-Stat'!F18</f>
        <v>36</v>
      </c>
      <c r="AD70" s="396">
        <f>'HSE-Stat'!G18</f>
        <v>36</v>
      </c>
      <c r="AF70"/>
      <c r="AG70"/>
      <c r="AH70" s="388"/>
    </row>
    <row r="71" spans="1:34" ht="14.4" customHeight="1" thickBot="1">
      <c r="A71" s="345" t="s">
        <v>313</v>
      </c>
      <c r="B71" s="346"/>
      <c r="C71" s="346"/>
      <c r="D71" s="346"/>
      <c r="E71" s="346"/>
      <c r="F71" s="346"/>
      <c r="G71" s="346"/>
      <c r="H71" s="346"/>
      <c r="I71" s="346"/>
      <c r="J71" s="346"/>
      <c r="K71" s="347"/>
      <c r="L71" s="1457" t="s">
        <v>331</v>
      </c>
      <c r="M71" s="1457"/>
      <c r="N71" s="404">
        <f>N69-N70</f>
        <v>0</v>
      </c>
      <c r="O71" s="1323" t="s">
        <v>366</v>
      </c>
      <c r="P71" s="1324"/>
      <c r="Q71" s="1324"/>
      <c r="R71" s="416">
        <f>'Invoice Log'!AB3</f>
        <v>46295</v>
      </c>
      <c r="T71" s="415" t="s">
        <v>459</v>
      </c>
      <c r="U71" s="417">
        <f>R68</f>
        <v>43497867.43</v>
      </c>
      <c r="V71" s="418"/>
      <c r="W71" s="1521"/>
      <c r="X71" s="1483" t="str">
        <f>'HSE-Stat'!B19</f>
        <v>Safety Awards/Incentives</v>
      </c>
      <c r="Y71" s="1484"/>
      <c r="Z71" s="1321">
        <f>'HSE-Stat'!D19</f>
        <v>0</v>
      </c>
      <c r="AA71" s="1322"/>
      <c r="AB71" s="394">
        <f>'HSE-Stat'!E19</f>
        <v>0</v>
      </c>
      <c r="AC71" s="395">
        <f>'HSE-Stat'!F19</f>
        <v>0</v>
      </c>
      <c r="AD71" s="396">
        <f>'HSE-Stat'!G19</f>
        <v>0</v>
      </c>
      <c r="AF71"/>
      <c r="AG71"/>
      <c r="AH71" s="388"/>
    </row>
    <row r="72" spans="1:34" ht="14.4" customHeight="1" thickBot="1">
      <c r="A72" s="1333" t="s">
        <v>212</v>
      </c>
      <c r="B72" s="1334"/>
      <c r="C72" s="1319" t="s">
        <v>316</v>
      </c>
      <c r="D72" s="1319" t="s">
        <v>314</v>
      </c>
      <c r="E72" s="1319" t="s">
        <v>315</v>
      </c>
      <c r="F72" s="1319" t="s">
        <v>323</v>
      </c>
      <c r="G72" s="1319" t="s">
        <v>428</v>
      </c>
      <c r="H72" s="1319" t="s">
        <v>325</v>
      </c>
      <c r="I72" s="1444" t="s">
        <v>326</v>
      </c>
      <c r="J72" s="1444"/>
      <c r="K72" s="1444"/>
      <c r="L72" s="1457" t="s">
        <v>101</v>
      </c>
      <c r="M72" s="1457"/>
      <c r="N72" s="419">
        <f>'Invoice Log'!M3</f>
        <v>0.1</v>
      </c>
      <c r="O72" s="1323" t="s">
        <v>341</v>
      </c>
      <c r="P72" s="1324"/>
      <c r="Q72" s="1324"/>
      <c r="R72" s="410">
        <f>'Invoice Log'!Q3</f>
        <v>14046786.200000001</v>
      </c>
      <c r="T72" s="415" t="s">
        <v>460</v>
      </c>
      <c r="U72" s="417">
        <f>R69</f>
        <v>29853856.43</v>
      </c>
      <c r="V72" s="420"/>
      <c r="W72" s="1340" t="s">
        <v>414</v>
      </c>
      <c r="X72" s="1341"/>
      <c r="Y72" s="1341"/>
      <c r="Z72" s="1341"/>
      <c r="AA72" s="1341"/>
      <c r="AB72" s="1341"/>
      <c r="AC72" s="1341"/>
      <c r="AD72" s="1341"/>
      <c r="AE72" s="1341"/>
      <c r="AF72" s="1341"/>
      <c r="AG72" s="1341"/>
      <c r="AH72" s="1342"/>
    </row>
    <row r="73" spans="1:34" ht="14.4" customHeight="1" thickBot="1">
      <c r="A73" s="1335"/>
      <c r="B73" s="1336"/>
      <c r="C73" s="1320"/>
      <c r="D73" s="1320" t="s">
        <v>169</v>
      </c>
      <c r="E73" s="1320" t="s">
        <v>206</v>
      </c>
      <c r="F73" s="1320" t="s">
        <v>207</v>
      </c>
      <c r="G73" s="1320" t="s">
        <v>208</v>
      </c>
      <c r="H73" s="1320" t="s">
        <v>209</v>
      </c>
      <c r="I73" s="1445"/>
      <c r="J73" s="1445"/>
      <c r="K73" s="1445"/>
      <c r="L73" s="1457" t="s">
        <v>102</v>
      </c>
      <c r="M73" s="1457"/>
      <c r="N73" s="419">
        <f>'Invoice Log'!M4</f>
        <v>0</v>
      </c>
      <c r="O73" s="1323" t="s">
        <v>342</v>
      </c>
      <c r="P73" s="1324"/>
      <c r="Q73" s="1324"/>
      <c r="R73" s="410">
        <f>'Invoice Log'!Q4</f>
        <v>0</v>
      </c>
      <c r="T73" s="415" t="s">
        <v>461</v>
      </c>
      <c r="U73" s="417">
        <f>R70</f>
        <v>34389934.894500002</v>
      </c>
      <c r="V73" s="420"/>
      <c r="W73" s="1343"/>
      <c r="X73" s="1344"/>
      <c r="Y73" s="1344"/>
      <c r="Z73" s="1344"/>
      <c r="AA73" s="1344"/>
      <c r="AB73" s="1344"/>
      <c r="AC73" s="1344"/>
      <c r="AD73" s="1344"/>
      <c r="AE73" s="1344"/>
      <c r="AF73" s="1344"/>
      <c r="AG73" s="1344"/>
      <c r="AH73" s="1345"/>
    </row>
    <row r="74" spans="1:34" ht="18.600000000000001" customHeight="1" thickBot="1">
      <c r="A74" s="1505" t="str">
        <f>'Quality-Stat'!$A$35</f>
        <v xml:space="preserve">  Electrical Network - Road Lighting</v>
      </c>
      <c r="B74" s="1506"/>
      <c r="C74" s="447">
        <f>IF('Quality-Stat'!D35="","",'Quality-Stat'!D35)</f>
        <v>9</v>
      </c>
      <c r="D74" s="447">
        <f>IF('Quality-Stat'!E35="","",'Quality-Stat'!E35)</f>
        <v>9</v>
      </c>
      <c r="E74" s="447">
        <f>IF('Quality-Stat'!F35="","",'Quality-Stat'!F35)</f>
        <v>7</v>
      </c>
      <c r="F74" s="447">
        <f>IF('Quality-Stat'!G35="","",'Quality-Stat'!G35)</f>
        <v>2</v>
      </c>
      <c r="G74" s="447">
        <f>IF('Quality-Stat'!H35="","",'Quality-Stat'!H35)</f>
        <v>8000</v>
      </c>
      <c r="H74" s="447">
        <f>IF('Quality-Stat'!I35="","",'Quality-Stat'!I35)</f>
        <v>0</v>
      </c>
      <c r="I74" s="1446"/>
      <c r="J74" s="1446"/>
      <c r="K74" s="1447"/>
      <c r="L74" s="1457" t="s">
        <v>332</v>
      </c>
      <c r="M74" s="1457"/>
      <c r="N74" s="421">
        <f>'Invoice Log'!M5</f>
        <v>4.1290583606946337E-4</v>
      </c>
      <c r="O74" s="1323" t="s">
        <v>343</v>
      </c>
      <c r="P74" s="1324"/>
      <c r="Q74" s="1324"/>
      <c r="R74" s="422">
        <f>'Invoice Log'!M6</f>
        <v>58000</v>
      </c>
      <c r="S74" s="423"/>
      <c r="T74" s="424"/>
      <c r="U74" s="425"/>
      <c r="V74" s="426"/>
      <c r="W74" s="1346" t="s">
        <v>333</v>
      </c>
      <c r="X74" s="1293" t="s">
        <v>334</v>
      </c>
      <c r="Y74" s="1279" t="s">
        <v>335</v>
      </c>
      <c r="Z74" s="1279"/>
      <c r="AA74" s="1279"/>
      <c r="AB74" s="1279"/>
      <c r="AC74" s="1279"/>
      <c r="AD74" s="1293" t="s">
        <v>71</v>
      </c>
      <c r="AE74" s="1293" t="s">
        <v>42</v>
      </c>
      <c r="AF74" s="1293" t="s">
        <v>379</v>
      </c>
      <c r="AG74" s="1293" t="s">
        <v>336</v>
      </c>
      <c r="AH74" s="1294" t="s">
        <v>73</v>
      </c>
    </row>
    <row r="75" spans="1:34" ht="18.600000000000001" customHeight="1">
      <c r="A75" s="1427" t="str">
        <f>'Quality-Stat'!$A$36</f>
        <v xml:space="preserve">  Potable Water Network</v>
      </c>
      <c r="B75" s="1428"/>
      <c r="C75" s="447">
        <f>IF('Quality-Stat'!D36="","",'Quality-Stat'!D36)</f>
        <v>3</v>
      </c>
      <c r="D75" s="447">
        <f>IF('Quality-Stat'!E36="","",'Quality-Stat'!E36)</f>
        <v>3</v>
      </c>
      <c r="E75" s="447">
        <f>IF('Quality-Stat'!F36="","",'Quality-Stat'!F36)</f>
        <v>3</v>
      </c>
      <c r="F75" s="447">
        <f>IF('Quality-Stat'!G36="","",'Quality-Stat'!G36)</f>
        <v>0</v>
      </c>
      <c r="G75" s="447">
        <f>IF('Quality-Stat'!H36="","",'Quality-Stat'!H36)</f>
        <v>6474</v>
      </c>
      <c r="H75" s="447">
        <f>IF('Quality-Stat'!I36="","",'Quality-Stat'!I36)</f>
        <v>6248</v>
      </c>
      <c r="I75" s="1446"/>
      <c r="J75" s="1446"/>
      <c r="K75" s="1447"/>
      <c r="L75" s="1339" t="s">
        <v>495</v>
      </c>
      <c r="M75" s="1339"/>
      <c r="N75" s="1339"/>
      <c r="O75" s="1339"/>
      <c r="P75" s="1339"/>
      <c r="Q75" s="1339"/>
      <c r="R75" s="1339"/>
      <c r="S75" s="1339"/>
      <c r="T75" s="1339"/>
      <c r="U75" s="1339"/>
      <c r="V75" s="1339"/>
      <c r="W75" s="1347"/>
      <c r="X75" s="1280"/>
      <c r="Y75" s="1280"/>
      <c r="Z75" s="1280"/>
      <c r="AA75" s="1280"/>
      <c r="AB75" s="1280"/>
      <c r="AC75" s="1280"/>
      <c r="AD75" s="1280"/>
      <c r="AE75" s="1280"/>
      <c r="AF75" s="1280"/>
      <c r="AG75" s="1280"/>
      <c r="AH75" s="1295"/>
    </row>
    <row r="76" spans="1:34" ht="18.600000000000001" customHeight="1">
      <c r="A76" s="1427" t="str">
        <f>'Quality-Stat'!$A$37</f>
        <v xml:space="preserve">  TSE Network</v>
      </c>
      <c r="B76" s="1428"/>
      <c r="C76" s="447">
        <f>IF('Quality-Stat'!D37="","",'Quality-Stat'!D37)</f>
        <v>2</v>
      </c>
      <c r="D76" s="447">
        <f>IF('Quality-Stat'!E37="","",'Quality-Stat'!E37)</f>
        <v>2</v>
      </c>
      <c r="E76" s="447">
        <f>IF('Quality-Stat'!F37="","",'Quality-Stat'!F37)</f>
        <v>2</v>
      </c>
      <c r="F76" s="447">
        <f>IF('Quality-Stat'!G37="","",'Quality-Stat'!G37)</f>
        <v>0</v>
      </c>
      <c r="G76" s="447">
        <f>IF('Quality-Stat'!H37="","",'Quality-Stat'!H37)</f>
        <v>6474</v>
      </c>
      <c r="H76" s="447">
        <f>IF('Quality-Stat'!I37="","",'Quality-Stat'!I37)</f>
        <v>6248</v>
      </c>
      <c r="I76" s="1446"/>
      <c r="J76" s="1446"/>
      <c r="K76" s="1447"/>
      <c r="L76" s="427" t="s">
        <v>730</v>
      </c>
      <c r="M76" s="428"/>
      <c r="N76" s="428"/>
      <c r="O76" s="428"/>
      <c r="P76" s="429" t="s">
        <v>729</v>
      </c>
      <c r="Q76" s="429"/>
      <c r="R76" s="428"/>
      <c r="S76" s="430"/>
      <c r="T76" s="1327" t="s">
        <v>397</v>
      </c>
      <c r="U76" s="1277"/>
      <c r="V76" s="1277"/>
      <c r="W76" s="1348">
        <f>CCO!A3</f>
        <v>0</v>
      </c>
      <c r="X76" s="1349">
        <f>CCO!B3</f>
        <v>0</v>
      </c>
      <c r="Y76" s="1296">
        <f>CCO!C3</f>
        <v>0</v>
      </c>
      <c r="Z76" s="1296"/>
      <c r="AA76" s="1296"/>
      <c r="AB76" s="1296"/>
      <c r="AC76" s="1296"/>
      <c r="AD76" s="1304">
        <f>CCO!D3</f>
        <v>0</v>
      </c>
      <c r="AE76" s="1303">
        <f>CCO!E3</f>
        <v>0</v>
      </c>
      <c r="AF76" s="1304">
        <f>CCO!F3</f>
        <v>0</v>
      </c>
      <c r="AG76" s="1305">
        <f>CCO!G3</f>
        <v>0</v>
      </c>
      <c r="AH76" s="1307">
        <f>CCO!H3</f>
        <v>0</v>
      </c>
    </row>
    <row r="77" spans="1:34" ht="18.600000000000001" customHeight="1" thickBot="1">
      <c r="A77" s="1427" t="str">
        <f>'Quality-Stat'!$A$38</f>
        <v xml:space="preserve">  Sewerage Network</v>
      </c>
      <c r="B77" s="1428"/>
      <c r="C77" s="447">
        <f>IF('Quality-Stat'!D38="","",'Quality-Stat'!D38)</f>
        <v>2</v>
      </c>
      <c r="D77" s="447">
        <f>IF('Quality-Stat'!E38="","",'Quality-Stat'!E38)</f>
        <v>2</v>
      </c>
      <c r="E77" s="447">
        <f>IF('Quality-Stat'!F38="","",'Quality-Stat'!F38)</f>
        <v>2</v>
      </c>
      <c r="F77" s="447">
        <f>IF('Quality-Stat'!G38="","",'Quality-Stat'!G38)</f>
        <v>0</v>
      </c>
      <c r="G77" s="447">
        <f>IF('Quality-Stat'!H38="","",'Quality-Stat'!H38)</f>
        <v>7045</v>
      </c>
      <c r="H77" s="447">
        <f>IF('Quality-Stat'!I38="","",'Quality-Stat'!I38)</f>
        <v>275</v>
      </c>
      <c r="I77" s="1446"/>
      <c r="J77" s="1446"/>
      <c r="K77" s="1447"/>
      <c r="L77" s="335" t="s">
        <v>15</v>
      </c>
      <c r="M77" s="336" t="s">
        <v>12</v>
      </c>
      <c r="N77" s="616" t="s">
        <v>745</v>
      </c>
      <c r="O77" s="337" t="s">
        <v>713</v>
      </c>
      <c r="P77" s="336" t="s">
        <v>15</v>
      </c>
      <c r="Q77" s="336" t="s">
        <v>12</v>
      </c>
      <c r="R77" s="616" t="s">
        <v>745</v>
      </c>
      <c r="S77" s="337" t="s">
        <v>713</v>
      </c>
      <c r="T77" s="431" t="s">
        <v>398</v>
      </c>
      <c r="U77" s="432" t="s">
        <v>399</v>
      </c>
      <c r="V77" s="433" t="s">
        <v>28</v>
      </c>
      <c r="W77" s="1325"/>
      <c r="X77" s="1281"/>
      <c r="Y77" s="1297"/>
      <c r="Z77" s="1297"/>
      <c r="AA77" s="1297"/>
      <c r="AB77" s="1297"/>
      <c r="AC77" s="1297"/>
      <c r="AD77" s="1299"/>
      <c r="AE77" s="1301"/>
      <c r="AF77" s="1299"/>
      <c r="AG77" s="1306"/>
      <c r="AH77" s="1291"/>
    </row>
    <row r="78" spans="1:34" ht="18.600000000000001" customHeight="1">
      <c r="A78" s="1501" t="str">
        <f>'Quality-Stat'!$A$39</f>
        <v xml:space="preserve">  Storm Water Network</v>
      </c>
      <c r="B78" s="1502"/>
      <c r="C78" s="447">
        <f>IF('Quality-Stat'!D39="","",'Quality-Stat'!D39)</f>
        <v>6</v>
      </c>
      <c r="D78" s="447">
        <f>IF('Quality-Stat'!E39="","",'Quality-Stat'!E39)</f>
        <v>6</v>
      </c>
      <c r="E78" s="447">
        <f>IF('Quality-Stat'!F39="","",'Quality-Stat'!F39)</f>
        <v>6</v>
      </c>
      <c r="F78" s="447">
        <f>IF('Quality-Stat'!G39="","",'Quality-Stat'!G39)</f>
        <v>0</v>
      </c>
      <c r="G78" s="447">
        <f>IF('Quality-Stat'!H39="","",'Quality-Stat'!H39)</f>
        <v>16049</v>
      </c>
      <c r="H78" s="447">
        <f>IF('Quality-Stat'!I39="","",'Quality-Stat'!I39)</f>
        <v>136</v>
      </c>
      <c r="I78" s="1446"/>
      <c r="J78" s="1446"/>
      <c r="K78" s="1447"/>
      <c r="L78" s="434">
        <f>Manpower!A20</f>
        <v>28</v>
      </c>
      <c r="M78" s="435">
        <f>Manpower!B20</f>
        <v>32</v>
      </c>
      <c r="N78" s="435">
        <f>Manpower!F20</f>
        <v>28</v>
      </c>
      <c r="O78" s="435">
        <v>4</v>
      </c>
      <c r="P78" s="436">
        <f>M92</f>
        <v>141</v>
      </c>
      <c r="Q78" s="435">
        <f>N92</f>
        <v>358</v>
      </c>
      <c r="R78" s="435">
        <f>Manpower!F24</f>
        <v>63</v>
      </c>
      <c r="S78" s="437">
        <f>Manpower!H24</f>
        <v>0</v>
      </c>
      <c r="T78" s="438">
        <f>L78+P78</f>
        <v>169</v>
      </c>
      <c r="U78" s="439">
        <f>M78+Q78</f>
        <v>390</v>
      </c>
      <c r="V78" s="440">
        <f>+U78-T78</f>
        <v>221</v>
      </c>
      <c r="W78" s="1325" t="str">
        <f>CCO!A4</f>
        <v/>
      </c>
      <c r="X78" s="1281" t="str">
        <f>CCO!B4</f>
        <v/>
      </c>
      <c r="Y78" s="1297" t="str">
        <f>CCO!C4</f>
        <v/>
      </c>
      <c r="Z78" s="1297"/>
      <c r="AA78" s="1297"/>
      <c r="AB78" s="1297"/>
      <c r="AC78" s="1297"/>
      <c r="AD78" s="1299" t="str">
        <f>IF(CCO!D4="","",CCO!D4)</f>
        <v/>
      </c>
      <c r="AE78" s="1301" t="str">
        <f>CCO!E4</f>
        <v/>
      </c>
      <c r="AF78" s="1299" t="str">
        <f>CCO!F4</f>
        <v/>
      </c>
      <c r="AG78" s="1306" t="str">
        <f>CCO!G4</f>
        <v/>
      </c>
      <c r="AH78" s="1291" t="str">
        <f>CCO!H4</f>
        <v/>
      </c>
    </row>
    <row r="79" spans="1:34" ht="18.600000000000001" customHeight="1" thickBot="1">
      <c r="A79" s="1507" t="s">
        <v>211</v>
      </c>
      <c r="B79" s="1508"/>
      <c r="C79" s="413">
        <f>IF('Quality-Stat'!D41="","",'Quality-Stat'!D41)</f>
        <v>29</v>
      </c>
      <c r="D79" s="413">
        <f>IF('Quality-Stat'!E41="","",'Quality-Stat'!E41)</f>
        <v>29</v>
      </c>
      <c r="E79" s="413">
        <f>IF('Quality-Stat'!F41="","",'Quality-Stat'!F41)</f>
        <v>27</v>
      </c>
      <c r="F79" s="413">
        <f>IF('Quality-Stat'!G41="","",'Quality-Stat'!G41)</f>
        <v>2</v>
      </c>
      <c r="G79" s="413">
        <f>IF('Quality-Stat'!H41="","",'Quality-Stat'!H41)</f>
        <v>45142</v>
      </c>
      <c r="H79" s="413">
        <f>IF('Quality-Stat'!I41="","",'Quality-Stat'!I41)</f>
        <v>12907</v>
      </c>
      <c r="I79" s="1441"/>
      <c r="J79" s="1442"/>
      <c r="K79" s="1443"/>
      <c r="L79" s="441" t="s">
        <v>400</v>
      </c>
      <c r="M79" s="442"/>
      <c r="N79" s="442"/>
      <c r="O79" s="442"/>
      <c r="P79" s="442"/>
      <c r="Q79" s="442"/>
      <c r="R79" s="442"/>
      <c r="S79" s="1439" t="s">
        <v>486</v>
      </c>
      <c r="T79" s="1440"/>
      <c r="U79" s="1440"/>
      <c r="V79" s="1440"/>
      <c r="W79" s="1325"/>
      <c r="X79" s="1281"/>
      <c r="Y79" s="1297"/>
      <c r="Z79" s="1297"/>
      <c r="AA79" s="1297"/>
      <c r="AB79" s="1297"/>
      <c r="AC79" s="1297"/>
      <c r="AD79" s="1299"/>
      <c r="AE79" s="1301"/>
      <c r="AF79" s="1299"/>
      <c r="AG79" s="1306"/>
      <c r="AH79" s="1291"/>
    </row>
    <row r="80" spans="1:34" ht="18.600000000000001" customHeight="1" thickBot="1">
      <c r="A80" s="1495" t="str">
        <f>Schedule!A1</f>
        <v>Primavera P6 Schedule Status</v>
      </c>
      <c r="B80" s="1496"/>
      <c r="C80" s="1496"/>
      <c r="D80" s="1496"/>
      <c r="E80" s="1496"/>
      <c r="F80" s="1496"/>
      <c r="G80" s="1496"/>
      <c r="H80" s="1496"/>
      <c r="I80" s="1496"/>
      <c r="J80" s="1496"/>
      <c r="K80" s="1497"/>
      <c r="L80" s="443" t="s">
        <v>407</v>
      </c>
      <c r="M80" s="444" t="s">
        <v>15</v>
      </c>
      <c r="N80" s="445" t="s">
        <v>12</v>
      </c>
      <c r="S80" s="443" t="s">
        <v>374</v>
      </c>
      <c r="T80" s="444" t="s">
        <v>15</v>
      </c>
      <c r="U80" s="445" t="s">
        <v>12</v>
      </c>
      <c r="V80" s="445" t="s">
        <v>385</v>
      </c>
      <c r="W80" s="1325" t="str">
        <f>CCO!A5</f>
        <v/>
      </c>
      <c r="X80" s="1281" t="str">
        <f>CCO!B5</f>
        <v/>
      </c>
      <c r="Y80" s="1297" t="str">
        <f>CCO!C5</f>
        <v/>
      </c>
      <c r="Z80" s="1297"/>
      <c r="AA80" s="1297"/>
      <c r="AB80" s="1297"/>
      <c r="AC80" s="1297"/>
      <c r="AD80" s="1299" t="str">
        <f>IF(CCO!D5="","",CCO!D5)</f>
        <v/>
      </c>
      <c r="AE80" s="1301" t="str">
        <f>CCO!E5</f>
        <v/>
      </c>
      <c r="AF80" s="1299" t="str">
        <f>CCO!F5</f>
        <v/>
      </c>
      <c r="AG80" s="1306" t="str">
        <f>CCO!G5</f>
        <v/>
      </c>
      <c r="AH80" s="1291" t="str">
        <f>CCO!H5</f>
        <v/>
      </c>
    </row>
    <row r="81" spans="1:48" ht="18.600000000000001" customHeight="1">
      <c r="A81" s="1498" t="str">
        <f>Schedule!A2</f>
        <v>Project Activities Overview</v>
      </c>
      <c r="B81" s="1499"/>
      <c r="C81" s="1499"/>
      <c r="D81" s="1499"/>
      <c r="E81" s="1499"/>
      <c r="F81" s="1499"/>
      <c r="G81" s="1499"/>
      <c r="H81" s="1499"/>
      <c r="I81" s="1499"/>
      <c r="J81" s="1499"/>
      <c r="K81" s="1500"/>
      <c r="L81" s="446" t="str">
        <f>+Manpower!N23</f>
        <v>General Labor</v>
      </c>
      <c r="M81" s="447">
        <f>Manpower!N24</f>
        <v>13</v>
      </c>
      <c r="N81" s="447">
        <f>Manpower!N25</f>
        <v>70</v>
      </c>
      <c r="S81" s="446" t="str">
        <f>+Manpower!$B$49</f>
        <v>Excavator</v>
      </c>
      <c r="T81" s="447">
        <f>+Manpower!B50</f>
        <v>15</v>
      </c>
      <c r="U81" s="447">
        <f>+Manpower!B51</f>
        <v>22</v>
      </c>
      <c r="V81" s="448">
        <f>+Manpower!B52</f>
        <v>0</v>
      </c>
      <c r="W81" s="1326"/>
      <c r="X81" s="1308"/>
      <c r="Y81" s="1298"/>
      <c r="Z81" s="1298"/>
      <c r="AA81" s="1298"/>
      <c r="AB81" s="1298"/>
      <c r="AC81" s="1298"/>
      <c r="AD81" s="1300"/>
      <c r="AE81" s="1302"/>
      <c r="AF81" s="1300"/>
      <c r="AG81" s="1338"/>
      <c r="AH81" s="1292"/>
    </row>
    <row r="82" spans="1:48" ht="18.600000000000001" customHeight="1">
      <c r="A82" s="1433" t="str">
        <f>Schedule!A3</f>
        <v>Schedule Statistics</v>
      </c>
      <c r="B82" s="1434"/>
      <c r="C82" s="1434"/>
      <c r="D82" s="1434"/>
      <c r="E82" s="1435"/>
      <c r="F82" s="1436" t="str">
        <f>Schedule!F3</f>
        <v>Active Schedule Activities</v>
      </c>
      <c r="G82" s="1434"/>
      <c r="H82" s="1434"/>
      <c r="I82" s="1434"/>
      <c r="J82" s="1434"/>
      <c r="K82" s="1435"/>
      <c r="L82" s="446" t="str">
        <f>+Manpower!R23</f>
        <v>Carpenter</v>
      </c>
      <c r="M82" s="447">
        <f>Manpower!R24</f>
        <v>0</v>
      </c>
      <c r="N82" s="447">
        <f>Manpower!R25</f>
        <v>15</v>
      </c>
      <c r="S82" s="446" t="str">
        <f>+Manpower!$D$49</f>
        <v>Loader</v>
      </c>
      <c r="T82" s="447">
        <f>+Manpower!D50</f>
        <v>1</v>
      </c>
      <c r="U82" s="447">
        <f>+Manpower!D51</f>
        <v>4</v>
      </c>
      <c r="V82" s="448">
        <f>+Manpower!D52</f>
        <v>0</v>
      </c>
      <c r="W82" s="338" t="s">
        <v>409</v>
      </c>
      <c r="X82" s="339"/>
      <c r="Y82" s="339"/>
      <c r="Z82" s="339"/>
      <c r="AA82" s="339"/>
      <c r="AB82" s="340"/>
      <c r="AC82" s="340"/>
      <c r="AD82" s="339"/>
      <c r="AE82" s="339"/>
      <c r="AF82" s="339"/>
      <c r="AG82" s="339"/>
      <c r="AH82" s="341"/>
    </row>
    <row r="83" spans="1:48" ht="18.600000000000001" customHeight="1">
      <c r="A83" s="449" t="str">
        <f>Schedule!A4</f>
        <v>Total Act.</v>
      </c>
      <c r="B83" s="158" t="str">
        <f>Schedule!B4</f>
        <v>Not Started</v>
      </c>
      <c r="C83" s="158" t="str">
        <f>Schedule!C4</f>
        <v>In Progress</v>
      </c>
      <c r="D83" s="158" t="str">
        <f>Schedule!D4</f>
        <v>Completed</v>
      </c>
      <c r="E83" s="159" t="str">
        <f>Schedule!E4</f>
        <v>%</v>
      </c>
      <c r="F83" s="157" t="str">
        <f>Schedule!F4</f>
        <v xml:space="preserve">Active </v>
      </c>
      <c r="G83" s="158" t="str">
        <f>Schedule!G4</f>
        <v>Ahead</v>
      </c>
      <c r="H83" s="158" t="str">
        <f>Schedule!H4</f>
        <v>On</v>
      </c>
      <c r="I83" s="158" t="str">
        <f>Schedule!I4</f>
        <v>Behind</v>
      </c>
      <c r="J83" s="158" t="str">
        <f>Schedule!J4</f>
        <v>Flag</v>
      </c>
      <c r="K83" s="159">
        <f>Schedule!K4</f>
        <v>0</v>
      </c>
      <c r="L83" s="446" t="str">
        <f>+Manpower!T23</f>
        <v>Plumber</v>
      </c>
      <c r="M83" s="447">
        <f>+Manpower!T24</f>
        <v>5</v>
      </c>
      <c r="N83" s="447">
        <f>Manpower!T25</f>
        <v>13</v>
      </c>
      <c r="S83" s="446" t="str">
        <f>+Manpower!$F$49</f>
        <v>Dozer</v>
      </c>
      <c r="T83" s="447">
        <f>+Manpower!F50</f>
        <v>1</v>
      </c>
      <c r="U83" s="447">
        <f>+Manpower!F51</f>
        <v>1</v>
      </c>
      <c r="V83" s="448">
        <f>+Manpower!F52</f>
        <v>0</v>
      </c>
      <c r="W83" s="342" t="s">
        <v>494</v>
      </c>
      <c r="X83" s="1277" t="s">
        <v>427</v>
      </c>
      <c r="Y83" s="1277"/>
      <c r="Z83" s="1277"/>
      <c r="AA83" s="1277"/>
      <c r="AB83" s="1277"/>
      <c r="AC83" s="343" t="s">
        <v>430</v>
      </c>
      <c r="AD83" s="343" t="s">
        <v>433</v>
      </c>
      <c r="AE83" s="343" t="s">
        <v>415</v>
      </c>
      <c r="AF83" s="343" t="s">
        <v>431</v>
      </c>
      <c r="AG83" s="343" t="s">
        <v>432</v>
      </c>
      <c r="AH83" s="344" t="s">
        <v>28</v>
      </c>
    </row>
    <row r="84" spans="1:48" ht="18.600000000000001" customHeight="1">
      <c r="A84" s="450">
        <f>Schedule!A5</f>
        <v>1492</v>
      </c>
      <c r="B84" s="451">
        <f>Schedule!B5</f>
        <v>712</v>
      </c>
      <c r="C84" s="451">
        <f>Schedule!C5</f>
        <v>205</v>
      </c>
      <c r="D84" s="451">
        <f>Schedule!D5</f>
        <v>575</v>
      </c>
      <c r="E84" s="452">
        <f>Schedule!E5</f>
        <v>0.38538873994638068</v>
      </c>
      <c r="F84" s="166">
        <f>Schedule!F5</f>
        <v>205</v>
      </c>
      <c r="G84" s="451">
        <f>Schedule!G5</f>
        <v>189</v>
      </c>
      <c r="H84" s="451">
        <f>Schedule!H5</f>
        <v>16</v>
      </c>
      <c r="I84" s="167">
        <f>Schedule!I5</f>
        <v>0</v>
      </c>
      <c r="J84" s="1437">
        <f>Schedule!J5</f>
        <v>205</v>
      </c>
      <c r="K84" s="1438"/>
      <c r="L84" s="446" t="str">
        <f>+Manpower!V23</f>
        <v>OPERATOR</v>
      </c>
      <c r="M84" s="447">
        <f>Manpower!V24</f>
        <v>19</v>
      </c>
      <c r="N84" s="447">
        <f>Manpower!V25</f>
        <v>38</v>
      </c>
      <c r="S84" s="446" t="str">
        <f>+Manpower!$H$49</f>
        <v>Dump truck</v>
      </c>
      <c r="T84" s="447">
        <f>+Manpower!H50</f>
        <v>16</v>
      </c>
      <c r="U84" s="447">
        <f>+Manpower!H51</f>
        <v>10</v>
      </c>
      <c r="V84" s="617">
        <f>+Manpower!H52</f>
        <v>0</v>
      </c>
      <c r="W84" s="619" t="str">
        <f>'Major Quantities'!A2</f>
        <v>31 22 00 05</v>
      </c>
      <c r="X84" s="1278" t="str">
        <f>'Major Quantities'!B2</f>
        <v>POND Excavation</v>
      </c>
      <c r="Y84" s="1278"/>
      <c r="Z84" s="1278"/>
      <c r="AA84" s="1278"/>
      <c r="AB84" s="1278"/>
      <c r="AC84" s="620">
        <f>VLOOKUP(X84,'Major Quantities'!$B$2:$G$20,2,FALSE)</f>
        <v>321070</v>
      </c>
      <c r="AD84" s="620" t="str">
        <f>VLOOKUP(X84,'Major Quantities'!$B$2:$G$20,3,FALSE)</f>
        <v>M3</v>
      </c>
      <c r="AE84" s="620">
        <f>VLOOKUP(X84,'Major Quantities'!$B$2:$G$20,4,FALSE)</f>
        <v>296255</v>
      </c>
      <c r="AF84" s="620">
        <f>VLOOKUP(X84,'Major Quantities'!$B$2:$G$20,5,FALSE)</f>
        <v>296255</v>
      </c>
      <c r="AG84" s="620">
        <f>VLOOKUP(X84,'Major Quantities'!$B$2:$G$20,6,FALSE)</f>
        <v>24815</v>
      </c>
      <c r="AH84" s="620">
        <f>VLOOKUP(X84,'Major Quantities'!$B$2:$H$20,7,FALSE)</f>
        <v>0</v>
      </c>
    </row>
    <row r="85" spans="1:48" ht="18.600000000000001" customHeight="1">
      <c r="A85" s="1329" t="str">
        <f>Schedule!A6</f>
        <v xml:space="preserve">Critical Path Activities </v>
      </c>
      <c r="B85" s="1314"/>
      <c r="C85" s="1315"/>
      <c r="D85" s="1313" t="str">
        <f>Schedule!D6</f>
        <v>Free Float Management (Total)</v>
      </c>
      <c r="E85" s="1314"/>
      <c r="F85" s="1314"/>
      <c r="G85" s="1315"/>
      <c r="H85" s="1313" t="str">
        <f>Schedule!H6</f>
        <v xml:space="preserve">Failed Start Activities </v>
      </c>
      <c r="I85" s="1314"/>
      <c r="J85" s="1314"/>
      <c r="K85" s="1315"/>
      <c r="L85" s="446" t="str">
        <f>+Manpower!X23</f>
        <v>Steel Fixer</v>
      </c>
      <c r="M85" s="447">
        <f>+Manpower!X24</f>
        <v>0</v>
      </c>
      <c r="N85" s="447">
        <f>Manpower!X25</f>
        <v>6</v>
      </c>
      <c r="S85" s="446" t="str">
        <f>+Manpower!$J$49</f>
        <v>Water tanker</v>
      </c>
      <c r="T85" s="447">
        <f>+Manpower!J50</f>
        <v>2</v>
      </c>
      <c r="U85" s="447">
        <f>+Manpower!J51</f>
        <v>4</v>
      </c>
      <c r="V85" s="617">
        <f>+Manpower!J52</f>
        <v>0</v>
      </c>
      <c r="W85" s="621" t="str">
        <f>'Major Quantities'!A3</f>
        <v>31 22 00 01</v>
      </c>
      <c r="X85" s="1278" t="str">
        <f>'Major Quantities'!B3</f>
        <v>ROAD Excavation</v>
      </c>
      <c r="Y85" s="1278"/>
      <c r="Z85" s="1278"/>
      <c r="AA85" s="1278"/>
      <c r="AB85" s="1278"/>
      <c r="AC85" s="622">
        <f>VLOOKUP(X85,'Major Quantities'!$B$2:$G$20,2,FALSE)</f>
        <v>99925</v>
      </c>
      <c r="AD85" s="622" t="str">
        <f>VLOOKUP(X85,'Major Quantities'!$B$2:$G$20,3,FALSE)</f>
        <v>M3</v>
      </c>
      <c r="AE85" s="622">
        <f>VLOOKUP(X85,'Major Quantities'!$B$2:$G$20,4,FALSE)</f>
        <v>99925</v>
      </c>
      <c r="AF85" s="622">
        <f>VLOOKUP(X85,'Major Quantities'!$B$2:$G$20,5,FALSE)</f>
        <v>93475</v>
      </c>
      <c r="AG85" s="622">
        <f>VLOOKUP(X85,'Major Quantities'!$B$2:$G$20,6,FALSE)</f>
        <v>6450</v>
      </c>
      <c r="AH85" s="622">
        <f>VLOOKUP(X85,'Major Quantities'!$B$2:$H$20,7,FALSE)</f>
        <v>-6450</v>
      </c>
    </row>
    <row r="86" spans="1:48" ht="18.600000000000001" customHeight="1">
      <c r="A86" s="1330"/>
      <c r="B86" s="1331"/>
      <c r="C86" s="1332"/>
      <c r="D86" s="1316" t="str">
        <f>Schedule!D7</f>
        <v>Greater Than 14 Days</v>
      </c>
      <c r="E86" s="1317"/>
      <c r="F86" s="1317" t="str">
        <f>Schedule!F7</f>
        <v>Less Than 14 Days</v>
      </c>
      <c r="G86" s="1318"/>
      <c r="H86" s="1337"/>
      <c r="I86" s="1331"/>
      <c r="J86" s="1331"/>
      <c r="K86" s="1332"/>
      <c r="L86" s="446" t="str">
        <f>+Manpower!Z23</f>
        <v>Driver</v>
      </c>
      <c r="M86" s="447">
        <f>+Manpower!Z24</f>
        <v>18</v>
      </c>
      <c r="N86" s="447">
        <f>Manpower!Z25</f>
        <v>19</v>
      </c>
      <c r="S86" s="446" t="str">
        <f>+Manpower!$R$49</f>
        <v>Grader</v>
      </c>
      <c r="T86" s="447">
        <f>+Manpower!R50</f>
        <v>1</v>
      </c>
      <c r="U86" s="447">
        <f>+Manpower!R51</f>
        <v>2</v>
      </c>
      <c r="V86" s="617">
        <f>+Manpower!R52</f>
        <v>0</v>
      </c>
      <c r="W86" s="621" t="str">
        <f>'Major Quantities'!A4</f>
        <v>31 22 00 02</v>
      </c>
      <c r="X86" s="1278" t="str">
        <f>'Major Quantities'!B4</f>
        <v>ROAD BACKFILL</v>
      </c>
      <c r="Y86" s="1278"/>
      <c r="Z86" s="1278"/>
      <c r="AA86" s="1278"/>
      <c r="AB86" s="1278"/>
      <c r="AC86" s="622">
        <f>VLOOKUP(X86,'Major Quantities'!$B$2:$G$20,2,FALSE)</f>
        <v>107100</v>
      </c>
      <c r="AD86" s="622" t="str">
        <f>VLOOKUP(X86,'Major Quantities'!$B$2:$G$20,3,FALSE)</f>
        <v>M3</v>
      </c>
      <c r="AE86" s="622">
        <f>VLOOKUP(X86,'Major Quantities'!$B$2:$G$20,4,FALSE)</f>
        <v>107100</v>
      </c>
      <c r="AF86" s="622">
        <f>VLOOKUP(X86,'Major Quantities'!$B$2:$G$20,5,FALSE)</f>
        <v>81600</v>
      </c>
      <c r="AG86" s="622">
        <f>VLOOKUP(X86,'Major Quantities'!$B$2:$G$20,6,FALSE)</f>
        <v>25500</v>
      </c>
      <c r="AH86" s="622">
        <f>VLOOKUP(X86,'Major Quantities'!$B$2:$H$20,7,FALSE)</f>
        <v>-25500</v>
      </c>
    </row>
    <row r="87" spans="1:48" ht="18.600000000000001" customHeight="1">
      <c r="A87" s="937"/>
      <c r="B87" s="938"/>
      <c r="C87" s="939"/>
      <c r="D87" s="941"/>
      <c r="E87" s="942"/>
      <c r="F87" s="942"/>
      <c r="G87" s="943"/>
      <c r="H87" s="940"/>
      <c r="I87" s="938"/>
      <c r="J87" s="938"/>
      <c r="K87" s="939"/>
      <c r="L87" s="974" t="str">
        <f>Manpower!P23</f>
        <v xml:space="preserve">Milling </v>
      </c>
      <c r="M87" s="975">
        <f>Manpower!P24</f>
        <v>1</v>
      </c>
      <c r="N87" s="447">
        <f>Manpower!P25</f>
        <v>0</v>
      </c>
      <c r="S87" s="974" t="str">
        <f>Manpower!P49</f>
        <v>MILLING MACHINE</v>
      </c>
      <c r="T87" s="975">
        <f>Manpower!P50</f>
        <v>1</v>
      </c>
      <c r="U87" s="975">
        <f>Manpower!P51</f>
        <v>1</v>
      </c>
      <c r="V87" s="617">
        <f>+Manpower!P53</f>
        <v>0</v>
      </c>
      <c r="W87" s="621" t="str">
        <f>'Major Quantities'!A5</f>
        <v>32 22 00 03</v>
      </c>
      <c r="X87" s="1350" t="str">
        <f>'Major Quantities'!B5</f>
        <v>ROAD SUPGRADE</v>
      </c>
      <c r="Y87" s="1351"/>
      <c r="Z87" s="1351"/>
      <c r="AA87" s="1351"/>
      <c r="AB87" s="1352"/>
      <c r="AC87" s="622">
        <f>'Major Quantities'!C5</f>
        <v>72730</v>
      </c>
      <c r="AD87" s="622" t="str">
        <f>VLOOKUP(X87,'Major Quantities'!$B$2:$G$20,3,FALSE)</f>
        <v>M3</v>
      </c>
      <c r="AE87" s="622">
        <f>VLOOKUP(X87,'Major Quantities'!$B$2:$G$20,4,FALSE)</f>
        <v>72730</v>
      </c>
      <c r="AF87" s="622">
        <f>VLOOKUP(X87,'Major Quantities'!$B$2:$G$20,5,FALSE)</f>
        <v>53900</v>
      </c>
      <c r="AG87" s="622">
        <f>VLOOKUP(X87,'Major Quantities'!$B$2:$G$20,6,FALSE)</f>
        <v>18830</v>
      </c>
      <c r="AH87" s="622">
        <f>VLOOKUP(X87,'Major Quantities'!$B$2:$H$20,7,FALSE)</f>
        <v>-18830</v>
      </c>
    </row>
    <row r="88" spans="1:48" ht="18.600000000000001" customHeight="1">
      <c r="A88" s="449" t="str">
        <f>Schedule!A8</f>
        <v>Last Week</v>
      </c>
      <c r="B88" s="158" t="str">
        <f>Schedule!B8</f>
        <v>This Week</v>
      </c>
      <c r="C88" s="159" t="str">
        <f>Schedule!C8</f>
        <v>Diff</v>
      </c>
      <c r="D88" s="157" t="str">
        <f>Schedule!D8</f>
        <v>Last Week</v>
      </c>
      <c r="E88" s="158" t="str">
        <f>Schedule!E8</f>
        <v>This Week</v>
      </c>
      <c r="F88" s="158" t="str">
        <f>Schedule!F8</f>
        <v>Last Week</v>
      </c>
      <c r="G88" s="159" t="str">
        <f>Schedule!G8</f>
        <v>This Week</v>
      </c>
      <c r="H88" s="157" t="str">
        <f>Schedule!H8</f>
        <v>Last Week</v>
      </c>
      <c r="I88" s="158" t="str">
        <f>Schedule!I8</f>
        <v>This Week</v>
      </c>
      <c r="J88" s="158" t="str">
        <f>Schedule!J8</f>
        <v>Flag</v>
      </c>
      <c r="K88" s="159">
        <f>Schedule!K8</f>
        <v>0</v>
      </c>
      <c r="L88" s="453" t="str">
        <f>+Manpower!AH23</f>
        <v>Total</v>
      </c>
      <c r="M88" s="435">
        <f>+Manpower!AH24</f>
        <v>85</v>
      </c>
      <c r="N88" s="447">
        <f>Manpower!AH25</f>
        <v>197</v>
      </c>
      <c r="S88" s="453" t="str">
        <f>+Manpower!$AD$49</f>
        <v>Roller</v>
      </c>
      <c r="T88" s="435">
        <f>+Manpower!AD50</f>
        <v>1</v>
      </c>
      <c r="U88" s="435">
        <f>+Manpower!AD51</f>
        <v>4</v>
      </c>
      <c r="V88" s="618">
        <f>+Manpower!V52</f>
        <v>0</v>
      </c>
      <c r="W88" s="621" t="str">
        <f>'Major Quantities'!A6</f>
        <v>33 31 00</v>
      </c>
      <c r="X88" s="1278" t="str">
        <f>'Major Quantities'!B6</f>
        <v>SEWAGE network</v>
      </c>
      <c r="Y88" s="1278"/>
      <c r="Z88" s="1278"/>
      <c r="AA88" s="1278"/>
      <c r="AB88" s="1278"/>
      <c r="AC88" s="622">
        <f>VLOOKUP(X88,'Major Quantities'!$B$2:$G$20,2,FALSE)</f>
        <v>8370</v>
      </c>
      <c r="AD88" s="622" t="str">
        <f>VLOOKUP(X88,'Major Quantities'!$B$2:$G$20,3,FALSE)</f>
        <v>M</v>
      </c>
      <c r="AE88" s="622">
        <f>VLOOKUP(X88,'Major Quantities'!$B$2:$G$20,4,FALSE)</f>
        <v>0</v>
      </c>
      <c r="AF88" s="622">
        <f>VLOOKUP(X88,'Major Quantities'!$B$2:$G$20,5,FALSE)</f>
        <v>6965</v>
      </c>
      <c r="AG88" s="622">
        <f>VLOOKUP(X88,'Major Quantities'!$B$2:$G$20,6,FALSE)</f>
        <v>1405</v>
      </c>
      <c r="AH88" s="622">
        <f>VLOOKUP(X88,'Major Quantities'!$B$2:$H$20,7,FALSE)</f>
        <v>6965</v>
      </c>
      <c r="AI88" s="530"/>
      <c r="AJ88" s="530"/>
    </row>
    <row r="89" spans="1:48" ht="18.600000000000001" customHeight="1">
      <c r="A89" s="1525">
        <f>Schedule!A9</f>
        <v>188</v>
      </c>
      <c r="B89" s="1522">
        <f>Schedule!B9</f>
        <v>200</v>
      </c>
      <c r="C89" s="1534">
        <f>Schedule!C9</f>
        <v>-12</v>
      </c>
      <c r="D89" s="1528">
        <f>Schedule!D9</f>
        <v>0</v>
      </c>
      <c r="E89" s="1522">
        <f>Schedule!E9</f>
        <v>0</v>
      </c>
      <c r="F89" s="1522">
        <f>Schedule!F9</f>
        <v>0</v>
      </c>
      <c r="G89" s="1531">
        <f>Schedule!G9</f>
        <v>0</v>
      </c>
      <c r="H89" s="1528">
        <f>Schedule!H9</f>
        <v>24</v>
      </c>
      <c r="I89" s="1522">
        <f>Schedule!I9</f>
        <v>24</v>
      </c>
      <c r="J89" s="1537">
        <f>Schedule!J9</f>
        <v>0</v>
      </c>
      <c r="K89" s="1538"/>
      <c r="L89" s="1170"/>
      <c r="M89" s="1171"/>
      <c r="N89" s="1172"/>
      <c r="S89" s="453" t="str">
        <f>Manpower!V49</f>
        <v>Desil tanker</v>
      </c>
      <c r="T89" s="1171">
        <f>Manpower!V50</f>
        <v>0</v>
      </c>
      <c r="U89" s="1171">
        <f>Manpower!V51</f>
        <v>1</v>
      </c>
      <c r="V89" s="1171">
        <f>Manpower!X52</f>
        <v>0</v>
      </c>
      <c r="W89" s="621" t="str">
        <f>'Major Quantities'!A7</f>
        <v>33 31 00</v>
      </c>
      <c r="X89" s="1278" t="str">
        <f>'Major Quantities'!B7</f>
        <v>STORM network</v>
      </c>
      <c r="Y89" s="1278"/>
      <c r="Z89" s="1278"/>
      <c r="AA89" s="1278"/>
      <c r="AB89" s="1278"/>
      <c r="AC89" s="622">
        <f>VLOOKUP(X89,'Major Quantities'!$B$2:$G$20,2,FALSE)</f>
        <v>15638</v>
      </c>
      <c r="AD89" s="622" t="str">
        <f>VLOOKUP(X89,'Major Quantities'!$B$2:$G$20,3,FALSE)</f>
        <v>M</v>
      </c>
      <c r="AE89" s="622">
        <f>VLOOKUP(X89,'Major Quantities'!$B$2:$G$20,4,FALSE)</f>
        <v>0</v>
      </c>
      <c r="AF89" s="622">
        <f>VLOOKUP(X89,'Major Quantities'!$B$2:$G$20,5,FALSE)</f>
        <v>13112</v>
      </c>
      <c r="AG89" s="622">
        <f>VLOOKUP(X89,'Major Quantities'!$B$2:$G$20,6,FALSE)</f>
        <v>2526</v>
      </c>
      <c r="AH89" s="622">
        <f>VLOOKUP(X89,'Major Quantities'!$B$2:$H$20,7,FALSE)</f>
        <v>13112</v>
      </c>
      <c r="AI89" s="530"/>
      <c r="AJ89" s="530"/>
    </row>
    <row r="90" spans="1:48" ht="18.600000000000001" customHeight="1">
      <c r="A90" s="1526"/>
      <c r="B90" s="1523"/>
      <c r="C90" s="1535"/>
      <c r="D90" s="1529"/>
      <c r="E90" s="1523"/>
      <c r="F90" s="1523"/>
      <c r="G90" s="1532"/>
      <c r="H90" s="1529"/>
      <c r="I90" s="1523"/>
      <c r="J90" s="1539"/>
      <c r="K90" s="1540"/>
      <c r="L90" s="1170"/>
      <c r="M90" s="1171"/>
      <c r="N90" s="1172"/>
      <c r="S90" s="453" t="str">
        <f>Manpower!T49</f>
        <v>PAVER BASE COURSE</v>
      </c>
      <c r="T90" s="1171">
        <f>Manpower!T50</f>
        <v>0</v>
      </c>
      <c r="U90" s="1171">
        <f>Manpower!T51</f>
        <v>1</v>
      </c>
      <c r="V90" s="1171">
        <f>Manpower!T52</f>
        <v>1</v>
      </c>
      <c r="W90" s="621"/>
      <c r="X90" s="1278" t="str">
        <f>'Major Quantities'!B8</f>
        <v>BACKFILLING DIKE</v>
      </c>
      <c r="Y90" s="1278"/>
      <c r="Z90" s="1278"/>
      <c r="AA90" s="1278"/>
      <c r="AB90" s="1278"/>
      <c r="AC90" s="622">
        <f>VLOOKUP(X90,'Major Quantities'!$B$2:$G$20,2,FALSE)</f>
        <v>3865</v>
      </c>
      <c r="AD90" s="622" t="str">
        <f>VLOOKUP(X90,'Major Quantities'!$B$2:$G$20,3,FALSE)</f>
        <v>M3</v>
      </c>
      <c r="AE90" s="622">
        <f>VLOOKUP(X90,'Major Quantities'!$B$2:$G$20,4,FALSE)</f>
        <v>0</v>
      </c>
      <c r="AF90" s="622">
        <f>VLOOKUP(X90,'Major Quantities'!$B$2:$G$20,5,FALSE)</f>
        <v>3865</v>
      </c>
      <c r="AG90" s="622">
        <f>VLOOKUP(X90,'Major Quantities'!$B$2:$G$20,6,FALSE)</f>
        <v>0</v>
      </c>
      <c r="AH90" s="622">
        <f>VLOOKUP(X90,'Major Quantities'!$B$2:$H$20,7,FALSE)</f>
        <v>3865</v>
      </c>
      <c r="AI90" s="530"/>
      <c r="AJ90" s="530"/>
    </row>
    <row r="91" spans="1:48" ht="18.600000000000001" customHeight="1">
      <c r="A91" s="1526"/>
      <c r="B91" s="1523"/>
      <c r="C91" s="1535"/>
      <c r="D91" s="1529"/>
      <c r="E91" s="1523"/>
      <c r="F91" s="1523"/>
      <c r="G91" s="1532"/>
      <c r="H91" s="1529"/>
      <c r="I91" s="1523"/>
      <c r="J91" s="1539"/>
      <c r="K91" s="1540"/>
      <c r="L91" s="1170"/>
      <c r="M91" s="1171"/>
      <c r="N91" s="1172"/>
      <c r="S91" s="453" t="str">
        <f>Manpower!L49</f>
        <v>SCREEN</v>
      </c>
      <c r="T91" s="1171">
        <f>Manpower!L50</f>
        <v>0</v>
      </c>
      <c r="U91" s="1171">
        <f>Manpower!L51</f>
        <v>2</v>
      </c>
      <c r="V91" s="1171">
        <f>Manpower!L52</f>
        <v>0</v>
      </c>
      <c r="W91" s="621"/>
      <c r="X91" s="1278" t="str">
        <f>'Major Quantities'!B9</f>
        <v>TSE network</v>
      </c>
      <c r="Y91" s="1278"/>
      <c r="Z91" s="1278"/>
      <c r="AA91" s="1278"/>
      <c r="AB91" s="1278"/>
      <c r="AC91" s="622">
        <f>VLOOKUP(X91,'Major Quantities'!$B$2:$G$20,2,FALSE)</f>
        <v>12223</v>
      </c>
      <c r="AD91" s="622" t="str">
        <f>VLOOKUP(X91,'Major Quantities'!$B$2:$G$20,3,FALSE)</f>
        <v>M</v>
      </c>
      <c r="AE91" s="622">
        <f>VLOOKUP(X91,'Major Quantities'!$B$2:$G$20,4,FALSE)</f>
        <v>0</v>
      </c>
      <c r="AF91" s="622">
        <f>VLOOKUP(X91,'Major Quantities'!$B$2:$G$20,5,FALSE)</f>
        <v>8178</v>
      </c>
      <c r="AG91" s="622">
        <f>VLOOKUP(X91,'Major Quantities'!$B$2:$G$20,6,FALSE)</f>
        <v>4045</v>
      </c>
      <c r="AH91" s="622">
        <f>VLOOKUP(X91,'Major Quantities'!$B$2:$H$20,7,FALSE)</f>
        <v>8178</v>
      </c>
      <c r="AI91" s="530"/>
      <c r="AJ91" s="530"/>
    </row>
    <row r="92" spans="1:48" customFormat="1" ht="18.600000000000001" customHeight="1">
      <c r="A92" s="1527"/>
      <c r="B92" s="1524"/>
      <c r="C92" s="1536"/>
      <c r="D92" s="1530"/>
      <c r="E92" s="1524"/>
      <c r="F92" s="1524"/>
      <c r="G92" s="1533"/>
      <c r="H92" s="1530"/>
      <c r="I92" s="1524"/>
      <c r="J92" s="1541"/>
      <c r="K92" s="1542"/>
      <c r="L92" s="454" t="s">
        <v>5</v>
      </c>
      <c r="M92" s="455">
        <f>SUM(M81:M88)</f>
        <v>141</v>
      </c>
      <c r="N92" s="456">
        <f>SUM(N81:N88)</f>
        <v>358</v>
      </c>
      <c r="S92" s="454" t="s">
        <v>5</v>
      </c>
      <c r="T92" s="455">
        <f>SUM(T81:T91)</f>
        <v>38</v>
      </c>
      <c r="U92" s="455">
        <f>SUM(U81:U91)</f>
        <v>52</v>
      </c>
      <c r="V92" s="455">
        <f>SUM(V81:V91)</f>
        <v>1</v>
      </c>
      <c r="W92" s="621"/>
      <c r="X92" s="1278" t="str">
        <f>'Major Quantities'!B10</f>
        <v>POTABLE WATER network</v>
      </c>
      <c r="Y92" s="1278"/>
      <c r="Z92" s="1278"/>
      <c r="AA92" s="1278"/>
      <c r="AB92" s="1278"/>
      <c r="AC92" s="622">
        <f>VLOOKUP(X92,'Major Quantities'!$B$2:$G$20,2,FALSE)</f>
        <v>13221</v>
      </c>
      <c r="AD92" s="622" t="str">
        <f>VLOOKUP(X92,'Major Quantities'!$B$2:$G$20,3,FALSE)</f>
        <v>M</v>
      </c>
      <c r="AE92" s="622">
        <f>VLOOKUP(X92,'Major Quantities'!$B$2:$G$20,4,FALSE)</f>
        <v>0</v>
      </c>
      <c r="AF92" s="622">
        <f>VLOOKUP(X92,'Major Quantities'!$B$2:$G$20,5,FALSE)</f>
        <v>9239</v>
      </c>
      <c r="AG92" s="622">
        <f>VLOOKUP(X92,'Major Quantities'!$B$2:$G$20,6,FALSE)</f>
        <v>3982</v>
      </c>
      <c r="AH92" s="622">
        <f>VLOOKUP(X92,'Major Quantities'!$B$2:$H$20,7,FALSE)</f>
        <v>9239</v>
      </c>
    </row>
    <row r="93" spans="1:48" s="484" customFormat="1" ht="24.6">
      <c r="A93" s="379" t="s">
        <v>752</v>
      </c>
      <c r="B93" s="458"/>
      <c r="C93" s="458"/>
      <c r="D93" s="458"/>
      <c r="E93" s="458"/>
      <c r="F93" s="458"/>
      <c r="G93" s="458"/>
      <c r="H93" s="458"/>
      <c r="I93" s="458"/>
      <c r="J93" s="458"/>
      <c r="K93" s="458"/>
      <c r="L93" s="458"/>
      <c r="M93" s="458"/>
      <c r="N93" s="458"/>
      <c r="O93" s="458"/>
      <c r="P93" s="458"/>
      <c r="Q93" s="457" t="s">
        <v>736</v>
      </c>
      <c r="R93" s="458"/>
      <c r="S93" s="458"/>
      <c r="T93" s="458"/>
      <c r="U93" s="458"/>
      <c r="V93" s="458"/>
      <c r="W93" s="458"/>
      <c r="X93" s="458"/>
      <c r="Y93" s="458"/>
      <c r="Z93" s="458"/>
      <c r="AA93" s="458"/>
      <c r="AB93" s="458"/>
      <c r="AC93" s="458"/>
      <c r="AD93" s="458"/>
      <c r="AE93" s="458"/>
      <c r="AF93" s="458"/>
      <c r="AG93" s="458"/>
      <c r="AH93" s="459"/>
      <c r="AL93" s="525"/>
      <c r="AM93" s="525"/>
      <c r="AN93" s="525"/>
      <c r="AO93" s="525"/>
      <c r="AP93" s="525"/>
      <c r="AQ93" s="525"/>
      <c r="AR93" s="525"/>
      <c r="AS93" s="525"/>
      <c r="AT93" s="525"/>
      <c r="AU93" s="525"/>
      <c r="AV93" s="525"/>
    </row>
    <row r="94" spans="1:48" s="612" customFormat="1" ht="18" thickBot="1">
      <c r="A94" s="1328" t="str">
        <f>'Weekly Photos'!B23</f>
        <v>excavation</v>
      </c>
      <c r="B94" s="1309"/>
      <c r="C94" s="1309"/>
      <c r="D94" s="1309"/>
      <c r="E94" s="1309"/>
      <c r="F94" s="1309" t="str">
        <f>'Weekly Photos'!L23</f>
        <v>bbc</v>
      </c>
      <c r="G94" s="1309"/>
      <c r="H94" s="1309"/>
      <c r="I94" s="1309"/>
      <c r="J94" s="1309"/>
      <c r="K94" s="1309"/>
      <c r="L94" s="1309" t="str">
        <f>'Weekly Photos'!B4</f>
        <v>KERBSTONE</v>
      </c>
      <c r="M94" s="1309"/>
      <c r="N94" s="1309"/>
      <c r="O94" s="1309"/>
      <c r="P94" s="1310"/>
      <c r="Q94" s="460" t="s">
        <v>489</v>
      </c>
      <c r="R94" s="461"/>
      <c r="S94" s="461"/>
      <c r="T94" s="461"/>
      <c r="U94" s="461"/>
      <c r="V94" s="461"/>
      <c r="W94" s="461"/>
      <c r="X94" s="461"/>
      <c r="Y94" s="461"/>
      <c r="Z94" s="461"/>
      <c r="AA94" s="461"/>
      <c r="AB94" s="461"/>
      <c r="AC94" s="461"/>
      <c r="AD94" s="461"/>
      <c r="AE94" s="461"/>
      <c r="AF94" s="461"/>
      <c r="AG94" s="461"/>
      <c r="AH94" s="462"/>
      <c r="AI94" s="611"/>
      <c r="AJ94" s="611"/>
    </row>
    <row r="95" spans="1:48" s="614" customFormat="1" ht="41.4" customHeight="1">
      <c r="A95" s="623"/>
      <c r="B95" s="146"/>
      <c r="C95" s="146"/>
      <c r="D95" s="146"/>
      <c r="E95" s="147"/>
      <c r="F95" s="145"/>
      <c r="G95" s="146"/>
      <c r="H95" s="146"/>
      <c r="I95" s="146"/>
      <c r="J95" s="146"/>
      <c r="K95" s="147"/>
      <c r="L95" s="145"/>
      <c r="M95" s="146"/>
      <c r="N95" s="146"/>
      <c r="O95" s="146"/>
      <c r="P95" s="147"/>
      <c r="Q95" s="463" t="s">
        <v>386</v>
      </c>
      <c r="R95" s="463" t="s">
        <v>387</v>
      </c>
      <c r="S95" s="1312" t="s">
        <v>388</v>
      </c>
      <c r="T95" s="1312"/>
      <c r="U95" s="1312"/>
      <c r="V95" s="1312"/>
      <c r="W95" s="463" t="s">
        <v>393</v>
      </c>
      <c r="X95" s="1312" t="s">
        <v>389</v>
      </c>
      <c r="Y95" s="1312"/>
      <c r="Z95" s="1312"/>
      <c r="AA95" s="1312" t="s">
        <v>390</v>
      </c>
      <c r="AB95" s="1312"/>
      <c r="AC95" s="1312"/>
      <c r="AD95" s="1312"/>
      <c r="AE95" s="1312"/>
      <c r="AF95" s="463" t="s">
        <v>392</v>
      </c>
      <c r="AG95" s="464" t="s">
        <v>650</v>
      </c>
      <c r="AH95" s="465" t="s">
        <v>396</v>
      </c>
      <c r="AI95" s="613"/>
      <c r="AJ95" s="613"/>
    </row>
    <row r="96" spans="1:48" ht="41.4" customHeight="1">
      <c r="A96" s="515"/>
      <c r="B96"/>
      <c r="C96"/>
      <c r="D96"/>
      <c r="E96" s="149"/>
      <c r="F96" s="148"/>
      <c r="G96"/>
      <c r="H96"/>
      <c r="I96"/>
      <c r="J96"/>
      <c r="K96" s="149"/>
      <c r="L96" s="148"/>
      <c r="M96"/>
      <c r="N96"/>
      <c r="O96"/>
      <c r="P96" s="149"/>
      <c r="Q96" s="369">
        <f>IF(+Issues!B11="","",+Issues!B11)</f>
        <v>1</v>
      </c>
      <c r="R96" s="370">
        <f>IF(+Issues!C11="","",+Issues!C11)</f>
        <v>45906</v>
      </c>
      <c r="S96" s="1311" t="str">
        <f>IF(+Issues!D11="","",+Issues!D11)</f>
        <v>ELECTRICAL CABLE IN POND</v>
      </c>
      <c r="T96" s="1311"/>
      <c r="U96" s="1311"/>
      <c r="V96" s="1311"/>
      <c r="W96" s="371" t="s">
        <v>1061</v>
      </c>
      <c r="X96" s="1284" t="str">
        <f>IF(+Issues!F11="","",+Issues!F11)</f>
        <v>DIVERT THE CABLE TO BE AWAY FROM THE POND</v>
      </c>
      <c r="Y96" s="1285"/>
      <c r="Z96" s="1285"/>
      <c r="AA96" s="1285"/>
      <c r="AB96" s="1285"/>
      <c r="AC96" s="1285"/>
      <c r="AD96" s="1285"/>
      <c r="AE96" s="1286"/>
      <c r="AF96" s="371" t="str">
        <f>IF(+Issues!H11="","",+Issues!H11)</f>
        <v>Close</v>
      </c>
      <c r="AG96" s="372">
        <f>IF(+Issues!I11="","",+Issues!I11)</f>
        <v>46132</v>
      </c>
      <c r="AH96" s="373">
        <f>IF(+Issues!J11="","",+Issues!J11)</f>
        <v>226</v>
      </c>
    </row>
    <row r="97" spans="1:34" ht="41.4" customHeight="1">
      <c r="A97" s="515"/>
      <c r="B97"/>
      <c r="C97"/>
      <c r="D97"/>
      <c r="E97" s="149"/>
      <c r="F97" s="148"/>
      <c r="G97"/>
      <c r="H97"/>
      <c r="I97"/>
      <c r="J97"/>
      <c r="K97" s="149"/>
      <c r="L97" s="148"/>
      <c r="M97"/>
      <c r="N97"/>
      <c r="O97"/>
      <c r="P97" s="149"/>
      <c r="Q97" s="369">
        <f>IF(+Issues!B12="","",+Issues!B12)</f>
        <v>2</v>
      </c>
      <c r="R97" s="372">
        <f>IF(+Issues!C12="","",+Issues!C12)</f>
        <v>46111</v>
      </c>
      <c r="S97" s="1265" t="str">
        <f>IF(+Issues!D12="","",+Issues!D12)</f>
        <v>INDUSTRIAL FACILITIES ENCROACHING ON ROAD LOCAL1- 2-3-4-5-COLLECTOR 3-UPGRADE 39-21</v>
      </c>
      <c r="T97" s="1266"/>
      <c r="U97" s="1266"/>
      <c r="V97" s="1267"/>
      <c r="W97" s="371" t="str">
        <f>IF(+Issues!E12="","",+Issues!E12)</f>
        <v>Consultant</v>
      </c>
      <c r="X97" s="1265" t="str">
        <f>IF(+Issues!F12="","",+Issues!F12)</f>
        <v>THE RFI HAS BEEN RAISED REGRARDING NETWORK DAMAGE DUE TO INTERFERENCE WITH THE FACTORIES</v>
      </c>
      <c r="Y97" s="1266"/>
      <c r="Z97" s="1266"/>
      <c r="AA97" s="1266"/>
      <c r="AB97" s="1266"/>
      <c r="AC97" s="1266"/>
      <c r="AD97" s="1266"/>
      <c r="AE97" s="1267"/>
      <c r="AF97" s="371" t="str">
        <f>IF(+Issues!H12="","",+Issues!H12)</f>
        <v>Closed</v>
      </c>
      <c r="AG97" s="372">
        <f>IF(+Issues!I12="","",+Issues!I12)</f>
        <v>46141</v>
      </c>
      <c r="AH97" s="374">
        <f>IF(+Issues!J12="","",+Issues!J12)</f>
        <v>30</v>
      </c>
    </row>
    <row r="98" spans="1:34" ht="41.4" customHeight="1">
      <c r="A98" s="515"/>
      <c r="B98"/>
      <c r="C98"/>
      <c r="D98"/>
      <c r="E98" s="149"/>
      <c r="F98" s="148"/>
      <c r="G98"/>
      <c r="H98"/>
      <c r="I98"/>
      <c r="J98"/>
      <c r="K98" s="149"/>
      <c r="L98" s="148"/>
      <c r="M98"/>
      <c r="N98"/>
      <c r="O98"/>
      <c r="P98" s="149"/>
      <c r="Q98" s="369">
        <f>IF(+Issues!B13="","",+Issues!B13)</f>
        <v>3</v>
      </c>
      <c r="R98" s="372">
        <f>IF(+Issues!C13="","",+Issues!C13)</f>
        <v>46064</v>
      </c>
      <c r="S98" s="1265" t="str">
        <f>IF(+Issues!D13="","",+Issues!D13)</f>
        <v>TELECOMMUNICATIONS NETWORK  INTEGRATION &amp; UNDERSIZED SERVER ROOM IN THE ADMINISTRATION BUILDING</v>
      </c>
      <c r="T98" s="1266"/>
      <c r="U98" s="1266"/>
      <c r="V98" s="1267"/>
      <c r="W98" s="371" t="str">
        <f>IF(+Issues!E13="","",+Issues!E13)</f>
        <v>Contractor</v>
      </c>
      <c r="X98" s="1265" t="str">
        <f>IF(+Issues!F13="","",+Issues!F13)</f>
        <v>THE DRAWING ARE BEING SUBMITTED FOR APPROVAL</v>
      </c>
      <c r="Y98" s="1266"/>
      <c r="Z98" s="1266"/>
      <c r="AA98" s="1266"/>
      <c r="AB98" s="1266"/>
      <c r="AC98" s="1266"/>
      <c r="AD98" s="1266"/>
      <c r="AE98" s="1267"/>
      <c r="AF98" s="371" t="str">
        <f>IF(+Issues!H13="","",+Issues!H13)</f>
        <v>Closed</v>
      </c>
      <c r="AG98" s="372">
        <f>IF(+Issues!I13="","",+Issues!I13)</f>
        <v>46179</v>
      </c>
      <c r="AH98" s="374">
        <f>IF(+Issues!J13="","",+Issues!J13)</f>
        <v>115</v>
      </c>
    </row>
    <row r="99" spans="1:34" customFormat="1" ht="41.4" customHeight="1">
      <c r="A99" s="515"/>
      <c r="E99" s="149"/>
      <c r="F99" s="148"/>
      <c r="K99" s="149"/>
      <c r="L99" s="148"/>
      <c r="P99" s="149"/>
      <c r="Q99" s="369">
        <f>IF(+Issues!B14="","",+Issues!B14)</f>
        <v>4</v>
      </c>
      <c r="R99" s="372">
        <f>IF(+Issues!C14="","",+Issues!C14)</f>
        <v>46148</v>
      </c>
      <c r="S99" s="1265" t="str">
        <f>IF(+Issues!D14="","",+Issues!D14)</f>
        <v>DELAY IN PROCUREMENT FOR MV</v>
      </c>
      <c r="T99" s="1266"/>
      <c r="U99" s="1266"/>
      <c r="V99" s="1267"/>
      <c r="W99" s="371" t="str">
        <f>IF(+Issues!E14="","",+Issues!E14)</f>
        <v>Contractor</v>
      </c>
      <c r="X99" s="1265" t="str">
        <f>IF(+Issues!F14="","",+Issues!F14)</f>
        <v>MATERIAL DELIVERY HAS STARTED</v>
      </c>
      <c r="Y99" s="1266"/>
      <c r="Z99" s="1266"/>
      <c r="AA99" s="1266"/>
      <c r="AB99" s="1266"/>
      <c r="AC99" s="1266"/>
      <c r="AD99" s="1266"/>
      <c r="AE99" s="1267"/>
      <c r="AF99" s="371" t="str">
        <f>IF(+Issues!H14="","",+Issues!H14)</f>
        <v>Closed</v>
      </c>
      <c r="AG99" s="372">
        <f>IF(+Issues!I14="","",+Issues!I14)</f>
        <v>46188</v>
      </c>
      <c r="AH99" s="374">
        <f>IF(+Issues!J14="","",+Issues!J14)</f>
        <v>40</v>
      </c>
    </row>
    <row r="100" spans="1:34" customFormat="1" ht="41.4" customHeight="1" thickBot="1">
      <c r="A100" s="624"/>
      <c r="B100" s="625"/>
      <c r="C100" s="625"/>
      <c r="D100" s="625"/>
      <c r="E100" s="626"/>
      <c r="F100" s="627"/>
      <c r="G100" s="625"/>
      <c r="H100" s="625"/>
      <c r="I100" s="625"/>
      <c r="J100" s="625"/>
      <c r="K100" s="626"/>
      <c r="L100" s="627"/>
      <c r="M100" s="625"/>
      <c r="N100" s="625"/>
      <c r="O100" s="625"/>
      <c r="P100" s="626"/>
      <c r="Q100" s="375">
        <f>IF(+Issues!B15="","",+Issues!B15)</f>
        <v>5</v>
      </c>
      <c r="R100" s="376">
        <f>IF(+Issues!C15="","",+Issues!C15)</f>
        <v>46139</v>
      </c>
      <c r="S100" s="1268" t="str">
        <f>IF(+Issues!D15="","",+Issues!D15)</f>
        <v>DELAY IN PROCUREMENT DELIVERY OF MATERIALS INCLUDING CATCHBASIN - SLEEVES PIPES FOR UPVC &amp; GRP</v>
      </c>
      <c r="T100" s="1269"/>
      <c r="U100" s="1269"/>
      <c r="V100" s="1270"/>
      <c r="W100" s="377" t="str">
        <f>IF(+Issues!E15="","",+Issues!E15)</f>
        <v>Contractor</v>
      </c>
      <c r="X100" s="1268" t="str">
        <f>IF(+Issues!F15="","",+Issues!F15)</f>
        <v>PROCUREMENT ACTIVITIES WILL BE INITIATED</v>
      </c>
      <c r="Y100" s="1269"/>
      <c r="Z100" s="1269"/>
      <c r="AA100" s="1269"/>
      <c r="AB100" s="1269"/>
      <c r="AC100" s="1269"/>
      <c r="AD100" s="1269"/>
      <c r="AE100" s="1270"/>
      <c r="AF100" s="377" t="str">
        <f>IF(+Issues!H15="","",+Issues!H15)</f>
        <v>Closed</v>
      </c>
      <c r="AG100" s="376">
        <f>IF(+Issues!I15="","",+Issues!I15)</f>
        <v>46195</v>
      </c>
      <c r="AH100" s="378">
        <f>IF(+Issues!J15="","",+Issues!J15)</f>
        <v>56</v>
      </c>
    </row>
    <row r="101" spans="1:34" customFormat="1" ht="13.8"/>
    <row r="102" spans="1:34" customFormat="1">
      <c r="A102" s="406"/>
      <c r="B102" s="406"/>
      <c r="C102" s="406"/>
      <c r="D102" s="406"/>
      <c r="E102" s="406"/>
      <c r="F102" s="406"/>
      <c r="G102" s="406"/>
      <c r="H102" s="406"/>
      <c r="I102" s="406"/>
      <c r="J102" s="406"/>
      <c r="K102" s="406"/>
      <c r="L102" s="406"/>
    </row>
    <row r="103" spans="1:34" customFormat="1">
      <c r="A103" s="406"/>
      <c r="B103" s="406"/>
      <c r="C103" s="406"/>
      <c r="D103" s="406"/>
      <c r="E103" s="406"/>
      <c r="F103" s="406"/>
      <c r="G103" s="406"/>
      <c r="H103" s="406"/>
      <c r="I103" s="406"/>
      <c r="J103" s="406"/>
      <c r="K103" s="406"/>
      <c r="L103" s="406"/>
      <c r="W103" s="123"/>
    </row>
    <row r="104" spans="1:34" customFormat="1">
      <c r="A104" s="406"/>
      <c r="B104" s="406"/>
      <c r="C104" s="406"/>
      <c r="D104" s="406"/>
      <c r="E104" s="406"/>
      <c r="F104" s="406"/>
      <c r="G104" s="406"/>
      <c r="H104" s="406"/>
      <c r="I104" s="406"/>
      <c r="J104" s="406"/>
      <c r="K104" s="406"/>
      <c r="L104" s="406"/>
      <c r="W104" s="615"/>
    </row>
    <row r="105" spans="1:34" customFormat="1">
      <c r="A105" s="406"/>
      <c r="B105" s="406"/>
      <c r="C105" s="406"/>
      <c r="D105" s="406"/>
      <c r="E105" s="406"/>
      <c r="F105" s="406"/>
      <c r="G105" s="406"/>
      <c r="H105" s="406"/>
      <c r="I105" s="406"/>
      <c r="J105" s="406"/>
      <c r="K105" s="406"/>
      <c r="L105" s="406"/>
    </row>
    <row r="106" spans="1:34" customFormat="1">
      <c r="H106" s="406"/>
      <c r="I106" s="406"/>
      <c r="J106" s="406"/>
      <c r="K106" s="406"/>
    </row>
    <row r="107" spans="1:34" customFormat="1">
      <c r="H107" s="406"/>
      <c r="I107" s="406"/>
      <c r="J107" s="406"/>
      <c r="K107" s="406"/>
    </row>
    <row r="108" spans="1:34" customFormat="1">
      <c r="H108" s="406"/>
      <c r="I108" s="406"/>
      <c r="J108" s="406"/>
      <c r="K108" s="406"/>
    </row>
    <row r="109" spans="1:34" customFormat="1">
      <c r="H109" s="406"/>
      <c r="I109" s="406"/>
      <c r="J109" s="406"/>
      <c r="K109" s="406"/>
    </row>
    <row r="110" spans="1:34" customFormat="1" ht="13.8"/>
    <row r="111" spans="1:34" customFormat="1" ht="13.8"/>
    <row r="112" spans="1:34" customFormat="1" ht="13.8"/>
    <row r="113" customFormat="1" ht="13.8"/>
    <row r="114" customFormat="1" ht="13.8"/>
    <row r="115" customFormat="1" ht="13.8"/>
    <row r="116" customFormat="1" ht="13.8"/>
    <row r="117" customFormat="1" ht="13.8"/>
    <row r="118" customFormat="1" ht="13.8"/>
    <row r="119" customFormat="1" ht="13.8"/>
    <row r="120" customFormat="1" ht="13.8"/>
    <row r="121" customFormat="1" ht="13.8"/>
    <row r="122" customFormat="1" ht="13.8"/>
    <row r="123" customFormat="1" ht="13.8"/>
    <row r="124" customFormat="1" ht="13.8"/>
    <row r="125" customFormat="1" ht="13.8"/>
    <row r="126" customFormat="1" ht="13.8"/>
    <row r="127" customFormat="1" ht="13.8"/>
    <row r="128" customFormat="1" ht="13.8"/>
    <row r="129" customFormat="1" ht="13.8"/>
    <row r="130" customFormat="1" ht="13.8"/>
    <row r="131" customFormat="1" ht="13.8"/>
    <row r="132" customFormat="1" ht="13.8"/>
    <row r="133" customFormat="1" ht="13.8"/>
    <row r="134" customFormat="1" ht="13.8"/>
    <row r="135" customFormat="1" ht="13.8"/>
    <row r="136" customFormat="1" ht="13.8"/>
    <row r="137" customFormat="1" ht="13.8"/>
    <row r="138" customFormat="1" ht="13.8"/>
    <row r="139" customFormat="1" ht="13.8"/>
    <row r="140" customFormat="1" ht="13.8"/>
    <row r="141" customFormat="1" ht="13.8"/>
    <row r="142" customFormat="1" ht="13.8"/>
  </sheetData>
  <sheetProtection formatCells="0" formatColumns="0" formatRows="0" insertHyperlinks="0" sort="0" autoFilter="0" pivotTables="0"/>
  <mergeCells count="268">
    <mergeCell ref="B89:B92"/>
    <mergeCell ref="A89:A92"/>
    <mergeCell ref="X89:AB89"/>
    <mergeCell ref="I89:I92"/>
    <mergeCell ref="H89:H92"/>
    <mergeCell ref="G89:G92"/>
    <mergeCell ref="F89:F92"/>
    <mergeCell ref="E89:E92"/>
    <mergeCell ref="D89:D92"/>
    <mergeCell ref="C89:C92"/>
    <mergeCell ref="J89:K92"/>
    <mergeCell ref="X90:AB90"/>
    <mergeCell ref="X91:AB91"/>
    <mergeCell ref="AB33:AC33"/>
    <mergeCell ref="A16:B16"/>
    <mergeCell ref="A14:B14"/>
    <mergeCell ref="A15:B15"/>
    <mergeCell ref="L70:M70"/>
    <mergeCell ref="A70:B70"/>
    <mergeCell ref="A58:B58"/>
    <mergeCell ref="A60:B60"/>
    <mergeCell ref="A61:B61"/>
    <mergeCell ref="A65:B65"/>
    <mergeCell ref="A66:B66"/>
    <mergeCell ref="A55:B55"/>
    <mergeCell ref="A56:B56"/>
    <mergeCell ref="A57:B57"/>
    <mergeCell ref="L58:M58"/>
    <mergeCell ref="L60:M60"/>
    <mergeCell ref="L62:N62"/>
    <mergeCell ref="W55:W56"/>
    <mergeCell ref="W57:W66"/>
    <mergeCell ref="U65:V65"/>
    <mergeCell ref="U66:V66"/>
    <mergeCell ref="W67:W71"/>
    <mergeCell ref="L68:M68"/>
    <mergeCell ref="L69:M69"/>
    <mergeCell ref="A20:B20"/>
    <mergeCell ref="A21:B21"/>
    <mergeCell ref="I77:K77"/>
    <mergeCell ref="I78:K78"/>
    <mergeCell ref="A80:K80"/>
    <mergeCell ref="A81:K81"/>
    <mergeCell ref="C72:C73"/>
    <mergeCell ref="D72:D73"/>
    <mergeCell ref="A69:B69"/>
    <mergeCell ref="A59:B59"/>
    <mergeCell ref="A74:B74"/>
    <mergeCell ref="A75:B75"/>
    <mergeCell ref="A76:B76"/>
    <mergeCell ref="A78:B78"/>
    <mergeCell ref="A77:B77"/>
    <mergeCell ref="A79:B79"/>
    <mergeCell ref="AA3:AH6"/>
    <mergeCell ref="X70:Y70"/>
    <mergeCell ref="X71:Y71"/>
    <mergeCell ref="X55:Y55"/>
    <mergeCell ref="X56:Y56"/>
    <mergeCell ref="X57:Y57"/>
    <mergeCell ref="X58:Y58"/>
    <mergeCell ref="X60:Y60"/>
    <mergeCell ref="X61:Y61"/>
    <mergeCell ref="X62:Y62"/>
    <mergeCell ref="X63:Y63"/>
    <mergeCell ref="X64:Y64"/>
    <mergeCell ref="AB53:AB54"/>
    <mergeCell ref="AC53:AC54"/>
    <mergeCell ref="AD53:AD54"/>
    <mergeCell ref="Z57:AA57"/>
    <mergeCell ref="Z61:AA61"/>
    <mergeCell ref="Z62:AA62"/>
    <mergeCell ref="Z63:AA63"/>
    <mergeCell ref="Z64:AA64"/>
    <mergeCell ref="Z65:AA65"/>
    <mergeCell ref="Z66:AA66"/>
    <mergeCell ref="X65:Y65"/>
    <mergeCell ref="AE52:AH52"/>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S100:V100"/>
    <mergeCell ref="R53:V53"/>
    <mergeCell ref="V54:V55"/>
    <mergeCell ref="U54:U55"/>
    <mergeCell ref="T54:T55"/>
    <mergeCell ref="S54:S55"/>
    <mergeCell ref="R54:R55"/>
    <mergeCell ref="Q62:T62"/>
    <mergeCell ref="Q63:T63"/>
    <mergeCell ref="Q64:T64"/>
    <mergeCell ref="Q65:T65"/>
    <mergeCell ref="Q66:T66"/>
    <mergeCell ref="L67:V67"/>
    <mergeCell ref="O68:Q68"/>
    <mergeCell ref="O69:Q69"/>
    <mergeCell ref="O70:Q70"/>
    <mergeCell ref="O71:Q71"/>
    <mergeCell ref="L71:M71"/>
    <mergeCell ref="L72:M72"/>
    <mergeCell ref="L73:M73"/>
    <mergeCell ref="L74:M74"/>
    <mergeCell ref="U62:V62"/>
    <mergeCell ref="U63:V63"/>
    <mergeCell ref="U64:V64"/>
    <mergeCell ref="AE62:AH63"/>
    <mergeCell ref="S99:V99"/>
    <mergeCell ref="Z53:AA54"/>
    <mergeCell ref="Z56:AA56"/>
    <mergeCell ref="Z58:AA58"/>
    <mergeCell ref="Z60:AA60"/>
    <mergeCell ref="S97:V97"/>
    <mergeCell ref="X66:Y66"/>
    <mergeCell ref="A67:B67"/>
    <mergeCell ref="A68:B68"/>
    <mergeCell ref="A63:B64"/>
    <mergeCell ref="O65:P65"/>
    <mergeCell ref="O66:P66"/>
    <mergeCell ref="L65:N65"/>
    <mergeCell ref="L66:N66"/>
    <mergeCell ref="A82:E82"/>
    <mergeCell ref="F82:K82"/>
    <mergeCell ref="J84:K84"/>
    <mergeCell ref="S79:V79"/>
    <mergeCell ref="I79:K79"/>
    <mergeCell ref="I72:K73"/>
    <mergeCell ref="I74:K74"/>
    <mergeCell ref="I75:K75"/>
    <mergeCell ref="I76:K76"/>
    <mergeCell ref="D10:D11"/>
    <mergeCell ref="C53:C54"/>
    <mergeCell ref="P10:P11"/>
    <mergeCell ref="Q10:T10"/>
    <mergeCell ref="C10:C11"/>
    <mergeCell ref="L56:M56"/>
    <mergeCell ref="L57:M57"/>
    <mergeCell ref="O62:P62"/>
    <mergeCell ref="O63:P63"/>
    <mergeCell ref="J63:J64"/>
    <mergeCell ref="O64:P64"/>
    <mergeCell ref="C63:C64"/>
    <mergeCell ref="I63:I64"/>
    <mergeCell ref="K63:K64"/>
    <mergeCell ref="L63:N63"/>
    <mergeCell ref="L64:N64"/>
    <mergeCell ref="A10:B11"/>
    <mergeCell ref="A1:I1"/>
    <mergeCell ref="L52:V52"/>
    <mergeCell ref="X53:Y54"/>
    <mergeCell ref="W53:W54"/>
    <mergeCell ref="A19:B19"/>
    <mergeCell ref="A53:B54"/>
    <mergeCell ref="O9:Z9"/>
    <mergeCell ref="E10:F10"/>
    <mergeCell ref="G10:N10"/>
    <mergeCell ref="A17:B17"/>
    <mergeCell ref="A18:B18"/>
    <mergeCell ref="K53:K54"/>
    <mergeCell ref="J53:J54"/>
    <mergeCell ref="N53:N55"/>
    <mergeCell ref="L53:M55"/>
    <mergeCell ref="Q53:Q55"/>
    <mergeCell ref="P53:P55"/>
    <mergeCell ref="O53:O55"/>
    <mergeCell ref="I53:I54"/>
    <mergeCell ref="A12:B12"/>
    <mergeCell ref="A13:B13"/>
    <mergeCell ref="Y5:Y6"/>
    <mergeCell ref="Y3:Y4"/>
    <mergeCell ref="AH78:AH79"/>
    <mergeCell ref="AG80:AG81"/>
    <mergeCell ref="AF80:AF81"/>
    <mergeCell ref="S98:V98"/>
    <mergeCell ref="O73:Q73"/>
    <mergeCell ref="O74:Q74"/>
    <mergeCell ref="L75:V75"/>
    <mergeCell ref="S95:V95"/>
    <mergeCell ref="W78:W79"/>
    <mergeCell ref="W72:AH73"/>
    <mergeCell ref="W74:W75"/>
    <mergeCell ref="W76:W77"/>
    <mergeCell ref="X76:X77"/>
    <mergeCell ref="X98:AE98"/>
    <mergeCell ref="X87:AB87"/>
    <mergeCell ref="F94:K94"/>
    <mergeCell ref="L94:P94"/>
    <mergeCell ref="S96:V96"/>
    <mergeCell ref="AA95:AE95"/>
    <mergeCell ref="D85:G85"/>
    <mergeCell ref="D86:E86"/>
    <mergeCell ref="F86:G86"/>
    <mergeCell ref="G72:G73"/>
    <mergeCell ref="Z68:AA68"/>
    <mergeCell ref="Z69:AA69"/>
    <mergeCell ref="Z71:AA71"/>
    <mergeCell ref="Z70:AA70"/>
    <mergeCell ref="X69:Y69"/>
    <mergeCell ref="O72:Q72"/>
    <mergeCell ref="H72:H73"/>
    <mergeCell ref="W80:W81"/>
    <mergeCell ref="X95:Z95"/>
    <mergeCell ref="T76:V76"/>
    <mergeCell ref="E72:E73"/>
    <mergeCell ref="F72:F73"/>
    <mergeCell ref="A94:E94"/>
    <mergeCell ref="A85:C86"/>
    <mergeCell ref="A72:B73"/>
    <mergeCell ref="H85:K86"/>
    <mergeCell ref="X67:Y67"/>
    <mergeCell ref="X68:Y68"/>
    <mergeCell ref="AH80:AH81"/>
    <mergeCell ref="X74:X75"/>
    <mergeCell ref="AD74:AD75"/>
    <mergeCell ref="AE74:AE75"/>
    <mergeCell ref="AF74:AF75"/>
    <mergeCell ref="AG74:AG75"/>
    <mergeCell ref="AH74:AH75"/>
    <mergeCell ref="Y76:AC77"/>
    <mergeCell ref="Y78:AC79"/>
    <mergeCell ref="Y80:AC81"/>
    <mergeCell ref="AD80:AD81"/>
    <mergeCell ref="AE80:AE81"/>
    <mergeCell ref="AE76:AE77"/>
    <mergeCell ref="AF76:AF77"/>
    <mergeCell ref="AG76:AG77"/>
    <mergeCell ref="AH76:AH77"/>
    <mergeCell ref="AD78:AD79"/>
    <mergeCell ref="AD76:AD77"/>
    <mergeCell ref="X80:X81"/>
    <mergeCell ref="AE78:AE79"/>
    <mergeCell ref="AF78:AF79"/>
    <mergeCell ref="AG78:AG79"/>
    <mergeCell ref="X99:AE99"/>
    <mergeCell ref="X100:AE100"/>
    <mergeCell ref="AB24:AC24"/>
    <mergeCell ref="AB25:AC25"/>
    <mergeCell ref="AB26:AC26"/>
    <mergeCell ref="AB27:AC27"/>
    <mergeCell ref="AB28:AC28"/>
    <mergeCell ref="AB29:AC29"/>
    <mergeCell ref="AB30:AC30"/>
    <mergeCell ref="AB31:AC31"/>
    <mergeCell ref="X83:AB83"/>
    <mergeCell ref="X84:AB84"/>
    <mergeCell ref="X85:AB85"/>
    <mergeCell ref="X86:AB86"/>
    <mergeCell ref="X88:AB88"/>
    <mergeCell ref="X92:AB92"/>
    <mergeCell ref="Y74:AC75"/>
    <mergeCell ref="X78:X79"/>
    <mergeCell ref="Z55:AA55"/>
    <mergeCell ref="X96:AE96"/>
    <mergeCell ref="X97:AE97"/>
    <mergeCell ref="AB32:AC32"/>
    <mergeCell ref="AB34:AC34"/>
    <mergeCell ref="Z67:AA67"/>
  </mergeCells>
  <conditionalFormatting sqref="D12:D22">
    <cfRule type="dataBar" priority="470">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4">
    <cfRule type="cellIs" dxfId="102" priority="19" operator="lessThan">
      <formula>0</formula>
    </cfRule>
  </conditionalFormatting>
  <conditionalFormatting sqref="J12:J21">
    <cfRule type="colorScale" priority="472">
      <colorScale>
        <cfvo type="min"/>
        <cfvo type="percentile" val="50"/>
        <cfvo type="max"/>
        <color theme="5" tint="0.59999389629810485"/>
        <color theme="7" tint="0.79998168889431442"/>
        <color theme="4" tint="0.59999389629810485"/>
      </colorScale>
    </cfRule>
  </conditionalFormatting>
  <conditionalFormatting sqref="J22">
    <cfRule type="colorScale" priority="4">
      <colorScale>
        <cfvo type="min"/>
        <cfvo type="percentile" val="50"/>
        <cfvo type="max"/>
        <color theme="5" tint="0.59999389629810485"/>
        <color theme="7" tint="0.79998168889431442"/>
        <color theme="4" tint="0.59999389629810485"/>
      </colorScale>
    </cfRule>
  </conditionalFormatting>
  <conditionalFormatting sqref="J89">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J84:K84">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L12:L22">
    <cfRule type="colorScale" priority="474">
      <colorScale>
        <cfvo type="min"/>
        <cfvo type="percentile" val="50"/>
        <cfvo type="max"/>
        <color theme="5" tint="0.59999389629810485"/>
        <color theme="7" tint="0.79998168889431442"/>
        <color theme="4" tint="0.59999389629810485"/>
      </colorScale>
    </cfRule>
  </conditionalFormatting>
  <conditionalFormatting sqref="M12:M21">
    <cfRule type="cellIs" dxfId="101" priority="476" operator="lessThan">
      <formula>0</formula>
    </cfRule>
    <cfRule type="dataBar" priority="477">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1 Z12:Z21">
    <cfRule type="expression" dxfId="100" priority="218">
      <formula>N12=1</formula>
    </cfRule>
    <cfRule type="expression" dxfId="99" priority="217">
      <formula>N12&lt;1</formula>
    </cfRule>
    <cfRule type="expression" dxfId="98" priority="219">
      <formula>N12&gt;1</formula>
    </cfRule>
  </conditionalFormatting>
  <conditionalFormatting sqref="N22">
    <cfRule type="expression" dxfId="97" priority="216">
      <formula>N22&gt;1</formula>
    </cfRule>
    <cfRule type="expression" dxfId="96" priority="215">
      <formula>N22=1</formula>
    </cfRule>
    <cfRule type="expression" dxfId="95" priority="214">
      <formula>N22&lt;1</formula>
    </cfRule>
  </conditionalFormatting>
  <conditionalFormatting sqref="O6:P6">
    <cfRule type="cellIs" dxfId="94" priority="161" operator="greaterThan">
      <formula>0</formula>
    </cfRule>
  </conditionalFormatting>
  <conditionalFormatting sqref="P12:P22">
    <cfRule type="dataBar" priority="480">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2">
    <cfRule type="colorScale" priority="482">
      <colorScale>
        <cfvo type="min"/>
        <cfvo type="percentile" val="50"/>
        <cfvo type="max"/>
        <color theme="5" tint="0.59999389629810485"/>
        <color theme="7" tint="0.79998168889431442"/>
        <color theme="4" tint="0.59999389629810485"/>
      </colorScale>
    </cfRule>
  </conditionalFormatting>
  <conditionalFormatting sqref="S96:S100 AG96:AG100">
    <cfRule type="cellIs" dxfId="93" priority="63" stopIfTrue="1" operator="equal">
      <formula>"Opportunity"</formula>
    </cfRule>
    <cfRule type="cellIs" dxfId="92" priority="64" stopIfTrue="1" operator="equal">
      <formula>"Issue"</formula>
    </cfRule>
    <cfRule type="cellIs" dxfId="91" priority="62" stopIfTrue="1" operator="equal">
      <formula>"Threat"</formula>
    </cfRule>
  </conditionalFormatting>
  <conditionalFormatting sqref="T12:T22">
    <cfRule type="colorScale" priority="484">
      <colorScale>
        <cfvo type="min"/>
        <cfvo type="percentile" val="50"/>
        <cfvo type="max"/>
        <color theme="5" tint="0.59999389629810485"/>
        <color theme="7" tint="0.79998168889431442"/>
        <color theme="4" tint="0.59999389629810485"/>
      </colorScale>
    </cfRule>
  </conditionalFormatting>
  <conditionalFormatting sqref="V5">
    <cfRule type="cellIs" dxfId="90" priority="158" stopIfTrue="1" operator="lessThan">
      <formula>-0.1</formula>
    </cfRule>
    <cfRule type="cellIs" dxfId="89" priority="157" stopIfTrue="1" operator="between">
      <formula>-0.1</formula>
      <formula>0</formula>
    </cfRule>
    <cfRule type="cellIs" dxfId="88" priority="156" stopIfTrue="1" operator="greaterThanOrEqual">
      <formula>0</formula>
    </cfRule>
  </conditionalFormatting>
  <conditionalFormatting sqref="V6">
    <cfRule type="cellIs" dxfId="87" priority="154" operator="lessThan">
      <formula>0.9</formula>
    </cfRule>
    <cfRule type="cellIs" dxfId="86" priority="155" operator="greaterThanOrEqual">
      <formula>0.9</formula>
    </cfRule>
  </conditionalFormatting>
  <conditionalFormatting sqref="V78">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2">
    <cfRule type="colorScale" priority="486">
      <colorScale>
        <cfvo type="min"/>
        <cfvo type="percentile" val="50"/>
        <cfvo type="max"/>
        <color theme="5" tint="0.59999389629810485"/>
        <color theme="7" tint="0.79998168889431442"/>
        <color theme="4" tint="0.59999389629810485"/>
      </colorScale>
    </cfRule>
  </conditionalFormatting>
  <conditionalFormatting sqref="W23:W24 G23 K12:K22">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85" priority="139" stopIfTrue="1" operator="between">
      <formula>-0.1</formula>
      <formula>0</formula>
    </cfRule>
    <cfRule type="cellIs" dxfId="84" priority="140" stopIfTrue="1" operator="lessThan">
      <formula>-0.1</formula>
    </cfRule>
    <cfRule type="cellIs" dxfId="83" priority="138" stopIfTrue="1" operator="greaterThanOrEqual">
      <formula>0</formula>
    </cfRule>
  </conditionalFormatting>
  <conditionalFormatting sqref="X6">
    <cfRule type="cellIs" dxfId="82" priority="2" operator="lessThan">
      <formula>0.9</formula>
    </cfRule>
    <cfRule type="cellIs" dxfId="81" priority="3" operator="greaterThanOrEqual">
      <formula>0.9</formula>
    </cfRule>
  </conditionalFormatting>
  <conditionalFormatting sqref="X12:X22">
    <cfRule type="colorScale" priority="488">
      <colorScale>
        <cfvo type="min"/>
        <cfvo type="percentile" val="50"/>
        <cfvo type="max"/>
        <color theme="5" tint="0.59999389629810485"/>
        <color theme="7" tint="0.79998168889431442"/>
        <color theme="4" tint="0.59999389629810485"/>
      </colorScale>
    </cfRule>
  </conditionalFormatting>
  <conditionalFormatting sqref="Y12:Y21">
    <cfRule type="cellIs" dxfId="80" priority="490" operator="lessThan">
      <formula>0</formula>
    </cfRule>
    <cfRule type="dataBar" priority="491">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79" priority="136" stopIfTrue="1">
      <formula>IF(AND(Z$3&gt;0.8,Z$3&lt;0.9),TRUE,FALSE)</formula>
    </cfRule>
    <cfRule type="expression" dxfId="78" priority="135" stopIfTrue="1">
      <formula>IF(AND(Z$3&gt;=0.9),TRUE,FALSE)</formula>
    </cfRule>
    <cfRule type="expression" dxfId="77" priority="137" stopIfTrue="1">
      <formula>IF(AND(Z$3&lt;0.8),TRUE,FALSE)</formula>
    </cfRule>
  </conditionalFormatting>
  <conditionalFormatting sqref="Z5:Z6">
    <cfRule type="expression" dxfId="76" priority="29" stopIfTrue="1">
      <formula>IF(AND(Z$5&lt;0.8),TRUE,FALSE)</formula>
    </cfRule>
    <cfRule type="expression" dxfId="75" priority="28" stopIfTrue="1">
      <formula>IF(AND(Z$5&gt;0.8,Z$5&lt;0.9),TRUE,FALSE)</formula>
    </cfRule>
    <cfRule type="expression" dxfId="74" priority="27" stopIfTrue="1">
      <formula>IF(AND(Z$5&gt;=0.9),TRUE,FALSE)</formula>
    </cfRule>
  </conditionalFormatting>
  <conditionalFormatting sqref="Z22">
    <cfRule type="expression" dxfId="73" priority="198">
      <formula>Z22&lt;1</formula>
    </cfRule>
    <cfRule type="expression" dxfId="72" priority="199">
      <formula>Z22=1</formula>
    </cfRule>
    <cfRule type="expression" dxfId="71" priority="200">
      <formula>Z22&gt;1</formula>
    </cfRule>
  </conditionalFormatting>
  <conditionalFormatting sqref="AG25:AG34">
    <cfRule type="cellIs" dxfId="70" priority="23" stopIfTrue="1" operator="equal">
      <formula>"F"</formula>
    </cfRule>
    <cfRule type="cellIs" dxfId="69" priority="22" stopIfTrue="1" operator="equal">
      <formula>"A"</formula>
    </cfRule>
    <cfRule type="cellIs" dxfId="68" priority="24"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56" xr:uid="{00000000-0002-0000-0000-000010000000}"/>
    <dataValidation allowBlank="1" showInputMessage="1" showErrorMessage="1" prompt="Material Inspection Report" sqref="L58:L59" xr:uid="{00000000-0002-0000-0000-000012000000}"/>
    <dataValidation allowBlank="1" showInputMessage="1" showErrorMessage="1" prompt="Field Inspection Report" sqref="L60" xr:uid="{00000000-0002-0000-0000-000013000000}"/>
    <dataValidation type="list" allowBlank="1" showInputMessage="1" showErrorMessage="1" prompt="Select as loaded in P6 Schedule" sqref="O11" xr:uid="{00000000-0002-0000-0000-000020000000}">
      <formula1>"(Manhours),(Mandays)"</formula1>
    </dataValidation>
    <dataValidation allowBlank="1" sqref="L57:M57" xr:uid="{FEC5B7C1-E5CF-420F-B3CD-54AB34A74F74}"/>
  </dataValidations>
  <printOptions horizontalCentered="1" verticalCentered="1"/>
  <pageMargins left="0.15" right="0.15" top="0.15" bottom="0.15" header="0" footer="0"/>
  <pageSetup paperSize="8" scale="35" orientation="landscape" r:id="rId1"/>
  <headerFooter alignWithMargins="0"/>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J89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J84:K84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M12:M21</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P12:P22</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V78</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6"/>
  <sheetViews>
    <sheetView workbookViewId="0">
      <selection activeCell="L9" sqref="L9"/>
    </sheetView>
  </sheetViews>
  <sheetFormatPr defaultRowHeight="13.8"/>
  <cols>
    <col min="1" max="1" width="11.8984375" customWidth="1"/>
    <col min="2" max="2" width="29" customWidth="1"/>
    <col min="3" max="3" width="14" customWidth="1"/>
    <col min="4" max="4" width="16" customWidth="1"/>
    <col min="11" max="11" width="17.09765625" customWidth="1"/>
    <col min="12" max="12" width="15.19921875" customWidth="1"/>
    <col min="35" max="35" width="12.296875" bestFit="1" customWidth="1"/>
  </cols>
  <sheetData>
    <row r="1" spans="1:38" s="64" customFormat="1" ht="30" customHeight="1">
      <c r="A1" s="1559" t="s">
        <v>74</v>
      </c>
      <c r="B1" s="1559"/>
      <c r="C1" s="1559"/>
      <c r="D1" s="1559"/>
      <c r="E1" s="1559"/>
      <c r="F1" s="1559"/>
      <c r="G1" s="1559"/>
      <c r="H1" s="1559"/>
      <c r="I1" s="1559"/>
      <c r="J1"/>
      <c r="K1" s="84" t="s">
        <v>202</v>
      </c>
      <c r="L1" s="85">
        <v>46307</v>
      </c>
      <c r="M1"/>
      <c r="N1"/>
      <c r="O1"/>
      <c r="P1"/>
      <c r="Q1"/>
      <c r="R1"/>
      <c r="S1"/>
      <c r="T1"/>
      <c r="U1"/>
      <c r="V1"/>
      <c r="W1"/>
      <c r="X1"/>
      <c r="Y1"/>
      <c r="Z1"/>
      <c r="AA1"/>
      <c r="AB1"/>
      <c r="AC1"/>
      <c r="AD1"/>
      <c r="AE1"/>
      <c r="AF1"/>
      <c r="AG1"/>
      <c r="AH1"/>
      <c r="AI1"/>
      <c r="AJ1"/>
      <c r="AK1"/>
      <c r="AL1"/>
    </row>
    <row r="2" spans="1:38" s="64" customFormat="1" ht="30" customHeight="1">
      <c r="A2" s="65" t="s">
        <v>181</v>
      </c>
      <c r="B2" s="70"/>
      <c r="C2" s="70"/>
      <c r="D2" s="70"/>
      <c r="E2" s="70"/>
      <c r="F2" s="70"/>
      <c r="G2" s="70"/>
      <c r="H2" s="70"/>
      <c r="I2" s="71"/>
      <c r="J2"/>
      <c r="K2"/>
      <c r="L2"/>
      <c r="M2"/>
      <c r="N2"/>
      <c r="O2"/>
      <c r="P2"/>
      <c r="Q2"/>
      <c r="R2"/>
      <c r="S2"/>
      <c r="T2"/>
      <c r="U2"/>
      <c r="V2"/>
      <c r="W2"/>
      <c r="X2"/>
      <c r="Y2"/>
      <c r="Z2"/>
      <c r="AA2"/>
      <c r="AB2"/>
      <c r="AC2"/>
      <c r="AD2"/>
      <c r="AE2"/>
      <c r="AF2"/>
      <c r="AG2"/>
      <c r="AH2"/>
      <c r="AI2"/>
      <c r="AJ2"/>
      <c r="AK2"/>
      <c r="AL2"/>
    </row>
    <row r="3" spans="1:38" ht="36.75" customHeight="1">
      <c r="A3" s="1570" t="s">
        <v>137</v>
      </c>
      <c r="B3" s="1571"/>
      <c r="C3" s="1572" t="s">
        <v>1030</v>
      </c>
      <c r="D3" s="1573"/>
      <c r="E3" s="1573"/>
      <c r="F3" s="1573"/>
      <c r="G3" s="1573"/>
      <c r="H3" s="1573"/>
      <c r="I3" s="1574"/>
    </row>
    <row r="4" spans="1:38" ht="15.6">
      <c r="A4" s="1566" t="s">
        <v>109</v>
      </c>
      <c r="B4" s="1567"/>
      <c r="C4" s="1586" t="str">
        <f>Quality!E6</f>
        <v>TAB1-02-003</v>
      </c>
      <c r="D4" s="1587"/>
      <c r="E4" s="1587"/>
      <c r="F4" s="1587"/>
      <c r="G4" s="1587"/>
      <c r="H4" s="1587"/>
      <c r="I4" s="1588"/>
    </row>
    <row r="5" spans="1:38" ht="15.6">
      <c r="A5" s="1566" t="s">
        <v>18</v>
      </c>
      <c r="B5" s="1567"/>
      <c r="C5" s="1572" t="s">
        <v>1031</v>
      </c>
      <c r="D5" s="1587"/>
      <c r="E5" s="1587"/>
      <c r="F5" s="1587"/>
      <c r="G5" s="1587"/>
      <c r="H5" s="1587"/>
      <c r="I5" s="1588"/>
    </row>
    <row r="6" spans="1:38" ht="15.6">
      <c r="A6" s="1566" t="s">
        <v>182</v>
      </c>
      <c r="B6" s="1567"/>
      <c r="C6" s="1586" t="s">
        <v>1032</v>
      </c>
      <c r="D6" s="1587"/>
      <c r="E6" s="1587"/>
      <c r="F6" s="1587"/>
      <c r="G6" s="1587"/>
      <c r="H6" s="1587"/>
      <c r="I6" s="1588"/>
    </row>
    <row r="7" spans="1:38" ht="15.6">
      <c r="A7" s="1566" t="s">
        <v>77</v>
      </c>
      <c r="B7" s="1567"/>
      <c r="C7" s="1586" t="s">
        <v>1033</v>
      </c>
      <c r="D7" s="1587"/>
      <c r="E7" s="1587"/>
      <c r="F7" s="1587"/>
      <c r="G7" s="1587"/>
      <c r="H7" s="1587"/>
      <c r="I7" s="1588"/>
    </row>
    <row r="8" spans="1:38" ht="15.6">
      <c r="A8" s="1566" t="s">
        <v>71</v>
      </c>
      <c r="B8" s="1567"/>
      <c r="C8" s="1586" t="s">
        <v>80</v>
      </c>
      <c r="D8" s="1587"/>
      <c r="E8" s="1587"/>
      <c r="F8" s="1587"/>
      <c r="G8" s="1587"/>
      <c r="H8" s="1587"/>
      <c r="I8" s="1588"/>
    </row>
    <row r="9" spans="1:38" ht="15.6">
      <c r="A9" s="1568" t="s">
        <v>443</v>
      </c>
      <c r="B9" s="1569"/>
      <c r="C9" s="1577" t="s">
        <v>1034</v>
      </c>
      <c r="D9" s="1578"/>
      <c r="E9" s="1578"/>
      <c r="F9" s="1578"/>
      <c r="G9" s="1578"/>
      <c r="H9" s="1578"/>
      <c r="I9" s="1579"/>
    </row>
    <row r="11" spans="1:38" ht="17.399999999999999">
      <c r="A11" s="65" t="s">
        <v>183</v>
      </c>
      <c r="B11" s="70"/>
      <c r="C11" s="70"/>
      <c r="D11" s="70"/>
      <c r="E11" s="70"/>
      <c r="F11" s="70"/>
      <c r="G11" s="70"/>
      <c r="H11" s="70"/>
      <c r="I11" s="71"/>
    </row>
    <row r="12" spans="1:38" ht="21" customHeight="1">
      <c r="A12" s="1570" t="s">
        <v>184</v>
      </c>
      <c r="B12" s="1571"/>
      <c r="C12" s="1560">
        <f>Milestones!C4</f>
        <v>45882</v>
      </c>
      <c r="D12" s="1561"/>
      <c r="E12" s="1561"/>
      <c r="F12" s="1561"/>
      <c r="G12" s="1561"/>
      <c r="H12" s="1561"/>
      <c r="I12" s="1562"/>
    </row>
    <row r="13" spans="1:38" ht="21" customHeight="1">
      <c r="A13" s="1566" t="s">
        <v>175</v>
      </c>
      <c r="B13" s="1567"/>
      <c r="C13" s="1560">
        <f>Milestones!C5</f>
        <v>45900</v>
      </c>
      <c r="D13" s="1561"/>
      <c r="E13" s="1561"/>
      <c r="F13" s="1561"/>
      <c r="G13" s="1561"/>
      <c r="H13" s="1561"/>
      <c r="I13" s="1562"/>
    </row>
    <row r="14" spans="1:38" ht="21" customHeight="1">
      <c r="A14" s="1566" t="s">
        <v>177</v>
      </c>
      <c r="B14" s="1567"/>
      <c r="C14" s="1560">
        <f>Milestones!C6</f>
        <v>45904</v>
      </c>
      <c r="D14" s="1561"/>
      <c r="E14" s="1561"/>
      <c r="F14" s="1561"/>
      <c r="G14" s="1561"/>
      <c r="H14" s="1561"/>
      <c r="I14" s="1562"/>
    </row>
    <row r="15" spans="1:38" ht="21" customHeight="1">
      <c r="A15" s="1568" t="s">
        <v>185</v>
      </c>
      <c r="B15" s="1569"/>
      <c r="C15" s="1560">
        <f>Milestones!C15</f>
        <v>46633</v>
      </c>
      <c r="D15" s="1561"/>
      <c r="E15" s="1561"/>
      <c r="F15" s="1561"/>
      <c r="G15" s="1561"/>
      <c r="H15" s="1561"/>
      <c r="I15" s="1562"/>
    </row>
    <row r="16" spans="1:38" ht="21" customHeight="1">
      <c r="A16" s="1570" t="s">
        <v>186</v>
      </c>
      <c r="B16" s="1571"/>
      <c r="C16" s="1563">
        <f>C12</f>
        <v>45882</v>
      </c>
      <c r="D16" s="1564"/>
      <c r="E16" s="1564"/>
      <c r="F16" s="1564"/>
      <c r="G16" s="1564"/>
      <c r="H16" s="1564"/>
      <c r="I16" s="1565"/>
    </row>
    <row r="17" spans="1:9" ht="21" customHeight="1">
      <c r="A17" s="1566" t="s">
        <v>187</v>
      </c>
      <c r="B17" s="1567"/>
      <c r="C17" s="1563">
        <f>C13</f>
        <v>45900</v>
      </c>
      <c r="D17" s="1564"/>
      <c r="E17" s="1564"/>
      <c r="F17" s="1564"/>
      <c r="G17" s="1564"/>
      <c r="H17" s="1564"/>
      <c r="I17" s="1565"/>
    </row>
    <row r="18" spans="1:9" ht="21" customHeight="1">
      <c r="A18" s="1566" t="s">
        <v>188</v>
      </c>
      <c r="B18" s="1567"/>
      <c r="C18" s="1563">
        <f>C14</f>
        <v>45904</v>
      </c>
      <c r="D18" s="1564"/>
      <c r="E18" s="1564"/>
      <c r="F18" s="1564"/>
      <c r="G18" s="1564"/>
      <c r="H18" s="1564"/>
      <c r="I18" s="1565"/>
    </row>
    <row r="19" spans="1:9" ht="21" customHeight="1">
      <c r="A19" s="1568" t="s">
        <v>189</v>
      </c>
      <c r="B19" s="1569"/>
      <c r="C19" s="1563">
        <f>C15</f>
        <v>46633</v>
      </c>
      <c r="D19" s="1564"/>
      <c r="E19" s="1564"/>
      <c r="F19" s="1564"/>
      <c r="G19" s="1564"/>
      <c r="H19" s="1564"/>
      <c r="I19" s="1565"/>
    </row>
    <row r="20" spans="1:9" ht="21" customHeight="1">
      <c r="A20" s="1570" t="s">
        <v>190</v>
      </c>
      <c r="B20" s="1571"/>
      <c r="C20" s="1560">
        <f>C15</f>
        <v>46633</v>
      </c>
      <c r="D20" s="1561"/>
      <c r="E20" s="1561"/>
      <c r="F20" s="1561"/>
      <c r="G20" s="1561"/>
      <c r="H20" s="1561"/>
      <c r="I20" s="1562"/>
    </row>
    <row r="21" spans="1:9" ht="21" customHeight="1">
      <c r="A21" s="1566" t="s">
        <v>191</v>
      </c>
      <c r="B21" s="1567"/>
      <c r="C21" s="1580">
        <f>C15</f>
        <v>46633</v>
      </c>
      <c r="D21" s="1581"/>
      <c r="E21" s="1581"/>
      <c r="F21" s="1581"/>
      <c r="G21" s="1581"/>
      <c r="H21" s="1581"/>
      <c r="I21" s="1582"/>
    </row>
    <row r="22" spans="1:9" ht="21" customHeight="1">
      <c r="A22" s="1566" t="s">
        <v>192</v>
      </c>
      <c r="B22" s="1567"/>
      <c r="C22" s="1580">
        <f>Milestones!E15</f>
        <v>46662</v>
      </c>
      <c r="D22" s="1581"/>
      <c r="E22" s="1581"/>
      <c r="F22" s="1581"/>
      <c r="G22" s="1581"/>
      <c r="H22" s="1581"/>
      <c r="I22" s="1582"/>
    </row>
    <row r="23" spans="1:9" ht="21" customHeight="1">
      <c r="A23" s="1568" t="s">
        <v>28</v>
      </c>
      <c r="B23" s="1569"/>
      <c r="C23" s="1583">
        <f>C20-C22</f>
        <v>-29</v>
      </c>
      <c r="D23" s="1584"/>
      <c r="E23" s="1584"/>
      <c r="F23" s="1584"/>
      <c r="G23" s="1584"/>
      <c r="H23" s="1584"/>
      <c r="I23" s="1585"/>
    </row>
    <row r="24" spans="1:9" ht="14.4" thickBot="1"/>
    <row r="25" spans="1:9" ht="54" customHeight="1" thickBot="1">
      <c r="A25" s="1575" t="s">
        <v>657</v>
      </c>
      <c r="B25" s="1576"/>
      <c r="C25" s="277" t="s">
        <v>658</v>
      </c>
      <c r="D25" s="278" t="s">
        <v>659</v>
      </c>
    </row>
    <row r="26" spans="1:9" ht="14.4" thickBot="1">
      <c r="A26" s="1556" t="s">
        <v>660</v>
      </c>
      <c r="B26" s="1557"/>
      <c r="C26" s="759">
        <v>45931</v>
      </c>
      <c r="D26" s="1547">
        <f>C26-C14</f>
        <v>27</v>
      </c>
    </row>
    <row r="27" spans="1:9" ht="14.4" thickBot="1">
      <c r="A27" s="1552" t="s">
        <v>661</v>
      </c>
      <c r="B27" s="1558"/>
      <c r="C27" s="759">
        <v>45963</v>
      </c>
      <c r="D27" s="1548"/>
    </row>
    <row r="28" spans="1:9" ht="14.4" thickBot="1">
      <c r="A28" s="1545" t="s">
        <v>381</v>
      </c>
      <c r="B28" s="1546"/>
      <c r="C28" s="760">
        <v>45963</v>
      </c>
      <c r="D28" s="1548"/>
    </row>
    <row r="29" spans="1:9" ht="14.4" thickBot="1">
      <c r="A29" s="1545" t="s">
        <v>1079</v>
      </c>
      <c r="B29" s="1546"/>
      <c r="C29" s="6">
        <v>3</v>
      </c>
      <c r="D29" s="1549"/>
    </row>
    <row r="30" spans="1:9" ht="14.4" thickBot="1">
      <c r="A30" s="1556" t="s">
        <v>662</v>
      </c>
      <c r="B30" s="1557"/>
      <c r="C30" s="759">
        <v>45934</v>
      </c>
      <c r="D30" s="1547">
        <f>C30-C14</f>
        <v>30</v>
      </c>
    </row>
    <row r="31" spans="1:9" ht="14.4" thickBot="1">
      <c r="A31" s="1552" t="s">
        <v>663</v>
      </c>
      <c r="B31" s="1558"/>
      <c r="C31" s="759">
        <v>45950</v>
      </c>
      <c r="D31" s="1548"/>
    </row>
    <row r="32" spans="1:9" ht="14.4" thickBot="1">
      <c r="A32" s="1545" t="s">
        <v>382</v>
      </c>
      <c r="B32" s="1546"/>
      <c r="C32" s="760">
        <v>45950</v>
      </c>
      <c r="D32" s="1548"/>
    </row>
    <row r="33" spans="1:4" ht="14.4" thickBot="1">
      <c r="A33" s="1545" t="s">
        <v>1079</v>
      </c>
      <c r="B33" s="1546"/>
      <c r="C33" s="6">
        <v>1</v>
      </c>
      <c r="D33" s="1549"/>
    </row>
    <row r="34" spans="1:4" ht="14.4" thickBot="1">
      <c r="A34" s="1556" t="s">
        <v>664</v>
      </c>
      <c r="B34" s="1557"/>
      <c r="C34" s="759"/>
      <c r="D34" s="1547"/>
    </row>
    <row r="35" spans="1:4" ht="14.4" thickBot="1">
      <c r="A35" s="1552" t="s">
        <v>665</v>
      </c>
      <c r="B35" s="1558"/>
      <c r="C35" s="759"/>
      <c r="D35" s="1548"/>
    </row>
    <row r="36" spans="1:4" ht="14.4" thickBot="1">
      <c r="A36" s="1545" t="s">
        <v>666</v>
      </c>
      <c r="B36" s="1546"/>
      <c r="C36" s="760"/>
      <c r="D36" s="1549"/>
    </row>
    <row r="37" spans="1:4" ht="14.4" thickBot="1">
      <c r="A37" s="272"/>
      <c r="B37" s="273"/>
      <c r="C37" s="274"/>
      <c r="D37" s="275"/>
    </row>
    <row r="38" spans="1:4" ht="14.4" thickBot="1">
      <c r="A38" s="1556" t="s">
        <v>667</v>
      </c>
      <c r="B38" s="1557"/>
      <c r="C38" s="759">
        <v>45944</v>
      </c>
      <c r="D38" s="1547">
        <f>C38-C14</f>
        <v>40</v>
      </c>
    </row>
    <row r="39" spans="1:4" ht="14.4" thickBot="1">
      <c r="A39" s="1552" t="s">
        <v>668</v>
      </c>
      <c r="B39" s="1558"/>
      <c r="C39" s="759">
        <v>45964</v>
      </c>
      <c r="D39" s="1548"/>
    </row>
    <row r="40" spans="1:4" ht="14.4" thickBot="1">
      <c r="A40" s="1552" t="s">
        <v>383</v>
      </c>
      <c r="B40" s="1558"/>
      <c r="C40" s="761">
        <v>2</v>
      </c>
      <c r="D40" s="1548"/>
    </row>
    <row r="41" spans="1:4" ht="14.4" thickBot="1">
      <c r="A41" s="1545" t="s">
        <v>384</v>
      </c>
      <c r="B41" s="1546"/>
      <c r="C41" s="760">
        <v>45964</v>
      </c>
      <c r="D41" s="1549"/>
    </row>
    <row r="42" spans="1:4" ht="14.4" thickBot="1">
      <c r="C42" s="6"/>
    </row>
    <row r="43" spans="1:4" ht="14.4" thickBot="1">
      <c r="A43" s="1550" t="s">
        <v>669</v>
      </c>
      <c r="B43" s="1551"/>
      <c r="C43" s="759"/>
      <c r="D43" s="1547"/>
    </row>
    <row r="44" spans="1:4" ht="14.4" thickBot="1">
      <c r="A44" s="1552" t="s">
        <v>670</v>
      </c>
      <c r="B44" s="1553"/>
      <c r="C44" s="759"/>
      <c r="D44" s="1548"/>
    </row>
    <row r="45" spans="1:4" ht="14.4" thickBot="1">
      <c r="A45" s="1554" t="s">
        <v>408</v>
      </c>
      <c r="B45" s="1555"/>
      <c r="C45" s="276"/>
      <c r="D45" s="1549"/>
    </row>
    <row r="46" spans="1:4">
      <c r="C46" s="6"/>
    </row>
  </sheetData>
  <mergeCells count="63">
    <mergeCell ref="C4:I4"/>
    <mergeCell ref="C7:I7"/>
    <mergeCell ref="A6:B6"/>
    <mergeCell ref="C5:I5"/>
    <mergeCell ref="C6:I6"/>
    <mergeCell ref="A19:B19"/>
    <mergeCell ref="A9:B9"/>
    <mergeCell ref="C22:I22"/>
    <mergeCell ref="A7:B7"/>
    <mergeCell ref="C8:I8"/>
    <mergeCell ref="A26:B26"/>
    <mergeCell ref="A27:B27"/>
    <mergeCell ref="A28:B28"/>
    <mergeCell ref="A23:B23"/>
    <mergeCell ref="C23:I23"/>
    <mergeCell ref="A3:B3"/>
    <mergeCell ref="C3:I3"/>
    <mergeCell ref="A4:B4"/>
    <mergeCell ref="A25:B25"/>
    <mergeCell ref="C19:I19"/>
    <mergeCell ref="C20:I20"/>
    <mergeCell ref="C9:I9"/>
    <mergeCell ref="A21:B21"/>
    <mergeCell ref="C12:I12"/>
    <mergeCell ref="C13:I13"/>
    <mergeCell ref="C14:I14"/>
    <mergeCell ref="A20:B20"/>
    <mergeCell ref="C21:I21"/>
    <mergeCell ref="A12:B12"/>
    <mergeCell ref="A16:B16"/>
    <mergeCell ref="A22:B22"/>
    <mergeCell ref="D38:D41"/>
    <mergeCell ref="A39:B39"/>
    <mergeCell ref="A40:B40"/>
    <mergeCell ref="A41:B41"/>
    <mergeCell ref="A1:I1"/>
    <mergeCell ref="C15:I15"/>
    <mergeCell ref="C16:I16"/>
    <mergeCell ref="C17:I17"/>
    <mergeCell ref="C18:I18"/>
    <mergeCell ref="A14:B14"/>
    <mergeCell ref="A18:B18"/>
    <mergeCell ref="A15:B15"/>
    <mergeCell ref="A13:B13"/>
    <mergeCell ref="A17:B17"/>
    <mergeCell ref="A5:B5"/>
    <mergeCell ref="A8:B8"/>
    <mergeCell ref="A29:B29"/>
    <mergeCell ref="D26:D29"/>
    <mergeCell ref="A33:B33"/>
    <mergeCell ref="D30:D33"/>
    <mergeCell ref="A43:B43"/>
    <mergeCell ref="D43:D45"/>
    <mergeCell ref="A44:B44"/>
    <mergeCell ref="A45:B45"/>
    <mergeCell ref="A30:B30"/>
    <mergeCell ref="A31:B31"/>
    <mergeCell ref="A32:B32"/>
    <mergeCell ref="A34:B34"/>
    <mergeCell ref="D34:D36"/>
    <mergeCell ref="A35:B35"/>
    <mergeCell ref="A36:B36"/>
    <mergeCell ref="A38:B38"/>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tabColor theme="7" tint="0.79998168889431442"/>
  </sheetPr>
  <dimension ref="B1:AE40"/>
  <sheetViews>
    <sheetView zoomScale="55" zoomScaleNormal="55" workbookViewId="0">
      <selection activeCell="S27" sqref="S27"/>
    </sheetView>
  </sheetViews>
  <sheetFormatPr defaultRowHeight="13.8"/>
  <cols>
    <col min="1" max="1" width="2.296875" customWidth="1"/>
    <col min="2" max="10" width="13.69921875" customWidth="1"/>
    <col min="11" max="11" width="2.8984375" customWidth="1"/>
    <col min="12" max="20" width="15.796875" customWidth="1"/>
    <col min="21" max="21" width="1.19921875" customWidth="1"/>
    <col min="22" max="23" width="16.09765625" customWidth="1"/>
  </cols>
  <sheetData>
    <row r="1" spans="2:20" s="611" customFormat="1" ht="32.25" customHeight="1">
      <c r="B1" s="713" t="s">
        <v>11</v>
      </c>
      <c r="C1" s="1589">
        <f>'Weekly Progress Report'!AG1</f>
        <v>46307</v>
      </c>
      <c r="D1" s="1589"/>
    </row>
    <row r="2" spans="2:20" ht="27.6" customHeight="1"/>
    <row r="4" spans="2:20" s="525" customFormat="1" ht="45.75" customHeight="1" thickBot="1">
      <c r="B4" s="1590" t="s">
        <v>1461</v>
      </c>
      <c r="C4" s="1591"/>
      <c r="D4" s="1591"/>
      <c r="E4" s="1591"/>
      <c r="F4" s="1591"/>
      <c r="G4" s="1591"/>
      <c r="H4" s="1591"/>
      <c r="I4" s="1591"/>
      <c r="J4" s="1591"/>
      <c r="L4" s="1590" t="s">
        <v>1462</v>
      </c>
      <c r="M4" s="1591"/>
      <c r="N4" s="1591"/>
      <c r="O4" s="1591"/>
      <c r="P4" s="1591"/>
      <c r="Q4" s="1591"/>
      <c r="R4" s="1591"/>
      <c r="S4" s="1591"/>
      <c r="T4" s="1591"/>
    </row>
    <row r="5" spans="2:20">
      <c r="B5" s="145"/>
      <c r="C5" s="146"/>
      <c r="D5" s="146"/>
      <c r="E5" s="146"/>
      <c r="F5" s="146"/>
      <c r="G5" s="146"/>
      <c r="H5" s="146"/>
      <c r="I5" s="146"/>
      <c r="J5" s="147"/>
      <c r="L5" s="145"/>
      <c r="M5" s="146"/>
      <c r="N5" s="146"/>
      <c r="O5" s="146"/>
      <c r="P5" s="146"/>
      <c r="Q5" s="146"/>
      <c r="R5" s="146"/>
      <c r="S5" s="146"/>
      <c r="T5" s="147"/>
    </row>
    <row r="6" spans="2:20">
      <c r="B6" s="148"/>
      <c r="J6" s="149"/>
      <c r="L6" s="148"/>
      <c r="T6" s="149"/>
    </row>
    <row r="7" spans="2:20">
      <c r="B7" s="148"/>
      <c r="J7" s="149"/>
      <c r="L7" s="148"/>
      <c r="T7" s="149"/>
    </row>
    <row r="8" spans="2:20">
      <c r="B8" s="148"/>
      <c r="J8" s="149"/>
      <c r="L8" s="148"/>
      <c r="T8" s="149"/>
    </row>
    <row r="9" spans="2:20">
      <c r="B9" s="148"/>
      <c r="J9" s="149"/>
      <c r="L9" s="148"/>
      <c r="T9" s="149"/>
    </row>
    <row r="10" spans="2:20">
      <c r="B10" s="148"/>
      <c r="J10" s="149"/>
      <c r="L10" s="148"/>
      <c r="T10" s="149"/>
    </row>
    <row r="11" spans="2:20">
      <c r="B11" s="148"/>
      <c r="J11" s="149"/>
      <c r="L11" s="148"/>
      <c r="T11" s="149"/>
    </row>
    <row r="12" spans="2:20">
      <c r="B12" s="148"/>
      <c r="J12" s="149"/>
      <c r="L12" s="148"/>
      <c r="T12" s="149"/>
    </row>
    <row r="13" spans="2:20">
      <c r="B13" s="148"/>
      <c r="J13" s="149"/>
      <c r="L13" s="148"/>
      <c r="T13" s="149"/>
    </row>
    <row r="14" spans="2:20">
      <c r="B14" s="148"/>
      <c r="J14" s="149"/>
      <c r="L14" s="148"/>
      <c r="T14" s="149"/>
    </row>
    <row r="15" spans="2:20">
      <c r="B15" s="148"/>
      <c r="J15" s="149"/>
      <c r="L15" s="148"/>
      <c r="T15" s="149"/>
    </row>
    <row r="16" spans="2:20">
      <c r="B16" s="148"/>
      <c r="J16" s="149"/>
      <c r="L16" s="148"/>
      <c r="T16" s="149"/>
    </row>
    <row r="17" spans="2:31">
      <c r="B17" s="148"/>
      <c r="J17" s="149"/>
      <c r="L17" s="148"/>
      <c r="T17" s="149"/>
    </row>
    <row r="18" spans="2:31">
      <c r="B18" s="148"/>
      <c r="J18" s="149"/>
      <c r="L18" s="148"/>
      <c r="T18" s="149"/>
    </row>
    <row r="19" spans="2:31">
      <c r="B19" s="148"/>
      <c r="J19" s="149"/>
      <c r="L19" s="148"/>
      <c r="T19" s="149"/>
    </row>
    <row r="20" spans="2:31">
      <c r="B20" s="148"/>
      <c r="J20" s="149"/>
      <c r="L20" s="148"/>
      <c r="T20" s="149"/>
    </row>
    <row r="21" spans="2:31" ht="14.4" thickBot="1">
      <c r="B21" s="193"/>
      <c r="C21" s="194"/>
      <c r="D21" s="194"/>
      <c r="E21" s="194"/>
      <c r="F21" s="194"/>
      <c r="G21" s="194"/>
      <c r="H21" s="194"/>
      <c r="I21" s="194"/>
      <c r="J21" s="195"/>
      <c r="L21" s="193"/>
      <c r="M21" s="194"/>
      <c r="N21" s="194"/>
      <c r="O21" s="194"/>
      <c r="P21" s="194"/>
      <c r="Q21" s="194"/>
      <c r="R21" s="194"/>
      <c r="S21" s="194"/>
      <c r="T21" s="195"/>
    </row>
    <row r="23" spans="2:31" s="525" customFormat="1" ht="33.75" customHeight="1" thickBot="1">
      <c r="B23" s="1590" t="s">
        <v>1463</v>
      </c>
      <c r="C23" s="1591"/>
      <c r="D23" s="1591"/>
      <c r="E23" s="1591"/>
      <c r="F23" s="1591"/>
      <c r="G23" s="1591"/>
      <c r="H23" s="1591"/>
      <c r="I23" s="1591"/>
      <c r="J23" s="1591"/>
      <c r="L23" s="1590" t="s">
        <v>1464</v>
      </c>
      <c r="M23" s="1591"/>
      <c r="N23" s="1591"/>
      <c r="O23" s="1591"/>
      <c r="P23" s="1591"/>
      <c r="Q23" s="1591"/>
      <c r="R23" s="1591"/>
      <c r="S23" s="1591"/>
      <c r="T23" s="1591"/>
      <c r="V23"/>
      <c r="W23"/>
      <c r="X23"/>
      <c r="Y23"/>
      <c r="Z23"/>
      <c r="AA23"/>
      <c r="AB23"/>
      <c r="AC23"/>
      <c r="AD23"/>
      <c r="AE23"/>
    </row>
    <row r="24" spans="2:31">
      <c r="B24" s="145"/>
      <c r="C24" s="146"/>
      <c r="D24" s="146"/>
      <c r="E24" s="146"/>
      <c r="F24" s="146"/>
      <c r="G24" s="146"/>
      <c r="H24" s="146"/>
      <c r="I24" s="146"/>
      <c r="J24" s="147"/>
      <c r="L24" s="145"/>
      <c r="M24" s="146"/>
      <c r="N24" s="146"/>
      <c r="O24" s="146"/>
      <c r="P24" s="146"/>
      <c r="Q24" s="146"/>
      <c r="R24" s="146"/>
      <c r="S24" s="146"/>
      <c r="T24" s="147"/>
    </row>
    <row r="25" spans="2:31">
      <c r="B25" s="148"/>
      <c r="J25" s="149"/>
      <c r="L25" s="148"/>
      <c r="T25" s="149"/>
    </row>
    <row r="26" spans="2:31">
      <c r="B26" s="148"/>
      <c r="J26" s="149"/>
      <c r="L26" s="148"/>
      <c r="T26" s="149"/>
    </row>
    <row r="27" spans="2:31">
      <c r="B27" s="148"/>
      <c r="J27" s="149"/>
      <c r="L27" s="148"/>
      <c r="T27" s="149"/>
    </row>
    <row r="28" spans="2:31">
      <c r="B28" s="148"/>
      <c r="J28" s="149"/>
      <c r="L28" s="148"/>
      <c r="T28" s="149"/>
    </row>
    <row r="29" spans="2:31">
      <c r="B29" s="148"/>
      <c r="J29" s="149"/>
      <c r="L29" s="148"/>
      <c r="T29" s="149"/>
    </row>
    <row r="30" spans="2:31">
      <c r="B30" s="148"/>
      <c r="J30" s="149"/>
      <c r="L30" s="148"/>
      <c r="T30" s="149"/>
    </row>
    <row r="31" spans="2:31">
      <c r="B31" s="148"/>
      <c r="J31" s="149"/>
      <c r="L31" s="148"/>
      <c r="T31" s="149"/>
    </row>
    <row r="32" spans="2:31">
      <c r="B32" s="148"/>
      <c r="J32" s="149"/>
      <c r="L32" s="148"/>
      <c r="T32" s="149"/>
    </row>
    <row r="33" spans="2:20">
      <c r="B33" s="148"/>
      <c r="J33" s="149"/>
      <c r="L33" s="148"/>
      <c r="T33" s="149"/>
    </row>
    <row r="34" spans="2:20">
      <c r="B34" s="148"/>
      <c r="J34" s="149"/>
      <c r="L34" s="148"/>
      <c r="T34" s="149"/>
    </row>
    <row r="35" spans="2:20">
      <c r="B35" s="148"/>
      <c r="J35" s="149"/>
      <c r="L35" s="148"/>
      <c r="T35" s="149"/>
    </row>
    <row r="36" spans="2:20">
      <c r="B36" s="148"/>
      <c r="J36" s="149"/>
      <c r="L36" s="148"/>
      <c r="T36" s="149"/>
    </row>
    <row r="37" spans="2:20">
      <c r="B37" s="148"/>
      <c r="J37" s="149"/>
      <c r="L37" s="148"/>
      <c r="T37" s="149"/>
    </row>
    <row r="38" spans="2:20">
      <c r="B38" s="148"/>
      <c r="J38" s="149"/>
      <c r="L38" s="148"/>
      <c r="T38" s="149"/>
    </row>
    <row r="39" spans="2:20">
      <c r="B39" s="148"/>
      <c r="J39" s="149"/>
      <c r="L39" s="148"/>
      <c r="T39" s="149"/>
    </row>
    <row r="40" spans="2:20" ht="14.4" thickBot="1">
      <c r="B40" s="193"/>
      <c r="C40" s="194"/>
      <c r="D40" s="194"/>
      <c r="E40" s="194"/>
      <c r="F40" s="194"/>
      <c r="G40" s="194"/>
      <c r="H40" s="194"/>
      <c r="I40" s="194"/>
      <c r="J40" s="195"/>
      <c r="L40" s="193"/>
      <c r="M40" s="194"/>
      <c r="N40" s="194"/>
      <c r="O40" s="194"/>
      <c r="P40" s="194"/>
      <c r="Q40" s="194"/>
      <c r="R40" s="194"/>
      <c r="S40" s="194"/>
      <c r="T40" s="195"/>
    </row>
  </sheetData>
  <mergeCells count="5">
    <mergeCell ref="C1:D1"/>
    <mergeCell ref="L4:T4"/>
    <mergeCell ref="B23:J23"/>
    <mergeCell ref="B4:J4"/>
    <mergeCell ref="L23:T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tabColor theme="7" tint="0.79998168889431442"/>
  </sheetPr>
  <dimension ref="A1:AB107"/>
  <sheetViews>
    <sheetView view="pageBreakPreview" topLeftCell="A10" zoomScale="85" zoomScaleNormal="100" zoomScaleSheetLayoutView="85" workbookViewId="0">
      <selection activeCell="G18" sqref="G18"/>
    </sheetView>
  </sheetViews>
  <sheetFormatPr defaultRowHeight="13.8"/>
  <cols>
    <col min="1" max="1" width="23" customWidth="1"/>
    <col min="2" max="2" width="11.69921875" customWidth="1"/>
    <col min="3" max="3" width="17" bestFit="1" customWidth="1"/>
    <col min="4" max="4" width="15" bestFit="1" customWidth="1"/>
    <col min="5" max="6" width="14.8984375" bestFit="1" customWidth="1"/>
    <col min="7" max="7" width="18" bestFit="1" customWidth="1"/>
    <col min="8" max="9" width="16.09765625" bestFit="1" customWidth="1"/>
    <col min="10" max="10" width="1.796875" customWidth="1"/>
    <col min="11" max="11" width="13.19921875" customWidth="1"/>
    <col min="12" max="12" width="12.796875" customWidth="1"/>
    <col min="13" max="13" width="19" bestFit="1" customWidth="1"/>
    <col min="14" max="14" width="12.796875" customWidth="1"/>
    <col min="15" max="15" width="14.8984375" customWidth="1"/>
    <col min="16" max="16" width="12.796875" customWidth="1"/>
    <col min="17" max="18" width="11.8984375" customWidth="1"/>
    <col min="19" max="19" width="15.09765625" customWidth="1"/>
    <col min="20" max="20" width="30" bestFit="1" customWidth="1"/>
    <col min="21" max="21" width="13.296875" bestFit="1" customWidth="1"/>
    <col min="22" max="22" width="19" bestFit="1" customWidth="1"/>
    <col min="23" max="23" width="18.296875" bestFit="1" customWidth="1"/>
    <col min="24" max="24" width="17.19921875" bestFit="1" customWidth="1"/>
    <col min="25" max="25" width="20.09765625" bestFit="1" customWidth="1"/>
    <col min="26" max="26" width="24.296875" bestFit="1" customWidth="1"/>
    <col min="27" max="27" width="23.296875" bestFit="1" customWidth="1"/>
  </cols>
  <sheetData>
    <row r="1" spans="1:20" ht="15.6">
      <c r="A1" s="1605" t="s">
        <v>656</v>
      </c>
      <c r="B1" s="1607" t="s">
        <v>1273</v>
      </c>
      <c r="C1" s="1608"/>
      <c r="D1" s="1608"/>
      <c r="E1" s="1608"/>
      <c r="F1" s="1608"/>
      <c r="G1" s="1608"/>
      <c r="H1" s="1608"/>
      <c r="I1" s="1608"/>
      <c r="J1" s="1608"/>
      <c r="K1" s="1608"/>
      <c r="L1" s="1608"/>
      <c r="M1" s="1608"/>
      <c r="N1" s="1608"/>
      <c r="O1" s="1608"/>
      <c r="P1" s="1609"/>
      <c r="S1" s="84" t="str">
        <f>'General Information'!$K$1</f>
        <v>Data Date</v>
      </c>
      <c r="T1" s="85">
        <f>'General Information'!L1</f>
        <v>46307</v>
      </c>
    </row>
    <row r="2" spans="1:20">
      <c r="A2" s="1605"/>
      <c r="B2" s="1610"/>
      <c r="C2" s="1611"/>
      <c r="D2" s="1611"/>
      <c r="E2" s="1611"/>
      <c r="F2" s="1611"/>
      <c r="G2" s="1611"/>
      <c r="H2" s="1611"/>
      <c r="I2" s="1611"/>
      <c r="J2" s="1611"/>
      <c r="K2" s="1611"/>
      <c r="L2" s="1611"/>
      <c r="M2" s="1611"/>
      <c r="N2" s="1611"/>
      <c r="O2" s="1611"/>
      <c r="P2" s="1612"/>
    </row>
    <row r="3" spans="1:20" ht="14.4" thickBot="1">
      <c r="A3" s="1606"/>
      <c r="B3" s="1613"/>
      <c r="C3" s="1614"/>
      <c r="D3" s="1614"/>
      <c r="E3" s="1614"/>
      <c r="F3" s="1614"/>
      <c r="G3" s="1614"/>
      <c r="H3" s="1614"/>
      <c r="I3" s="1614"/>
      <c r="J3" s="1614"/>
      <c r="K3" s="1614"/>
      <c r="L3" s="1614"/>
      <c r="M3" s="1614"/>
      <c r="N3" s="1614"/>
      <c r="O3" s="1614"/>
      <c r="P3" s="1615"/>
    </row>
    <row r="4" spans="1:20" ht="21.6" thickBot="1">
      <c r="A4" s="191" t="s">
        <v>126</v>
      </c>
      <c r="B4" s="268"/>
      <c r="C4" s="269"/>
      <c r="D4" s="269"/>
      <c r="E4" s="270"/>
      <c r="F4" s="270"/>
      <c r="G4" s="270"/>
      <c r="H4" s="270"/>
      <c r="I4" s="270"/>
      <c r="K4" s="1620" t="s">
        <v>127</v>
      </c>
      <c r="L4" s="1621"/>
      <c r="M4" s="1621"/>
      <c r="N4" s="1621"/>
      <c r="O4" s="1621"/>
      <c r="P4" s="1621"/>
    </row>
    <row r="5" spans="1:20" ht="18.600000000000001" customHeight="1" thickBot="1">
      <c r="A5" s="1353" t="s">
        <v>20</v>
      </c>
      <c r="B5" s="1354"/>
      <c r="C5" s="1406" t="s">
        <v>138</v>
      </c>
      <c r="D5" s="1616" t="s">
        <v>30</v>
      </c>
      <c r="E5" s="1403" t="s">
        <v>16</v>
      </c>
      <c r="F5" s="1404"/>
      <c r="G5" s="364"/>
      <c r="H5" s="1594" t="s">
        <v>31</v>
      </c>
      <c r="I5" s="1595"/>
      <c r="K5" s="150" t="s">
        <v>653</v>
      </c>
      <c r="L5" s="1616" t="s">
        <v>30</v>
      </c>
      <c r="M5" s="1618" t="s">
        <v>128</v>
      </c>
      <c r="N5" s="1619"/>
      <c r="O5" s="1618" t="s">
        <v>129</v>
      </c>
      <c r="P5" s="1619"/>
    </row>
    <row r="6" spans="1:20" ht="16.2" thickBot="1">
      <c r="A6" s="1355"/>
      <c r="B6" s="1356"/>
      <c r="C6" s="1407"/>
      <c r="D6" s="1617"/>
      <c r="E6" s="151" t="s">
        <v>15</v>
      </c>
      <c r="F6" s="152" t="s">
        <v>22</v>
      </c>
      <c r="G6" s="365" t="s">
        <v>737</v>
      </c>
      <c r="H6" s="153" t="s">
        <v>15</v>
      </c>
      <c r="I6" s="153" t="s">
        <v>22</v>
      </c>
      <c r="K6" s="154" t="s">
        <v>130</v>
      </c>
      <c r="L6" s="1617"/>
      <c r="M6" s="151" t="s">
        <v>15</v>
      </c>
      <c r="N6" s="152" t="s">
        <v>22</v>
      </c>
      <c r="O6" s="153" t="s">
        <v>15</v>
      </c>
      <c r="P6" s="153" t="s">
        <v>22</v>
      </c>
    </row>
    <row r="7" spans="1:20" s="19" customFormat="1" ht="14.4" thickBot="1">
      <c r="A7" s="1598" t="s">
        <v>1039</v>
      </c>
      <c r="B7" s="1599"/>
      <c r="C7" s="267">
        <f>M51</f>
        <v>0</v>
      </c>
      <c r="D7" s="710">
        <f>IF(ISBLANK(C7),"",C7/$C$41)</f>
        <v>0</v>
      </c>
      <c r="E7" s="267">
        <f>N51-W51</f>
        <v>0</v>
      </c>
      <c r="F7" s="267">
        <f>O51-X51</f>
        <v>0</v>
      </c>
      <c r="G7" s="267">
        <f>H7</f>
        <v>0</v>
      </c>
      <c r="H7" s="267">
        <f>I7</f>
        <v>0</v>
      </c>
      <c r="I7" s="267">
        <f>O51</f>
        <v>0</v>
      </c>
      <c r="J7" s="709"/>
      <c r="K7" s="267">
        <v>0</v>
      </c>
      <c r="L7" s="266">
        <f t="shared" ref="L7:L15" si="0">IF(ISBLANK(K7),"",K7/$K$41)</f>
        <v>0</v>
      </c>
      <c r="M7" s="950">
        <f>D91</f>
        <v>0</v>
      </c>
      <c r="N7" s="267">
        <f>C91</f>
        <v>0</v>
      </c>
      <c r="O7" s="267">
        <f>G91</f>
        <v>0</v>
      </c>
      <c r="P7" s="951">
        <f>F91</f>
        <v>0</v>
      </c>
    </row>
    <row r="8" spans="1:20" s="19" customFormat="1" ht="14.4" thickBot="1">
      <c r="A8" s="1598" t="s">
        <v>1040</v>
      </c>
      <c r="B8" s="1599"/>
      <c r="C8" s="267">
        <v>0</v>
      </c>
      <c r="D8" s="710">
        <f>IF(ISBLANK(C8),"",C8/$C$41)</f>
        <v>0</v>
      </c>
      <c r="E8" s="267">
        <v>0</v>
      </c>
      <c r="F8" s="267">
        <f>O52-X52</f>
        <v>0</v>
      </c>
      <c r="G8" s="267">
        <v>0</v>
      </c>
      <c r="H8" s="267">
        <v>0</v>
      </c>
      <c r="I8" s="267">
        <v>0</v>
      </c>
      <c r="J8" s="709"/>
      <c r="K8" s="267">
        <v>1600</v>
      </c>
      <c r="L8" s="266">
        <f t="shared" si="0"/>
        <v>4.5154498940280351E-3</v>
      </c>
      <c r="M8" s="950">
        <f>D92</f>
        <v>0</v>
      </c>
      <c r="N8" s="267">
        <f>C92</f>
        <v>0</v>
      </c>
      <c r="O8" s="267">
        <f>G92</f>
        <v>1600</v>
      </c>
      <c r="P8" s="951">
        <f>F92</f>
        <v>1600</v>
      </c>
    </row>
    <row r="9" spans="1:20" s="708" customFormat="1" ht="15.75" customHeight="1" thickBot="1">
      <c r="A9" s="1598" t="s">
        <v>1041</v>
      </c>
      <c r="B9" s="1599"/>
      <c r="C9" s="949">
        <v>4214035</v>
      </c>
      <c r="D9" s="710">
        <f>IF(ISBLANK(C9),"",C9/$C$41)</f>
        <v>2.9999993877603121E-2</v>
      </c>
      <c r="E9" s="267">
        <f>D48</f>
        <v>0</v>
      </c>
      <c r="F9" s="949">
        <f>C48</f>
        <v>0</v>
      </c>
      <c r="G9" s="949">
        <f>G48</f>
        <v>4214035</v>
      </c>
      <c r="H9" s="949">
        <f>G48</f>
        <v>4214035</v>
      </c>
      <c r="I9" s="949">
        <f>F48</f>
        <v>4214035.8600000003</v>
      </c>
      <c r="K9" s="267">
        <v>0</v>
      </c>
      <c r="L9" s="266">
        <f t="shared" si="0"/>
        <v>0</v>
      </c>
      <c r="M9" s="950">
        <f>D93</f>
        <v>0</v>
      </c>
      <c r="N9" s="267">
        <f>C93</f>
        <v>0</v>
      </c>
      <c r="O9" s="267">
        <f>G93</f>
        <v>0</v>
      </c>
      <c r="P9" s="951">
        <f>F93</f>
        <v>0</v>
      </c>
    </row>
    <row r="10" spans="1:20" s="708" customFormat="1" ht="15.75" customHeight="1" thickBot="1">
      <c r="A10" s="1598" t="s">
        <v>1042</v>
      </c>
      <c r="B10" s="1599"/>
      <c r="C10" s="949">
        <v>28093571.940000001</v>
      </c>
      <c r="D10" s="710">
        <f>IF(ISBLANK(C10),"",C10/$C$41)</f>
        <v>0.19999999672522958</v>
      </c>
      <c r="E10" s="949">
        <f>D49</f>
        <v>205448.66999999993</v>
      </c>
      <c r="F10" s="949">
        <f>C49</f>
        <v>141539.04000000283</v>
      </c>
      <c r="G10" s="949">
        <v>21377401.550000001</v>
      </c>
      <c r="H10" s="949">
        <f>G49</f>
        <v>15068660.84</v>
      </c>
      <c r="I10" s="949">
        <f>F49</f>
        <v>17171854.690000001</v>
      </c>
      <c r="K10" s="267">
        <v>0</v>
      </c>
      <c r="L10" s="266">
        <f t="shared" si="0"/>
        <v>0</v>
      </c>
      <c r="M10" s="950">
        <f>D94</f>
        <v>0</v>
      </c>
      <c r="N10" s="267">
        <f>C94</f>
        <v>0</v>
      </c>
      <c r="O10" s="267">
        <f>G94</f>
        <v>0</v>
      </c>
      <c r="P10" s="951">
        <f>F94</f>
        <v>0</v>
      </c>
    </row>
    <row r="11" spans="1:20" s="708" customFormat="1" ht="15.75" customHeight="1" thickBot="1">
      <c r="A11" s="1598" t="s">
        <v>1043</v>
      </c>
      <c r="B11" s="1599"/>
      <c r="C11" s="949">
        <v>94113468.859999999</v>
      </c>
      <c r="D11" s="710">
        <f>D12+D13+D14</f>
        <v>0.67000000939716731</v>
      </c>
      <c r="E11" s="949">
        <f>D86</f>
        <v>298825.92000000179</v>
      </c>
      <c r="F11" s="949">
        <f>C86</f>
        <v>809329.59000000358</v>
      </c>
      <c r="G11" s="949">
        <v>58798243.280000001</v>
      </c>
      <c r="H11" s="949">
        <f>G86</f>
        <v>33124060.300000001</v>
      </c>
      <c r="I11" s="949">
        <f>F86</f>
        <v>45434514.100000001</v>
      </c>
      <c r="K11" s="267">
        <v>347187</v>
      </c>
      <c r="L11" s="266">
        <f t="shared" si="0"/>
        <v>0.97981593897369468</v>
      </c>
      <c r="M11" s="950">
        <f>D95</f>
        <v>2107</v>
      </c>
      <c r="N11" s="267">
        <f>C95</f>
        <v>4696</v>
      </c>
      <c r="O11" s="267">
        <f>G95</f>
        <v>121061</v>
      </c>
      <c r="P11" s="951">
        <f>F95</f>
        <v>175118</v>
      </c>
    </row>
    <row r="12" spans="1:20" s="708" customFormat="1" ht="15.75" customHeight="1" thickBot="1">
      <c r="A12" s="1600" t="s">
        <v>1082</v>
      </c>
      <c r="B12" s="1601"/>
      <c r="C12" s="988">
        <v>18023708.09</v>
      </c>
      <c r="D12" s="987">
        <v>0.12831196996505861</v>
      </c>
      <c r="E12" s="988">
        <f>D100</f>
        <v>47598.419999999925</v>
      </c>
      <c r="F12" s="988">
        <f>C100</f>
        <v>56655.099999999627</v>
      </c>
      <c r="G12" s="1236">
        <v>16301671.539999999</v>
      </c>
      <c r="H12" s="988">
        <f>G100</f>
        <v>10109127.9</v>
      </c>
      <c r="I12" s="988">
        <f>F100</f>
        <v>11813165.02</v>
      </c>
      <c r="J12" s="989"/>
      <c r="K12" s="986">
        <v>74705</v>
      </c>
      <c r="L12" s="990">
        <f t="shared" si="0"/>
        <v>0.21082917770835274</v>
      </c>
      <c r="M12" s="991">
        <f>D104</f>
        <v>1105</v>
      </c>
      <c r="N12" s="986">
        <f>C104</f>
        <v>953</v>
      </c>
      <c r="O12" s="986">
        <f>G104</f>
        <v>29328</v>
      </c>
      <c r="P12" s="992">
        <f>F104</f>
        <v>42378</v>
      </c>
    </row>
    <row r="13" spans="1:20" s="708" customFormat="1" ht="15.75" customHeight="1" thickBot="1">
      <c r="A13" s="1600" t="s">
        <v>1083</v>
      </c>
      <c r="B13" s="1601"/>
      <c r="C13" s="988">
        <v>24418267.82</v>
      </c>
      <c r="D13" s="987">
        <v>0.17383526361353746</v>
      </c>
      <c r="E13" s="988">
        <f>D101</f>
        <v>92411.990000000224</v>
      </c>
      <c r="F13" s="988">
        <f>C101</f>
        <v>411400.44999999925</v>
      </c>
      <c r="G13" s="1235">
        <v>16533726.609999999</v>
      </c>
      <c r="H13" s="988">
        <f>G101</f>
        <v>9329697.4399999995</v>
      </c>
      <c r="I13" s="988">
        <f>F101</f>
        <v>14890926.189999999</v>
      </c>
      <c r="J13" s="989"/>
      <c r="K13" s="986">
        <v>89699</v>
      </c>
      <c r="L13" s="990">
        <f t="shared" si="0"/>
        <v>0.25314458752776298</v>
      </c>
      <c r="M13" s="991">
        <f>D105</f>
        <v>743</v>
      </c>
      <c r="N13" s="986">
        <f>C105</f>
        <v>2189</v>
      </c>
      <c r="O13" s="986">
        <f>G105</f>
        <v>40282</v>
      </c>
      <c r="P13" s="992">
        <f>F105</f>
        <v>63809</v>
      </c>
    </row>
    <row r="14" spans="1:20" s="708" customFormat="1" ht="15.75" customHeight="1" thickBot="1">
      <c r="A14" s="1600" t="s">
        <v>1084</v>
      </c>
      <c r="B14" s="1601"/>
      <c r="C14" s="988">
        <v>51671492.950000003</v>
      </c>
      <c r="D14" s="987">
        <v>0.36785277581857123</v>
      </c>
      <c r="E14" s="988">
        <f>D102</f>
        <v>158815.5</v>
      </c>
      <c r="F14" s="988">
        <f>C102</f>
        <v>341274.02999999747</v>
      </c>
      <c r="G14" s="1234">
        <v>25962845.140000001</v>
      </c>
      <c r="H14" s="988">
        <f>G102</f>
        <v>13685234.949999999</v>
      </c>
      <c r="I14" s="988">
        <f>F102</f>
        <v>18730422.879999999</v>
      </c>
      <c r="J14" s="989"/>
      <c r="K14" s="986">
        <v>182783</v>
      </c>
      <c r="L14" s="990">
        <f t="shared" si="0"/>
        <v>0.51584217373757901</v>
      </c>
      <c r="M14" s="991">
        <f>D106</f>
        <v>258</v>
      </c>
      <c r="N14" s="986">
        <f>C106</f>
        <v>1554</v>
      </c>
      <c r="O14" s="986">
        <f>G106</f>
        <v>51451</v>
      </c>
      <c r="P14" s="992">
        <f>F106</f>
        <v>68931</v>
      </c>
    </row>
    <row r="15" spans="1:20" s="19" customFormat="1" ht="14.4" thickBot="1">
      <c r="A15" s="1598" t="s">
        <v>1044</v>
      </c>
      <c r="B15" s="1599"/>
      <c r="C15" s="949">
        <v>14046786.199999999</v>
      </c>
      <c r="D15" s="710">
        <f t="shared" ref="D15:D40" si="1">IF(ISBLANK(C15),"",C15/$C$41)</f>
        <v>9.9999999999999992E-2</v>
      </c>
      <c r="E15" s="267">
        <v>0</v>
      </c>
      <c r="F15" s="267">
        <f>C87</f>
        <v>0</v>
      </c>
      <c r="G15" s="949">
        <v>4889079</v>
      </c>
      <c r="H15" s="267">
        <f>G87</f>
        <v>0</v>
      </c>
      <c r="I15" s="267">
        <f>F87</f>
        <v>0</v>
      </c>
      <c r="J15" s="709"/>
      <c r="K15" s="267">
        <v>5552</v>
      </c>
      <c r="L15" s="266">
        <f t="shared" si="0"/>
        <v>1.5668611132277282E-2</v>
      </c>
      <c r="M15" s="950"/>
      <c r="N15" s="267">
        <f t="shared" ref="N15" si="2">C96</f>
        <v>0</v>
      </c>
      <c r="O15" s="267">
        <f t="shared" ref="O15" si="3">G96</f>
        <v>0</v>
      </c>
      <c r="P15" s="951">
        <f t="shared" ref="P15" si="4">F96</f>
        <v>0</v>
      </c>
    </row>
    <row r="16" spans="1:20" s="708" customFormat="1" ht="15.75" customHeight="1" thickBot="1">
      <c r="A16" s="1592"/>
      <c r="B16" s="1593"/>
      <c r="C16" s="706"/>
      <c r="D16" s="711" t="str">
        <f t="shared" si="1"/>
        <v/>
      </c>
      <c r="E16" s="706"/>
      <c r="F16" s="706"/>
      <c r="G16" s="706"/>
      <c r="H16" s="706"/>
      <c r="I16" s="706"/>
      <c r="K16" s="706"/>
      <c r="L16" s="707"/>
      <c r="M16" s="706"/>
      <c r="N16" s="706"/>
      <c r="O16" s="706"/>
      <c r="P16" s="706"/>
    </row>
    <row r="17" spans="1:16" s="708" customFormat="1" ht="15.75" customHeight="1" thickBot="1">
      <c r="A17" s="1592"/>
      <c r="B17" s="1593"/>
      <c r="C17" s="706"/>
      <c r="D17" s="711" t="str">
        <f t="shared" si="1"/>
        <v/>
      </c>
      <c r="E17" s="706"/>
      <c r="F17" s="706"/>
      <c r="G17" s="706"/>
      <c r="H17" s="706"/>
      <c r="I17" s="706"/>
      <c r="K17" s="706"/>
      <c r="L17" s="707"/>
      <c r="M17" s="706"/>
      <c r="N17" s="706"/>
      <c r="O17" s="706"/>
      <c r="P17" s="706"/>
    </row>
    <row r="18" spans="1:16" s="708" customFormat="1" ht="15.75" customHeight="1" thickBot="1">
      <c r="A18" s="1592"/>
      <c r="B18" s="1593"/>
      <c r="C18" s="706"/>
      <c r="D18" s="711" t="str">
        <f t="shared" si="1"/>
        <v/>
      </c>
      <c r="E18" s="706"/>
      <c r="F18" s="706"/>
      <c r="G18" s="706"/>
      <c r="H18" s="706"/>
      <c r="I18" s="706"/>
      <c r="K18" s="706"/>
      <c r="L18" s="707"/>
      <c r="M18" s="706"/>
      <c r="N18" s="706"/>
      <c r="O18" s="706"/>
      <c r="P18" s="706"/>
    </row>
    <row r="19" spans="1:16" s="708" customFormat="1" ht="15.75" customHeight="1" thickBot="1">
      <c r="A19" s="1592"/>
      <c r="B19" s="1593"/>
      <c r="C19" s="706"/>
      <c r="D19" s="711" t="str">
        <f t="shared" si="1"/>
        <v/>
      </c>
      <c r="E19" s="706"/>
      <c r="F19" s="706"/>
      <c r="G19" s="706"/>
      <c r="H19" s="706"/>
      <c r="I19" s="706"/>
      <c r="K19" s="706"/>
      <c r="L19" s="707"/>
      <c r="M19" s="706"/>
      <c r="N19" s="706"/>
      <c r="O19" s="706"/>
      <c r="P19" s="706"/>
    </row>
    <row r="20" spans="1:16" s="19" customFormat="1" ht="14.4" thickBot="1">
      <c r="A20" s="1596"/>
      <c r="B20" s="1597"/>
      <c r="C20" s="267"/>
      <c r="D20" s="710" t="str">
        <f t="shared" si="1"/>
        <v/>
      </c>
      <c r="E20" s="267"/>
      <c r="F20" s="267"/>
      <c r="G20" s="267"/>
      <c r="H20" s="267"/>
      <c r="I20" s="267"/>
      <c r="J20" s="709"/>
      <c r="K20" s="267"/>
      <c r="L20" s="266"/>
      <c r="M20" s="267"/>
      <c r="N20" s="267"/>
      <c r="O20" s="267"/>
      <c r="P20" s="267"/>
    </row>
    <row r="21" spans="1:16" s="708" customFormat="1" ht="15.75" customHeight="1" thickBot="1">
      <c r="A21" s="1592"/>
      <c r="B21" s="1593"/>
      <c r="C21" s="706"/>
      <c r="D21" s="711" t="str">
        <f t="shared" si="1"/>
        <v/>
      </c>
      <c r="E21" s="706"/>
      <c r="F21" s="706"/>
      <c r="G21" s="706"/>
      <c r="H21" s="706"/>
      <c r="I21" s="706"/>
      <c r="K21" s="706"/>
      <c r="L21" s="707"/>
      <c r="M21" s="706"/>
      <c r="N21" s="706"/>
      <c r="O21" s="706"/>
      <c r="P21" s="706"/>
    </row>
    <row r="22" spans="1:16" s="708" customFormat="1" ht="15.75" customHeight="1" thickBot="1">
      <c r="A22" s="1592"/>
      <c r="B22" s="1593"/>
      <c r="C22" s="706"/>
      <c r="D22" s="711" t="str">
        <f t="shared" si="1"/>
        <v/>
      </c>
      <c r="E22" s="706"/>
      <c r="F22" s="706"/>
      <c r="G22" s="706"/>
      <c r="H22" s="706"/>
      <c r="I22" s="706"/>
      <c r="K22" s="706"/>
      <c r="L22" s="707"/>
      <c r="M22" s="706"/>
      <c r="N22" s="706"/>
      <c r="O22" s="706"/>
      <c r="P22" s="706"/>
    </row>
    <row r="23" spans="1:16" s="708" customFormat="1" ht="15.75" customHeight="1" thickBot="1">
      <c r="A23" s="1592"/>
      <c r="B23" s="1593"/>
      <c r="C23" s="706"/>
      <c r="D23" s="711" t="str">
        <f t="shared" si="1"/>
        <v/>
      </c>
      <c r="E23" s="706"/>
      <c r="F23" s="706"/>
      <c r="G23" s="706"/>
      <c r="H23" s="706"/>
      <c r="I23" s="706"/>
      <c r="K23" s="706"/>
      <c r="L23" s="707"/>
      <c r="M23" s="706"/>
      <c r="N23" s="706"/>
      <c r="O23" s="706"/>
      <c r="P23" s="706"/>
    </row>
    <row r="24" spans="1:16" s="708" customFormat="1" ht="15.75" customHeight="1" thickBot="1">
      <c r="A24" s="1592"/>
      <c r="B24" s="1593"/>
      <c r="C24" s="706"/>
      <c r="D24" s="711" t="str">
        <f t="shared" si="1"/>
        <v/>
      </c>
      <c r="E24" s="706"/>
      <c r="F24" s="706"/>
      <c r="G24" s="706"/>
      <c r="H24" s="706"/>
      <c r="I24" s="706"/>
      <c r="K24" s="706"/>
      <c r="L24" s="707"/>
      <c r="M24" s="706"/>
      <c r="N24" s="706"/>
      <c r="O24" s="706"/>
      <c r="P24" s="706"/>
    </row>
    <row r="25" spans="1:16" s="19" customFormat="1" ht="14.4" thickBot="1">
      <c r="A25" s="1596"/>
      <c r="B25" s="1597"/>
      <c r="C25" s="267"/>
      <c r="D25" s="710" t="str">
        <f t="shared" si="1"/>
        <v/>
      </c>
      <c r="E25" s="267"/>
      <c r="F25" s="267"/>
      <c r="G25" s="267"/>
      <c r="H25" s="267"/>
      <c r="I25" s="267"/>
      <c r="J25" s="709"/>
      <c r="K25" s="267"/>
      <c r="L25" s="266"/>
      <c r="M25" s="267"/>
      <c r="N25" s="267"/>
      <c r="O25" s="267"/>
      <c r="P25" s="267"/>
    </row>
    <row r="26" spans="1:16" s="708" customFormat="1" ht="15.75" customHeight="1" thickBot="1">
      <c r="A26" s="1592"/>
      <c r="B26" s="1593"/>
      <c r="C26" s="706"/>
      <c r="D26" s="711" t="str">
        <f t="shared" si="1"/>
        <v/>
      </c>
      <c r="E26" s="706"/>
      <c r="F26" s="706"/>
      <c r="G26" s="706"/>
      <c r="H26" s="706"/>
      <c r="I26" s="706"/>
      <c r="K26" s="706"/>
      <c r="L26" s="707"/>
      <c r="M26" s="706"/>
      <c r="N26" s="706"/>
      <c r="O26" s="706"/>
      <c r="P26" s="706"/>
    </row>
    <row r="27" spans="1:16" s="708" customFormat="1" ht="15.75" customHeight="1" thickBot="1">
      <c r="A27" s="1592"/>
      <c r="B27" s="1593"/>
      <c r="C27" s="706"/>
      <c r="D27" s="711" t="str">
        <f t="shared" si="1"/>
        <v/>
      </c>
      <c r="E27" s="706"/>
      <c r="F27" s="706"/>
      <c r="G27" s="706"/>
      <c r="H27" s="706"/>
      <c r="I27" s="706"/>
      <c r="K27" s="706"/>
      <c r="L27" s="707"/>
      <c r="M27" s="706"/>
      <c r="N27" s="706"/>
      <c r="O27" s="706"/>
      <c r="P27" s="706"/>
    </row>
    <row r="28" spans="1:16" s="708" customFormat="1" ht="15.75" customHeight="1" thickBot="1">
      <c r="A28" s="1592"/>
      <c r="B28" s="1593"/>
      <c r="C28" s="706"/>
      <c r="D28" s="711" t="str">
        <f t="shared" si="1"/>
        <v/>
      </c>
      <c r="E28" s="706"/>
      <c r="F28" s="706"/>
      <c r="G28" s="706"/>
      <c r="H28" s="706"/>
      <c r="I28" s="706"/>
      <c r="K28" s="706"/>
      <c r="L28" s="707"/>
      <c r="M28" s="706"/>
      <c r="N28" s="706"/>
      <c r="O28" s="706"/>
      <c r="P28" s="706"/>
    </row>
    <row r="29" spans="1:16" s="708" customFormat="1" ht="15.75" customHeight="1" thickBot="1">
      <c r="A29" s="1592"/>
      <c r="B29" s="1593"/>
      <c r="C29" s="706"/>
      <c r="D29" s="711" t="str">
        <f t="shared" si="1"/>
        <v/>
      </c>
      <c r="E29" s="706"/>
      <c r="F29" s="706"/>
      <c r="G29" s="706"/>
      <c r="H29" s="706"/>
      <c r="I29" s="706"/>
      <c r="K29" s="706"/>
      <c r="L29" s="707"/>
      <c r="M29" s="706"/>
      <c r="N29" s="706"/>
      <c r="O29" s="706"/>
      <c r="P29" s="706"/>
    </row>
    <row r="30" spans="1:16" s="19" customFormat="1" ht="14.4" thickBot="1">
      <c r="A30" s="1596"/>
      <c r="B30" s="1597"/>
      <c r="C30" s="267"/>
      <c r="D30" s="710" t="str">
        <f t="shared" si="1"/>
        <v/>
      </c>
      <c r="E30" s="267"/>
      <c r="F30" s="267"/>
      <c r="G30" s="267"/>
      <c r="H30" s="267"/>
      <c r="I30" s="267"/>
      <c r="J30" s="709"/>
      <c r="K30" s="267"/>
      <c r="L30" s="266"/>
      <c r="M30" s="267"/>
      <c r="N30" s="267"/>
      <c r="O30" s="267"/>
      <c r="P30" s="267"/>
    </row>
    <row r="31" spans="1:16" s="708" customFormat="1" ht="15.75" customHeight="1" thickBot="1">
      <c r="A31" s="1592"/>
      <c r="B31" s="1593"/>
      <c r="C31" s="706"/>
      <c r="D31" s="711" t="str">
        <f t="shared" si="1"/>
        <v/>
      </c>
      <c r="E31" s="706"/>
      <c r="F31" s="706"/>
      <c r="G31" s="706"/>
      <c r="H31" s="706"/>
      <c r="I31" s="706"/>
      <c r="K31" s="706"/>
      <c r="L31" s="707"/>
      <c r="M31" s="706"/>
      <c r="N31" s="706"/>
      <c r="O31" s="706"/>
      <c r="P31" s="706"/>
    </row>
    <row r="32" spans="1:16" s="708" customFormat="1" ht="15.75" customHeight="1" thickBot="1">
      <c r="A32" s="1592"/>
      <c r="B32" s="1593"/>
      <c r="C32" s="706"/>
      <c r="D32" s="711" t="str">
        <f t="shared" si="1"/>
        <v/>
      </c>
      <c r="E32" s="706"/>
      <c r="F32" s="706"/>
      <c r="G32" s="706"/>
      <c r="H32" s="706"/>
      <c r="I32" s="706"/>
      <c r="K32" s="706"/>
      <c r="L32" s="707"/>
      <c r="M32" s="706"/>
      <c r="N32" s="706"/>
      <c r="O32" s="706"/>
      <c r="P32" s="706"/>
    </row>
    <row r="33" spans="1:16" s="708" customFormat="1" ht="15.75" customHeight="1" thickBot="1">
      <c r="A33" s="1592"/>
      <c r="B33" s="1593"/>
      <c r="C33" s="706"/>
      <c r="D33" s="711" t="str">
        <f t="shared" si="1"/>
        <v/>
      </c>
      <c r="E33" s="706"/>
      <c r="F33" s="706"/>
      <c r="G33" s="706"/>
      <c r="H33" s="706"/>
      <c r="I33" s="706"/>
      <c r="K33" s="706"/>
      <c r="L33" s="707"/>
      <c r="M33" s="706"/>
      <c r="N33" s="706"/>
      <c r="O33" s="706"/>
      <c r="P33" s="706"/>
    </row>
    <row r="34" spans="1:16" s="708" customFormat="1" ht="15.75" customHeight="1" thickBot="1">
      <c r="A34" s="1592"/>
      <c r="B34" s="1593"/>
      <c r="C34" s="706"/>
      <c r="D34" s="711" t="str">
        <f t="shared" si="1"/>
        <v/>
      </c>
      <c r="E34" s="706"/>
      <c r="F34" s="706"/>
      <c r="G34" s="706"/>
      <c r="H34" s="706"/>
      <c r="I34" s="706"/>
      <c r="K34" s="706"/>
      <c r="L34" s="707"/>
      <c r="M34" s="706"/>
      <c r="N34" s="706"/>
      <c r="O34" s="706"/>
      <c r="P34" s="706"/>
    </row>
    <row r="35" spans="1:16" s="19" customFormat="1" ht="14.4" thickBot="1">
      <c r="A35" s="1596"/>
      <c r="B35" s="1597"/>
      <c r="C35" s="267"/>
      <c r="D35" s="710" t="str">
        <f t="shared" si="1"/>
        <v/>
      </c>
      <c r="E35" s="267"/>
      <c r="F35" s="267"/>
      <c r="G35" s="267"/>
      <c r="H35" s="267"/>
      <c r="I35" s="267"/>
      <c r="J35" s="709"/>
      <c r="K35" s="267"/>
      <c r="L35" s="266"/>
      <c r="M35" s="267"/>
      <c r="N35" s="267"/>
      <c r="O35" s="267"/>
      <c r="P35" s="267"/>
    </row>
    <row r="36" spans="1:16" s="708" customFormat="1" ht="15.75" customHeight="1" thickBot="1">
      <c r="A36" s="1592"/>
      <c r="B36" s="1593"/>
      <c r="C36" s="706"/>
      <c r="D36" s="711" t="str">
        <f t="shared" si="1"/>
        <v/>
      </c>
      <c r="E36" s="706"/>
      <c r="F36" s="706"/>
      <c r="G36" s="706"/>
      <c r="H36" s="706"/>
      <c r="I36" s="706"/>
      <c r="K36" s="706"/>
      <c r="L36" s="707"/>
      <c r="M36" s="706"/>
      <c r="N36" s="706"/>
      <c r="O36" s="706"/>
      <c r="P36" s="706"/>
    </row>
    <row r="37" spans="1:16" s="708" customFormat="1" ht="15.75" customHeight="1" thickBot="1">
      <c r="A37" s="1592"/>
      <c r="B37" s="1593"/>
      <c r="C37" s="706"/>
      <c r="D37" s="711" t="str">
        <f t="shared" si="1"/>
        <v/>
      </c>
      <c r="E37" s="706"/>
      <c r="F37" s="706"/>
      <c r="G37" s="706"/>
      <c r="H37" s="706"/>
      <c r="I37" s="706"/>
      <c r="K37" s="706"/>
      <c r="L37" s="707"/>
      <c r="M37" s="706"/>
      <c r="N37" s="706"/>
      <c r="O37" s="706"/>
      <c r="P37" s="706"/>
    </row>
    <row r="38" spans="1:16" s="708" customFormat="1" ht="15.75" customHeight="1" thickBot="1">
      <c r="A38" s="1592"/>
      <c r="B38" s="1593"/>
      <c r="C38" s="706"/>
      <c r="D38" s="711" t="str">
        <f t="shared" si="1"/>
        <v/>
      </c>
      <c r="E38" s="706"/>
      <c r="F38" s="706"/>
      <c r="G38" s="706"/>
      <c r="H38" s="706"/>
      <c r="I38" s="706"/>
      <c r="K38" s="706"/>
      <c r="L38" s="707"/>
      <c r="M38" s="706"/>
      <c r="N38" s="706"/>
      <c r="O38" s="706"/>
      <c r="P38" s="706"/>
    </row>
    <row r="39" spans="1:16" s="708" customFormat="1" ht="15.75" customHeight="1" thickBot="1">
      <c r="A39" s="1592"/>
      <c r="B39" s="1593"/>
      <c r="C39" s="706"/>
      <c r="D39" s="711" t="str">
        <f t="shared" si="1"/>
        <v/>
      </c>
      <c r="E39" s="706"/>
      <c r="F39" s="706"/>
      <c r="G39" s="706"/>
      <c r="H39" s="706"/>
      <c r="I39" s="706"/>
      <c r="K39" s="706"/>
      <c r="L39" s="707"/>
      <c r="M39" s="706"/>
      <c r="N39" s="706"/>
      <c r="O39" s="706"/>
      <c r="P39" s="706"/>
    </row>
    <row r="40" spans="1:16" s="19" customFormat="1">
      <c r="A40" s="1596"/>
      <c r="B40" s="1597"/>
      <c r="C40" s="267"/>
      <c r="D40" s="710" t="str">
        <f t="shared" si="1"/>
        <v/>
      </c>
      <c r="E40" s="267"/>
      <c r="F40" s="267"/>
      <c r="G40" s="267"/>
      <c r="H40" s="267"/>
      <c r="I40" s="267"/>
      <c r="J40" s="709"/>
      <c r="K40" s="267"/>
      <c r="L40" s="266"/>
      <c r="M40" s="267"/>
      <c r="N40" s="267"/>
      <c r="O40" s="267"/>
      <c r="P40" s="267"/>
    </row>
    <row r="41" spans="1:16" ht="16.2" thickBot="1">
      <c r="A41" s="192"/>
      <c r="B41" s="155" t="s">
        <v>5</v>
      </c>
      <c r="C41" s="948">
        <f>C7+C8+C9+C10+C11+C15</f>
        <v>140467862</v>
      </c>
      <c r="D41" s="712">
        <f>D7+D8+D9+D10+D11+D15</f>
        <v>1</v>
      </c>
      <c r="E41" s="978">
        <f>E7+E8+E9+E10+E15+E11</f>
        <v>504274.59000000171</v>
      </c>
      <c r="F41" s="978">
        <f>F7+F8+F9+F10+F15+F11</f>
        <v>950868.63000000641</v>
      </c>
      <c r="G41" s="978">
        <f>G9+G10+G7+G8+G11+G15</f>
        <v>89278758.829999998</v>
      </c>
      <c r="H41" s="978">
        <f>H9+H10+H7+H8+H11+H15</f>
        <v>52406756.140000001</v>
      </c>
      <c r="I41" s="978">
        <f>I9+I10+I7+I8+I11+I15</f>
        <v>66820404.650000006</v>
      </c>
      <c r="K41" s="156">
        <f>K7+K8+K9+K10+K11+K15</f>
        <v>354339</v>
      </c>
      <c r="L41" s="712">
        <f>L7+L8+L9+L10+L11+L15</f>
        <v>1</v>
      </c>
      <c r="M41" s="156">
        <f t="shared" ref="M41:N41" si="5">M7+M8+M9+M10+M11+M15</f>
        <v>2107</v>
      </c>
      <c r="N41" s="156">
        <f t="shared" si="5"/>
        <v>4696</v>
      </c>
      <c r="O41" s="156">
        <f>O7+O8+O9+O10+O11+O15</f>
        <v>122661</v>
      </c>
      <c r="P41" s="156">
        <f>P7+P8+P9+P10+P11+P15</f>
        <v>176718</v>
      </c>
    </row>
    <row r="42" spans="1:16" ht="14.4" thickTop="1">
      <c r="E42" s="715">
        <f>E41/$C$41</f>
        <v>3.5899641584920096E-3</v>
      </c>
      <c r="F42" s="715">
        <f t="shared" ref="F42:I42" si="6">F41/$C$41</f>
        <v>6.7692966665927213E-3</v>
      </c>
      <c r="G42" s="715">
        <f t="shared" si="6"/>
        <v>0.63558138893008853</v>
      </c>
      <c r="H42" s="715">
        <f t="shared" si="6"/>
        <v>0.37308716309784795</v>
      </c>
      <c r="I42" s="715">
        <f t="shared" si="6"/>
        <v>0.47569888014669154</v>
      </c>
      <c r="M42" s="715">
        <f>M41/$K$41</f>
        <v>5.946283079198169E-3</v>
      </c>
      <c r="N42" s="715">
        <f t="shared" ref="N42:P42" si="7">N41/$K$41</f>
        <v>1.3252845438972283E-2</v>
      </c>
      <c r="O42" s="715">
        <f t="shared" si="7"/>
        <v>0.346168499657108</v>
      </c>
      <c r="P42" s="715">
        <f t="shared" si="7"/>
        <v>0.49872579648302895</v>
      </c>
    </row>
    <row r="45" spans="1:16">
      <c r="I45" s="774"/>
    </row>
    <row r="46" spans="1:16">
      <c r="A46" s="734">
        <v>18023708.09</v>
      </c>
      <c r="B46" s="715">
        <f>A46/C41</f>
        <v>0.12831196996505861</v>
      </c>
      <c r="D46" t="s">
        <v>1070</v>
      </c>
      <c r="F46" s="1604" t="s">
        <v>1069</v>
      </c>
      <c r="G46" s="1604"/>
      <c r="I46" t="s">
        <v>1071</v>
      </c>
      <c r="M46" t="s">
        <v>836</v>
      </c>
    </row>
    <row r="47" spans="1:16">
      <c r="A47" s="734">
        <v>24418267.82</v>
      </c>
      <c r="B47" s="715">
        <f>A47/C41</f>
        <v>0.17383526361353746</v>
      </c>
      <c r="C47" s="6" t="s">
        <v>1068</v>
      </c>
      <c r="D47" s="6" t="s">
        <v>1067</v>
      </c>
      <c r="F47" s="6" t="s">
        <v>1068</v>
      </c>
      <c r="G47" s="6" t="s">
        <v>1067</v>
      </c>
      <c r="H47" s="6" t="s">
        <v>1068</v>
      </c>
      <c r="I47" s="6" t="s">
        <v>1067</v>
      </c>
    </row>
    <row r="48" spans="1:16" s="614" customFormat="1">
      <c r="A48" s="976">
        <v>51671492.950000003</v>
      </c>
      <c r="B48" s="715">
        <f>A48/C41</f>
        <v>0.36785277581857123</v>
      </c>
      <c r="C48" s="977">
        <f>F48-H48</f>
        <v>0</v>
      </c>
      <c r="D48" s="977">
        <f>G48-I48</f>
        <v>0</v>
      </c>
      <c r="E48" s="977"/>
      <c r="F48" s="705">
        <v>4214035.8600000003</v>
      </c>
      <c r="G48" s="705">
        <v>4214035</v>
      </c>
      <c r="H48" s="949">
        <v>4214035.8600000003</v>
      </c>
      <c r="I48" s="949">
        <v>4214035</v>
      </c>
    </row>
    <row r="49" spans="3:28">
      <c r="C49" s="559">
        <f>F49-H49</f>
        <v>141539.04000000283</v>
      </c>
      <c r="D49" s="977">
        <f>G49-I49</f>
        <v>205448.66999999993</v>
      </c>
      <c r="E49" s="734"/>
      <c r="F49" s="705">
        <v>17171854.690000001</v>
      </c>
      <c r="G49" s="705">
        <v>15068660.84</v>
      </c>
      <c r="H49" s="949">
        <v>17030315.649999999</v>
      </c>
      <c r="I49" s="949">
        <v>14863212.17</v>
      </c>
      <c r="L49" s="705">
        <v>3034784.22</v>
      </c>
      <c r="O49" s="123"/>
      <c r="P49" s="705"/>
      <c r="R49" s="705"/>
      <c r="S49" s="705"/>
    </row>
    <row r="50" spans="3:28" ht="16.5" hidden="1" customHeight="1">
      <c r="D50" s="977">
        <f>G50-H11</f>
        <v>-33124060.300000001</v>
      </c>
      <c r="E50" s="734"/>
      <c r="F50" s="734"/>
      <c r="G50" s="734"/>
      <c r="H50" s="949">
        <v>44625184.509999998</v>
      </c>
      <c r="I50" s="949">
        <v>32825234.379999999</v>
      </c>
      <c r="K50" s="894" t="s">
        <v>838</v>
      </c>
      <c r="L50" s="894" t="s">
        <v>839</v>
      </c>
      <c r="M50" s="894" t="s">
        <v>842</v>
      </c>
      <c r="N50" s="894" t="s">
        <v>844</v>
      </c>
      <c r="O50" s="899" t="s">
        <v>845</v>
      </c>
      <c r="P50" s="894" t="s">
        <v>843</v>
      </c>
      <c r="Q50" s="894" t="s">
        <v>1008</v>
      </c>
      <c r="R50" s="894" t="s">
        <v>846</v>
      </c>
      <c r="S50" s="894"/>
      <c r="T50" s="894" t="s">
        <v>838</v>
      </c>
      <c r="U50" s="894" t="s">
        <v>839</v>
      </c>
      <c r="V50" s="894" t="s">
        <v>842</v>
      </c>
      <c r="W50" s="894" t="s">
        <v>844</v>
      </c>
      <c r="X50" s="899" t="s">
        <v>845</v>
      </c>
      <c r="Y50" s="894" t="s">
        <v>843</v>
      </c>
      <c r="Z50" s="894" t="s">
        <v>1008</v>
      </c>
      <c r="AA50" s="894" t="s">
        <v>846</v>
      </c>
    </row>
    <row r="51" spans="3:28" ht="13.8" hidden="1" customHeight="1">
      <c r="D51" s="977">
        <f t="shared" ref="D51:D85" si="8">G51-H15</f>
        <v>0</v>
      </c>
      <c r="E51" s="734"/>
      <c r="F51" s="734"/>
      <c r="G51" s="734"/>
      <c r="H51" s="949">
        <v>4214035.8600000003</v>
      </c>
      <c r="I51" s="949">
        <v>4214035</v>
      </c>
      <c r="K51" s="894" t="s">
        <v>824</v>
      </c>
      <c r="L51" s="894"/>
      <c r="M51" s="900">
        <v>0</v>
      </c>
      <c r="N51" s="900">
        <v>0</v>
      </c>
      <c r="O51" s="900">
        <v>0</v>
      </c>
      <c r="P51" s="900">
        <v>73264</v>
      </c>
      <c r="Q51" s="900">
        <v>24824</v>
      </c>
      <c r="R51" s="900">
        <v>24818.560000000001</v>
      </c>
      <c r="S51" s="901"/>
      <c r="T51" s="894" t="s">
        <v>824</v>
      </c>
      <c r="U51" s="894"/>
      <c r="V51" s="900">
        <v>0</v>
      </c>
      <c r="W51" s="900">
        <v>0</v>
      </c>
      <c r="X51" s="900">
        <v>0</v>
      </c>
      <c r="Y51" s="900">
        <v>73264</v>
      </c>
      <c r="Z51" s="900">
        <v>24152</v>
      </c>
      <c r="AA51" s="900">
        <v>24146.63</v>
      </c>
      <c r="AB51" s="901"/>
    </row>
    <row r="52" spans="3:28" ht="13.8" hidden="1" customHeight="1">
      <c r="D52" s="977">
        <f t="shared" si="8"/>
        <v>0</v>
      </c>
      <c r="E52" s="734"/>
      <c r="F52" s="734"/>
      <c r="G52" s="734"/>
      <c r="H52" s="949">
        <v>17030315.649999999</v>
      </c>
      <c r="I52" s="949">
        <v>14863212.17</v>
      </c>
      <c r="K52" s="894" t="s">
        <v>828</v>
      </c>
      <c r="L52" s="894"/>
      <c r="M52" s="900">
        <v>8470654</v>
      </c>
      <c r="N52" s="900">
        <v>3058845</v>
      </c>
      <c r="O52" s="900">
        <v>3921635.66</v>
      </c>
      <c r="P52" s="900">
        <v>21368</v>
      </c>
      <c r="Q52" s="900">
        <v>14428</v>
      </c>
      <c r="R52" s="900">
        <v>13070.16</v>
      </c>
      <c r="S52" s="901"/>
      <c r="T52" s="894" t="s">
        <v>828</v>
      </c>
      <c r="U52" s="894"/>
      <c r="V52" s="900">
        <v>8470654</v>
      </c>
      <c r="W52" s="900">
        <v>3015000</v>
      </c>
      <c r="X52" s="900">
        <v>3921635.66</v>
      </c>
      <c r="Y52" s="900">
        <v>21368</v>
      </c>
      <c r="Z52" s="900">
        <v>14080</v>
      </c>
      <c r="AA52" s="900">
        <v>12590.16</v>
      </c>
      <c r="AB52" s="901"/>
    </row>
    <row r="53" spans="3:28" ht="13.8" hidden="1" customHeight="1">
      <c r="D53" s="977">
        <f t="shared" si="8"/>
        <v>0</v>
      </c>
      <c r="E53" s="734"/>
      <c r="F53" s="734"/>
      <c r="G53" s="734"/>
      <c r="H53" s="949">
        <v>44625184.509999998</v>
      </c>
      <c r="I53" s="949">
        <v>32825234.379999999</v>
      </c>
      <c r="K53" s="894" t="s">
        <v>829</v>
      </c>
      <c r="L53" s="894"/>
      <c r="M53" s="900">
        <v>0</v>
      </c>
      <c r="N53" s="900">
        <v>0</v>
      </c>
      <c r="O53" s="900">
        <v>0</v>
      </c>
      <c r="P53" s="900">
        <v>720</v>
      </c>
      <c r="Q53" s="900">
        <v>720</v>
      </c>
      <c r="R53" s="900">
        <v>720</v>
      </c>
      <c r="S53" s="894"/>
      <c r="T53" s="894" t="s">
        <v>829</v>
      </c>
      <c r="U53" s="894"/>
      <c r="V53" s="900">
        <v>0</v>
      </c>
      <c r="W53" s="900">
        <v>0</v>
      </c>
      <c r="X53" s="900">
        <v>0</v>
      </c>
      <c r="Y53" s="900">
        <v>720</v>
      </c>
      <c r="Z53" s="900">
        <v>720</v>
      </c>
      <c r="AA53" s="900">
        <v>528</v>
      </c>
      <c r="AB53" s="894"/>
    </row>
    <row r="54" spans="3:28" ht="13.8" hidden="1" customHeight="1">
      <c r="D54" s="977">
        <f t="shared" si="8"/>
        <v>0</v>
      </c>
      <c r="E54" s="734"/>
      <c r="F54" s="734"/>
      <c r="G54" s="734"/>
      <c r="H54" s="949">
        <v>4214035.8600000003</v>
      </c>
      <c r="I54" s="949">
        <v>4214035</v>
      </c>
      <c r="K54" s="894" t="s">
        <v>830</v>
      </c>
      <c r="L54" s="894"/>
      <c r="M54" s="900">
        <v>0</v>
      </c>
      <c r="N54" s="900">
        <v>0</v>
      </c>
      <c r="O54" s="900">
        <v>0</v>
      </c>
      <c r="P54" s="900">
        <v>3472</v>
      </c>
      <c r="Q54" s="900">
        <v>1872</v>
      </c>
      <c r="R54" s="900">
        <v>1008</v>
      </c>
      <c r="S54" s="901"/>
      <c r="T54" s="894" t="s">
        <v>830</v>
      </c>
      <c r="U54" s="894"/>
      <c r="V54" s="900">
        <v>0</v>
      </c>
      <c r="W54" s="900">
        <v>0</v>
      </c>
      <c r="X54" s="900">
        <v>0</v>
      </c>
      <c r="Y54" s="900">
        <v>3472</v>
      </c>
      <c r="Z54" s="900">
        <v>1824</v>
      </c>
      <c r="AA54" s="900">
        <v>720</v>
      </c>
      <c r="AB54" s="901"/>
    </row>
    <row r="55" spans="3:28" ht="13.8" hidden="1" customHeight="1">
      <c r="D55" s="977">
        <f t="shared" si="8"/>
        <v>0</v>
      </c>
      <c r="E55" s="734"/>
      <c r="F55" s="734"/>
      <c r="G55" s="734"/>
      <c r="H55" s="949">
        <v>17030315.649999999</v>
      </c>
      <c r="I55" s="949">
        <v>14863212.17</v>
      </c>
      <c r="K55" s="894" t="s">
        <v>831</v>
      </c>
      <c r="L55" s="894"/>
      <c r="M55" s="900">
        <v>8470654</v>
      </c>
      <c r="N55" s="900">
        <v>3058845</v>
      </c>
      <c r="O55" s="900">
        <v>3921635.66</v>
      </c>
      <c r="P55" s="900">
        <v>17176</v>
      </c>
      <c r="Q55" s="900">
        <v>11836</v>
      </c>
      <c r="R55" s="900">
        <v>11342.16</v>
      </c>
      <c r="S55" s="901"/>
      <c r="T55" s="894" t="s">
        <v>831</v>
      </c>
      <c r="U55" s="894"/>
      <c r="V55" s="900">
        <v>8470654</v>
      </c>
      <c r="W55" s="900">
        <v>3015000</v>
      </c>
      <c r="X55" s="900">
        <v>3921635.66</v>
      </c>
      <c r="Y55" s="900">
        <v>17176</v>
      </c>
      <c r="Z55" s="900">
        <v>11536</v>
      </c>
      <c r="AA55" s="900">
        <v>11342.16</v>
      </c>
      <c r="AB55" s="901"/>
    </row>
    <row r="56" spans="3:28" ht="13.8" hidden="1" customHeight="1">
      <c r="D56" s="977">
        <f t="shared" si="8"/>
        <v>0</v>
      </c>
      <c r="E56" s="734"/>
      <c r="F56" s="734"/>
      <c r="G56" s="734"/>
      <c r="H56" s="949">
        <v>44625184.509999998</v>
      </c>
      <c r="I56" s="949">
        <v>32825234.379999999</v>
      </c>
      <c r="K56" s="894" t="s">
        <v>1005</v>
      </c>
      <c r="L56" s="894"/>
      <c r="M56" s="900">
        <v>18712041</v>
      </c>
      <c r="N56" s="900">
        <v>4045715.84</v>
      </c>
      <c r="O56" s="900">
        <v>7526224.9800000004</v>
      </c>
      <c r="P56" s="900">
        <v>172856</v>
      </c>
      <c r="Q56" s="900">
        <v>45912</v>
      </c>
      <c r="R56" s="900">
        <v>66478.759999999995</v>
      </c>
      <c r="S56" s="901"/>
      <c r="T56" s="894" t="s">
        <v>1005</v>
      </c>
      <c r="U56" s="894"/>
      <c r="V56" s="900">
        <v>18712041</v>
      </c>
      <c r="W56" s="900">
        <v>3609053.88</v>
      </c>
      <c r="X56" s="900">
        <v>7382744.2199999997</v>
      </c>
      <c r="Y56" s="900">
        <v>172856</v>
      </c>
      <c r="Z56" s="900">
        <v>41216</v>
      </c>
      <c r="AA56" s="900">
        <v>64478.11</v>
      </c>
      <c r="AB56" s="901"/>
    </row>
    <row r="57" spans="3:28" ht="13.8" hidden="1" customHeight="1">
      <c r="D57" s="977">
        <f t="shared" si="8"/>
        <v>0</v>
      </c>
      <c r="E57" s="734"/>
      <c r="F57" s="734"/>
      <c r="G57" s="734"/>
      <c r="H57" s="949">
        <v>4214035.8600000003</v>
      </c>
      <c r="I57" s="949">
        <v>4214035</v>
      </c>
      <c r="K57" s="894" t="s">
        <v>829</v>
      </c>
      <c r="L57" s="894"/>
      <c r="M57" s="900">
        <v>477625.95</v>
      </c>
      <c r="N57" s="900">
        <v>477625.95</v>
      </c>
      <c r="O57" s="900">
        <v>477625.95</v>
      </c>
      <c r="P57" s="900">
        <v>528</v>
      </c>
      <c r="Q57" s="900">
        <v>528</v>
      </c>
      <c r="R57" s="900">
        <v>528</v>
      </c>
      <c r="S57" s="901"/>
      <c r="T57" s="894" t="s">
        <v>829</v>
      </c>
      <c r="U57" s="894"/>
      <c r="V57" s="900">
        <v>477625.95</v>
      </c>
      <c r="W57" s="900">
        <v>477625.95</v>
      </c>
      <c r="X57" s="900">
        <v>477625.95</v>
      </c>
      <c r="Y57" s="900">
        <v>528</v>
      </c>
      <c r="Z57" s="900">
        <v>528</v>
      </c>
      <c r="AA57" s="900">
        <v>528</v>
      </c>
      <c r="AB57" s="901"/>
    </row>
    <row r="58" spans="3:28" ht="13.8" hidden="1" customHeight="1">
      <c r="D58" s="977">
        <f t="shared" si="8"/>
        <v>0</v>
      </c>
      <c r="E58" s="734"/>
      <c r="F58" s="734"/>
      <c r="G58" s="734"/>
      <c r="H58" s="949">
        <v>17030315.649999999</v>
      </c>
      <c r="I58" s="949">
        <v>14863212.17</v>
      </c>
      <c r="K58" s="894" t="s">
        <v>830</v>
      </c>
      <c r="L58" s="894"/>
      <c r="M58" s="900">
        <v>3184173</v>
      </c>
      <c r="N58" s="900">
        <v>1758490.02</v>
      </c>
      <c r="O58" s="900">
        <v>2649528.75</v>
      </c>
      <c r="P58" s="900">
        <v>11800</v>
      </c>
      <c r="Q58" s="900">
        <v>6520</v>
      </c>
      <c r="R58" s="900">
        <v>8391.81</v>
      </c>
      <c r="S58" s="901"/>
      <c r="T58" s="894" t="s">
        <v>830</v>
      </c>
      <c r="U58" s="894"/>
      <c r="V58" s="900">
        <v>3184173</v>
      </c>
      <c r="W58" s="900">
        <v>1644425.81</v>
      </c>
      <c r="X58" s="900">
        <v>2620191.92</v>
      </c>
      <c r="Y58" s="900">
        <v>11800</v>
      </c>
      <c r="Z58" s="900">
        <v>6136</v>
      </c>
      <c r="AA58" s="900">
        <v>8194.1200000000008</v>
      </c>
      <c r="AB58" s="901"/>
    </row>
    <row r="59" spans="3:28" ht="13.8" hidden="1" customHeight="1">
      <c r="D59" s="977">
        <f t="shared" si="8"/>
        <v>0</v>
      </c>
      <c r="E59" s="734"/>
      <c r="F59" s="734"/>
      <c r="G59" s="734"/>
      <c r="H59" s="949">
        <v>44625184.509999998</v>
      </c>
      <c r="I59" s="949">
        <v>32825234.379999999</v>
      </c>
      <c r="K59" s="894" t="s">
        <v>831</v>
      </c>
      <c r="L59" s="894"/>
      <c r="M59" s="900">
        <v>12167339.550000001</v>
      </c>
      <c r="N59" s="900">
        <v>1809599.87</v>
      </c>
      <c r="O59" s="900">
        <v>4399070.28</v>
      </c>
      <c r="P59" s="900">
        <v>159952</v>
      </c>
      <c r="Q59" s="900">
        <v>38864</v>
      </c>
      <c r="R59" s="900">
        <v>57558.95</v>
      </c>
      <c r="S59" s="901"/>
      <c r="T59" s="894" t="s">
        <v>831</v>
      </c>
      <c r="U59" s="894"/>
      <c r="V59" s="900">
        <v>12167339.550000001</v>
      </c>
      <c r="W59" s="900">
        <v>1487002.12</v>
      </c>
      <c r="X59" s="900">
        <v>4284926.3600000003</v>
      </c>
      <c r="Y59" s="900">
        <v>159952</v>
      </c>
      <c r="Z59" s="900">
        <v>34552</v>
      </c>
      <c r="AA59" s="900">
        <v>55755.99</v>
      </c>
      <c r="AB59" s="901"/>
    </row>
    <row r="60" spans="3:28" ht="13.8" hidden="1" customHeight="1">
      <c r="D60" s="977">
        <f t="shared" si="8"/>
        <v>0</v>
      </c>
      <c r="E60" s="734"/>
      <c r="F60" s="734"/>
      <c r="G60" s="734"/>
      <c r="H60" s="949">
        <v>4214035.8600000003</v>
      </c>
      <c r="I60" s="949">
        <v>4214035</v>
      </c>
      <c r="K60" s="894" t="s">
        <v>832</v>
      </c>
      <c r="L60" s="894"/>
      <c r="M60" s="900">
        <v>2882902.5</v>
      </c>
      <c r="N60" s="900">
        <v>0</v>
      </c>
      <c r="O60" s="900">
        <v>0</v>
      </c>
      <c r="P60" s="900">
        <v>576</v>
      </c>
      <c r="Q60" s="900">
        <v>0</v>
      </c>
      <c r="R60" s="900">
        <v>0</v>
      </c>
      <c r="S60" s="901"/>
      <c r="T60" s="894" t="s">
        <v>832</v>
      </c>
      <c r="U60" s="894"/>
      <c r="V60" s="900">
        <v>2882902.5</v>
      </c>
      <c r="W60" s="900">
        <v>0</v>
      </c>
      <c r="X60" s="900">
        <v>0</v>
      </c>
      <c r="Y60" s="900">
        <v>576</v>
      </c>
      <c r="Z60" s="900">
        <v>0</v>
      </c>
      <c r="AA60" s="900">
        <v>0</v>
      </c>
      <c r="AB60" s="901"/>
    </row>
    <row r="61" spans="3:28" ht="13.8" hidden="1" customHeight="1">
      <c r="D61" s="977">
        <f t="shared" si="8"/>
        <v>0</v>
      </c>
      <c r="E61" s="734"/>
      <c r="F61" s="734"/>
      <c r="G61" s="734"/>
      <c r="H61" s="949">
        <v>17030315.649999999</v>
      </c>
      <c r="I61" s="949">
        <v>14863212.17</v>
      </c>
      <c r="K61" s="894" t="s">
        <v>826</v>
      </c>
      <c r="L61" s="894"/>
      <c r="M61" s="900">
        <v>5198775</v>
      </c>
      <c r="N61" s="900">
        <v>137774.25</v>
      </c>
      <c r="O61" s="900">
        <v>2756946.48</v>
      </c>
      <c r="P61" s="900">
        <v>89168</v>
      </c>
      <c r="Q61" s="900">
        <v>1280</v>
      </c>
      <c r="R61" s="900">
        <v>43406.400000000001</v>
      </c>
      <c r="S61" s="901"/>
      <c r="T61" s="894" t="s">
        <v>826</v>
      </c>
      <c r="U61" s="894"/>
      <c r="V61" s="900">
        <v>5198775</v>
      </c>
      <c r="W61" s="900">
        <v>137774.25</v>
      </c>
      <c r="X61" s="900">
        <v>2484242.9500000002</v>
      </c>
      <c r="Y61" s="900">
        <v>89168</v>
      </c>
      <c r="Z61" s="900">
        <v>1280</v>
      </c>
      <c r="AA61" s="900">
        <v>39988.269999999997</v>
      </c>
      <c r="AB61" s="901"/>
    </row>
    <row r="62" spans="3:28" ht="13.8" hidden="1" customHeight="1">
      <c r="D62" s="977">
        <f t="shared" si="8"/>
        <v>0</v>
      </c>
      <c r="E62" s="734"/>
      <c r="F62" s="734"/>
      <c r="G62" s="734"/>
      <c r="H62" s="949">
        <v>44625184.509999998</v>
      </c>
      <c r="I62" s="949">
        <v>32825234.379999999</v>
      </c>
      <c r="K62" s="894" t="s">
        <v>829</v>
      </c>
      <c r="L62" s="894"/>
      <c r="M62" s="900">
        <v>137774.25</v>
      </c>
      <c r="N62" s="900">
        <v>137774.25</v>
      </c>
      <c r="O62" s="900">
        <v>137774.25</v>
      </c>
      <c r="P62" s="900">
        <v>440</v>
      </c>
      <c r="Q62" s="900">
        <v>440</v>
      </c>
      <c r="R62" s="900">
        <v>440</v>
      </c>
      <c r="S62" s="901"/>
      <c r="T62" s="894" t="s">
        <v>829</v>
      </c>
      <c r="U62" s="894"/>
      <c r="V62" s="900">
        <v>137774.25</v>
      </c>
      <c r="W62" s="900">
        <v>137774.25</v>
      </c>
      <c r="X62" s="900">
        <v>137774.25</v>
      </c>
      <c r="Y62" s="900">
        <v>440</v>
      </c>
      <c r="Z62" s="900">
        <v>440</v>
      </c>
      <c r="AA62" s="900">
        <v>440</v>
      </c>
      <c r="AB62" s="901"/>
    </row>
    <row r="63" spans="3:28" ht="13.8" hidden="1" customHeight="1">
      <c r="D63" s="977">
        <f t="shared" si="8"/>
        <v>0</v>
      </c>
      <c r="E63" s="734"/>
      <c r="F63" s="734"/>
      <c r="G63" s="734"/>
      <c r="H63" s="949">
        <v>4214035.8600000003</v>
      </c>
      <c r="I63" s="949">
        <v>4214035</v>
      </c>
      <c r="K63" s="894" t="s">
        <v>830</v>
      </c>
      <c r="L63" s="894"/>
      <c r="M63" s="900">
        <v>918495</v>
      </c>
      <c r="N63" s="900">
        <v>0</v>
      </c>
      <c r="O63" s="900">
        <v>739138.75</v>
      </c>
      <c r="P63" s="900">
        <v>6600</v>
      </c>
      <c r="Q63" s="900">
        <v>840</v>
      </c>
      <c r="R63" s="900">
        <v>5010.28</v>
      </c>
      <c r="S63" s="901"/>
      <c r="T63" s="894" t="s">
        <v>830</v>
      </c>
      <c r="U63" s="894"/>
      <c r="V63" s="900">
        <v>918495</v>
      </c>
      <c r="W63" s="900">
        <v>0</v>
      </c>
      <c r="X63" s="900">
        <v>728737.79</v>
      </c>
      <c r="Y63" s="900">
        <v>6600</v>
      </c>
      <c r="Z63" s="900">
        <v>840</v>
      </c>
      <c r="AA63" s="900">
        <v>4916.6400000000003</v>
      </c>
      <c r="AB63" s="901"/>
    </row>
    <row r="64" spans="3:28" ht="13.8" hidden="1" customHeight="1">
      <c r="D64" s="977">
        <f t="shared" si="8"/>
        <v>0</v>
      </c>
      <c r="E64" s="734"/>
      <c r="F64" s="734"/>
      <c r="G64" s="734"/>
      <c r="H64" s="949">
        <v>17030315.649999999</v>
      </c>
      <c r="I64" s="949">
        <v>14863212.17</v>
      </c>
      <c r="K64" s="894" t="s">
        <v>831</v>
      </c>
      <c r="L64" s="894"/>
      <c r="M64" s="900">
        <v>3683258.25</v>
      </c>
      <c r="N64" s="900">
        <v>0</v>
      </c>
      <c r="O64" s="900">
        <v>1880033.48</v>
      </c>
      <c r="P64" s="900">
        <v>81488</v>
      </c>
      <c r="Q64" s="900">
        <v>0</v>
      </c>
      <c r="R64" s="900">
        <v>37956.120000000003</v>
      </c>
      <c r="S64" s="901"/>
      <c r="T64" s="894" t="s">
        <v>831</v>
      </c>
      <c r="U64" s="894"/>
      <c r="V64" s="900">
        <v>3683258.25</v>
      </c>
      <c r="W64" s="900">
        <v>0</v>
      </c>
      <c r="X64" s="900">
        <v>1617730.91</v>
      </c>
      <c r="Y64" s="900">
        <v>81488</v>
      </c>
      <c r="Z64" s="900">
        <v>0</v>
      </c>
      <c r="AA64" s="900">
        <v>34631.629999999997</v>
      </c>
      <c r="AB64" s="901"/>
    </row>
    <row r="65" spans="4:28" ht="13.8" hidden="1" customHeight="1">
      <c r="D65" s="977">
        <f t="shared" si="8"/>
        <v>0</v>
      </c>
      <c r="E65" s="734"/>
      <c r="F65" s="734"/>
      <c r="G65" s="734"/>
      <c r="H65" s="949">
        <v>44625184.509999998</v>
      </c>
      <c r="I65" s="949">
        <v>32825234.379999999</v>
      </c>
      <c r="K65" s="894" t="s">
        <v>832</v>
      </c>
      <c r="L65" s="894"/>
      <c r="M65" s="900">
        <v>459247.5</v>
      </c>
      <c r="N65" s="900">
        <v>0</v>
      </c>
      <c r="O65" s="900">
        <v>0</v>
      </c>
      <c r="P65" s="900">
        <v>640</v>
      </c>
      <c r="Q65" s="900">
        <v>0</v>
      </c>
      <c r="R65" s="900">
        <v>0</v>
      </c>
      <c r="S65" s="901"/>
      <c r="T65" s="894" t="s">
        <v>832</v>
      </c>
      <c r="U65" s="894"/>
      <c r="V65" s="900">
        <v>459247.5</v>
      </c>
      <c r="W65" s="900">
        <v>0</v>
      </c>
      <c r="X65" s="900">
        <v>0</v>
      </c>
      <c r="Y65" s="900">
        <v>640</v>
      </c>
      <c r="Z65" s="900">
        <v>0</v>
      </c>
      <c r="AA65" s="900">
        <v>0</v>
      </c>
      <c r="AB65" s="901"/>
    </row>
    <row r="66" spans="4:28" ht="13.8" hidden="1" customHeight="1">
      <c r="D66" s="977">
        <f t="shared" si="8"/>
        <v>0</v>
      </c>
      <c r="E66" s="734"/>
      <c r="F66" s="734"/>
      <c r="G66" s="734"/>
      <c r="H66" s="949">
        <v>4214035.8600000003</v>
      </c>
      <c r="I66" s="949">
        <v>4214035</v>
      </c>
      <c r="K66" s="894" t="s">
        <v>1006</v>
      </c>
      <c r="L66" s="894"/>
      <c r="M66" s="900">
        <v>4220565</v>
      </c>
      <c r="N66" s="900">
        <v>115789.35</v>
      </c>
      <c r="O66" s="900">
        <v>134067.15</v>
      </c>
      <c r="P66" s="900">
        <v>53248</v>
      </c>
      <c r="Q66" s="900">
        <v>2016</v>
      </c>
      <c r="R66" s="900">
        <v>2167.9899999999998</v>
      </c>
      <c r="S66" s="901"/>
      <c r="T66" s="894" t="s">
        <v>1006</v>
      </c>
      <c r="U66" s="894"/>
      <c r="V66" s="900">
        <v>4220565</v>
      </c>
      <c r="W66" s="900">
        <v>115789.35</v>
      </c>
      <c r="X66" s="900">
        <v>115789.35</v>
      </c>
      <c r="Y66" s="900">
        <v>53248</v>
      </c>
      <c r="Z66" s="900">
        <v>2016</v>
      </c>
      <c r="AA66" s="900">
        <v>1848</v>
      </c>
      <c r="AB66" s="901"/>
    </row>
    <row r="67" spans="4:28" ht="13.8" hidden="1" customHeight="1">
      <c r="D67" s="977">
        <f t="shared" si="8"/>
        <v>0</v>
      </c>
      <c r="E67" s="734"/>
      <c r="F67" s="734"/>
      <c r="G67" s="734"/>
      <c r="H67" s="949">
        <v>17030315.649999999</v>
      </c>
      <c r="I67" s="949">
        <v>14863212.17</v>
      </c>
      <c r="K67" s="894" t="s">
        <v>829</v>
      </c>
      <c r="L67" s="894"/>
      <c r="M67" s="900">
        <v>115789.35</v>
      </c>
      <c r="N67" s="900">
        <v>115789.35</v>
      </c>
      <c r="O67" s="900">
        <v>115789.35</v>
      </c>
      <c r="P67" s="900">
        <v>432</v>
      </c>
      <c r="Q67" s="900">
        <v>432</v>
      </c>
      <c r="R67" s="900">
        <v>432</v>
      </c>
      <c r="S67" s="901"/>
      <c r="T67" s="894" t="s">
        <v>829</v>
      </c>
      <c r="U67" s="894"/>
      <c r="V67" s="900">
        <v>115789.35</v>
      </c>
      <c r="W67" s="900">
        <v>115789.35</v>
      </c>
      <c r="X67" s="900">
        <v>115789.35</v>
      </c>
      <c r="Y67" s="900">
        <v>432</v>
      </c>
      <c r="Z67" s="900">
        <v>432</v>
      </c>
      <c r="AA67" s="900">
        <v>432</v>
      </c>
      <c r="AB67" s="901"/>
    </row>
    <row r="68" spans="4:28" ht="13.8" hidden="1" customHeight="1">
      <c r="D68" s="977">
        <f t="shared" si="8"/>
        <v>0</v>
      </c>
      <c r="E68" s="734"/>
      <c r="F68" s="734"/>
      <c r="G68" s="734"/>
      <c r="H68" s="949">
        <v>44625184.509999998</v>
      </c>
      <c r="I68" s="949">
        <v>32825234.379999999</v>
      </c>
      <c r="K68" s="894" t="s">
        <v>830</v>
      </c>
      <c r="L68" s="894"/>
      <c r="M68" s="900">
        <v>771929</v>
      </c>
      <c r="N68" s="900">
        <v>0</v>
      </c>
      <c r="O68" s="900">
        <v>0</v>
      </c>
      <c r="P68" s="900">
        <v>11984</v>
      </c>
      <c r="Q68" s="900">
        <v>1584</v>
      </c>
      <c r="R68" s="900">
        <v>1416</v>
      </c>
      <c r="S68" s="901"/>
      <c r="T68" s="894" t="s">
        <v>830</v>
      </c>
      <c r="U68" s="894"/>
      <c r="V68" s="900">
        <v>771929</v>
      </c>
      <c r="W68" s="900">
        <v>0</v>
      </c>
      <c r="X68" s="900">
        <v>0</v>
      </c>
      <c r="Y68" s="900">
        <v>11984</v>
      </c>
      <c r="Z68" s="900">
        <v>1584</v>
      </c>
      <c r="AA68" s="900">
        <v>1416</v>
      </c>
      <c r="AB68" s="901"/>
    </row>
    <row r="69" spans="4:28" ht="13.8" hidden="1" customHeight="1">
      <c r="D69" s="977">
        <f t="shared" si="8"/>
        <v>0</v>
      </c>
      <c r="E69" s="734"/>
      <c r="F69" s="734"/>
      <c r="G69" s="734"/>
      <c r="H69" s="949">
        <v>4214035.8600000003</v>
      </c>
      <c r="I69" s="949">
        <v>4214035</v>
      </c>
      <c r="K69" s="894" t="s">
        <v>831</v>
      </c>
      <c r="L69" s="894"/>
      <c r="M69" s="900">
        <v>2946882.15</v>
      </c>
      <c r="N69" s="900">
        <v>0</v>
      </c>
      <c r="O69" s="900">
        <v>18277.8</v>
      </c>
      <c r="P69" s="900">
        <v>40256</v>
      </c>
      <c r="Q69" s="900">
        <v>0</v>
      </c>
      <c r="R69" s="900">
        <v>319.99</v>
      </c>
      <c r="S69" s="901"/>
      <c r="T69" s="894" t="s">
        <v>831</v>
      </c>
      <c r="U69" s="894"/>
      <c r="V69" s="900">
        <v>2946882.15</v>
      </c>
      <c r="W69" s="900">
        <v>0</v>
      </c>
      <c r="X69" s="900">
        <v>0</v>
      </c>
      <c r="Y69" s="900">
        <v>40256</v>
      </c>
      <c r="Z69" s="900">
        <v>0</v>
      </c>
      <c r="AA69" s="900">
        <v>0</v>
      </c>
      <c r="AB69" s="901"/>
    </row>
    <row r="70" spans="4:28" ht="13.8" hidden="1" customHeight="1">
      <c r="D70" s="977">
        <f t="shared" si="8"/>
        <v>0</v>
      </c>
      <c r="E70" s="734"/>
      <c r="F70" s="734"/>
      <c r="G70" s="734"/>
      <c r="H70" s="949">
        <v>17030315.649999999</v>
      </c>
      <c r="I70" s="949">
        <v>14863212.17</v>
      </c>
      <c r="K70" s="894" t="s">
        <v>832</v>
      </c>
      <c r="L70" s="894"/>
      <c r="M70" s="900">
        <v>385964.5</v>
      </c>
      <c r="N70" s="900">
        <v>0</v>
      </c>
      <c r="O70" s="900">
        <v>0</v>
      </c>
      <c r="P70" s="900">
        <v>576</v>
      </c>
      <c r="Q70" s="900">
        <v>0</v>
      </c>
      <c r="R70" s="900">
        <v>0</v>
      </c>
      <c r="S70" s="901"/>
      <c r="T70" s="894" t="s">
        <v>832</v>
      </c>
      <c r="U70" s="894"/>
      <c r="V70" s="900">
        <v>385964.5</v>
      </c>
      <c r="W70" s="900">
        <v>0</v>
      </c>
      <c r="X70" s="900">
        <v>0</v>
      </c>
      <c r="Y70" s="900">
        <v>576</v>
      </c>
      <c r="Z70" s="900">
        <v>0</v>
      </c>
      <c r="AA70" s="900">
        <v>0</v>
      </c>
      <c r="AB70" s="901"/>
    </row>
    <row r="71" spans="4:28" ht="13.8" hidden="1" customHeight="1">
      <c r="D71" s="977">
        <f t="shared" si="8"/>
        <v>0</v>
      </c>
      <c r="E71" s="734"/>
      <c r="F71" s="734"/>
      <c r="G71" s="734"/>
      <c r="H71" s="949">
        <v>44625184.509999998</v>
      </c>
      <c r="I71" s="949">
        <v>32825234.379999999</v>
      </c>
      <c r="K71" s="894" t="s">
        <v>825</v>
      </c>
      <c r="L71" s="894"/>
      <c r="M71" s="900">
        <v>2343660</v>
      </c>
      <c r="N71" s="900">
        <v>62735.4</v>
      </c>
      <c r="O71" s="900">
        <v>65496.71</v>
      </c>
      <c r="P71" s="900">
        <v>56400</v>
      </c>
      <c r="Q71" s="900">
        <v>1640</v>
      </c>
      <c r="R71" s="900">
        <v>1676</v>
      </c>
      <c r="S71" s="901"/>
      <c r="T71" s="894" t="s">
        <v>825</v>
      </c>
      <c r="U71" s="894"/>
      <c r="V71" s="900">
        <v>2343660</v>
      </c>
      <c r="W71" s="900">
        <v>62735.4</v>
      </c>
      <c r="X71" s="900">
        <v>62735.4</v>
      </c>
      <c r="Y71" s="900">
        <v>56400</v>
      </c>
      <c r="Z71" s="900">
        <v>1640</v>
      </c>
      <c r="AA71" s="900">
        <v>1640</v>
      </c>
      <c r="AB71" s="901"/>
    </row>
    <row r="72" spans="4:28" ht="13.8" hidden="1" customHeight="1">
      <c r="D72" s="977">
        <f t="shared" si="8"/>
        <v>0</v>
      </c>
      <c r="E72" s="734"/>
      <c r="F72" s="734"/>
      <c r="G72" s="734"/>
      <c r="H72" s="949">
        <v>4214035.8600000003</v>
      </c>
      <c r="I72" s="949">
        <v>4214035</v>
      </c>
      <c r="K72" s="894" t="s">
        <v>829</v>
      </c>
      <c r="L72" s="894"/>
      <c r="M72" s="900">
        <v>62735.4</v>
      </c>
      <c r="N72" s="900">
        <v>62735.4</v>
      </c>
      <c r="O72" s="900">
        <v>62735.4</v>
      </c>
      <c r="P72" s="900">
        <v>344</v>
      </c>
      <c r="Q72" s="900">
        <v>344</v>
      </c>
      <c r="R72" s="900">
        <v>344</v>
      </c>
      <c r="S72" s="901"/>
      <c r="T72" s="894" t="s">
        <v>829</v>
      </c>
      <c r="U72" s="894"/>
      <c r="V72" s="900">
        <v>62735.4</v>
      </c>
      <c r="W72" s="900">
        <v>62735.4</v>
      </c>
      <c r="X72" s="900">
        <v>62735.4</v>
      </c>
      <c r="Y72" s="900">
        <v>344</v>
      </c>
      <c r="Z72" s="900">
        <v>344</v>
      </c>
      <c r="AA72" s="900">
        <v>344</v>
      </c>
      <c r="AB72" s="901"/>
    </row>
    <row r="73" spans="4:28" ht="13.8" hidden="1" customHeight="1">
      <c r="D73" s="977">
        <f t="shared" si="8"/>
        <v>0</v>
      </c>
      <c r="E73" s="734"/>
      <c r="F73" s="734"/>
      <c r="G73" s="734"/>
      <c r="H73" s="949">
        <v>17030315.649999999</v>
      </c>
      <c r="I73" s="949">
        <v>14863212.17</v>
      </c>
      <c r="K73" s="894" t="s">
        <v>830</v>
      </c>
      <c r="L73" s="894"/>
      <c r="M73" s="900">
        <v>418236</v>
      </c>
      <c r="N73" s="900">
        <v>0</v>
      </c>
      <c r="O73" s="900">
        <v>0</v>
      </c>
      <c r="P73" s="900">
        <v>6736</v>
      </c>
      <c r="Q73" s="900">
        <v>1296</v>
      </c>
      <c r="R73" s="900">
        <v>1296</v>
      </c>
      <c r="S73" s="901"/>
      <c r="T73" s="894" t="s">
        <v>830</v>
      </c>
      <c r="U73" s="894"/>
      <c r="V73" s="900">
        <v>418236</v>
      </c>
      <c r="W73" s="900">
        <v>0</v>
      </c>
      <c r="X73" s="900">
        <v>0</v>
      </c>
      <c r="Y73" s="900">
        <v>6736</v>
      </c>
      <c r="Z73" s="900">
        <v>1296</v>
      </c>
      <c r="AA73" s="900">
        <v>1296</v>
      </c>
      <c r="AB73" s="901"/>
    </row>
    <row r="74" spans="4:28" ht="13.8" hidden="1" customHeight="1">
      <c r="D74" s="977">
        <f t="shared" si="8"/>
        <v>0</v>
      </c>
      <c r="E74" s="734"/>
      <c r="F74" s="734"/>
      <c r="G74" s="734"/>
      <c r="H74" s="949">
        <v>44625184.509999998</v>
      </c>
      <c r="I74" s="949">
        <v>32825234.379999999</v>
      </c>
      <c r="K74" s="894" t="s">
        <v>831</v>
      </c>
      <c r="L74" s="894"/>
      <c r="M74" s="900">
        <v>1653570.6</v>
      </c>
      <c r="N74" s="900">
        <v>0</v>
      </c>
      <c r="O74" s="900">
        <v>2761.31</v>
      </c>
      <c r="P74" s="900">
        <v>48744</v>
      </c>
      <c r="Q74" s="900">
        <v>0</v>
      </c>
      <c r="R74" s="900">
        <v>36</v>
      </c>
      <c r="S74" s="901"/>
      <c r="T74" s="894" t="s">
        <v>831</v>
      </c>
      <c r="U74" s="894"/>
      <c r="V74" s="900">
        <v>1653570.6</v>
      </c>
      <c r="W74" s="900">
        <v>0</v>
      </c>
      <c r="X74" s="900">
        <v>0</v>
      </c>
      <c r="Y74" s="900">
        <v>48744</v>
      </c>
      <c r="Z74" s="900">
        <v>0</v>
      </c>
      <c r="AA74" s="900">
        <v>0</v>
      </c>
      <c r="AB74" s="901"/>
    </row>
    <row r="75" spans="4:28" ht="13.8" hidden="1" customHeight="1">
      <c r="D75" s="977">
        <f t="shared" si="8"/>
        <v>0</v>
      </c>
      <c r="E75" s="734"/>
      <c r="F75" s="734"/>
      <c r="G75" s="734"/>
      <c r="H75" s="949">
        <v>4214035.8600000003</v>
      </c>
      <c r="I75" s="949">
        <v>4214035</v>
      </c>
      <c r="K75" s="894" t="s">
        <v>832</v>
      </c>
      <c r="L75" s="894"/>
      <c r="M75" s="900">
        <v>209118</v>
      </c>
      <c r="N75" s="900">
        <v>0</v>
      </c>
      <c r="O75" s="900">
        <v>0</v>
      </c>
      <c r="P75" s="900">
        <v>576</v>
      </c>
      <c r="Q75" s="900">
        <v>0</v>
      </c>
      <c r="R75" s="900">
        <v>0</v>
      </c>
      <c r="S75" s="901"/>
      <c r="T75" s="894" t="s">
        <v>832</v>
      </c>
      <c r="U75" s="894"/>
      <c r="V75" s="900">
        <v>209118</v>
      </c>
      <c r="W75" s="900">
        <v>0</v>
      </c>
      <c r="X75" s="900">
        <v>0</v>
      </c>
      <c r="Y75" s="900">
        <v>576</v>
      </c>
      <c r="Z75" s="900">
        <v>0</v>
      </c>
      <c r="AA75" s="900">
        <v>0</v>
      </c>
      <c r="AB75" s="901"/>
    </row>
    <row r="76" spans="4:28" ht="13.8" hidden="1" customHeight="1">
      <c r="D76" s="977">
        <f t="shared" si="8"/>
        <v>0</v>
      </c>
      <c r="E76" s="734"/>
      <c r="F76" s="734"/>
      <c r="G76" s="734"/>
      <c r="H76" s="949">
        <v>17030315.649999999</v>
      </c>
      <c r="I76" s="949">
        <v>14863212.17</v>
      </c>
      <c r="K76" s="894" t="s">
        <v>1007</v>
      </c>
      <c r="L76" s="894"/>
      <c r="M76" s="900">
        <v>6147980</v>
      </c>
      <c r="N76" s="900">
        <v>171640.5</v>
      </c>
      <c r="O76" s="900">
        <v>157900.5</v>
      </c>
      <c r="P76" s="900">
        <v>54144</v>
      </c>
      <c r="Q76" s="900">
        <v>7728</v>
      </c>
      <c r="R76" s="900">
        <v>4040</v>
      </c>
      <c r="S76" s="901"/>
      <c r="T76" s="894" t="s">
        <v>1007</v>
      </c>
      <c r="U76" s="894"/>
      <c r="V76" s="900">
        <v>6147980</v>
      </c>
      <c r="W76" s="900">
        <v>171640.5</v>
      </c>
      <c r="X76" s="900">
        <v>155440.5</v>
      </c>
      <c r="Y76" s="900">
        <v>54144</v>
      </c>
      <c r="Z76" s="900">
        <v>7728</v>
      </c>
      <c r="AA76" s="900">
        <v>3608</v>
      </c>
      <c r="AB76" s="901"/>
    </row>
    <row r="77" spans="4:28" ht="13.8" hidden="1" customHeight="1">
      <c r="D77" s="977">
        <f t="shared" si="8"/>
        <v>-52406756.140000001</v>
      </c>
      <c r="E77" s="734"/>
      <c r="F77" s="734"/>
      <c r="G77" s="734"/>
      <c r="H77" s="949">
        <v>44625184.509999998</v>
      </c>
      <c r="I77" s="949">
        <v>32825234.379999999</v>
      </c>
      <c r="K77" s="894" t="s">
        <v>829</v>
      </c>
      <c r="L77" s="894"/>
      <c r="M77" s="900">
        <v>171640.5</v>
      </c>
      <c r="N77" s="900">
        <v>171640.5</v>
      </c>
      <c r="O77" s="900">
        <v>157900.5</v>
      </c>
      <c r="P77" s="900">
        <v>1128</v>
      </c>
      <c r="Q77" s="900">
        <v>1128</v>
      </c>
      <c r="R77" s="900">
        <v>536</v>
      </c>
      <c r="S77" s="901"/>
      <c r="T77" s="894" t="s">
        <v>829</v>
      </c>
      <c r="U77" s="894"/>
      <c r="V77" s="900">
        <v>171640.5</v>
      </c>
      <c r="W77" s="900">
        <v>171640.5</v>
      </c>
      <c r="X77" s="900">
        <v>155440.5</v>
      </c>
      <c r="Y77" s="900">
        <v>1128</v>
      </c>
      <c r="Z77" s="900">
        <v>1128</v>
      </c>
      <c r="AA77" s="900">
        <v>440</v>
      </c>
      <c r="AB77" s="901"/>
    </row>
    <row r="78" spans="4:28" ht="13.8" hidden="1" customHeight="1">
      <c r="D78" s="977">
        <f t="shared" si="8"/>
        <v>-0.37308716309784795</v>
      </c>
      <c r="E78" s="734"/>
      <c r="F78" s="734"/>
      <c r="G78" s="734"/>
      <c r="H78" s="949">
        <v>4214035.8600000003</v>
      </c>
      <c r="I78" s="949">
        <v>4214035</v>
      </c>
      <c r="K78" s="894" t="s">
        <v>830</v>
      </c>
      <c r="L78" s="894"/>
      <c r="M78" s="900">
        <v>1144270</v>
      </c>
      <c r="N78" s="900">
        <v>0</v>
      </c>
      <c r="O78" s="900">
        <v>0</v>
      </c>
      <c r="P78" s="900">
        <v>19960</v>
      </c>
      <c r="Q78" s="900">
        <v>6600</v>
      </c>
      <c r="R78" s="900">
        <v>3504</v>
      </c>
      <c r="S78" s="901"/>
      <c r="T78" s="894" t="s">
        <v>830</v>
      </c>
      <c r="U78" s="894"/>
      <c r="V78" s="900">
        <v>1144270</v>
      </c>
      <c r="W78" s="900">
        <v>0</v>
      </c>
      <c r="X78" s="900">
        <v>0</v>
      </c>
      <c r="Y78" s="900">
        <v>19960</v>
      </c>
      <c r="Z78" s="900">
        <v>6600</v>
      </c>
      <c r="AA78" s="900">
        <v>3168</v>
      </c>
      <c r="AB78" s="901"/>
    </row>
    <row r="79" spans="4:28" ht="13.8" hidden="1" customHeight="1">
      <c r="D79" s="977">
        <f t="shared" si="8"/>
        <v>0</v>
      </c>
      <c r="E79" s="734"/>
      <c r="F79" s="734"/>
      <c r="G79" s="734"/>
      <c r="H79" s="949">
        <v>17030315.649999999</v>
      </c>
      <c r="I79" s="949">
        <v>14863212.17</v>
      </c>
      <c r="K79" s="894" t="s">
        <v>831</v>
      </c>
      <c r="L79" s="894"/>
      <c r="M79" s="900">
        <v>4259934.5</v>
      </c>
      <c r="N79" s="900">
        <v>0</v>
      </c>
      <c r="O79" s="900">
        <v>0</v>
      </c>
      <c r="P79" s="900">
        <v>32496</v>
      </c>
      <c r="Q79" s="900">
        <v>0</v>
      </c>
      <c r="R79" s="900">
        <v>0</v>
      </c>
      <c r="S79" s="901"/>
      <c r="T79" s="894" t="s">
        <v>831</v>
      </c>
      <c r="U79" s="894"/>
      <c r="V79" s="900">
        <v>4259934.5</v>
      </c>
      <c r="W79" s="900">
        <v>0</v>
      </c>
      <c r="X79" s="900">
        <v>0</v>
      </c>
      <c r="Y79" s="900">
        <v>32496</v>
      </c>
      <c r="Z79" s="900">
        <v>0</v>
      </c>
      <c r="AA79" s="900">
        <v>0</v>
      </c>
      <c r="AB79" s="901"/>
    </row>
    <row r="80" spans="4:28" ht="13.8" hidden="1" customHeight="1">
      <c r="D80" s="977">
        <f t="shared" si="8"/>
        <v>0</v>
      </c>
      <c r="E80" s="734"/>
      <c r="F80" s="734"/>
      <c r="G80" s="734"/>
      <c r="H80" s="949">
        <v>44625184.509999998</v>
      </c>
      <c r="I80" s="949">
        <v>32825234.379999999</v>
      </c>
      <c r="K80" s="894" t="s">
        <v>832</v>
      </c>
      <c r="L80" s="894"/>
      <c r="M80" s="900">
        <v>572135</v>
      </c>
      <c r="N80" s="900">
        <v>0</v>
      </c>
      <c r="O80" s="900">
        <v>0</v>
      </c>
      <c r="P80" s="900">
        <v>560</v>
      </c>
      <c r="Q80" s="900">
        <v>0</v>
      </c>
      <c r="R80" s="900">
        <v>0</v>
      </c>
      <c r="S80" s="901"/>
      <c r="T80" s="894" t="s">
        <v>832</v>
      </c>
      <c r="U80" s="894"/>
      <c r="V80" s="900">
        <v>572135</v>
      </c>
      <c r="W80" s="900">
        <v>0</v>
      </c>
      <c r="X80" s="900">
        <v>0</v>
      </c>
      <c r="Y80" s="900">
        <v>560</v>
      </c>
      <c r="Z80" s="900">
        <v>0</v>
      </c>
      <c r="AA80" s="900">
        <v>0</v>
      </c>
      <c r="AB80" s="901"/>
    </row>
    <row r="81" spans="3:28" ht="13.8" hidden="1" customHeight="1">
      <c r="D81" s="977">
        <f t="shared" si="8"/>
        <v>0</v>
      </c>
      <c r="E81" s="734"/>
      <c r="F81" s="734"/>
      <c r="G81" s="734"/>
      <c r="H81" s="949">
        <v>4214035.8600000003</v>
      </c>
      <c r="I81" s="949">
        <v>4214035</v>
      </c>
      <c r="K81" s="894" t="s">
        <v>827</v>
      </c>
      <c r="L81" s="894"/>
      <c r="M81" s="900">
        <v>0</v>
      </c>
      <c r="N81" s="900">
        <v>0</v>
      </c>
      <c r="O81" s="900">
        <v>0</v>
      </c>
      <c r="P81" s="900">
        <v>1200</v>
      </c>
      <c r="Q81" s="900">
        <v>0</v>
      </c>
      <c r="R81" s="900">
        <v>0</v>
      </c>
      <c r="S81" s="894"/>
      <c r="T81" s="894" t="s">
        <v>827</v>
      </c>
      <c r="U81" s="894"/>
      <c r="V81" s="900">
        <v>0</v>
      </c>
      <c r="W81" s="900">
        <v>0</v>
      </c>
      <c r="X81" s="900">
        <v>0</v>
      </c>
      <c r="Y81" s="900">
        <v>1200</v>
      </c>
      <c r="Z81" s="900">
        <v>0</v>
      </c>
      <c r="AA81" s="900">
        <v>0</v>
      </c>
      <c r="AB81" s="894"/>
    </row>
    <row r="82" spans="3:28" ht="13.8" hidden="1" customHeight="1">
      <c r="D82" s="977">
        <f t="shared" si="8"/>
        <v>0</v>
      </c>
      <c r="E82" s="734"/>
      <c r="F82" s="734"/>
      <c r="G82" s="734"/>
      <c r="H82" s="949">
        <v>17030315.649999999</v>
      </c>
      <c r="I82" s="949">
        <v>14863212.17</v>
      </c>
    </row>
    <row r="83" spans="3:28" ht="17.399999999999999" hidden="1" customHeight="1">
      <c r="D83" s="977" t="e">
        <f t="shared" si="8"/>
        <v>#VALUE!</v>
      </c>
      <c r="E83" s="1602"/>
      <c r="F83" s="1603"/>
      <c r="G83" s="734"/>
      <c r="H83" s="949">
        <v>44625184.509999998</v>
      </c>
      <c r="I83" s="949">
        <v>32825234.379999999</v>
      </c>
    </row>
    <row r="84" spans="3:28" ht="13.8" hidden="1" customHeight="1">
      <c r="D84" s="977">
        <f t="shared" si="8"/>
        <v>-4214035.8600000003</v>
      </c>
      <c r="E84" s="734"/>
      <c r="F84" s="734"/>
      <c r="G84" s="734"/>
      <c r="H84" s="949">
        <v>4214035.8600000003</v>
      </c>
      <c r="I84" s="949">
        <v>4214035</v>
      </c>
    </row>
    <row r="85" spans="3:28" ht="13.8" hidden="1" customHeight="1">
      <c r="D85" s="977">
        <f t="shared" si="8"/>
        <v>-17030315.649999999</v>
      </c>
      <c r="E85" s="734"/>
      <c r="F85" s="734"/>
      <c r="G85" s="734"/>
      <c r="H85" s="949">
        <v>17030315.649999999</v>
      </c>
      <c r="I85" s="949">
        <v>14863212.17</v>
      </c>
    </row>
    <row r="86" spans="3:28">
      <c r="C86" s="559">
        <f>F86-H86</f>
        <v>809329.59000000358</v>
      </c>
      <c r="D86" s="977">
        <f>G86-I86</f>
        <v>298825.92000000179</v>
      </c>
      <c r="E86" s="734"/>
      <c r="F86" s="705">
        <v>45434514.100000001</v>
      </c>
      <c r="G86" s="705">
        <v>33124060.300000001</v>
      </c>
      <c r="H86" s="949">
        <v>44625184.509999998</v>
      </c>
      <c r="I86" s="949">
        <v>32825234.379999999</v>
      </c>
    </row>
    <row r="87" spans="3:28">
      <c r="C87" s="559">
        <f>F87-H87</f>
        <v>0</v>
      </c>
      <c r="D87" s="977">
        <f>G87-I87</f>
        <v>0</v>
      </c>
      <c r="F87">
        <v>0</v>
      </c>
      <c r="G87" s="705">
        <v>0</v>
      </c>
      <c r="I87" s="734">
        <v>0</v>
      </c>
    </row>
    <row r="88" spans="3:28">
      <c r="C88" s="559">
        <f>C48+C49+C86+C87</f>
        <v>950868.63000000641</v>
      </c>
      <c r="D88" s="559">
        <f>D48+D49+D86+D87</f>
        <v>504274.59000000171</v>
      </c>
      <c r="F88" s="559">
        <f>SUM(F48:F87)</f>
        <v>66820404.650000006</v>
      </c>
      <c r="G88" s="559">
        <f>SUM(G48:G87)</f>
        <v>52406756.140000001</v>
      </c>
      <c r="H88" s="559">
        <f>H48+H49+H86+H87</f>
        <v>65869536.019999996</v>
      </c>
      <c r="I88" s="559">
        <f>I48+I49+I86+I87</f>
        <v>51902481.549999997</v>
      </c>
    </row>
    <row r="89" spans="3:28">
      <c r="C89" s="1604" t="s">
        <v>1070</v>
      </c>
      <c r="D89" s="1604"/>
      <c r="F89" s="1604" t="s">
        <v>1069</v>
      </c>
      <c r="G89" s="1604"/>
      <c r="H89" s="1604" t="s">
        <v>1071</v>
      </c>
      <c r="I89" s="1604"/>
    </row>
    <row r="90" spans="3:28">
      <c r="C90" s="6" t="s">
        <v>1068</v>
      </c>
      <c r="D90" s="6" t="s">
        <v>1067</v>
      </c>
      <c r="F90" s="6" t="s">
        <v>1068</v>
      </c>
      <c r="G90" s="6" t="s">
        <v>1067</v>
      </c>
      <c r="H90" s="6" t="s">
        <v>1068</v>
      </c>
      <c r="I90" s="6" t="s">
        <v>1067</v>
      </c>
    </row>
    <row r="91" spans="3:28">
      <c r="C91" s="879">
        <f>F91-H91</f>
        <v>0</v>
      </c>
      <c r="D91" s="982">
        <f>G91-I91</f>
        <v>0</v>
      </c>
      <c r="F91" s="6"/>
      <c r="G91" s="6">
        <v>0</v>
      </c>
      <c r="H91" s="951">
        <v>0</v>
      </c>
      <c r="I91" s="267">
        <v>0</v>
      </c>
    </row>
    <row r="92" spans="3:28">
      <c r="C92" s="879">
        <f>F92-H92</f>
        <v>0</v>
      </c>
      <c r="D92" s="982">
        <f>G92-I92</f>
        <v>0</v>
      </c>
      <c r="F92" s="6">
        <v>1600</v>
      </c>
      <c r="G92" s="6">
        <v>1600</v>
      </c>
      <c r="H92" s="951">
        <v>1600</v>
      </c>
      <c r="I92" s="267">
        <v>1600</v>
      </c>
      <c r="K92" s="267">
        <v>1152</v>
      </c>
      <c r="L92" s="951">
        <v>1571</v>
      </c>
    </row>
    <row r="93" spans="3:28">
      <c r="C93" s="879">
        <f t="shared" ref="C93:C96" si="9">F93-H93</f>
        <v>0</v>
      </c>
      <c r="D93" s="982">
        <f>G93-I93</f>
        <v>0</v>
      </c>
      <c r="F93" s="6"/>
      <c r="G93" s="6">
        <v>0</v>
      </c>
      <c r="H93" s="951">
        <v>0</v>
      </c>
      <c r="I93" s="267">
        <v>0</v>
      </c>
      <c r="K93" s="267">
        <v>14379</v>
      </c>
      <c r="L93" s="951">
        <v>16255</v>
      </c>
    </row>
    <row r="94" spans="3:28">
      <c r="C94" s="879">
        <f t="shared" si="9"/>
        <v>0</v>
      </c>
      <c r="D94" s="982">
        <f>G94-I94</f>
        <v>0</v>
      </c>
      <c r="F94" s="6"/>
      <c r="G94" s="6">
        <v>0</v>
      </c>
      <c r="H94" s="951">
        <v>0</v>
      </c>
      <c r="I94" s="267">
        <v>0</v>
      </c>
    </row>
    <row r="95" spans="3:28">
      <c r="C95" s="879">
        <f t="shared" si="9"/>
        <v>4696</v>
      </c>
      <c r="D95" s="982">
        <f>G95-I95</f>
        <v>2107</v>
      </c>
      <c r="F95">
        <v>175118</v>
      </c>
      <c r="G95">
        <v>121061</v>
      </c>
      <c r="H95" s="951">
        <v>170422</v>
      </c>
      <c r="I95" s="267">
        <v>118954</v>
      </c>
    </row>
    <row r="96" spans="3:28">
      <c r="C96" s="879">
        <f t="shared" si="9"/>
        <v>0</v>
      </c>
      <c r="D96" s="982">
        <f>G96-I96</f>
        <v>0</v>
      </c>
      <c r="F96" s="6"/>
      <c r="G96">
        <v>0</v>
      </c>
      <c r="H96" s="951"/>
      <c r="I96" s="267">
        <v>0</v>
      </c>
    </row>
    <row r="97" spans="3:9">
      <c r="C97" s="879">
        <f>SUM(C91:C96)</f>
        <v>4696</v>
      </c>
      <c r="D97" s="982">
        <f>SUM(D91:D96)</f>
        <v>2107</v>
      </c>
      <c r="F97" s="6">
        <f>SUM(F91:F96)</f>
        <v>176718</v>
      </c>
      <c r="G97" s="6">
        <f>SUM(G91:G96)</f>
        <v>122661</v>
      </c>
      <c r="H97" s="879">
        <f>SUM(H91:H96)</f>
        <v>172022</v>
      </c>
      <c r="I97" s="879">
        <f>SUM(I91:I96)</f>
        <v>120554</v>
      </c>
    </row>
    <row r="100" spans="3:9">
      <c r="C100" s="559">
        <f>F100-H100</f>
        <v>56655.099999999627</v>
      </c>
      <c r="D100" s="559">
        <f>G100-I100</f>
        <v>47598.419999999925</v>
      </c>
      <c r="F100" s="705">
        <v>11813165.02</v>
      </c>
      <c r="G100" s="705">
        <v>10109127.9</v>
      </c>
      <c r="H100" s="734">
        <v>11756509.92</v>
      </c>
      <c r="I100" s="705">
        <v>10061529.48</v>
      </c>
    </row>
    <row r="101" spans="3:9">
      <c r="C101" s="559">
        <f>F101-H101</f>
        <v>411400.44999999925</v>
      </c>
      <c r="D101" s="559">
        <f t="shared" ref="D101:D102" si="10">G101-I101</f>
        <v>92411.990000000224</v>
      </c>
      <c r="F101" s="705">
        <v>14890926.189999999</v>
      </c>
      <c r="G101" s="705">
        <v>9329697.4399999995</v>
      </c>
      <c r="H101" s="734">
        <v>14479525.74</v>
      </c>
      <c r="I101" s="705">
        <v>9237285.4499999993</v>
      </c>
    </row>
    <row r="102" spans="3:9">
      <c r="C102" s="559">
        <f>F102-H102</f>
        <v>341274.02999999747</v>
      </c>
      <c r="D102" s="559">
        <f t="shared" si="10"/>
        <v>158815.5</v>
      </c>
      <c r="F102" s="705">
        <v>18730422.879999999</v>
      </c>
      <c r="G102" s="705">
        <v>13685234.949999999</v>
      </c>
      <c r="H102" s="734">
        <v>18389148.850000001</v>
      </c>
      <c r="I102" s="705">
        <v>13526419.449999999</v>
      </c>
    </row>
    <row r="103" spans="3:9">
      <c r="F103" s="705">
        <f t="shared" ref="F103:H103" si="11">SUM(F100:F102)</f>
        <v>45434514.090000004</v>
      </c>
      <c r="G103" s="705">
        <f t="shared" si="11"/>
        <v>33124060.289999999</v>
      </c>
      <c r="H103" s="705">
        <f t="shared" si="11"/>
        <v>44625184.510000005</v>
      </c>
      <c r="I103" s="705">
        <f>SUM(I100:I102)</f>
        <v>32825234.379999999</v>
      </c>
    </row>
    <row r="104" spans="3:9">
      <c r="C104" s="559">
        <f>F104-H104</f>
        <v>953</v>
      </c>
      <c r="D104" s="559">
        <f>G104-I104</f>
        <v>1105</v>
      </c>
      <c r="F104">
        <v>42378</v>
      </c>
      <c r="G104">
        <v>29328</v>
      </c>
      <c r="H104">
        <v>41425</v>
      </c>
      <c r="I104" s="984">
        <v>28223</v>
      </c>
    </row>
    <row r="105" spans="3:9">
      <c r="C105" s="559">
        <f t="shared" ref="C105:C106" si="12">F105-H105</f>
        <v>2189</v>
      </c>
      <c r="D105" s="559">
        <f>G105-I105</f>
        <v>743</v>
      </c>
      <c r="F105">
        <v>63809</v>
      </c>
      <c r="G105">
        <v>40282</v>
      </c>
      <c r="H105">
        <v>61620</v>
      </c>
      <c r="I105" s="984">
        <v>39539</v>
      </c>
    </row>
    <row r="106" spans="3:9">
      <c r="C106" s="559">
        <f t="shared" si="12"/>
        <v>1554</v>
      </c>
      <c r="D106" s="559">
        <f>G106-I106</f>
        <v>258</v>
      </c>
      <c r="F106">
        <v>68931</v>
      </c>
      <c r="G106">
        <v>51451</v>
      </c>
      <c r="H106">
        <v>67377</v>
      </c>
      <c r="I106" s="984">
        <v>51193</v>
      </c>
    </row>
    <row r="107" spans="3:9">
      <c r="G107" s="559"/>
    </row>
  </sheetData>
  <autoFilter ref="A6:U42" xr:uid="{EBE865A7-182A-462D-BBC3-AF1328AD11B1}">
    <filterColumn colId="0" showButton="0"/>
  </autoFilter>
  <mergeCells count="50">
    <mergeCell ref="F89:G89"/>
    <mergeCell ref="H89:I89"/>
    <mergeCell ref="C89:D89"/>
    <mergeCell ref="A1:A3"/>
    <mergeCell ref="B1:P3"/>
    <mergeCell ref="L5:L6"/>
    <mergeCell ref="A38:B38"/>
    <mergeCell ref="M5:N5"/>
    <mergeCell ref="O5:P5"/>
    <mergeCell ref="K4:P4"/>
    <mergeCell ref="A5:B6"/>
    <mergeCell ref="C5:C6"/>
    <mergeCell ref="D5:D6"/>
    <mergeCell ref="E5:F5"/>
    <mergeCell ref="A7:B7"/>
    <mergeCell ref="A25:B25"/>
    <mergeCell ref="E83:F83"/>
    <mergeCell ref="A29:B29"/>
    <mergeCell ref="A30:B30"/>
    <mergeCell ref="A31:B31"/>
    <mergeCell ref="F46:G46"/>
    <mergeCell ref="A23:B23"/>
    <mergeCell ref="A24:B24"/>
    <mergeCell ref="A39:B39"/>
    <mergeCell ref="A40:B40"/>
    <mergeCell ref="A32:B32"/>
    <mergeCell ref="A33:B33"/>
    <mergeCell ref="A34:B34"/>
    <mergeCell ref="A35:B35"/>
    <mergeCell ref="A36:B36"/>
    <mergeCell ref="A37:B37"/>
    <mergeCell ref="A26:B26"/>
    <mergeCell ref="A27:B27"/>
    <mergeCell ref="A28:B28"/>
    <mergeCell ref="A21:B21"/>
    <mergeCell ref="A22:B22"/>
    <mergeCell ref="H5:I5"/>
    <mergeCell ref="A16:B16"/>
    <mergeCell ref="A17:B17"/>
    <mergeCell ref="A18:B18"/>
    <mergeCell ref="A19:B19"/>
    <mergeCell ref="A20:B20"/>
    <mergeCell ref="A8:B8"/>
    <mergeCell ref="A9:B9"/>
    <mergeCell ref="A10:B10"/>
    <mergeCell ref="A11:B11"/>
    <mergeCell ref="A15:B15"/>
    <mergeCell ref="A12:B12"/>
    <mergeCell ref="A13:B13"/>
    <mergeCell ref="A14:B14"/>
  </mergeCells>
  <phoneticPr fontId="106" type="noConversion"/>
  <dataValidations disablePrompts="1"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40" xr:uid="{2C1E6EAD-5BC3-43C5-AD4A-9CE8FAE61E75}"/>
  </dataValidations>
  <pageMargins left="0.7" right="0.7" top="0.75" bottom="0.75" header="0.3" footer="0.3"/>
  <pageSetup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tabColor rgb="FF2C6682"/>
    <pageSetUpPr fitToPage="1"/>
  </sheetPr>
  <dimension ref="A1:K49"/>
  <sheetViews>
    <sheetView view="pageBreakPreview" topLeftCell="A32" zoomScale="85" zoomScaleNormal="70" zoomScaleSheetLayoutView="85" workbookViewId="0">
      <selection activeCell="B49" sqref="B49"/>
    </sheetView>
  </sheetViews>
  <sheetFormatPr defaultColWidth="9.09765625" defaultRowHeight="15"/>
  <cols>
    <col min="1" max="1" width="27.8984375" style="631" customWidth="1"/>
    <col min="2" max="2" width="23" style="614" customWidth="1"/>
    <col min="3" max="3" width="20.19921875" style="614" customWidth="1"/>
    <col min="4" max="4" width="22.296875" style="614" bestFit="1" customWidth="1"/>
    <col min="5" max="5" width="27.296875" style="630" customWidth="1"/>
    <col min="6" max="6" width="22.59765625" style="629" customWidth="1"/>
    <col min="7" max="7" width="19" style="629" customWidth="1"/>
    <col min="8" max="8" width="24.69921875" style="629" bestFit="1" customWidth="1"/>
    <col min="9" max="9" width="26.09765625" style="628" customWidth="1"/>
    <col min="10" max="10" width="13" style="614" bestFit="1" customWidth="1"/>
    <col min="11" max="11" width="10.19921875" style="614" bestFit="1" customWidth="1"/>
    <col min="12" max="12" width="17.296875" style="614" bestFit="1" customWidth="1"/>
    <col min="13" max="16384" width="9.09765625" style="614"/>
  </cols>
  <sheetData>
    <row r="1" spans="1:9" ht="18" thickBot="1">
      <c r="A1" s="1627"/>
      <c r="B1" s="1628"/>
      <c r="C1" s="1628"/>
      <c r="D1" s="1628"/>
      <c r="E1" s="1628"/>
      <c r="F1" s="1628"/>
      <c r="G1" s="1629"/>
      <c r="H1" s="1630"/>
      <c r="I1" s="634"/>
    </row>
    <row r="2" spans="1:9" ht="32.25" customHeight="1">
      <c r="A2" s="1130" t="s">
        <v>137</v>
      </c>
      <c r="B2" s="1131"/>
      <c r="C2" s="1631" t="str">
        <f>'General Information'!C3</f>
        <v>ADDITIONAL DEVELOPMENT IN TABOUK INDUSTRIAL CITY</v>
      </c>
      <c r="D2" s="1632"/>
      <c r="E2" s="1632"/>
      <c r="F2" s="1633"/>
      <c r="G2" s="630"/>
      <c r="H2" s="630"/>
      <c r="I2" s="630"/>
    </row>
    <row r="3" spans="1:9" ht="27" customHeight="1">
      <c r="A3" s="1132" t="s">
        <v>109</v>
      </c>
      <c r="B3" s="1123"/>
      <c r="C3" s="1133" t="s">
        <v>755</v>
      </c>
      <c r="D3" s="1134">
        <v>140467862</v>
      </c>
      <c r="E3" s="1135" t="s">
        <v>756</v>
      </c>
      <c r="F3" s="1179">
        <f>C49</f>
        <v>51776131.145137198</v>
      </c>
      <c r="G3" s="630"/>
      <c r="H3" s="630"/>
      <c r="I3" s="630"/>
    </row>
    <row r="4" spans="1:9" ht="27" customHeight="1" thickBot="1">
      <c r="A4" s="1136" t="s">
        <v>754</v>
      </c>
      <c r="B4" s="1137"/>
      <c r="C4" s="1138" t="s">
        <v>104</v>
      </c>
      <c r="D4" s="1139">
        <f>F4-6</f>
        <v>46301</v>
      </c>
      <c r="E4" s="1140" t="s">
        <v>753</v>
      </c>
      <c r="F4" s="1141">
        <f>'General Information'!L1</f>
        <v>46307</v>
      </c>
      <c r="G4" s="630"/>
      <c r="H4" s="630"/>
      <c r="I4" s="630"/>
    </row>
    <row r="5" spans="1:9" ht="15.6" thickBot="1">
      <c r="A5" s="1128"/>
      <c r="F5" s="1129"/>
      <c r="G5" s="633"/>
      <c r="H5" s="633"/>
      <c r="I5" s="632"/>
    </row>
    <row r="6" spans="1:9" ht="34.200000000000003" customHeight="1">
      <c r="A6" s="1124" t="s">
        <v>1098</v>
      </c>
      <c r="B6" s="1125" t="s">
        <v>1099</v>
      </c>
      <c r="C6" s="1634" t="s">
        <v>1100</v>
      </c>
      <c r="D6" s="1634"/>
      <c r="E6" s="1634" t="s">
        <v>1101</v>
      </c>
      <c r="F6" s="1635"/>
      <c r="G6" s="630"/>
      <c r="H6" s="630"/>
      <c r="I6" s="630"/>
    </row>
    <row r="7" spans="1:9" ht="15.6">
      <c r="A7" s="1126">
        <v>1</v>
      </c>
      <c r="B7" s="1015">
        <v>46009</v>
      </c>
      <c r="C7" s="1624">
        <v>5481497.5700000003</v>
      </c>
      <c r="D7" s="1624"/>
      <c r="E7" s="1622">
        <f>C7/D3</f>
        <v>3.9023143742303132E-2</v>
      </c>
      <c r="F7" s="1623"/>
      <c r="G7" s="630"/>
      <c r="H7" s="630"/>
      <c r="I7" s="1180">
        <v>694495.37401820009</v>
      </c>
    </row>
    <row r="8" spans="1:9" ht="15.6">
      <c r="A8" s="1126">
        <v>2</v>
      </c>
      <c r="B8" s="1015">
        <v>46018</v>
      </c>
      <c r="C8" s="1624">
        <v>6294267.2699999996</v>
      </c>
      <c r="D8" s="1624"/>
      <c r="E8" s="1622">
        <f>C8/D3</f>
        <v>4.4809304992482903E-2</v>
      </c>
      <c r="F8" s="1623"/>
      <c r="G8" s="630"/>
      <c r="H8" s="630"/>
      <c r="I8" s="1180">
        <v>29085.997499999998</v>
      </c>
    </row>
    <row r="9" spans="1:9" ht="15.6">
      <c r="A9" s="1126">
        <v>3</v>
      </c>
      <c r="B9" s="1015">
        <v>46026</v>
      </c>
      <c r="C9" s="1624">
        <v>6611589.6844400009</v>
      </c>
      <c r="D9" s="1624"/>
      <c r="E9" s="1622">
        <f>C9/D3</f>
        <v>4.7068344248309274E-2</v>
      </c>
      <c r="F9" s="1623"/>
      <c r="G9" s="630"/>
      <c r="H9" s="630"/>
      <c r="I9" s="1180">
        <v>1649842.2637732001</v>
      </c>
    </row>
    <row r="10" spans="1:9" ht="15.6">
      <c r="A10" s="1126">
        <v>4</v>
      </c>
      <c r="B10" s="1015">
        <v>46040</v>
      </c>
      <c r="C10" s="1624">
        <v>6870205.8099999996</v>
      </c>
      <c r="D10" s="1624"/>
      <c r="E10" s="1622">
        <f>C10/D3</f>
        <v>4.8909449550816109E-2</v>
      </c>
      <c r="F10" s="1623"/>
      <c r="G10" s="630"/>
      <c r="H10" s="630"/>
      <c r="I10" s="1180">
        <v>53438.985000000001</v>
      </c>
    </row>
    <row r="11" spans="1:9" ht="15.6">
      <c r="A11" s="1126">
        <v>5</v>
      </c>
      <c r="B11" s="1015">
        <v>46034</v>
      </c>
      <c r="C11" s="1624">
        <v>7315951.3799999999</v>
      </c>
      <c r="D11" s="1624"/>
      <c r="E11" s="1622">
        <f>C11/D3</f>
        <v>5.2082741744869723E-2</v>
      </c>
      <c r="F11" s="1623"/>
      <c r="G11" s="630"/>
      <c r="H11" s="630"/>
      <c r="I11" s="734">
        <v>63638.225420300005</v>
      </c>
    </row>
    <row r="12" spans="1:9" ht="15.6">
      <c r="A12" s="1126">
        <v>6</v>
      </c>
      <c r="B12" s="1015">
        <v>46048</v>
      </c>
      <c r="C12" s="1624">
        <v>7625043.8099999996</v>
      </c>
      <c r="D12" s="1624"/>
      <c r="E12" s="1622">
        <f>C12/D3</f>
        <v>5.4283191197143726E-2</v>
      </c>
      <c r="F12" s="1623"/>
      <c r="G12" s="630"/>
      <c r="H12" s="630"/>
      <c r="I12" s="1180">
        <v>1228633.9387999999</v>
      </c>
    </row>
    <row r="13" spans="1:9" ht="15.6">
      <c r="A13" s="1126">
        <v>7</v>
      </c>
      <c r="B13" s="1015">
        <v>46054</v>
      </c>
      <c r="C13" s="1624">
        <v>9927796.890756499</v>
      </c>
      <c r="D13" s="1624"/>
      <c r="E13" s="1622">
        <f>C13/D3</f>
        <v>7.0676642681131566E-2</v>
      </c>
      <c r="F13" s="1623"/>
      <c r="G13" s="630"/>
      <c r="H13" s="630"/>
      <c r="I13" s="1180">
        <v>1223854.4933999996</v>
      </c>
    </row>
    <row r="14" spans="1:9" ht="16.8" customHeight="1">
      <c r="A14" s="1126">
        <v>8</v>
      </c>
      <c r="B14" s="1178">
        <v>46061</v>
      </c>
      <c r="C14" s="1624">
        <v>10171734.381099001</v>
      </c>
      <c r="D14" s="1624"/>
      <c r="E14" s="1622">
        <f>C14/D3</f>
        <v>7.2413249808692903E-2</v>
      </c>
      <c r="F14" s="1623"/>
      <c r="G14" s="630"/>
      <c r="H14" s="630"/>
      <c r="I14" s="1180">
        <v>538913.13996000006</v>
      </c>
    </row>
    <row r="15" spans="1:9" ht="17.399999999999999" customHeight="1">
      <c r="A15" s="1126">
        <v>9</v>
      </c>
      <c r="B15" s="1178">
        <v>46068</v>
      </c>
      <c r="C15" s="1636">
        <v>11230039.234386401</v>
      </c>
      <c r="D15" s="1637"/>
      <c r="E15" s="1625">
        <f>C15/D3</f>
        <v>7.9947392054606783E-2</v>
      </c>
      <c r="F15" s="1626"/>
      <c r="G15" s="630"/>
      <c r="H15" s="630"/>
      <c r="I15" s="1164">
        <v>78456.886200000008</v>
      </c>
    </row>
    <row r="16" spans="1:9" ht="16.2" customHeight="1">
      <c r="A16" s="1126">
        <v>10</v>
      </c>
      <c r="B16" s="1178">
        <v>46075</v>
      </c>
      <c r="C16" s="1640">
        <v>12001213.294987397</v>
      </c>
      <c r="D16" s="1640"/>
      <c r="E16" s="1625">
        <f>C16/D3</f>
        <v>8.5437431196805691E-2</v>
      </c>
      <c r="F16" s="1626"/>
      <c r="G16" s="630"/>
      <c r="H16" s="630"/>
      <c r="I16" s="1164">
        <v>7020520</v>
      </c>
    </row>
    <row r="17" spans="1:11" ht="16.8" customHeight="1">
      <c r="A17" s="1126">
        <v>11</v>
      </c>
      <c r="B17" s="1178">
        <v>46082</v>
      </c>
      <c r="C17" s="1640">
        <v>12646729.972229699</v>
      </c>
      <c r="D17" s="1640"/>
      <c r="E17" s="1625">
        <f>C17/D3</f>
        <v>9.0032907116004215E-2</v>
      </c>
      <c r="F17" s="1626"/>
      <c r="G17" s="630"/>
      <c r="H17" s="630"/>
      <c r="I17" s="1164">
        <v>439316.20499999996</v>
      </c>
    </row>
    <row r="18" spans="1:11" ht="15.6">
      <c r="A18" s="1126">
        <v>12</v>
      </c>
      <c r="B18" s="1178">
        <v>46091</v>
      </c>
      <c r="C18" s="1624">
        <v>13096417.761071701</v>
      </c>
      <c r="D18" s="1624"/>
      <c r="E18" s="1622">
        <f>C18/D3</f>
        <v>9.3234264226728966E-2</v>
      </c>
      <c r="F18" s="1623"/>
      <c r="G18" s="630"/>
      <c r="H18" s="630"/>
      <c r="I18" s="628">
        <v>76222.251999999993</v>
      </c>
    </row>
    <row r="19" spans="1:11" ht="21">
      <c r="A19" s="1126">
        <v>13</v>
      </c>
      <c r="B19" s="1178">
        <v>46097</v>
      </c>
      <c r="C19" s="1640">
        <v>13670634.98</v>
      </c>
      <c r="D19" s="1640"/>
      <c r="E19" s="1625">
        <f>C19/D3</f>
        <v>9.732215458650606E-2</v>
      </c>
      <c r="F19" s="1626"/>
      <c r="G19" s="630"/>
      <c r="H19" s="630"/>
      <c r="I19" s="1164">
        <f>SUM(I7:I18)</f>
        <v>13096417.761071701</v>
      </c>
    </row>
    <row r="20" spans="1:11" ht="15.6">
      <c r="A20" s="1126">
        <v>14</v>
      </c>
      <c r="B20" s="1178">
        <v>46105</v>
      </c>
      <c r="C20" s="1624">
        <v>13948403.98</v>
      </c>
      <c r="D20" s="1624"/>
      <c r="E20" s="1622">
        <f>C20/D3</f>
        <v>9.9299610468905689E-2</v>
      </c>
      <c r="F20" s="1623"/>
      <c r="G20" s="630"/>
      <c r="H20" s="630"/>
      <c r="I20" s="1642">
        <f>SUM(I7:I19)</f>
        <v>26192835.522143401</v>
      </c>
      <c r="J20" s="1604"/>
      <c r="K20" s="1604"/>
    </row>
    <row r="21" spans="1:11" ht="15.6">
      <c r="A21" s="1126">
        <v>15</v>
      </c>
      <c r="B21" s="1178">
        <v>46110</v>
      </c>
      <c r="C21" s="1624">
        <v>14265278.58</v>
      </c>
      <c r="D21" s="1624"/>
      <c r="E21" s="1622">
        <f>C21/D3</f>
        <v>0.10155546170411564</v>
      </c>
      <c r="F21" s="1623"/>
      <c r="G21" s="630"/>
      <c r="H21" s="630"/>
      <c r="I21" s="630"/>
    </row>
    <row r="22" spans="1:11" ht="15.6">
      <c r="A22" s="1126">
        <v>16</v>
      </c>
      <c r="B22" s="1178">
        <v>46118</v>
      </c>
      <c r="C22" s="1624">
        <v>16655783.369999999</v>
      </c>
      <c r="D22" s="1624"/>
      <c r="E22" s="1622">
        <f>C22/D3</f>
        <v>0.11857362341002954</v>
      </c>
      <c r="F22" s="1623"/>
      <c r="G22" s="630"/>
      <c r="H22" s="630"/>
      <c r="I22" s="559"/>
    </row>
    <row r="23" spans="1:11" ht="18" customHeight="1">
      <c r="A23" s="1126">
        <v>16</v>
      </c>
      <c r="B23" s="1178">
        <v>46125</v>
      </c>
      <c r="C23" s="1624">
        <v>17041466.4098165</v>
      </c>
      <c r="D23" s="1624"/>
      <c r="E23" s="1622">
        <f>C23/D3</f>
        <v>0.12131932647922342</v>
      </c>
      <c r="F23" s="1623"/>
      <c r="G23" s="630"/>
      <c r="H23" s="630"/>
      <c r="I23" s="1175">
        <v>23307506.614086799</v>
      </c>
    </row>
    <row r="24" spans="1:11" ht="16.8" customHeight="1">
      <c r="A24" s="1126">
        <v>17</v>
      </c>
      <c r="B24" s="1178">
        <v>46131</v>
      </c>
      <c r="C24" s="1624">
        <v>18406573.600000001</v>
      </c>
      <c r="D24" s="1624"/>
      <c r="E24" s="1622">
        <f>C24/D3</f>
        <v>0.13103761485313986</v>
      </c>
      <c r="F24" s="1623"/>
      <c r="G24" s="630"/>
      <c r="H24" s="630"/>
      <c r="I24" s="1175"/>
    </row>
    <row r="25" spans="1:11" ht="15.6">
      <c r="A25" s="1126">
        <v>19</v>
      </c>
      <c r="B25" s="1178">
        <v>46138</v>
      </c>
      <c r="C25" s="1624">
        <v>20233592.782919303</v>
      </c>
      <c r="D25" s="1624"/>
      <c r="E25" s="1622">
        <f>C25/D3</f>
        <v>0.1440442852537992</v>
      </c>
      <c r="F25" s="1623"/>
      <c r="G25" s="630"/>
      <c r="H25" s="630"/>
      <c r="I25" s="734"/>
    </row>
    <row r="26" spans="1:11" ht="19.2" customHeight="1">
      <c r="A26" s="1126">
        <v>20</v>
      </c>
      <c r="B26" s="1178">
        <v>46145</v>
      </c>
      <c r="C26" s="1624">
        <v>22462434.9353818</v>
      </c>
      <c r="D26" s="1624"/>
      <c r="E26" s="1622">
        <f>C26/D3</f>
        <v>0.15991155995085765</v>
      </c>
      <c r="F26" s="1623"/>
      <c r="G26" s="630"/>
      <c r="H26" s="630"/>
      <c r="I26" s="1175"/>
    </row>
    <row r="27" spans="1:11" ht="15.6" customHeight="1">
      <c r="A27" s="1126">
        <v>21</v>
      </c>
      <c r="B27" s="1178">
        <v>46151</v>
      </c>
      <c r="C27" s="1624">
        <v>23307506.614086799</v>
      </c>
      <c r="D27" s="1624"/>
      <c r="E27" s="1622">
        <f>C27/D3</f>
        <v>0.16592768112386305</v>
      </c>
      <c r="F27" s="1623"/>
      <c r="G27" s="630"/>
      <c r="H27" s="630"/>
      <c r="I27" s="1175"/>
    </row>
    <row r="28" spans="1:11" ht="17.399999999999999">
      <c r="A28" s="1126">
        <v>22</v>
      </c>
      <c r="B28" s="1178">
        <v>46159</v>
      </c>
      <c r="C28" s="1624">
        <v>24118465.202206802</v>
      </c>
      <c r="D28" s="1624"/>
      <c r="E28" s="1622">
        <f>C28/D3</f>
        <v>0.17170094894878377</v>
      </c>
      <c r="F28" s="1623"/>
      <c r="G28" s="630"/>
      <c r="H28" s="630">
        <v>24118465.202206802</v>
      </c>
      <c r="I28" s="1176"/>
    </row>
    <row r="29" spans="1:11" ht="15.6">
      <c r="A29" s="1126">
        <v>23</v>
      </c>
      <c r="B29" s="1178">
        <v>46165</v>
      </c>
      <c r="C29" s="1624">
        <v>25053976.273706798</v>
      </c>
      <c r="D29" s="1624"/>
      <c r="E29" s="1622">
        <f>C29/D3</f>
        <v>0.17836091414067937</v>
      </c>
      <c r="F29" s="1623"/>
      <c r="G29" s="630"/>
      <c r="H29" s="630"/>
      <c r="I29" s="1174">
        <f>SUM(I22:I28)</f>
        <v>23307506.614086799</v>
      </c>
    </row>
    <row r="30" spans="1:11" ht="15.6">
      <c r="A30" s="1126">
        <v>24</v>
      </c>
      <c r="B30" s="1178">
        <v>46173</v>
      </c>
      <c r="C30" s="1624">
        <v>25482985.147186797</v>
      </c>
      <c r="D30" s="1624"/>
      <c r="E30" s="1622">
        <f>C30/D3</f>
        <v>0.18141505668525656</v>
      </c>
      <c r="F30" s="1623"/>
      <c r="G30" s="630"/>
      <c r="H30" s="630">
        <v>29620391.376082495</v>
      </c>
      <c r="I30" s="630"/>
    </row>
    <row r="31" spans="1:11" ht="15.6">
      <c r="A31" s="1126">
        <v>25</v>
      </c>
      <c r="B31" s="1178">
        <v>46180</v>
      </c>
      <c r="C31" s="1624">
        <v>26822182.782652494</v>
      </c>
      <c r="D31" s="1624"/>
      <c r="E31" s="1622">
        <f>C31/D3</f>
        <v>0.1909488932255016</v>
      </c>
      <c r="F31" s="1623"/>
      <c r="G31" s="1229"/>
      <c r="H31" s="630"/>
      <c r="I31" s="630">
        <v>25482985.147186797</v>
      </c>
    </row>
    <row r="32" spans="1:11" ht="15.6">
      <c r="A32" s="1126">
        <v>26</v>
      </c>
      <c r="B32" s="1178">
        <v>46187</v>
      </c>
      <c r="C32" s="1624">
        <v>27449997.658862494</v>
      </c>
      <c r="D32" s="1624"/>
      <c r="E32" s="1622">
        <f>C32/D3</f>
        <v>0.19541834885236947</v>
      </c>
      <c r="F32" s="1623"/>
      <c r="G32" s="1229"/>
      <c r="H32" s="630"/>
      <c r="I32" s="630"/>
    </row>
    <row r="33" spans="1:9" ht="15.6">
      <c r="A33" s="1126">
        <v>27</v>
      </c>
      <c r="B33" s="1178">
        <v>46195</v>
      </c>
      <c r="C33" s="1624">
        <v>29620391.376082495</v>
      </c>
      <c r="D33" s="1624"/>
      <c r="E33" s="1643">
        <f>C33/D3</f>
        <v>0.21086952527320801</v>
      </c>
      <c r="F33" s="1644"/>
      <c r="G33" s="630"/>
      <c r="H33" s="630">
        <v>34438964.069385104</v>
      </c>
      <c r="I33" s="630"/>
    </row>
    <row r="34" spans="1:9" ht="15.6">
      <c r="A34" s="1126">
        <v>28</v>
      </c>
      <c r="B34" s="1178">
        <v>46201</v>
      </c>
      <c r="C34" s="1624">
        <v>32264053.868002098</v>
      </c>
      <c r="D34" s="1624"/>
      <c r="E34" s="1622">
        <f>C34/D3</f>
        <v>0.2296899334027174</v>
      </c>
      <c r="F34" s="1623"/>
      <c r="G34" s="630"/>
      <c r="H34" s="630"/>
      <c r="I34" s="630"/>
    </row>
    <row r="35" spans="1:9" ht="15.6">
      <c r="A35" s="1126">
        <v>29</v>
      </c>
      <c r="B35" s="1178">
        <v>46179</v>
      </c>
      <c r="C35" s="1624">
        <v>33487382.195550092</v>
      </c>
      <c r="D35" s="1624"/>
      <c r="E35" s="1622">
        <f>C35/D3</f>
        <v>0.23839888867640124</v>
      </c>
      <c r="F35" s="1623"/>
      <c r="G35" s="630"/>
      <c r="H35" s="630">
        <v>32264053.868002098</v>
      </c>
      <c r="I35" s="630"/>
    </row>
    <row r="36" spans="1:9" ht="15.6">
      <c r="A36" s="1126">
        <v>30</v>
      </c>
      <c r="B36" s="1178">
        <v>46216</v>
      </c>
      <c r="C36" s="1624">
        <v>34438964.069385104</v>
      </c>
      <c r="D36" s="1624"/>
      <c r="E36" s="1622">
        <f>C36/D3</f>
        <v>0.24517326297302869</v>
      </c>
      <c r="F36" s="1623"/>
      <c r="G36" s="630"/>
      <c r="H36" s="630"/>
      <c r="I36" s="630"/>
    </row>
    <row r="37" spans="1:9" ht="15.6">
      <c r="A37" s="1126">
        <v>31</v>
      </c>
      <c r="B37" s="1178">
        <v>46223</v>
      </c>
      <c r="C37" s="1624">
        <v>36225039.399999999</v>
      </c>
      <c r="D37" s="1624"/>
      <c r="E37" s="1622">
        <f>C37/D3</f>
        <v>0.25788845138114225</v>
      </c>
      <c r="F37" s="1623"/>
      <c r="G37" s="630"/>
      <c r="H37" s="630">
        <v>33487382.195550092</v>
      </c>
      <c r="I37" s="630"/>
    </row>
    <row r="38" spans="1:9" ht="16.2" thickBot="1">
      <c r="A38" s="1127">
        <v>32</v>
      </c>
      <c r="B38" s="1178">
        <v>46230</v>
      </c>
      <c r="C38" s="1641">
        <v>38555752.815271296</v>
      </c>
      <c r="D38" s="1641"/>
      <c r="E38" s="1638">
        <f>C38/D3</f>
        <v>0.2744809543358131</v>
      </c>
      <c r="F38" s="1639"/>
      <c r="G38" s="630"/>
      <c r="H38" s="630">
        <v>40536512.7316963</v>
      </c>
      <c r="I38" s="630"/>
    </row>
    <row r="39" spans="1:9" ht="16.2" thickBot="1">
      <c r="A39" s="1127">
        <v>33</v>
      </c>
      <c r="B39" s="1178">
        <v>46237</v>
      </c>
      <c r="C39" s="1641">
        <v>39610512.7316963</v>
      </c>
      <c r="D39" s="1641"/>
      <c r="E39" s="1638">
        <f>C39/D3</f>
        <v>0.28198985994174453</v>
      </c>
      <c r="F39" s="1639"/>
      <c r="G39" s="630"/>
      <c r="H39" s="630">
        <v>41463220.273821302</v>
      </c>
      <c r="I39" s="630"/>
    </row>
    <row r="40" spans="1:9" ht="16.2" thickBot="1">
      <c r="A40" s="1127">
        <v>34</v>
      </c>
      <c r="B40" s="1178">
        <v>46244</v>
      </c>
      <c r="C40" s="1641">
        <v>41463220.270000003</v>
      </c>
      <c r="D40" s="1641"/>
      <c r="E40" s="1638">
        <f>C40/D3</f>
        <v>0.29517940744339088</v>
      </c>
      <c r="F40" s="1639"/>
      <c r="H40" s="629">
        <v>44854868.810410306</v>
      </c>
    </row>
    <row r="41" spans="1:9" ht="16.2" thickBot="1">
      <c r="A41" s="1127">
        <v>35</v>
      </c>
      <c r="B41" s="1178">
        <v>46251</v>
      </c>
      <c r="C41" s="1641">
        <v>44202407.455205299</v>
      </c>
      <c r="D41" s="1641"/>
      <c r="E41" s="1638">
        <f>C41/D3</f>
        <v>0.31467986218232108</v>
      </c>
      <c r="F41" s="1639"/>
    </row>
    <row r="42" spans="1:9" ht="16.2" thickBot="1">
      <c r="A42" s="1127">
        <v>36</v>
      </c>
      <c r="B42" s="1178">
        <v>46257</v>
      </c>
      <c r="C42" s="1641">
        <v>44854868.810410306</v>
      </c>
      <c r="D42" s="1641"/>
      <c r="E42" s="1638">
        <f>C42/D3</f>
        <v>0.31932477772325107</v>
      </c>
      <c r="F42" s="1639"/>
    </row>
    <row r="43" spans="1:9" ht="16.2" thickBot="1">
      <c r="A43" s="1127">
        <v>37</v>
      </c>
      <c r="B43" s="1178">
        <v>46264</v>
      </c>
      <c r="C43" s="1641">
        <v>46432145.908663422</v>
      </c>
      <c r="D43" s="1641"/>
      <c r="E43" s="1638">
        <f>C43/D3</f>
        <v>0.33055351770544794</v>
      </c>
      <c r="F43" s="1639"/>
      <c r="H43" s="629">
        <v>48524583.337087199</v>
      </c>
    </row>
    <row r="44" spans="1:9" ht="16.2" thickBot="1">
      <c r="A44" s="1127">
        <v>38</v>
      </c>
      <c r="B44" s="1178">
        <v>46272</v>
      </c>
      <c r="C44" s="1641">
        <v>46753754.274174199</v>
      </c>
      <c r="D44" s="1641"/>
      <c r="E44" s="1638">
        <f>C44/D3</f>
        <v>0.33284306893041626</v>
      </c>
      <c r="F44" s="1639"/>
    </row>
    <row r="45" spans="1:9" ht="16.2" thickBot="1">
      <c r="A45" s="1127">
        <v>39</v>
      </c>
      <c r="B45" s="1178">
        <v>46279</v>
      </c>
      <c r="C45" s="1641">
        <v>48118249.421392195</v>
      </c>
      <c r="D45" s="1641"/>
      <c r="E45" s="1638">
        <f>C45/D3</f>
        <v>0.3425570001299813</v>
      </c>
      <c r="F45" s="1639"/>
      <c r="H45" s="629">
        <v>49536099.6894622</v>
      </c>
    </row>
    <row r="46" spans="1:9" ht="16.2" thickBot="1">
      <c r="A46" s="1127">
        <v>40</v>
      </c>
      <c r="B46" s="1178">
        <v>46285</v>
      </c>
      <c r="C46" s="1641">
        <v>48524583.337087199</v>
      </c>
      <c r="D46" s="1641"/>
      <c r="E46" s="1638">
        <f>C46/D3</f>
        <v>0.34544971815038517</v>
      </c>
      <c r="F46" s="1639"/>
    </row>
    <row r="47" spans="1:9" ht="16.2" thickBot="1">
      <c r="A47" s="1127">
        <v>41</v>
      </c>
      <c r="B47" s="1178">
        <v>46292</v>
      </c>
      <c r="C47" s="1641">
        <v>49536099.6894622</v>
      </c>
      <c r="D47" s="1641"/>
      <c r="E47" s="1638">
        <f>C47/D3</f>
        <v>0.352650769963753</v>
      </c>
      <c r="F47" s="1639"/>
      <c r="H47" s="629">
        <v>50191338.040472202</v>
      </c>
    </row>
    <row r="48" spans="1:9" ht="16.2" thickBot="1">
      <c r="A48" s="1127">
        <v>42</v>
      </c>
      <c r="B48" s="1178">
        <v>46300</v>
      </c>
      <c r="C48" s="1641">
        <v>50191338.040472202</v>
      </c>
      <c r="D48" s="1641"/>
      <c r="E48" s="1638">
        <f>C48/D3</f>
        <v>0.35731545512148682</v>
      </c>
      <c r="F48" s="1639"/>
    </row>
    <row r="49" spans="1:8" ht="16.2" thickBot="1">
      <c r="A49" s="1127">
        <v>43</v>
      </c>
      <c r="B49" s="1178">
        <v>46306</v>
      </c>
      <c r="C49" s="1641">
        <v>51776131.145137198</v>
      </c>
      <c r="D49" s="1641"/>
      <c r="E49" s="1638">
        <f>C49/D3</f>
        <v>0.36859770205043202</v>
      </c>
      <c r="F49" s="1639"/>
      <c r="H49" s="629">
        <v>51776131.145137198</v>
      </c>
    </row>
  </sheetData>
  <mergeCells count="91">
    <mergeCell ref="C45:D45"/>
    <mergeCell ref="E45:F45"/>
    <mergeCell ref="C43:D43"/>
    <mergeCell ref="E43:F43"/>
    <mergeCell ref="C49:D49"/>
    <mergeCell ref="E49:F49"/>
    <mergeCell ref="C47:D47"/>
    <mergeCell ref="E47:F47"/>
    <mergeCell ref="C46:D46"/>
    <mergeCell ref="E46:F46"/>
    <mergeCell ref="C48:D48"/>
    <mergeCell ref="E48:F48"/>
    <mergeCell ref="C44:D44"/>
    <mergeCell ref="E44:F44"/>
    <mergeCell ref="C42:D42"/>
    <mergeCell ref="E42:F42"/>
    <mergeCell ref="C34:D34"/>
    <mergeCell ref="C35:D35"/>
    <mergeCell ref="E38:F38"/>
    <mergeCell ref="E41:F41"/>
    <mergeCell ref="C40:D40"/>
    <mergeCell ref="C37:D37"/>
    <mergeCell ref="C41:D41"/>
    <mergeCell ref="C36:D36"/>
    <mergeCell ref="I20:K20"/>
    <mergeCell ref="C23:D23"/>
    <mergeCell ref="C21:D21"/>
    <mergeCell ref="C22:D22"/>
    <mergeCell ref="E34:F34"/>
    <mergeCell ref="E23:F23"/>
    <mergeCell ref="C26:D26"/>
    <mergeCell ref="C27:D27"/>
    <mergeCell ref="C28:D28"/>
    <mergeCell ref="C29:D29"/>
    <mergeCell ref="E28:F28"/>
    <mergeCell ref="C25:D25"/>
    <mergeCell ref="E21:F21"/>
    <mergeCell ref="E32:F32"/>
    <mergeCell ref="C24:D24"/>
    <mergeCell ref="E24:F24"/>
    <mergeCell ref="C15:D15"/>
    <mergeCell ref="E40:F40"/>
    <mergeCell ref="C18:D18"/>
    <mergeCell ref="C19:D19"/>
    <mergeCell ref="C20:D20"/>
    <mergeCell ref="E20:F20"/>
    <mergeCell ref="C16:D16"/>
    <mergeCell ref="E37:F37"/>
    <mergeCell ref="C39:D39"/>
    <mergeCell ref="E39:F39"/>
    <mergeCell ref="C38:D38"/>
    <mergeCell ref="C32:D32"/>
    <mergeCell ref="C17:D17"/>
    <mergeCell ref="E35:F35"/>
    <mergeCell ref="E36:F36"/>
    <mergeCell ref="E31:F31"/>
    <mergeCell ref="A1:H1"/>
    <mergeCell ref="C2:F2"/>
    <mergeCell ref="E7:F7"/>
    <mergeCell ref="E8:F8"/>
    <mergeCell ref="E9:F9"/>
    <mergeCell ref="C6:D6"/>
    <mergeCell ref="C7:D7"/>
    <mergeCell ref="C8:D8"/>
    <mergeCell ref="C9:D9"/>
    <mergeCell ref="E6:F6"/>
    <mergeCell ref="C10:D10"/>
    <mergeCell ref="C11:D11"/>
    <mergeCell ref="C12:D12"/>
    <mergeCell ref="C13:D13"/>
    <mergeCell ref="C14:D14"/>
    <mergeCell ref="E22:F22"/>
    <mergeCell ref="E19:F19"/>
    <mergeCell ref="E10:F10"/>
    <mergeCell ref="E16:F16"/>
    <mergeCell ref="E17:F17"/>
    <mergeCell ref="E18:F18"/>
    <mergeCell ref="E13:F13"/>
    <mergeCell ref="E14:F14"/>
    <mergeCell ref="E15:F15"/>
    <mergeCell ref="E11:F11"/>
    <mergeCell ref="E12:F12"/>
    <mergeCell ref="E29:F29"/>
    <mergeCell ref="E30:F30"/>
    <mergeCell ref="C33:D33"/>
    <mergeCell ref="E25:F25"/>
    <mergeCell ref="E26:F26"/>
    <mergeCell ref="E27:F27"/>
    <mergeCell ref="E33:F33"/>
    <mergeCell ref="C30:D30"/>
    <mergeCell ref="C31:D31"/>
  </mergeCells>
  <phoneticPr fontId="106" type="noConversion"/>
  <printOptions horizontalCentered="1"/>
  <pageMargins left="0.25" right="0.41" top="0.15" bottom="0.25" header="0" footer="0"/>
  <pageSetup paperSize="9" scale="60" orientation="landscape" r:id="rId1"/>
  <headerFooter>
    <oddFooter>&amp;C&amp;P / &amp;N&amp;R&amp;F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tabColor theme="9" tint="0.59999389629810485"/>
    <pageSetUpPr fitToPage="1"/>
  </sheetPr>
  <dimension ref="A1:DW147"/>
  <sheetViews>
    <sheetView topLeftCell="A4" zoomScale="85" zoomScaleNormal="85" workbookViewId="0">
      <selection activeCell="A44" sqref="A44:XFD44"/>
    </sheetView>
  </sheetViews>
  <sheetFormatPr defaultColWidth="9.09765625" defaultRowHeight="13.2"/>
  <cols>
    <col min="1" max="1" width="1.796875" style="196" customWidth="1"/>
    <col min="2" max="9" width="3.8984375" style="196" customWidth="1"/>
    <col min="10" max="10" width="2.09765625" style="196" customWidth="1"/>
    <col min="11" max="15" width="4.19921875" style="196" customWidth="1"/>
    <col min="16" max="16" width="2.296875" style="196" customWidth="1"/>
    <col min="17" max="25" width="3.8984375" style="196" customWidth="1"/>
    <col min="26" max="28" width="4.19921875" style="196" customWidth="1"/>
    <col min="29" max="29" width="4.296875" style="196" bestFit="1" customWidth="1"/>
    <col min="30" max="30" width="4.19921875" style="196" customWidth="1"/>
    <col min="31" max="31" width="3.296875" style="197" customWidth="1"/>
    <col min="32" max="32" width="11.296875" style="197" hidden="1" customWidth="1"/>
    <col min="33" max="33" width="6.19921875" style="197" hidden="1" customWidth="1"/>
    <col min="34" max="39" width="3.296875" style="197" hidden="1" customWidth="1"/>
    <col min="40" max="40" width="11.296875" style="196" hidden="1" customWidth="1"/>
    <col min="41" max="47" width="9.09765625" style="196" hidden="1" customWidth="1"/>
    <col min="48" max="52" width="11.296875" style="196" hidden="1" customWidth="1"/>
    <col min="53" max="53" width="9.09765625" style="196"/>
    <col min="54" max="54" width="10.09765625" style="196" bestFit="1" customWidth="1"/>
    <col min="55" max="67" width="9.09765625" style="196"/>
    <col min="68" max="68" width="0" style="196" hidden="1" customWidth="1"/>
    <col min="69" max="16384" width="9.09765625" style="196"/>
  </cols>
  <sheetData>
    <row r="1" spans="2:72" ht="7.2" customHeight="1" thickBot="1"/>
    <row r="2" spans="2:72" ht="13.95" customHeight="1">
      <c r="B2" s="1758" t="s">
        <v>550</v>
      </c>
      <c r="C2" s="1759"/>
      <c r="D2" s="1760"/>
      <c r="E2" s="1760"/>
      <c r="F2" s="1760"/>
      <c r="G2" s="1760"/>
      <c r="H2" s="1760"/>
      <c r="I2" s="1760"/>
      <c r="J2" s="1760"/>
      <c r="K2" s="1760"/>
      <c r="L2" s="1760"/>
      <c r="M2" s="1761"/>
      <c r="N2" s="1761"/>
      <c r="O2" s="1761"/>
      <c r="P2" s="1761"/>
      <c r="Q2" s="1761"/>
      <c r="R2" s="1761"/>
      <c r="S2" s="1761"/>
      <c r="T2" s="1761"/>
      <c r="U2" s="1761"/>
      <c r="V2" s="1761"/>
      <c r="W2" s="1761"/>
      <c r="X2" s="1761"/>
      <c r="Y2" s="1761"/>
      <c r="Z2" s="1761"/>
      <c r="AA2" s="1761"/>
      <c r="AB2" s="1761"/>
      <c r="AC2" s="1761"/>
      <c r="AD2" s="1762"/>
      <c r="AE2" s="196"/>
      <c r="AF2" s="196"/>
      <c r="AG2" s="196"/>
      <c r="AH2" s="196"/>
      <c r="AI2" s="196"/>
      <c r="AJ2" s="196"/>
      <c r="AK2" s="196"/>
      <c r="AL2" s="196"/>
      <c r="AM2" s="196"/>
    </row>
    <row r="3" spans="2:72" ht="13.95" customHeight="1">
      <c r="B3" s="1763"/>
      <c r="C3" s="1764"/>
      <c r="D3" s="1764"/>
      <c r="E3" s="1764"/>
      <c r="F3" s="1764"/>
      <c r="G3" s="1764"/>
      <c r="H3" s="1764"/>
      <c r="I3" s="1764"/>
      <c r="J3" s="1764"/>
      <c r="K3" s="1764"/>
      <c r="L3" s="1764"/>
      <c r="M3" s="1765"/>
      <c r="N3" s="1765"/>
      <c r="O3" s="1765"/>
      <c r="P3" s="1765"/>
      <c r="Q3" s="1765"/>
      <c r="R3" s="1765"/>
      <c r="S3" s="1765"/>
      <c r="T3" s="1765"/>
      <c r="U3" s="1765"/>
      <c r="V3" s="1765"/>
      <c r="W3" s="1765"/>
      <c r="X3" s="1765"/>
      <c r="Y3" s="1765"/>
      <c r="Z3" s="1765"/>
      <c r="AA3" s="1765"/>
      <c r="AB3" s="1765"/>
      <c r="AC3" s="1765"/>
      <c r="AD3" s="1766"/>
      <c r="AE3" s="196"/>
      <c r="AF3" s="196"/>
      <c r="AG3" s="196"/>
      <c r="AH3" s="196"/>
      <c r="AI3" s="196"/>
      <c r="AJ3" s="196"/>
      <c r="AK3" s="196"/>
      <c r="AL3" s="196"/>
      <c r="AM3" s="196"/>
    </row>
    <row r="4" spans="2:72" ht="14.4" customHeight="1" thickBot="1">
      <c r="B4" s="1767"/>
      <c r="C4" s="1768"/>
      <c r="D4" s="1768"/>
      <c r="E4" s="1768"/>
      <c r="F4" s="1768"/>
      <c r="G4" s="1768"/>
      <c r="H4" s="1768"/>
      <c r="I4" s="1768"/>
      <c r="J4" s="1768"/>
      <c r="K4" s="1768"/>
      <c r="L4" s="1768"/>
      <c r="M4" s="1769"/>
      <c r="N4" s="1769"/>
      <c r="O4" s="1769"/>
      <c r="P4" s="1769"/>
      <c r="Q4" s="1769"/>
      <c r="R4" s="1769"/>
      <c r="S4" s="1769"/>
      <c r="T4" s="1769"/>
      <c r="U4" s="1769"/>
      <c r="V4" s="1769"/>
      <c r="W4" s="1769"/>
      <c r="X4" s="1769"/>
      <c r="Y4" s="1769"/>
      <c r="Z4" s="1769"/>
      <c r="AA4" s="1769"/>
      <c r="AB4" s="1769"/>
      <c r="AC4" s="1769"/>
      <c r="AD4" s="1770"/>
      <c r="AE4" s="196"/>
      <c r="AF4" s="196"/>
      <c r="AG4" s="196"/>
      <c r="AH4" s="196"/>
      <c r="AI4" s="196"/>
      <c r="AJ4" s="196"/>
      <c r="AK4" s="196"/>
      <c r="AL4" s="196"/>
      <c r="AM4" s="196"/>
      <c r="BB4" s="788">
        <v>45377</v>
      </c>
    </row>
    <row r="5" spans="2:72" ht="5.0999999999999996" customHeight="1" thickBot="1">
      <c r="B5" s="1771"/>
      <c r="C5" s="1771"/>
      <c r="D5" s="1771"/>
      <c r="E5" s="1771"/>
      <c r="F5" s="1771"/>
      <c r="G5" s="1771"/>
      <c r="H5" s="1771"/>
      <c r="I5" s="1771"/>
      <c r="J5" s="1771"/>
      <c r="K5" s="1771"/>
      <c r="L5" s="1771"/>
      <c r="M5" s="1771"/>
      <c r="N5" s="1771"/>
      <c r="O5" s="1771"/>
      <c r="P5" s="1771"/>
      <c r="Q5" s="1771"/>
      <c r="R5" s="1771"/>
      <c r="S5" s="1771"/>
      <c r="T5" s="1771"/>
      <c r="U5" s="1771"/>
      <c r="V5" s="1771"/>
      <c r="W5" s="1771"/>
      <c r="X5" s="1771"/>
      <c r="Y5" s="1771"/>
      <c r="Z5" s="1771"/>
      <c r="AA5" s="1771"/>
      <c r="AB5" s="1771"/>
      <c r="AC5" s="1771"/>
      <c r="AD5" s="1771"/>
      <c r="AE5" s="196"/>
      <c r="AF5" s="196"/>
      <c r="AG5" s="196"/>
      <c r="AH5" s="196"/>
      <c r="AI5" s="196"/>
      <c r="AJ5" s="196"/>
      <c r="AK5" s="196"/>
      <c r="AL5" s="196"/>
      <c r="AM5" s="196"/>
    </row>
    <row r="6" spans="2:72" ht="35.1" customHeight="1" thickBot="1">
      <c r="B6" s="1753" t="s">
        <v>551</v>
      </c>
      <c r="C6" s="1754"/>
      <c r="D6" s="1755"/>
      <c r="E6" s="1772" t="str">
        <f>Procurement!B13</f>
        <v>TAB1-02-003</v>
      </c>
      <c r="F6" s="1773"/>
      <c r="G6" s="1773"/>
      <c r="H6" s="1773"/>
      <c r="I6" s="1773"/>
      <c r="J6" s="1774"/>
      <c r="K6" s="1753" t="s">
        <v>552</v>
      </c>
      <c r="L6" s="1754"/>
      <c r="M6" s="1754"/>
      <c r="N6" s="1755"/>
      <c r="O6" s="1775"/>
      <c r="P6" s="1776"/>
      <c r="Q6" s="1776"/>
      <c r="R6" s="1776"/>
      <c r="S6" s="1776"/>
      <c r="T6" s="1777"/>
      <c r="U6" s="1753" t="s">
        <v>553</v>
      </c>
      <c r="V6" s="1754"/>
      <c r="W6" s="1755"/>
      <c r="X6" s="1778">
        <f>'General Information'!L1</f>
        <v>46307</v>
      </c>
      <c r="Y6" s="1779"/>
      <c r="Z6" s="1779"/>
      <c r="AA6" s="1779"/>
      <c r="AB6" s="1779"/>
      <c r="AC6" s="1779"/>
      <c r="AD6" s="1780"/>
    </row>
    <row r="7" spans="2:72" ht="5.0999999999999996" customHeight="1" thickBot="1">
      <c r="B7" s="1746"/>
      <c r="C7" s="1746"/>
      <c r="D7" s="1746"/>
      <c r="E7" s="1746"/>
      <c r="F7" s="1746"/>
      <c r="G7" s="1746"/>
      <c r="H7" s="1746"/>
      <c r="I7" s="1746"/>
      <c r="J7" s="1746"/>
      <c r="K7" s="1746"/>
      <c r="L7" s="1746"/>
      <c r="M7" s="1746"/>
      <c r="N7" s="1746"/>
      <c r="O7" s="1746"/>
      <c r="P7" s="1746"/>
      <c r="Q7" s="1746"/>
      <c r="R7" s="1746"/>
      <c r="S7" s="1746"/>
      <c r="T7" s="1746"/>
      <c r="U7" s="1746"/>
      <c r="V7" s="1746"/>
      <c r="W7" s="1746"/>
      <c r="X7" s="1746"/>
      <c r="Y7" s="1746"/>
      <c r="Z7" s="1746"/>
      <c r="AA7" s="1746"/>
      <c r="AB7" s="1746"/>
      <c r="AC7" s="1746"/>
      <c r="AD7" s="1746"/>
    </row>
    <row r="8" spans="2:72" ht="35.1" customHeight="1" thickBot="1">
      <c r="B8" s="1747" t="s">
        <v>554</v>
      </c>
      <c r="C8" s="1748"/>
      <c r="D8" s="1749"/>
      <c r="E8" s="1750" t="str">
        <f>'General Information'!C3</f>
        <v>ADDITIONAL DEVELOPMENT IN TABOUK INDUSTRIAL CITY</v>
      </c>
      <c r="F8" s="1751"/>
      <c r="G8" s="1751"/>
      <c r="H8" s="1751"/>
      <c r="I8" s="1751"/>
      <c r="J8" s="1751"/>
      <c r="K8" s="1751"/>
      <c r="L8" s="1751"/>
      <c r="M8" s="1751"/>
      <c r="N8" s="1752"/>
      <c r="O8" s="1753" t="s">
        <v>555</v>
      </c>
      <c r="P8" s="1754"/>
      <c r="Q8" s="1754"/>
      <c r="R8" s="1754"/>
      <c r="S8" s="1754"/>
      <c r="T8" s="1755"/>
      <c r="U8" s="1756" t="s">
        <v>1048</v>
      </c>
      <c r="V8" s="1751"/>
      <c r="W8" s="1751"/>
      <c r="X8" s="1751"/>
      <c r="Y8" s="1751"/>
      <c r="Z8" s="1751"/>
      <c r="AA8" s="1751"/>
      <c r="AB8" s="1751"/>
      <c r="AC8" s="1751"/>
      <c r="AD8" s="1752"/>
    </row>
    <row r="9" spans="2:72" ht="5.0999999999999996" customHeight="1" thickBot="1">
      <c r="B9" s="1719"/>
      <c r="C9" s="1719"/>
      <c r="D9" s="1757"/>
      <c r="E9" s="1757"/>
      <c r="F9" s="1757"/>
      <c r="G9" s="1757"/>
      <c r="H9" s="1757"/>
      <c r="I9" s="1757"/>
      <c r="J9" s="1757"/>
      <c r="K9" s="1757"/>
      <c r="L9" s="1757"/>
      <c r="M9" s="1757"/>
      <c r="N9" s="1757"/>
      <c r="O9" s="1757"/>
      <c r="P9" s="1757"/>
      <c r="Q9" s="1757"/>
      <c r="R9" s="1757"/>
      <c r="S9" s="1757"/>
      <c r="T9" s="1757"/>
      <c r="U9" s="1757"/>
      <c r="V9" s="1757"/>
      <c r="W9" s="1757"/>
      <c r="X9" s="1757"/>
      <c r="Y9" s="1757"/>
      <c r="Z9" s="1719"/>
      <c r="AA9" s="1719"/>
      <c r="AB9" s="1719"/>
      <c r="AC9" s="1719"/>
      <c r="AD9" s="1719"/>
    </row>
    <row r="10" spans="2:72" ht="20.100000000000001" customHeight="1">
      <c r="B10" s="1781">
        <v>4</v>
      </c>
      <c r="C10" s="1782"/>
      <c r="D10" s="1783" t="s">
        <v>556</v>
      </c>
      <c r="E10" s="1784"/>
      <c r="F10" s="1785"/>
      <c r="G10" s="1786" t="s">
        <v>557</v>
      </c>
      <c r="H10" s="1787"/>
      <c r="I10" s="1787"/>
      <c r="J10" s="1787"/>
      <c r="K10" s="1787"/>
      <c r="L10" s="1787"/>
      <c r="M10" s="1787"/>
      <c r="N10" s="1787"/>
      <c r="O10" s="1787"/>
      <c r="P10" s="1787"/>
      <c r="Q10" s="1787"/>
      <c r="R10" s="1787"/>
      <c r="S10" s="1787"/>
      <c r="T10" s="1787"/>
      <c r="U10" s="1787"/>
      <c r="V10" s="1787"/>
      <c r="W10" s="1787"/>
      <c r="X10" s="1787"/>
      <c r="Y10" s="1788"/>
      <c r="Z10" s="1789" t="s">
        <v>558</v>
      </c>
      <c r="AA10" s="1790"/>
      <c r="AB10" s="1725" t="s">
        <v>559</v>
      </c>
      <c r="AC10" s="1728">
        <f>Q49</f>
        <v>0.92982758620689654</v>
      </c>
      <c r="AD10" s="1729"/>
      <c r="AE10" s="196"/>
      <c r="AF10" s="196"/>
      <c r="AG10" s="196"/>
      <c r="AH10" s="196"/>
      <c r="AI10" s="196"/>
      <c r="AJ10" s="196"/>
      <c r="AK10" s="196"/>
      <c r="AL10" s="196"/>
      <c r="AN10" s="198">
        <f>SUM(Z10:Z13)</f>
        <v>0</v>
      </c>
      <c r="AO10" s="196">
        <v>100</v>
      </c>
      <c r="AP10" s="196">
        <v>0.2288329519450801</v>
      </c>
    </row>
    <row r="11" spans="2:72" ht="20.100000000000001" customHeight="1">
      <c r="B11" s="1734">
        <v>3</v>
      </c>
      <c r="C11" s="1735"/>
      <c r="D11" s="1736" t="s">
        <v>560</v>
      </c>
      <c r="E11" s="1737"/>
      <c r="F11" s="1738"/>
      <c r="G11" s="1739" t="s">
        <v>561</v>
      </c>
      <c r="H11" s="1740"/>
      <c r="I11" s="1740"/>
      <c r="J11" s="1740"/>
      <c r="K11" s="1740"/>
      <c r="L11" s="1740"/>
      <c r="M11" s="1740"/>
      <c r="N11" s="1740"/>
      <c r="O11" s="1740"/>
      <c r="P11" s="1740"/>
      <c r="Q11" s="1740"/>
      <c r="R11" s="1740"/>
      <c r="S11" s="1740"/>
      <c r="T11" s="1740"/>
      <c r="U11" s="1740"/>
      <c r="V11" s="1740"/>
      <c r="W11" s="1740"/>
      <c r="X11" s="1740"/>
      <c r="Y11" s="1741"/>
      <c r="Z11" s="1742" t="s">
        <v>562</v>
      </c>
      <c r="AA11" s="1743"/>
      <c r="AB11" s="1726"/>
      <c r="AC11" s="1730"/>
      <c r="AD11" s="1731"/>
      <c r="AE11" s="196"/>
      <c r="AF11" s="196"/>
      <c r="AG11" s="196"/>
      <c r="AH11" s="196"/>
      <c r="AI11" s="196"/>
      <c r="AJ11" s="196"/>
      <c r="AK11" s="196"/>
      <c r="AL11" s="196"/>
      <c r="AN11" s="199">
        <f>SUM(Y10:Y14)</f>
        <v>0</v>
      </c>
      <c r="AO11" s="196">
        <v>89</v>
      </c>
      <c r="AP11" s="196">
        <v>0.20366132723112129</v>
      </c>
    </row>
    <row r="12" spans="2:72" ht="20.100000000000001" customHeight="1">
      <c r="B12" s="1734">
        <v>2</v>
      </c>
      <c r="C12" s="1735"/>
      <c r="D12" s="1736" t="s">
        <v>563</v>
      </c>
      <c r="E12" s="1737"/>
      <c r="F12" s="1738"/>
      <c r="G12" s="1739" t="s">
        <v>564</v>
      </c>
      <c r="H12" s="1740"/>
      <c r="I12" s="1740"/>
      <c r="J12" s="1740"/>
      <c r="K12" s="1740"/>
      <c r="L12" s="1740"/>
      <c r="M12" s="1740"/>
      <c r="N12" s="1740"/>
      <c r="O12" s="1740"/>
      <c r="P12" s="1740"/>
      <c r="Q12" s="1740"/>
      <c r="R12" s="1740"/>
      <c r="S12" s="1740"/>
      <c r="T12" s="1740"/>
      <c r="U12" s="1740"/>
      <c r="V12" s="1740"/>
      <c r="W12" s="1740"/>
      <c r="X12" s="1740"/>
      <c r="Y12" s="1741"/>
      <c r="Z12" s="1742" t="s">
        <v>565</v>
      </c>
      <c r="AA12" s="1743"/>
      <c r="AB12" s="1726"/>
      <c r="AC12" s="1730"/>
      <c r="AD12" s="1731"/>
      <c r="AE12" s="196"/>
      <c r="AF12" s="196"/>
      <c r="AG12" s="196"/>
      <c r="AH12" s="196"/>
      <c r="AI12" s="196"/>
      <c r="AJ12" s="196"/>
      <c r="AK12" s="196"/>
      <c r="AL12" s="196"/>
      <c r="AO12" s="196">
        <v>79</v>
      </c>
      <c r="AP12" s="196">
        <v>0.18077803203661327</v>
      </c>
    </row>
    <row r="13" spans="2:72" ht="20.100000000000001" customHeight="1">
      <c r="B13" s="1734">
        <v>1</v>
      </c>
      <c r="C13" s="1735"/>
      <c r="D13" s="1736" t="s">
        <v>566</v>
      </c>
      <c r="E13" s="1737"/>
      <c r="F13" s="1738"/>
      <c r="G13" s="1739" t="s">
        <v>567</v>
      </c>
      <c r="H13" s="1740"/>
      <c r="I13" s="1740"/>
      <c r="J13" s="1740"/>
      <c r="K13" s="1740"/>
      <c r="L13" s="1740"/>
      <c r="M13" s="1740"/>
      <c r="N13" s="1740"/>
      <c r="O13" s="1740"/>
      <c r="P13" s="1740"/>
      <c r="Q13" s="1740"/>
      <c r="R13" s="1740"/>
      <c r="S13" s="1740"/>
      <c r="T13" s="1740"/>
      <c r="U13" s="1740"/>
      <c r="V13" s="1740"/>
      <c r="W13" s="1740"/>
      <c r="X13" s="1740"/>
      <c r="Y13" s="1741"/>
      <c r="Z13" s="1744" t="s">
        <v>568</v>
      </c>
      <c r="AA13" s="1745"/>
      <c r="AB13" s="1726"/>
      <c r="AC13" s="1730"/>
      <c r="AD13" s="1731"/>
      <c r="AE13" s="196"/>
      <c r="AF13" s="196"/>
      <c r="AG13" s="196"/>
      <c r="AH13" s="196"/>
      <c r="AI13" s="196"/>
      <c r="AJ13" s="196"/>
      <c r="AK13" s="196"/>
      <c r="AL13" s="196"/>
      <c r="AM13" s="196"/>
      <c r="AO13" s="196">
        <v>69</v>
      </c>
      <c r="AP13" s="196">
        <v>0.15789473684210525</v>
      </c>
    </row>
    <row r="14" spans="2:72" ht="20.100000000000001" customHeight="1" thickBot="1">
      <c r="B14" s="1709">
        <v>0</v>
      </c>
      <c r="C14" s="1710"/>
      <c r="D14" s="1711" t="s">
        <v>508</v>
      </c>
      <c r="E14" s="1712"/>
      <c r="F14" s="1713"/>
      <c r="G14" s="1714" t="s">
        <v>569</v>
      </c>
      <c r="H14" s="1715"/>
      <c r="I14" s="1715"/>
      <c r="J14" s="1715"/>
      <c r="K14" s="1715"/>
      <c r="L14" s="1715"/>
      <c r="M14" s="1715"/>
      <c r="N14" s="1715"/>
      <c r="O14" s="1715"/>
      <c r="P14" s="1715"/>
      <c r="Q14" s="1715"/>
      <c r="R14" s="1715"/>
      <c r="S14" s="1715"/>
      <c r="T14" s="1715"/>
      <c r="U14" s="1715"/>
      <c r="V14" s="1715"/>
      <c r="W14" s="1715"/>
      <c r="X14" s="1715"/>
      <c r="Y14" s="1716"/>
      <c r="Z14" s="1717" t="s">
        <v>570</v>
      </c>
      <c r="AA14" s="1718"/>
      <c r="AB14" s="1727"/>
      <c r="AC14" s="1732"/>
      <c r="AD14" s="1733"/>
      <c r="AO14" s="196">
        <v>100</v>
      </c>
      <c r="AP14" s="196">
        <v>0.2288329519450801</v>
      </c>
    </row>
    <row r="15" spans="2:72" ht="5.0999999999999996" customHeight="1" thickBot="1">
      <c r="B15" s="1719"/>
      <c r="C15" s="1719"/>
      <c r="D15" s="1720"/>
      <c r="E15" s="1720"/>
      <c r="F15" s="1720"/>
      <c r="G15" s="1720"/>
      <c r="H15" s="1720"/>
      <c r="I15" s="1720"/>
      <c r="J15" s="1720"/>
      <c r="K15" s="1720"/>
      <c r="L15" s="1720"/>
      <c r="M15" s="1720"/>
      <c r="N15" s="1720"/>
      <c r="O15" s="1720"/>
      <c r="P15" s="1720"/>
      <c r="Q15" s="1720"/>
      <c r="R15" s="1720"/>
      <c r="S15" s="1720"/>
      <c r="T15" s="1720"/>
      <c r="U15" s="1720"/>
      <c r="V15" s="1720"/>
      <c r="W15" s="1720"/>
      <c r="X15" s="1720"/>
      <c r="Y15" s="1720"/>
      <c r="Z15" s="1719"/>
      <c r="AA15" s="1719"/>
      <c r="AB15" s="1719"/>
      <c r="AC15" s="1719"/>
      <c r="AD15" s="1719"/>
    </row>
    <row r="16" spans="2:72" ht="32.1" customHeight="1">
      <c r="B16" s="200" t="s">
        <v>510</v>
      </c>
      <c r="C16" s="1721" t="s">
        <v>511</v>
      </c>
      <c r="D16" s="1721"/>
      <c r="E16" s="1721"/>
      <c r="F16" s="1721"/>
      <c r="G16" s="1721"/>
      <c r="H16" s="1721"/>
      <c r="I16" s="1721"/>
      <c r="J16" s="1721"/>
      <c r="K16" s="201" t="s">
        <v>571</v>
      </c>
      <c r="L16" s="201" t="s">
        <v>572</v>
      </c>
      <c r="M16" s="201" t="s">
        <v>573</v>
      </c>
      <c r="N16" s="201" t="s">
        <v>574</v>
      </c>
      <c r="O16" s="202" t="s">
        <v>575</v>
      </c>
      <c r="P16" s="203"/>
      <c r="Q16" s="204" t="s">
        <v>510</v>
      </c>
      <c r="R16" s="1722" t="s">
        <v>511</v>
      </c>
      <c r="S16" s="1723"/>
      <c r="T16" s="1723"/>
      <c r="U16" s="1723"/>
      <c r="V16" s="1723"/>
      <c r="W16" s="1723"/>
      <c r="X16" s="1723"/>
      <c r="Y16" s="1724"/>
      <c r="Z16" s="201" t="s">
        <v>571</v>
      </c>
      <c r="AA16" s="201" t="s">
        <v>572</v>
      </c>
      <c r="AB16" s="201" t="s">
        <v>573</v>
      </c>
      <c r="AC16" s="201" t="s">
        <v>574</v>
      </c>
      <c r="AD16" s="202" t="s">
        <v>575</v>
      </c>
      <c r="AE16" s="196"/>
      <c r="AF16" s="196"/>
      <c r="AG16" s="196"/>
      <c r="AH16" s="196"/>
      <c r="AI16" s="196"/>
      <c r="AJ16" s="196"/>
      <c r="AK16" s="196"/>
      <c r="AL16" s="196"/>
      <c r="AO16" s="196">
        <f>SUM(AO10:AO15)</f>
        <v>437</v>
      </c>
      <c r="BQ16" s="205"/>
      <c r="BR16" s="205"/>
      <c r="BS16" s="205"/>
      <c r="BT16" s="205"/>
    </row>
    <row r="17" spans="1:127" ht="20.100000000000001" hidden="1" customHeight="1">
      <c r="B17" s="206"/>
      <c r="C17" s="207"/>
      <c r="D17" s="208"/>
      <c r="E17" s="208"/>
      <c r="F17" s="208"/>
      <c r="G17" s="208"/>
      <c r="H17" s="208"/>
      <c r="I17" s="208"/>
      <c r="J17" s="209"/>
      <c r="K17" s="210">
        <v>1</v>
      </c>
      <c r="L17" s="210">
        <v>0.89</v>
      </c>
      <c r="M17" s="210">
        <v>0.79</v>
      </c>
      <c r="N17" s="211">
        <v>0.69</v>
      </c>
      <c r="O17" s="212">
        <v>1</v>
      </c>
      <c r="P17" s="213"/>
      <c r="Q17" s="214"/>
      <c r="R17" s="215"/>
      <c r="S17" s="216"/>
      <c r="T17" s="216"/>
      <c r="U17" s="216"/>
      <c r="V17" s="216"/>
      <c r="W17" s="216"/>
      <c r="X17" s="216"/>
      <c r="Y17" s="217"/>
      <c r="Z17" s="210">
        <v>1</v>
      </c>
      <c r="AA17" s="210">
        <v>0.89</v>
      </c>
      <c r="AB17" s="210">
        <v>0.79</v>
      </c>
      <c r="AC17" s="211">
        <v>0.69</v>
      </c>
      <c r="AD17" s="212">
        <v>1</v>
      </c>
      <c r="AE17" s="196"/>
      <c r="AF17" s="198">
        <f>SUM(AF18:AG46)/COUNT(AF18:AG46)</f>
        <v>0.92982758620689654</v>
      </c>
      <c r="AG17" s="196"/>
      <c r="AH17" s="196"/>
      <c r="AI17" s="196"/>
      <c r="AJ17" s="196"/>
      <c r="AK17" s="196"/>
      <c r="AL17" s="196"/>
      <c r="AV17" s="218"/>
      <c r="AW17" s="218"/>
      <c r="AX17" s="218"/>
      <c r="AY17" s="218"/>
      <c r="BQ17" s="219"/>
      <c r="BR17" s="219"/>
      <c r="BS17" s="219"/>
      <c r="BT17" s="219"/>
    </row>
    <row r="18" spans="1:127" ht="21" customHeight="1">
      <c r="B18" s="220">
        <v>1</v>
      </c>
      <c r="C18" s="1669" t="s">
        <v>576</v>
      </c>
      <c r="D18" s="1670"/>
      <c r="E18" s="1670"/>
      <c r="F18" s="1670"/>
      <c r="G18" s="1670"/>
      <c r="H18" s="1670"/>
      <c r="I18" s="1670"/>
      <c r="J18" s="1671"/>
      <c r="K18" s="952">
        <v>0</v>
      </c>
      <c r="L18" s="952">
        <v>1</v>
      </c>
      <c r="M18" s="952"/>
      <c r="N18" s="953"/>
      <c r="O18" s="954"/>
      <c r="P18" s="203"/>
      <c r="Q18" s="220">
        <v>30</v>
      </c>
      <c r="R18" s="1669" t="s">
        <v>577</v>
      </c>
      <c r="S18" s="1670"/>
      <c r="T18" s="1670"/>
      <c r="U18" s="1670"/>
      <c r="V18" s="1670"/>
      <c r="W18" s="1670"/>
      <c r="X18" s="1670"/>
      <c r="Y18" s="1671"/>
      <c r="Z18" s="952">
        <v>0</v>
      </c>
      <c r="AA18" s="952">
        <v>1</v>
      </c>
      <c r="AB18" s="952"/>
      <c r="AC18" s="953"/>
      <c r="AD18" s="954"/>
      <c r="AE18" s="196"/>
      <c r="AF18" s="221">
        <f>SUMPRODUCT($K$17:$O$17,K18:O18)</f>
        <v>0.89</v>
      </c>
      <c r="AG18" s="221">
        <f>SUMPRODUCT($Z$17:$AD$17,Z18:AD18)</f>
        <v>0.89</v>
      </c>
      <c r="AH18" s="196"/>
      <c r="AI18" s="196"/>
      <c r="AJ18" s="196"/>
      <c r="AK18" s="196"/>
      <c r="AL18" s="196"/>
      <c r="AV18" s="1705" t="s">
        <v>578</v>
      </c>
      <c r="AW18" s="1705" t="s">
        <v>40</v>
      </c>
      <c r="AX18" s="1707" t="s">
        <v>579</v>
      </c>
      <c r="AY18" s="1708"/>
      <c r="BQ18" s="219"/>
      <c r="BR18" s="219"/>
      <c r="BS18" s="219"/>
      <c r="BT18" s="219"/>
    </row>
    <row r="19" spans="1:127" s="223" customFormat="1" ht="21" customHeight="1">
      <c r="A19" s="196"/>
      <c r="B19" s="220">
        <v>2</v>
      </c>
      <c r="C19" s="1675" t="s">
        <v>580</v>
      </c>
      <c r="D19" s="1676"/>
      <c r="E19" s="1676"/>
      <c r="F19" s="1676"/>
      <c r="G19" s="1676"/>
      <c r="H19" s="1676"/>
      <c r="I19" s="1676"/>
      <c r="J19" s="1677"/>
      <c r="K19" s="952">
        <v>0</v>
      </c>
      <c r="L19" s="952">
        <v>0</v>
      </c>
      <c r="M19" s="952">
        <v>1</v>
      </c>
      <c r="N19" s="953"/>
      <c r="O19" s="954"/>
      <c r="P19" s="203"/>
      <c r="Q19" s="220">
        <v>31</v>
      </c>
      <c r="R19" s="1669" t="s">
        <v>581</v>
      </c>
      <c r="S19" s="1670"/>
      <c r="T19" s="1670"/>
      <c r="U19" s="1670"/>
      <c r="V19" s="1670"/>
      <c r="W19" s="1670"/>
      <c r="X19" s="1670"/>
      <c r="Y19" s="1671"/>
      <c r="Z19" s="952">
        <v>0</v>
      </c>
      <c r="AA19" s="954">
        <v>1</v>
      </c>
      <c r="AB19" s="954"/>
      <c r="AC19" s="954"/>
      <c r="AD19" s="954"/>
      <c r="AE19" s="196"/>
      <c r="AF19" s="221">
        <f t="shared" ref="AF19:AF46" si="0">SUMPRODUCT($K$17:$O$17,K19:O19)</f>
        <v>0.79</v>
      </c>
      <c r="AG19" s="221">
        <f t="shared" ref="AG19:AG46" si="1">SUMPRODUCT($Z$17:$AD$17,Z19:AD19)</f>
        <v>0.89</v>
      </c>
      <c r="AH19" s="196"/>
      <c r="AI19" s="196"/>
      <c r="AJ19" s="196"/>
      <c r="AK19" s="196"/>
      <c r="AL19" s="196"/>
      <c r="AM19" s="196"/>
      <c r="AN19" s="196"/>
      <c r="AO19" s="196"/>
      <c r="AP19" s="219"/>
      <c r="AQ19" s="219"/>
      <c r="AR19" s="219"/>
      <c r="AS19" s="219"/>
      <c r="AT19" s="219"/>
      <c r="AU19" s="219"/>
      <c r="AV19" s="1706"/>
      <c r="AW19" s="1706"/>
      <c r="AX19" s="222" t="s">
        <v>582</v>
      </c>
      <c r="AY19" s="222" t="s">
        <v>583</v>
      </c>
      <c r="AZ19" s="196"/>
      <c r="BA19" s="196"/>
      <c r="BB19" s="196"/>
      <c r="BC19" s="196"/>
      <c r="BD19" s="196"/>
      <c r="BE19" s="196"/>
      <c r="BF19" s="196"/>
      <c r="BG19" s="196"/>
      <c r="BH19" s="196"/>
      <c r="BI19" s="196"/>
      <c r="BJ19" s="196"/>
      <c r="BK19" s="196"/>
      <c r="BL19" s="196"/>
      <c r="BM19" s="196"/>
      <c r="BN19" s="196"/>
      <c r="BO19" s="196"/>
      <c r="BP19" s="196"/>
      <c r="BQ19" s="219"/>
      <c r="BR19" s="219"/>
      <c r="BS19" s="219"/>
      <c r="BT19" s="219"/>
      <c r="BU19" s="219"/>
      <c r="BV19" s="219"/>
      <c r="BW19" s="219"/>
      <c r="BX19" s="219"/>
      <c r="BY19" s="219"/>
      <c r="BZ19" s="219"/>
      <c r="CA19" s="219"/>
      <c r="CB19" s="219"/>
      <c r="CC19" s="219"/>
      <c r="CD19" s="219"/>
      <c r="CE19" s="219"/>
      <c r="CF19" s="219"/>
      <c r="CG19" s="219"/>
      <c r="CH19" s="219"/>
      <c r="CI19" s="219"/>
      <c r="CJ19" s="219"/>
      <c r="CK19" s="219"/>
      <c r="CL19" s="219"/>
      <c r="CM19" s="219"/>
      <c r="CN19" s="219"/>
      <c r="CO19" s="219"/>
      <c r="CP19" s="219"/>
      <c r="CQ19" s="219"/>
      <c r="CR19" s="219"/>
      <c r="CS19" s="219"/>
      <c r="CT19" s="219"/>
      <c r="CU19" s="219"/>
      <c r="CV19" s="219"/>
      <c r="CW19" s="219"/>
      <c r="CX19" s="219"/>
      <c r="CY19" s="219"/>
      <c r="CZ19" s="219"/>
      <c r="DA19" s="219"/>
      <c r="DB19" s="219"/>
      <c r="DC19" s="219"/>
      <c r="DD19" s="219"/>
      <c r="DE19" s="219"/>
      <c r="DF19" s="219"/>
      <c r="DG19" s="219"/>
      <c r="DH19" s="219"/>
      <c r="DI19" s="219"/>
      <c r="DJ19" s="219"/>
      <c r="DK19" s="219"/>
      <c r="DL19" s="219"/>
      <c r="DM19" s="219"/>
      <c r="DN19" s="219"/>
      <c r="DO19" s="219"/>
      <c r="DP19" s="219"/>
      <c r="DQ19" s="219"/>
      <c r="DR19" s="219"/>
      <c r="DS19" s="219"/>
      <c r="DT19" s="219"/>
      <c r="DU19" s="219"/>
      <c r="DV19" s="219"/>
      <c r="DW19" s="219"/>
    </row>
    <row r="20" spans="1:127" s="223" customFormat="1" ht="21" customHeight="1">
      <c r="A20" s="196"/>
      <c r="B20" s="220">
        <v>3</v>
      </c>
      <c r="C20" s="1675" t="s">
        <v>584</v>
      </c>
      <c r="D20" s="1676"/>
      <c r="E20" s="1676"/>
      <c r="F20" s="1676"/>
      <c r="G20" s="1676"/>
      <c r="H20" s="1676"/>
      <c r="I20" s="1676"/>
      <c r="J20" s="1677"/>
      <c r="K20" s="952"/>
      <c r="L20" s="952">
        <v>1</v>
      </c>
      <c r="M20" s="952">
        <v>0</v>
      </c>
      <c r="N20" s="953"/>
      <c r="O20" s="954"/>
      <c r="P20" s="203"/>
      <c r="Q20" s="220">
        <v>32</v>
      </c>
      <c r="R20" s="1669" t="s">
        <v>585</v>
      </c>
      <c r="S20" s="1670"/>
      <c r="T20" s="1670"/>
      <c r="U20" s="1670"/>
      <c r="V20" s="1670"/>
      <c r="W20" s="1670"/>
      <c r="X20" s="1670"/>
      <c r="Y20" s="1671"/>
      <c r="Z20" s="954">
        <v>1</v>
      </c>
      <c r="AA20" s="954"/>
      <c r="AB20" s="954"/>
      <c r="AC20" s="954"/>
      <c r="AD20" s="954">
        <v>0</v>
      </c>
      <c r="AE20" s="196"/>
      <c r="AF20" s="221">
        <f t="shared" si="0"/>
        <v>0.89</v>
      </c>
      <c r="AG20" s="221">
        <f t="shared" si="1"/>
        <v>1</v>
      </c>
      <c r="AH20" s="196"/>
      <c r="AI20" s="196"/>
      <c r="AJ20" s="196"/>
      <c r="AK20" s="196"/>
      <c r="AL20" s="196"/>
      <c r="AM20" s="224">
        <v>4</v>
      </c>
      <c r="AN20" s="224">
        <f>58</f>
        <v>58</v>
      </c>
      <c r="AO20" s="224" t="s">
        <v>586</v>
      </c>
      <c r="AP20" s="219"/>
      <c r="AQ20" s="225">
        <v>4</v>
      </c>
      <c r="AR20" s="1704" t="s">
        <v>556</v>
      </c>
      <c r="AS20" s="1704"/>
      <c r="AT20" s="1704"/>
      <c r="AU20" s="1704"/>
      <c r="AV20" s="226">
        <f>SUM(Z18:Z46,K18:K46)</f>
        <v>14</v>
      </c>
      <c r="AW20" s="226">
        <f>AQ20*AV20</f>
        <v>56</v>
      </c>
      <c r="AX20" s="227">
        <f>AV20/$AV$25</f>
        <v>0.2413793103448276</v>
      </c>
      <c r="AY20" s="227">
        <f>AV20/SUM($AV$20:$AV$23)</f>
        <v>0.34146341463414637</v>
      </c>
      <c r="AZ20" s="228"/>
      <c r="BA20" s="196"/>
      <c r="BB20" s="196"/>
      <c r="BC20" s="196"/>
      <c r="BD20" s="196"/>
      <c r="BE20" s="196"/>
      <c r="BF20" s="196"/>
      <c r="BG20" s="196"/>
      <c r="BH20" s="196"/>
      <c r="BI20" s="196"/>
      <c r="BJ20" s="196"/>
      <c r="BK20" s="196"/>
      <c r="BL20" s="196"/>
      <c r="BM20" s="196"/>
      <c r="BN20" s="196"/>
      <c r="BO20" s="196"/>
      <c r="BP20" s="196"/>
      <c r="BQ20" s="219"/>
      <c r="BR20" s="219"/>
      <c r="BS20" s="219"/>
      <c r="BT20" s="219"/>
      <c r="BU20" s="219"/>
      <c r="BV20" s="219"/>
      <c r="BW20" s="219"/>
      <c r="BX20" s="219"/>
      <c r="BY20" s="219"/>
      <c r="BZ20" s="219"/>
      <c r="CA20" s="219"/>
      <c r="CB20" s="219"/>
      <c r="CC20" s="219"/>
      <c r="CD20" s="219"/>
      <c r="CE20" s="219"/>
      <c r="CF20" s="219"/>
      <c r="CG20" s="219"/>
      <c r="CH20" s="219"/>
      <c r="CI20" s="219"/>
      <c r="CJ20" s="219"/>
      <c r="CK20" s="219"/>
      <c r="CL20" s="219"/>
      <c r="CM20" s="219"/>
      <c r="CN20" s="219"/>
      <c r="CO20" s="219"/>
      <c r="CP20" s="219"/>
      <c r="CQ20" s="219"/>
      <c r="CR20" s="219"/>
      <c r="CS20" s="219"/>
      <c r="CT20" s="219"/>
      <c r="CU20" s="219"/>
      <c r="CV20" s="219"/>
      <c r="CW20" s="219"/>
      <c r="CX20" s="219"/>
      <c r="CY20" s="219"/>
      <c r="CZ20" s="219"/>
      <c r="DA20" s="219"/>
      <c r="DB20" s="219"/>
      <c r="DC20" s="219"/>
      <c r="DD20" s="219"/>
      <c r="DE20" s="219"/>
      <c r="DF20" s="219"/>
      <c r="DG20" s="219"/>
      <c r="DH20" s="219"/>
      <c r="DI20" s="219"/>
      <c r="DJ20" s="219"/>
      <c r="DK20" s="219"/>
      <c r="DL20" s="219"/>
      <c r="DM20" s="219"/>
      <c r="DN20" s="219"/>
      <c r="DO20" s="219"/>
      <c r="DP20" s="219"/>
      <c r="DQ20" s="219"/>
      <c r="DR20" s="219"/>
      <c r="DS20" s="219"/>
      <c r="DT20" s="219"/>
      <c r="DU20" s="219"/>
      <c r="DV20" s="219"/>
      <c r="DW20" s="219"/>
    </row>
    <row r="21" spans="1:127" s="223" customFormat="1" ht="21" customHeight="1">
      <c r="A21" s="196"/>
      <c r="B21" s="220">
        <v>4</v>
      </c>
      <c r="C21" s="1669" t="s">
        <v>587</v>
      </c>
      <c r="D21" s="1670"/>
      <c r="E21" s="1670"/>
      <c r="F21" s="1670"/>
      <c r="G21" s="1670"/>
      <c r="H21" s="1670"/>
      <c r="I21" s="1670"/>
      <c r="J21" s="1671"/>
      <c r="K21" s="952">
        <v>0</v>
      </c>
      <c r="L21" s="952">
        <v>1</v>
      </c>
      <c r="M21" s="952"/>
      <c r="N21" s="953"/>
      <c r="O21" s="954"/>
      <c r="P21" s="203"/>
      <c r="Q21" s="220">
        <v>33</v>
      </c>
      <c r="R21" s="1672" t="s">
        <v>588</v>
      </c>
      <c r="S21" s="1673"/>
      <c r="T21" s="1673"/>
      <c r="U21" s="1673"/>
      <c r="V21" s="1673"/>
      <c r="W21" s="1673"/>
      <c r="X21" s="1673"/>
      <c r="Y21" s="1674"/>
      <c r="Z21" s="954"/>
      <c r="AA21" s="954">
        <v>0</v>
      </c>
      <c r="AB21" s="954">
        <v>1</v>
      </c>
      <c r="AC21" s="954">
        <v>0</v>
      </c>
      <c r="AD21" s="954"/>
      <c r="AE21" s="196"/>
      <c r="AF21" s="221">
        <f t="shared" si="0"/>
        <v>0.89</v>
      </c>
      <c r="AG21" s="221">
        <f t="shared" si="1"/>
        <v>0.79</v>
      </c>
      <c r="AH21" s="196"/>
      <c r="AI21" s="196"/>
      <c r="AJ21" s="196"/>
      <c r="AK21" s="196"/>
      <c r="AL21" s="196"/>
      <c r="AM21" s="224">
        <v>3</v>
      </c>
      <c r="AN21" s="224">
        <f>58</f>
        <v>58</v>
      </c>
      <c r="AO21" s="224" t="s">
        <v>586</v>
      </c>
      <c r="AP21" s="224"/>
      <c r="AQ21" s="225">
        <v>3</v>
      </c>
      <c r="AR21" s="1704" t="s">
        <v>589</v>
      </c>
      <c r="AS21" s="1704"/>
      <c r="AT21" s="1704"/>
      <c r="AU21" s="1704"/>
      <c r="AV21" s="226">
        <f>SUM(L18:L46,AA18:AA46)</f>
        <v>18</v>
      </c>
      <c r="AW21" s="226">
        <f>AQ21*AV21</f>
        <v>54</v>
      </c>
      <c r="AX21" s="227">
        <f>AV21/$AV$25</f>
        <v>0.31034482758620691</v>
      </c>
      <c r="AY21" s="227">
        <f>AV21/SUM($AV$20:$AV$23)</f>
        <v>0.43902439024390244</v>
      </c>
      <c r="AZ21" s="228"/>
      <c r="BA21" s="196"/>
      <c r="BB21" s="196"/>
      <c r="BC21" s="196"/>
      <c r="BD21" s="196"/>
      <c r="BE21" s="196"/>
      <c r="BF21" s="196"/>
      <c r="BG21" s="196"/>
      <c r="BH21" s="196"/>
      <c r="BI21" s="196"/>
      <c r="BJ21" s="196"/>
      <c r="BK21" s="196"/>
      <c r="BL21" s="196"/>
      <c r="BM21" s="196"/>
      <c r="BN21" s="196"/>
      <c r="BO21" s="196"/>
      <c r="BP21" s="196"/>
      <c r="BQ21" s="219"/>
      <c r="BR21" s="229"/>
      <c r="BS21" s="229"/>
      <c r="BT21" s="229"/>
      <c r="BU21" s="229"/>
      <c r="BV21" s="229"/>
      <c r="BW21" s="229"/>
      <c r="BX21" s="22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19"/>
      <c r="CW21" s="219"/>
      <c r="CX21" s="219"/>
      <c r="CY21" s="219"/>
      <c r="CZ21" s="219"/>
      <c r="DA21" s="219"/>
      <c r="DB21" s="219"/>
      <c r="DC21" s="219"/>
      <c r="DD21" s="219"/>
      <c r="DE21" s="219"/>
      <c r="DF21" s="219"/>
      <c r="DG21" s="219"/>
      <c r="DH21" s="219"/>
      <c r="DI21" s="219"/>
      <c r="DJ21" s="219"/>
      <c r="DK21" s="219"/>
      <c r="DL21" s="219"/>
      <c r="DM21" s="219"/>
      <c r="DN21" s="219"/>
      <c r="DO21" s="219"/>
      <c r="DP21" s="219"/>
      <c r="DQ21" s="219"/>
      <c r="DR21" s="219"/>
      <c r="DS21" s="219"/>
      <c r="DT21" s="219"/>
      <c r="DU21" s="219"/>
      <c r="DV21" s="219"/>
      <c r="DW21" s="219"/>
    </row>
    <row r="22" spans="1:127" s="223" customFormat="1" ht="21" customHeight="1">
      <c r="A22" s="196"/>
      <c r="B22" s="220">
        <v>5</v>
      </c>
      <c r="C22" s="1669" t="s">
        <v>590</v>
      </c>
      <c r="D22" s="1670"/>
      <c r="E22" s="1670"/>
      <c r="F22" s="1670"/>
      <c r="G22" s="1670"/>
      <c r="H22" s="1670"/>
      <c r="I22" s="1670"/>
      <c r="J22" s="1671"/>
      <c r="K22" s="952">
        <v>1</v>
      </c>
      <c r="L22" s="952">
        <v>0</v>
      </c>
      <c r="M22" s="952">
        <v>0</v>
      </c>
      <c r="N22" s="953"/>
      <c r="O22" s="954"/>
      <c r="P22" s="203"/>
      <c r="Q22" s="220">
        <v>34</v>
      </c>
      <c r="R22" s="1669" t="s">
        <v>591</v>
      </c>
      <c r="S22" s="1670"/>
      <c r="T22" s="1670"/>
      <c r="U22" s="1670"/>
      <c r="V22" s="1670"/>
      <c r="W22" s="1670"/>
      <c r="X22" s="1670"/>
      <c r="Y22" s="1671"/>
      <c r="Z22" s="954"/>
      <c r="AA22" s="954"/>
      <c r="AB22" s="954"/>
      <c r="AC22" s="954">
        <v>0</v>
      </c>
      <c r="AD22" s="954">
        <v>1</v>
      </c>
      <c r="AE22" s="196"/>
      <c r="AF22" s="221">
        <f t="shared" si="0"/>
        <v>1</v>
      </c>
      <c r="AG22" s="221">
        <f t="shared" si="1"/>
        <v>1</v>
      </c>
      <c r="AH22" s="196"/>
      <c r="AI22" s="196"/>
      <c r="AJ22" s="196"/>
      <c r="AK22" s="196"/>
      <c r="AL22" s="196"/>
      <c r="AM22" s="224">
        <v>2</v>
      </c>
      <c r="AN22" s="224">
        <f>58</f>
        <v>58</v>
      </c>
      <c r="AO22" s="224" t="s">
        <v>586</v>
      </c>
      <c r="AP22" s="225"/>
      <c r="AQ22" s="225">
        <v>2</v>
      </c>
      <c r="AR22" s="1704" t="s">
        <v>563</v>
      </c>
      <c r="AS22" s="1704"/>
      <c r="AT22" s="1704"/>
      <c r="AU22" s="1704"/>
      <c r="AV22" s="226">
        <f>SUM(M18:M46,AB18:AB46)</f>
        <v>7</v>
      </c>
      <c r="AW22" s="226">
        <f>AQ22*AV22</f>
        <v>14</v>
      </c>
      <c r="AX22" s="227">
        <f>AV22/$AV$25</f>
        <v>0.1206896551724138</v>
      </c>
      <c r="AY22" s="227">
        <f>AV22/SUM($AV$20:$AV$23)</f>
        <v>0.17073170731707318</v>
      </c>
      <c r="AZ22" s="228"/>
      <c r="BA22" s="196"/>
      <c r="BB22" s="196"/>
      <c r="BC22" s="196" t="s">
        <v>592</v>
      </c>
      <c r="BD22" s="196"/>
      <c r="BE22" s="196"/>
      <c r="BF22" s="196"/>
      <c r="BG22" s="196"/>
      <c r="BH22" s="196"/>
      <c r="BI22" s="196"/>
      <c r="BJ22" s="196"/>
      <c r="BK22" s="196"/>
      <c r="BL22" s="196"/>
      <c r="BM22" s="196"/>
      <c r="BN22" s="196"/>
      <c r="BO22" s="196"/>
      <c r="BP22" s="196"/>
      <c r="BQ22" s="219"/>
      <c r="BR22" s="229"/>
      <c r="BS22" s="229"/>
      <c r="BT22" s="229"/>
      <c r="BU22" s="229"/>
      <c r="BV22" s="229"/>
      <c r="BW22" s="229"/>
      <c r="BX22" s="229"/>
      <c r="BY22" s="219"/>
      <c r="BZ22" s="219"/>
      <c r="CA22" s="219"/>
      <c r="CB22" s="219"/>
      <c r="CC22" s="219"/>
      <c r="CD22" s="219"/>
      <c r="CE22" s="219"/>
      <c r="CF22" s="219"/>
      <c r="CG22" s="219"/>
      <c r="CH22" s="219"/>
      <c r="CI22" s="219"/>
      <c r="CJ22" s="219"/>
      <c r="CK22" s="219"/>
      <c r="CL22" s="219"/>
      <c r="CM22" s="219"/>
      <c r="CN22" s="219"/>
      <c r="CO22" s="219"/>
      <c r="CP22" s="219"/>
      <c r="CQ22" s="219"/>
      <c r="CR22" s="219"/>
      <c r="CS22" s="219"/>
      <c r="CT22" s="219"/>
      <c r="CU22" s="219"/>
      <c r="CV22" s="219"/>
      <c r="CW22" s="219"/>
      <c r="CX22" s="219"/>
      <c r="CY22" s="219"/>
      <c r="CZ22" s="219"/>
      <c r="DA22" s="219"/>
      <c r="DB22" s="219"/>
      <c r="DC22" s="219"/>
      <c r="DD22" s="219"/>
      <c r="DE22" s="219"/>
      <c r="DF22" s="219"/>
      <c r="DG22" s="219"/>
      <c r="DH22" s="219"/>
      <c r="DI22" s="219"/>
      <c r="DJ22" s="219"/>
      <c r="DK22" s="219"/>
      <c r="DL22" s="219"/>
      <c r="DM22" s="219"/>
      <c r="DN22" s="219"/>
      <c r="DO22" s="219"/>
      <c r="DP22" s="219"/>
      <c r="DQ22" s="219"/>
      <c r="DR22" s="219"/>
      <c r="DS22" s="219"/>
      <c r="DT22" s="219"/>
      <c r="DU22" s="219"/>
      <c r="DV22" s="219"/>
      <c r="DW22" s="219"/>
    </row>
    <row r="23" spans="1:127" s="223" customFormat="1" ht="21" customHeight="1">
      <c r="A23" s="196"/>
      <c r="B23" s="220">
        <v>6</v>
      </c>
      <c r="C23" s="1669" t="s">
        <v>593</v>
      </c>
      <c r="D23" s="1670"/>
      <c r="E23" s="1670"/>
      <c r="F23" s="1670"/>
      <c r="G23" s="1670"/>
      <c r="H23" s="1670"/>
      <c r="I23" s="1670"/>
      <c r="J23" s="1671"/>
      <c r="K23" s="952">
        <v>1</v>
      </c>
      <c r="L23" s="952">
        <v>0</v>
      </c>
      <c r="M23" s="952"/>
      <c r="N23" s="953"/>
      <c r="O23" s="954"/>
      <c r="P23" s="203"/>
      <c r="Q23" s="220">
        <v>35</v>
      </c>
      <c r="R23" s="1672" t="s">
        <v>594</v>
      </c>
      <c r="S23" s="1673"/>
      <c r="T23" s="1673"/>
      <c r="U23" s="1673"/>
      <c r="V23" s="1673"/>
      <c r="W23" s="1673"/>
      <c r="X23" s="1673"/>
      <c r="Y23" s="1674"/>
      <c r="Z23" s="954"/>
      <c r="AA23" s="954">
        <v>1</v>
      </c>
      <c r="AB23" s="954">
        <v>0</v>
      </c>
      <c r="AC23" s="954"/>
      <c r="AD23" s="954">
        <v>0</v>
      </c>
      <c r="AE23" s="196"/>
      <c r="AF23" s="221">
        <f t="shared" si="0"/>
        <v>1</v>
      </c>
      <c r="AG23" s="221">
        <f t="shared" si="1"/>
        <v>0.89</v>
      </c>
      <c r="AH23" s="196"/>
      <c r="AI23" s="196"/>
      <c r="AJ23" s="196"/>
      <c r="AK23" s="196"/>
      <c r="AL23" s="196"/>
      <c r="AM23" s="224">
        <v>1</v>
      </c>
      <c r="AN23" s="224">
        <f>58</f>
        <v>58</v>
      </c>
      <c r="AO23" s="224" t="s">
        <v>586</v>
      </c>
      <c r="AP23" s="225"/>
      <c r="AQ23" s="225">
        <v>1</v>
      </c>
      <c r="AR23" s="1704" t="s">
        <v>566</v>
      </c>
      <c r="AS23" s="1704"/>
      <c r="AT23" s="1704"/>
      <c r="AU23" s="1704"/>
      <c r="AV23" s="226">
        <f>SUM(N18:N46,AC18:AC46)</f>
        <v>2</v>
      </c>
      <c r="AW23" s="226">
        <f>AQ23*AV23</f>
        <v>2</v>
      </c>
      <c r="AX23" s="227">
        <f>AV23/$AV$25</f>
        <v>3.4482758620689655E-2</v>
      </c>
      <c r="AY23" s="227">
        <f>AV23/SUM($AV$20:$AV$23)</f>
        <v>4.878048780487805E-2</v>
      </c>
      <c r="AZ23" s="228"/>
      <c r="BA23" s="196"/>
      <c r="BB23" s="196"/>
      <c r="BC23" s="196"/>
      <c r="BD23" s="196"/>
      <c r="BE23" s="196"/>
      <c r="BF23" s="196"/>
      <c r="BG23" s="196"/>
      <c r="BH23" s="196"/>
      <c r="BI23" s="196"/>
      <c r="BJ23" s="196"/>
      <c r="BK23" s="196"/>
      <c r="BL23" s="196"/>
      <c r="BM23" s="196"/>
      <c r="BN23" s="196"/>
      <c r="BO23" s="196"/>
      <c r="BP23" s="196"/>
      <c r="BQ23" s="219"/>
      <c r="BR23" s="229"/>
      <c r="BS23" s="229"/>
      <c r="BT23" s="229"/>
      <c r="BU23" s="229"/>
      <c r="BV23" s="229"/>
      <c r="BW23" s="229"/>
      <c r="BX23" s="22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c r="CY23" s="219"/>
      <c r="CZ23" s="219"/>
      <c r="DA23" s="219"/>
      <c r="DB23" s="219"/>
      <c r="DC23" s="219"/>
      <c r="DD23" s="219"/>
      <c r="DE23" s="219"/>
      <c r="DF23" s="219"/>
      <c r="DG23" s="219"/>
      <c r="DH23" s="219"/>
      <c r="DI23" s="219"/>
      <c r="DJ23" s="219"/>
      <c r="DK23" s="219"/>
      <c r="DL23" s="219"/>
      <c r="DM23" s="219"/>
      <c r="DN23" s="219"/>
      <c r="DO23" s="219"/>
      <c r="DP23" s="219"/>
      <c r="DQ23" s="219"/>
      <c r="DR23" s="219"/>
      <c r="DS23" s="219"/>
      <c r="DT23" s="219"/>
      <c r="DU23" s="219"/>
      <c r="DV23" s="219"/>
      <c r="DW23" s="219"/>
    </row>
    <row r="24" spans="1:127" s="223" customFormat="1" ht="21" customHeight="1" thickBot="1">
      <c r="A24" s="196"/>
      <c r="B24" s="220">
        <v>7</v>
      </c>
      <c r="C24" s="1699" t="s">
        <v>595</v>
      </c>
      <c r="D24" s="1700"/>
      <c r="E24" s="1700"/>
      <c r="F24" s="1700"/>
      <c r="G24" s="1700"/>
      <c r="H24" s="1700"/>
      <c r="I24" s="1700"/>
      <c r="J24" s="1701"/>
      <c r="K24" s="952">
        <v>0</v>
      </c>
      <c r="L24" s="952">
        <v>1</v>
      </c>
      <c r="M24" s="952"/>
      <c r="N24" s="953"/>
      <c r="O24" s="954"/>
      <c r="P24" s="203"/>
      <c r="Q24" s="220">
        <v>36</v>
      </c>
      <c r="R24" s="1669" t="s">
        <v>596</v>
      </c>
      <c r="S24" s="1670"/>
      <c r="T24" s="1670"/>
      <c r="U24" s="1670"/>
      <c r="V24" s="1670"/>
      <c r="W24" s="1670"/>
      <c r="X24" s="1670"/>
      <c r="Y24" s="1671"/>
      <c r="Z24" s="954"/>
      <c r="AA24" s="954"/>
      <c r="AB24" s="954"/>
      <c r="AC24" s="954">
        <v>0</v>
      </c>
      <c r="AD24" s="954">
        <v>1</v>
      </c>
      <c r="AE24" s="196"/>
      <c r="AF24" s="221">
        <f t="shared" si="0"/>
        <v>0.89</v>
      </c>
      <c r="AG24" s="221">
        <f t="shared" si="1"/>
        <v>1</v>
      </c>
      <c r="AH24" s="196"/>
      <c r="AI24" s="196"/>
      <c r="AJ24" s="196"/>
      <c r="AK24" s="196"/>
      <c r="AL24" s="196"/>
      <c r="AM24" s="224">
        <v>0</v>
      </c>
      <c r="AN24" s="224">
        <f>58</f>
        <v>58</v>
      </c>
      <c r="AO24" s="224" t="s">
        <v>586</v>
      </c>
      <c r="AP24" s="225"/>
      <c r="AQ24" s="225">
        <v>0</v>
      </c>
      <c r="AR24" s="1702" t="s">
        <v>508</v>
      </c>
      <c r="AS24" s="1702"/>
      <c r="AT24" s="1702"/>
      <c r="AU24" s="1702"/>
      <c r="AV24" s="230">
        <f>SUM(O18:O46,AD18:AD46)</f>
        <v>17</v>
      </c>
      <c r="AW24" s="230">
        <f>AQ24*AV24</f>
        <v>0</v>
      </c>
      <c r="AX24" s="231">
        <f>AV24/$AV$25</f>
        <v>0.29310344827586204</v>
      </c>
      <c r="AY24" s="231" t="s">
        <v>597</v>
      </c>
      <c r="AZ24" s="228"/>
      <c r="BA24" s="196"/>
      <c r="BB24" s="196"/>
      <c r="BC24" s="196"/>
      <c r="BD24" s="196"/>
      <c r="BE24" s="196"/>
      <c r="BF24" s="196"/>
      <c r="BG24" s="196"/>
      <c r="BH24" s="196"/>
      <c r="BI24" s="196"/>
      <c r="BJ24" s="196"/>
      <c r="BK24" s="196"/>
      <c r="BL24" s="196"/>
      <c r="BM24" s="196"/>
      <c r="BN24" s="196"/>
      <c r="BO24" s="196"/>
      <c r="BP24" s="196"/>
      <c r="BQ24" s="232"/>
      <c r="BR24" s="232"/>
      <c r="BS24" s="232"/>
      <c r="BT24" s="232"/>
      <c r="BU24" s="232"/>
      <c r="BV24" s="232"/>
      <c r="BW24" s="232"/>
      <c r="BX24" s="232"/>
      <c r="BY24" s="232"/>
      <c r="BZ24" s="232"/>
      <c r="CA24" s="232"/>
      <c r="CB24" s="232"/>
      <c r="CC24" s="232"/>
      <c r="CD24" s="232"/>
      <c r="CE24" s="232"/>
      <c r="CF24" s="232"/>
      <c r="CG24" s="232"/>
      <c r="CH24" s="232"/>
      <c r="CI24" s="232"/>
      <c r="CJ24" s="232"/>
      <c r="CK24" s="232"/>
      <c r="CL24" s="232"/>
      <c r="CM24" s="232"/>
      <c r="CN24" s="232"/>
      <c r="CO24" s="232"/>
      <c r="CP24" s="232"/>
      <c r="CQ24" s="232"/>
      <c r="CR24" s="232"/>
      <c r="CS24" s="232"/>
      <c r="CT24" s="232"/>
      <c r="CU24" s="232"/>
      <c r="CV24" s="232"/>
      <c r="CW24" s="232"/>
      <c r="CX24" s="232"/>
      <c r="CY24" s="232"/>
      <c r="CZ24" s="232"/>
      <c r="DA24" s="232"/>
      <c r="DB24" s="232"/>
      <c r="DC24" s="232"/>
      <c r="DD24" s="232"/>
      <c r="DE24" s="232"/>
      <c r="DF24" s="232"/>
      <c r="DG24" s="232"/>
      <c r="DH24" s="232"/>
      <c r="DI24" s="232"/>
      <c r="DJ24" s="232"/>
      <c r="DK24" s="232"/>
      <c r="DL24" s="232"/>
      <c r="DM24" s="232"/>
      <c r="DN24" s="232"/>
      <c r="DO24" s="232"/>
      <c r="DP24" s="232"/>
      <c r="DQ24" s="232"/>
      <c r="DR24" s="232"/>
      <c r="DS24" s="232"/>
      <c r="DT24" s="232"/>
      <c r="DU24" s="232"/>
      <c r="DV24" s="232"/>
      <c r="DW24" s="232"/>
    </row>
    <row r="25" spans="1:127" s="223" customFormat="1" ht="21" customHeight="1" thickTop="1">
      <c r="A25" s="196"/>
      <c r="B25" s="220">
        <v>8</v>
      </c>
      <c r="C25" s="1669" t="s">
        <v>598</v>
      </c>
      <c r="D25" s="1670"/>
      <c r="E25" s="1670"/>
      <c r="F25" s="1670"/>
      <c r="G25" s="1670"/>
      <c r="H25" s="1670"/>
      <c r="I25" s="1670"/>
      <c r="J25" s="1671"/>
      <c r="K25" s="952">
        <v>0</v>
      </c>
      <c r="L25" s="952">
        <v>1</v>
      </c>
      <c r="M25" s="952">
        <v>0</v>
      </c>
      <c r="N25" s="953"/>
      <c r="O25" s="954">
        <v>0</v>
      </c>
      <c r="P25" s="203"/>
      <c r="Q25" s="220">
        <v>37</v>
      </c>
      <c r="R25" s="1669" t="s">
        <v>599</v>
      </c>
      <c r="S25" s="1670"/>
      <c r="T25" s="1670"/>
      <c r="U25" s="1670"/>
      <c r="V25" s="1670"/>
      <c r="W25" s="1670"/>
      <c r="X25" s="1670"/>
      <c r="Y25" s="1671"/>
      <c r="Z25" s="954"/>
      <c r="AA25" s="954">
        <v>1</v>
      </c>
      <c r="AB25" s="954"/>
      <c r="AC25" s="954"/>
      <c r="AD25" s="954">
        <v>0</v>
      </c>
      <c r="AE25" s="196"/>
      <c r="AF25" s="221">
        <f t="shared" si="0"/>
        <v>0.89</v>
      </c>
      <c r="AG25" s="221">
        <f t="shared" si="1"/>
        <v>0.89</v>
      </c>
      <c r="AH25" s="196"/>
      <c r="AI25" s="196"/>
      <c r="AJ25" s="196"/>
      <c r="AK25" s="196"/>
      <c r="AL25" s="196"/>
      <c r="AM25" s="228"/>
      <c r="AN25" s="228"/>
      <c r="AO25" s="228"/>
      <c r="AP25" s="228"/>
      <c r="AQ25" s="228"/>
      <c r="AR25" s="1703" t="s">
        <v>5</v>
      </c>
      <c r="AS25" s="1703"/>
      <c r="AT25" s="1703"/>
      <c r="AU25" s="1703"/>
      <c r="AV25" s="233">
        <f>SUM(AV20:AV24)</f>
        <v>58</v>
      </c>
      <c r="AW25" s="233">
        <f>SUM(AW20:AW24)</f>
        <v>126</v>
      </c>
      <c r="AX25" s="234">
        <f>SUM(AX20:AX24)</f>
        <v>1</v>
      </c>
      <c r="AY25" s="234">
        <f>SUM(AY20:AY24)</f>
        <v>1</v>
      </c>
      <c r="AZ25" s="228"/>
      <c r="BA25" s="196"/>
      <c r="BB25" s="196"/>
      <c r="BC25" s="196"/>
      <c r="BD25" s="196"/>
      <c r="BE25" s="196"/>
      <c r="BF25" s="196"/>
      <c r="BG25" s="196"/>
      <c r="BH25" s="196"/>
      <c r="BI25" s="196"/>
      <c r="BJ25" s="196"/>
      <c r="BK25" s="196"/>
      <c r="BL25" s="196"/>
      <c r="BM25" s="196"/>
      <c r="BN25" s="196"/>
      <c r="BO25" s="196"/>
      <c r="BP25" s="196"/>
      <c r="BQ25" s="219"/>
      <c r="BR25" s="219"/>
      <c r="BS25" s="219"/>
      <c r="BT25" s="219"/>
      <c r="BU25" s="219"/>
      <c r="BV25" s="219"/>
      <c r="BW25" s="219"/>
      <c r="BX25" s="219"/>
      <c r="BY25" s="219"/>
      <c r="BZ25" s="219"/>
      <c r="CA25" s="219"/>
      <c r="CB25" s="219"/>
      <c r="CC25" s="219"/>
      <c r="CD25" s="219"/>
      <c r="CE25" s="219"/>
      <c r="CF25" s="219"/>
      <c r="CG25" s="219"/>
      <c r="CH25" s="219"/>
      <c r="CI25" s="219"/>
      <c r="CJ25" s="219"/>
      <c r="CK25" s="219"/>
      <c r="CL25" s="219"/>
      <c r="CM25" s="219"/>
      <c r="CN25" s="219"/>
      <c r="CO25" s="219"/>
      <c r="CP25" s="219"/>
      <c r="CQ25" s="219"/>
      <c r="CR25" s="219"/>
      <c r="CS25" s="219"/>
      <c r="CT25" s="219"/>
      <c r="CU25" s="219"/>
      <c r="CV25" s="219"/>
      <c r="CW25" s="219"/>
      <c r="CX25" s="219"/>
      <c r="CY25" s="219"/>
      <c r="CZ25" s="219"/>
      <c r="DA25" s="219"/>
      <c r="DB25" s="219"/>
      <c r="DC25" s="219"/>
      <c r="DD25" s="219"/>
      <c r="DE25" s="219"/>
      <c r="DF25" s="219"/>
      <c r="DG25" s="219"/>
      <c r="DH25" s="219"/>
      <c r="DI25" s="219"/>
      <c r="DJ25" s="219"/>
      <c r="DK25" s="219"/>
      <c r="DL25" s="219"/>
      <c r="DM25" s="219"/>
      <c r="DN25" s="219"/>
      <c r="DO25" s="219"/>
      <c r="DP25" s="219"/>
      <c r="DQ25" s="219"/>
      <c r="DR25" s="219"/>
      <c r="DS25" s="219"/>
      <c r="DT25" s="219"/>
      <c r="DU25" s="219"/>
      <c r="DV25" s="219"/>
      <c r="DW25" s="219"/>
    </row>
    <row r="26" spans="1:127" s="223" customFormat="1" ht="21" customHeight="1">
      <c r="A26" s="196"/>
      <c r="B26" s="220">
        <v>9</v>
      </c>
      <c r="C26" s="1675" t="s">
        <v>600</v>
      </c>
      <c r="D26" s="1676"/>
      <c r="E26" s="1676"/>
      <c r="F26" s="1676"/>
      <c r="G26" s="1676"/>
      <c r="H26" s="1676"/>
      <c r="I26" s="1676"/>
      <c r="J26" s="1677"/>
      <c r="K26" s="952">
        <v>1</v>
      </c>
      <c r="L26" s="952">
        <v>0</v>
      </c>
      <c r="M26" s="952"/>
      <c r="N26" s="953"/>
      <c r="O26" s="954"/>
      <c r="P26" s="203"/>
      <c r="Q26" s="220">
        <v>38</v>
      </c>
      <c r="R26" s="1669" t="s">
        <v>601</v>
      </c>
      <c r="S26" s="1670"/>
      <c r="T26" s="1670"/>
      <c r="U26" s="1670"/>
      <c r="V26" s="1670"/>
      <c r="W26" s="1670"/>
      <c r="X26" s="1670"/>
      <c r="Y26" s="1671"/>
      <c r="Z26" s="954">
        <v>0</v>
      </c>
      <c r="AA26" s="954">
        <v>1</v>
      </c>
      <c r="AB26" s="954"/>
      <c r="AC26" s="954"/>
      <c r="AD26" s="954">
        <v>0</v>
      </c>
      <c r="AE26" s="196"/>
      <c r="AF26" s="221">
        <f t="shared" si="0"/>
        <v>1</v>
      </c>
      <c r="AG26" s="221">
        <f t="shared" si="1"/>
        <v>0.89</v>
      </c>
      <c r="AH26" s="196"/>
      <c r="AI26" s="196"/>
      <c r="AJ26" s="196"/>
      <c r="AK26" s="196"/>
      <c r="AL26" s="196"/>
      <c r="AM26" s="228"/>
      <c r="AN26" s="228"/>
      <c r="AO26" s="228"/>
      <c r="AP26" s="228"/>
      <c r="AQ26" s="228"/>
      <c r="AR26" s="228"/>
      <c r="AS26" s="228"/>
      <c r="AT26" s="228"/>
      <c r="AU26" s="228"/>
      <c r="AX26" s="228"/>
      <c r="AY26" s="228"/>
      <c r="AZ26" s="228"/>
      <c r="BA26" s="196"/>
      <c r="BB26" s="196"/>
      <c r="BC26" s="196"/>
      <c r="BD26" s="196"/>
      <c r="BE26" s="196"/>
      <c r="BF26" s="196"/>
      <c r="BG26" s="196"/>
      <c r="BH26" s="196"/>
      <c r="BI26" s="196"/>
      <c r="BJ26" s="196"/>
      <c r="BK26" s="196"/>
      <c r="BL26" s="196"/>
      <c r="BM26" s="196"/>
      <c r="BN26" s="196"/>
      <c r="BO26" s="196"/>
      <c r="BP26" s="196"/>
      <c r="BQ26" s="219"/>
      <c r="BR26" s="219"/>
      <c r="BS26" s="219"/>
      <c r="BT26" s="219"/>
      <c r="BU26" s="219"/>
      <c r="BV26" s="219"/>
      <c r="BW26" s="219"/>
      <c r="BX26" s="219"/>
      <c r="BY26" s="219"/>
      <c r="BZ26" s="219"/>
      <c r="CA26" s="219"/>
      <c r="CB26" s="219"/>
      <c r="CC26" s="219"/>
      <c r="CD26" s="219"/>
      <c r="CE26" s="219"/>
      <c r="CF26" s="219"/>
      <c r="CG26" s="219"/>
      <c r="CH26" s="219"/>
      <c r="CI26" s="219"/>
      <c r="CJ26" s="219"/>
      <c r="CK26" s="219"/>
      <c r="CL26" s="219"/>
      <c r="CM26" s="219"/>
      <c r="CN26" s="219"/>
      <c r="CO26" s="219"/>
      <c r="CP26" s="219"/>
      <c r="CQ26" s="219"/>
      <c r="CR26" s="219"/>
      <c r="CS26" s="219"/>
      <c r="CT26" s="219"/>
      <c r="CU26" s="219"/>
      <c r="CV26" s="219"/>
      <c r="CW26" s="219"/>
      <c r="CX26" s="219"/>
      <c r="CY26" s="219"/>
      <c r="CZ26" s="219"/>
      <c r="DA26" s="219"/>
      <c r="DB26" s="219"/>
      <c r="DC26" s="219"/>
      <c r="DD26" s="219"/>
      <c r="DE26" s="219"/>
      <c r="DF26" s="219"/>
      <c r="DG26" s="219"/>
      <c r="DH26" s="219"/>
      <c r="DI26" s="219"/>
      <c r="DJ26" s="219"/>
      <c r="DK26" s="219"/>
      <c r="DL26" s="219"/>
      <c r="DM26" s="219"/>
      <c r="DN26" s="219"/>
      <c r="DO26" s="219"/>
      <c r="DP26" s="219"/>
      <c r="DQ26" s="219"/>
      <c r="DR26" s="219"/>
      <c r="DS26" s="219"/>
      <c r="DT26" s="219"/>
      <c r="DU26" s="219"/>
      <c r="DV26" s="219"/>
      <c r="DW26" s="219"/>
    </row>
    <row r="27" spans="1:127" s="223" customFormat="1" ht="21" customHeight="1">
      <c r="A27" s="196"/>
      <c r="B27" s="220">
        <v>10</v>
      </c>
      <c r="C27" s="1675" t="s">
        <v>602</v>
      </c>
      <c r="D27" s="1676"/>
      <c r="E27" s="1676"/>
      <c r="F27" s="1676"/>
      <c r="G27" s="1676"/>
      <c r="H27" s="1676"/>
      <c r="I27" s="1676"/>
      <c r="J27" s="1677"/>
      <c r="K27" s="952">
        <v>0</v>
      </c>
      <c r="L27" s="952">
        <v>0</v>
      </c>
      <c r="M27" s="952"/>
      <c r="N27" s="953">
        <v>1</v>
      </c>
      <c r="O27" s="954"/>
      <c r="P27" s="203"/>
      <c r="Q27" s="220">
        <v>39</v>
      </c>
      <c r="R27" s="1669" t="s">
        <v>603</v>
      </c>
      <c r="S27" s="1670"/>
      <c r="T27" s="1670"/>
      <c r="U27" s="1670"/>
      <c r="V27" s="1670"/>
      <c r="W27" s="1670"/>
      <c r="X27" s="1670"/>
      <c r="Y27" s="1671"/>
      <c r="Z27" s="954"/>
      <c r="AA27" s="954"/>
      <c r="AB27" s="954"/>
      <c r="AC27" s="954"/>
      <c r="AD27" s="954">
        <v>1</v>
      </c>
      <c r="AE27" s="196"/>
      <c r="AF27" s="221">
        <f t="shared" si="0"/>
        <v>0.69</v>
      </c>
      <c r="AG27" s="221">
        <f t="shared" si="1"/>
        <v>1</v>
      </c>
      <c r="AH27" s="196"/>
      <c r="AI27" s="196"/>
      <c r="AJ27" s="196"/>
      <c r="AK27" s="196"/>
      <c r="AL27" s="196"/>
      <c r="AM27" s="228"/>
      <c r="AN27" s="228"/>
      <c r="AO27" s="228"/>
      <c r="AP27" s="228"/>
      <c r="AQ27" s="228"/>
      <c r="AR27" s="228"/>
      <c r="AS27" s="228"/>
      <c r="AT27" s="228"/>
      <c r="AU27" s="228"/>
      <c r="AV27" s="235" t="s">
        <v>604</v>
      </c>
      <c r="AW27" s="224">
        <f>SUM(AV20:AV23)*AQ20</f>
        <v>164</v>
      </c>
      <c r="AX27" s="228" t="s">
        <v>605</v>
      </c>
      <c r="AY27" s="228"/>
      <c r="AZ27" s="228"/>
      <c r="BA27" s="196"/>
      <c r="BB27" s="196"/>
      <c r="BC27" s="196"/>
      <c r="BD27" s="196"/>
      <c r="BE27" s="196"/>
      <c r="BF27" s="196"/>
      <c r="BG27" s="196"/>
      <c r="BH27" s="196"/>
      <c r="BI27" s="196"/>
      <c r="BJ27" s="196"/>
      <c r="BK27" s="196"/>
      <c r="BL27" s="196"/>
      <c r="BM27" s="196"/>
      <c r="BN27" s="196"/>
      <c r="BO27" s="196"/>
      <c r="BP27" s="196"/>
      <c r="BQ27" s="219"/>
      <c r="BR27" s="219"/>
      <c r="BS27" s="219"/>
      <c r="BT27" s="219"/>
      <c r="BU27" s="219"/>
      <c r="BV27" s="219"/>
      <c r="BW27" s="219"/>
      <c r="BX27" s="219"/>
      <c r="BY27" s="219"/>
      <c r="BZ27" s="219"/>
      <c r="CA27" s="219"/>
      <c r="CB27" s="219"/>
      <c r="CC27" s="219"/>
      <c r="CD27" s="219"/>
      <c r="CE27" s="219"/>
      <c r="CF27" s="219"/>
      <c r="CG27" s="219"/>
      <c r="CH27" s="219"/>
      <c r="CI27" s="219"/>
      <c r="CJ27" s="219"/>
      <c r="CK27" s="219"/>
      <c r="CL27" s="219"/>
      <c r="CM27" s="219"/>
      <c r="CN27" s="219"/>
      <c r="CO27" s="219"/>
      <c r="CP27" s="219"/>
      <c r="CQ27" s="219"/>
      <c r="CR27" s="219"/>
      <c r="CS27" s="219"/>
      <c r="CT27" s="219"/>
      <c r="CU27" s="219"/>
      <c r="CV27" s="219"/>
      <c r="CW27" s="219"/>
      <c r="CX27" s="219"/>
      <c r="CY27" s="219"/>
      <c r="CZ27" s="219"/>
      <c r="DA27" s="219"/>
      <c r="DB27" s="219"/>
      <c r="DC27" s="219"/>
      <c r="DD27" s="219"/>
      <c r="DE27" s="219"/>
      <c r="DF27" s="219"/>
      <c r="DG27" s="219"/>
      <c r="DH27" s="219"/>
      <c r="DI27" s="219"/>
      <c r="DJ27" s="219"/>
      <c r="DK27" s="219"/>
      <c r="DL27" s="219"/>
      <c r="DM27" s="219"/>
      <c r="DN27" s="219"/>
      <c r="DO27" s="219"/>
      <c r="DP27" s="219"/>
      <c r="DQ27" s="219"/>
      <c r="DR27" s="219"/>
      <c r="DS27" s="219"/>
      <c r="DT27" s="219"/>
      <c r="DU27" s="219"/>
      <c r="DV27" s="219"/>
      <c r="DW27" s="219"/>
    </row>
    <row r="28" spans="1:127" s="223" customFormat="1" ht="21" customHeight="1">
      <c r="A28" s="196"/>
      <c r="B28" s="220">
        <v>11</v>
      </c>
      <c r="C28" s="1669" t="s">
        <v>606</v>
      </c>
      <c r="D28" s="1670"/>
      <c r="E28" s="1670"/>
      <c r="F28" s="1670"/>
      <c r="G28" s="1670"/>
      <c r="H28" s="1670"/>
      <c r="I28" s="1670"/>
      <c r="J28" s="1671"/>
      <c r="K28" s="952">
        <v>0</v>
      </c>
      <c r="L28" s="952"/>
      <c r="M28" s="952">
        <v>0</v>
      </c>
      <c r="N28" s="953"/>
      <c r="O28" s="954">
        <v>1</v>
      </c>
      <c r="P28" s="203"/>
      <c r="Q28" s="220">
        <v>40</v>
      </c>
      <c r="R28" s="1669" t="s">
        <v>607</v>
      </c>
      <c r="S28" s="1670"/>
      <c r="T28" s="1670"/>
      <c r="U28" s="1670"/>
      <c r="V28" s="1670"/>
      <c r="W28" s="1670"/>
      <c r="X28" s="1670"/>
      <c r="Y28" s="1671"/>
      <c r="Z28" s="954"/>
      <c r="AA28" s="954"/>
      <c r="AB28" s="954"/>
      <c r="AC28" s="954"/>
      <c r="AD28" s="954">
        <v>1</v>
      </c>
      <c r="AE28" s="196"/>
      <c r="AF28" s="221">
        <f t="shared" si="0"/>
        <v>1</v>
      </c>
      <c r="AG28" s="221">
        <f t="shared" si="1"/>
        <v>1</v>
      </c>
      <c r="AH28" s="196"/>
      <c r="AI28" s="196"/>
      <c r="AJ28" s="196"/>
      <c r="AK28" s="196"/>
      <c r="AL28" s="196"/>
      <c r="AM28" s="228"/>
      <c r="AN28" s="228"/>
      <c r="AO28" s="228"/>
      <c r="AP28" s="228"/>
      <c r="AQ28" s="228"/>
      <c r="AR28" s="228"/>
      <c r="AS28" s="228"/>
      <c r="AT28" s="228"/>
      <c r="AU28" s="235"/>
      <c r="AV28" s="228"/>
      <c r="AW28" s="228"/>
      <c r="AX28" s="228"/>
      <c r="AY28" s="228"/>
      <c r="AZ28" s="228"/>
      <c r="BA28" s="196"/>
      <c r="BB28" s="196"/>
      <c r="BC28" s="196"/>
      <c r="BD28" s="196"/>
      <c r="BE28" s="196"/>
      <c r="BF28" s="196"/>
      <c r="BG28" s="196"/>
      <c r="BH28" s="196"/>
      <c r="BI28" s="196"/>
      <c r="BJ28" s="196"/>
      <c r="BK28" s="196"/>
      <c r="BL28" s="196"/>
      <c r="BM28" s="196"/>
      <c r="BN28" s="196"/>
      <c r="BO28" s="196"/>
      <c r="BP28" s="196"/>
      <c r="BQ28" s="219"/>
      <c r="BR28" s="219"/>
      <c r="BS28" s="219"/>
      <c r="BT28" s="219"/>
      <c r="BU28" s="219"/>
      <c r="BV28" s="219"/>
      <c r="BW28" s="219"/>
      <c r="BX28" s="219"/>
      <c r="BY28" s="219"/>
      <c r="BZ28" s="219"/>
      <c r="CA28" s="219"/>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row>
    <row r="29" spans="1:127" s="223" customFormat="1" ht="21" customHeight="1" thickBot="1">
      <c r="A29" s="196"/>
      <c r="B29" s="220">
        <v>12</v>
      </c>
      <c r="C29" s="1669" t="s">
        <v>608</v>
      </c>
      <c r="D29" s="1670"/>
      <c r="E29" s="1670"/>
      <c r="F29" s="1670"/>
      <c r="G29" s="1670"/>
      <c r="H29" s="1670"/>
      <c r="I29" s="1670"/>
      <c r="J29" s="1671"/>
      <c r="K29" s="952">
        <v>0</v>
      </c>
      <c r="L29" s="952">
        <v>1</v>
      </c>
      <c r="M29" s="952">
        <v>0</v>
      </c>
      <c r="N29" s="953"/>
      <c r="O29" s="954"/>
      <c r="P29" s="203"/>
      <c r="Q29" s="220">
        <v>41</v>
      </c>
      <c r="R29" s="1669" t="s">
        <v>609</v>
      </c>
      <c r="S29" s="1670"/>
      <c r="T29" s="1670"/>
      <c r="U29" s="1670"/>
      <c r="V29" s="1670"/>
      <c r="W29" s="1670"/>
      <c r="X29" s="1670"/>
      <c r="Y29" s="1671"/>
      <c r="Z29" s="954"/>
      <c r="AA29" s="954"/>
      <c r="AB29" s="954"/>
      <c r="AC29" s="954"/>
      <c r="AD29" s="954">
        <v>1</v>
      </c>
      <c r="AE29" s="196"/>
      <c r="AF29" s="221">
        <f t="shared" si="0"/>
        <v>0.89</v>
      </c>
      <c r="AG29" s="221">
        <f t="shared" si="1"/>
        <v>1</v>
      </c>
      <c r="AH29" s="196"/>
      <c r="AI29" s="196"/>
      <c r="AJ29" s="196"/>
      <c r="AK29" s="196"/>
      <c r="AL29" s="196"/>
      <c r="AM29" s="228"/>
      <c r="AN29" s="228"/>
      <c r="AO29" s="224"/>
      <c r="AP29" s="225"/>
      <c r="AQ29" s="219"/>
      <c r="AR29" s="219"/>
      <c r="AS29" s="219"/>
      <c r="AT29" s="219"/>
      <c r="AU29" s="219"/>
      <c r="AV29" s="219"/>
      <c r="AW29" s="219"/>
      <c r="AX29" s="228"/>
      <c r="AY29" s="228"/>
      <c r="AZ29" s="228"/>
      <c r="BA29" s="196"/>
      <c r="BB29" s="196"/>
      <c r="BC29" s="196"/>
      <c r="BD29" s="196"/>
      <c r="BE29" s="196"/>
      <c r="BF29" s="196"/>
      <c r="BG29" s="196"/>
      <c r="BH29" s="196"/>
      <c r="BI29" s="196"/>
      <c r="BJ29" s="196"/>
      <c r="BK29" s="196"/>
      <c r="BL29" s="196"/>
      <c r="BM29" s="196"/>
      <c r="BN29" s="196"/>
      <c r="BO29" s="196"/>
      <c r="BP29" s="196"/>
      <c r="BQ29" s="219"/>
      <c r="BR29" s="219"/>
      <c r="BS29" s="219"/>
      <c r="BT29" s="219"/>
      <c r="BU29" s="219"/>
      <c r="BV29" s="219"/>
      <c r="BW29" s="219"/>
      <c r="BX29" s="219"/>
      <c r="BY29" s="219"/>
      <c r="BZ29" s="219"/>
      <c r="CA29" s="219"/>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19"/>
      <c r="CX29" s="219"/>
      <c r="CY29" s="219"/>
      <c r="CZ29" s="219"/>
      <c r="DA29" s="219"/>
      <c r="DB29" s="219"/>
      <c r="DC29" s="219"/>
      <c r="DD29" s="219"/>
      <c r="DE29" s="219"/>
      <c r="DF29" s="219"/>
      <c r="DG29" s="219"/>
      <c r="DH29" s="219"/>
      <c r="DI29" s="219"/>
      <c r="DJ29" s="219"/>
      <c r="DK29" s="219"/>
      <c r="DL29" s="219"/>
      <c r="DM29" s="219"/>
      <c r="DN29" s="219"/>
      <c r="DO29" s="219"/>
      <c r="DP29" s="219"/>
      <c r="DQ29" s="219"/>
      <c r="DR29" s="219"/>
      <c r="DS29" s="219"/>
      <c r="DT29" s="219"/>
      <c r="DU29" s="219"/>
      <c r="DV29" s="219"/>
      <c r="DW29" s="219"/>
    </row>
    <row r="30" spans="1:127" s="223" customFormat="1" ht="21" customHeight="1" thickBot="1">
      <c r="A30" s="196"/>
      <c r="B30" s="220">
        <v>13</v>
      </c>
      <c r="C30" s="1675" t="s">
        <v>610</v>
      </c>
      <c r="D30" s="1676"/>
      <c r="E30" s="1676"/>
      <c r="F30" s="1676"/>
      <c r="G30" s="1676"/>
      <c r="H30" s="1676"/>
      <c r="I30" s="1676"/>
      <c r="J30" s="1677"/>
      <c r="K30" s="952">
        <v>1</v>
      </c>
      <c r="L30" s="952">
        <v>0</v>
      </c>
      <c r="M30" s="952">
        <v>0</v>
      </c>
      <c r="N30" s="953"/>
      <c r="O30" s="954"/>
      <c r="P30" s="203"/>
      <c r="Q30" s="220">
        <v>42</v>
      </c>
      <c r="R30" s="1669" t="s">
        <v>611</v>
      </c>
      <c r="S30" s="1670"/>
      <c r="T30" s="1670"/>
      <c r="U30" s="1670"/>
      <c r="V30" s="1670"/>
      <c r="W30" s="1670"/>
      <c r="X30" s="1670"/>
      <c r="Y30" s="1671"/>
      <c r="Z30" s="954"/>
      <c r="AA30" s="954"/>
      <c r="AB30" s="954"/>
      <c r="AC30" s="954"/>
      <c r="AD30" s="954">
        <v>1</v>
      </c>
      <c r="AE30" s="196"/>
      <c r="AF30" s="221">
        <f t="shared" si="0"/>
        <v>1</v>
      </c>
      <c r="AG30" s="221">
        <f t="shared" si="1"/>
        <v>1</v>
      </c>
      <c r="AH30" s="196"/>
      <c r="AI30" s="196"/>
      <c r="AJ30" s="196"/>
      <c r="AK30" s="196"/>
      <c r="AL30" s="196"/>
      <c r="AM30" s="228"/>
      <c r="AN30" s="228"/>
      <c r="AO30" s="224"/>
      <c r="AP30" s="219"/>
      <c r="AQ30" s="219"/>
      <c r="AR30" s="1693" t="s">
        <v>612</v>
      </c>
      <c r="AS30" s="1694"/>
      <c r="AT30" s="1694"/>
      <c r="AU30" s="1694"/>
      <c r="AV30" s="1695"/>
      <c r="AW30" s="1696" t="s">
        <v>613</v>
      </c>
      <c r="AX30" s="1697"/>
      <c r="AY30" s="1698"/>
      <c r="AZ30" s="205"/>
      <c r="BA30" s="196"/>
      <c r="BB30" s="196"/>
      <c r="BC30" s="196"/>
      <c r="BD30" s="196"/>
      <c r="BE30" s="196"/>
      <c r="BF30" s="196"/>
      <c r="BG30" s="196"/>
      <c r="BH30" s="196"/>
      <c r="BI30" s="196"/>
      <c r="BJ30" s="196"/>
      <c r="BK30" s="196"/>
      <c r="BL30" s="196"/>
      <c r="BM30" s="196"/>
      <c r="BN30" s="196"/>
      <c r="BO30" s="196"/>
      <c r="BP30" s="196"/>
      <c r="BQ30" s="219"/>
      <c r="BR30" s="219"/>
      <c r="BS30" s="219"/>
      <c r="BT30" s="219"/>
      <c r="BU30" s="219"/>
      <c r="BV30" s="219"/>
      <c r="BW30" s="219"/>
      <c r="BX30" s="219"/>
      <c r="BY30" s="219"/>
      <c r="BZ30" s="219"/>
      <c r="CA30" s="219"/>
      <c r="CB30" s="219"/>
      <c r="CC30" s="219"/>
      <c r="CD30" s="219"/>
      <c r="CE30" s="219"/>
      <c r="CF30" s="219"/>
      <c r="CG30" s="219"/>
      <c r="CH30" s="219"/>
      <c r="CI30" s="219"/>
      <c r="CJ30" s="219"/>
      <c r="CK30" s="219"/>
      <c r="CL30" s="219"/>
      <c r="CM30" s="219"/>
      <c r="CN30" s="219"/>
      <c r="CO30" s="219"/>
      <c r="CP30" s="219"/>
      <c r="CQ30" s="219"/>
      <c r="CR30" s="219"/>
      <c r="CS30" s="219"/>
      <c r="CT30" s="219"/>
      <c r="CU30" s="219"/>
      <c r="CV30" s="219"/>
      <c r="CW30" s="219"/>
      <c r="CX30" s="219"/>
      <c r="CY30" s="219"/>
      <c r="CZ30" s="219"/>
      <c r="DA30" s="219"/>
      <c r="DB30" s="219"/>
      <c r="DC30" s="219"/>
      <c r="DD30" s="219"/>
      <c r="DE30" s="219"/>
      <c r="DF30" s="219"/>
      <c r="DG30" s="219"/>
      <c r="DH30" s="219"/>
      <c r="DI30" s="219"/>
      <c r="DJ30" s="219"/>
      <c r="DK30" s="219"/>
      <c r="DL30" s="219"/>
      <c r="DM30" s="219"/>
      <c r="DN30" s="219"/>
      <c r="DO30" s="219"/>
      <c r="DP30" s="219"/>
      <c r="DQ30" s="219"/>
      <c r="DR30" s="219"/>
      <c r="DS30" s="219"/>
      <c r="DT30" s="219"/>
      <c r="DU30" s="219"/>
      <c r="DV30" s="219"/>
      <c r="DW30" s="219"/>
    </row>
    <row r="31" spans="1:127" s="223" customFormat="1" ht="21" customHeight="1" thickBot="1">
      <c r="A31" s="196"/>
      <c r="B31" s="220">
        <v>14</v>
      </c>
      <c r="C31" s="1675" t="s">
        <v>614</v>
      </c>
      <c r="D31" s="1676"/>
      <c r="E31" s="1676"/>
      <c r="F31" s="1676"/>
      <c r="G31" s="1676"/>
      <c r="H31" s="1676"/>
      <c r="I31" s="1676"/>
      <c r="J31" s="1677"/>
      <c r="K31" s="952">
        <v>1</v>
      </c>
      <c r="L31" s="952">
        <v>0</v>
      </c>
      <c r="M31" s="952">
        <v>0</v>
      </c>
      <c r="N31" s="953"/>
      <c r="O31" s="954"/>
      <c r="P31" s="203"/>
      <c r="Q31" s="220">
        <v>43</v>
      </c>
      <c r="R31" s="1669" t="s">
        <v>615</v>
      </c>
      <c r="S31" s="1670"/>
      <c r="T31" s="1670"/>
      <c r="U31" s="1670"/>
      <c r="V31" s="1670"/>
      <c r="W31" s="1670"/>
      <c r="X31" s="1670"/>
      <c r="Y31" s="1671"/>
      <c r="Z31" s="954"/>
      <c r="AA31" s="954"/>
      <c r="AB31" s="954"/>
      <c r="AC31" s="954"/>
      <c r="AD31" s="954">
        <v>1</v>
      </c>
      <c r="AE31" s="196"/>
      <c r="AF31" s="221">
        <f t="shared" si="0"/>
        <v>1</v>
      </c>
      <c r="AG31" s="221">
        <f t="shared" si="1"/>
        <v>1</v>
      </c>
      <c r="AH31" s="196"/>
      <c r="AI31" s="196"/>
      <c r="AJ31" s="196"/>
      <c r="AK31" s="196"/>
      <c r="AL31" s="196"/>
      <c r="AM31" s="228"/>
      <c r="AN31" s="224">
        <f>MAX(AN20:AN24)</f>
        <v>58</v>
      </c>
      <c r="AO31" s="228"/>
      <c r="AP31" s="219"/>
      <c r="AQ31" s="219"/>
      <c r="AR31" s="1681">
        <f>AW25</f>
        <v>126</v>
      </c>
      <c r="AS31" s="1682"/>
      <c r="AT31" s="1682"/>
      <c r="AU31" s="1682"/>
      <c r="AV31" s="1683"/>
      <c r="AW31" s="1684">
        <f>SUM(100/AR33*AR31)</f>
        <v>76.829268292682926</v>
      </c>
      <c r="AX31" s="1685"/>
      <c r="AY31" s="1688" t="s">
        <v>9</v>
      </c>
      <c r="AZ31" s="236"/>
      <c r="BA31" s="196"/>
      <c r="BB31" s="196"/>
      <c r="BC31" s="196"/>
      <c r="BD31" s="196"/>
      <c r="BE31" s="196"/>
      <c r="BF31" s="196"/>
      <c r="BG31" s="196"/>
      <c r="BH31" s="196"/>
      <c r="BI31" s="196"/>
      <c r="BJ31" s="196"/>
      <c r="BK31" s="196"/>
      <c r="BL31" s="196"/>
      <c r="BM31" s="196"/>
      <c r="BN31" s="196"/>
      <c r="BO31" s="196"/>
      <c r="BP31" s="196"/>
      <c r="BQ31" s="219"/>
      <c r="BR31" s="219"/>
      <c r="BS31" s="219"/>
      <c r="BT31" s="219"/>
      <c r="BU31" s="219"/>
      <c r="BV31" s="219"/>
      <c r="BW31" s="219"/>
      <c r="BX31" s="219"/>
      <c r="BY31" s="219"/>
      <c r="BZ31" s="219"/>
      <c r="CA31" s="219"/>
      <c r="CB31" s="219"/>
      <c r="CC31" s="219"/>
      <c r="CD31" s="219"/>
      <c r="CE31" s="219"/>
      <c r="CF31" s="219"/>
      <c r="CG31" s="219"/>
      <c r="CH31" s="219"/>
      <c r="CI31" s="219"/>
      <c r="CJ31" s="219"/>
      <c r="CK31" s="219"/>
      <c r="CL31" s="219"/>
      <c r="CM31" s="219"/>
      <c r="CN31" s="219"/>
      <c r="CO31" s="219"/>
      <c r="CP31" s="219"/>
      <c r="CQ31" s="219"/>
      <c r="CR31" s="219"/>
      <c r="CS31" s="219"/>
      <c r="CT31" s="219"/>
      <c r="CU31" s="219"/>
      <c r="CV31" s="219"/>
      <c r="CW31" s="219"/>
      <c r="CX31" s="219"/>
      <c r="CY31" s="219"/>
      <c r="CZ31" s="219"/>
      <c r="DA31" s="219"/>
      <c r="DB31" s="219"/>
      <c r="DC31" s="219"/>
      <c r="DD31" s="219"/>
      <c r="DE31" s="219"/>
      <c r="DF31" s="219"/>
      <c r="DG31" s="219"/>
      <c r="DH31" s="219"/>
      <c r="DI31" s="219"/>
      <c r="DJ31" s="219"/>
      <c r="DK31" s="219"/>
      <c r="DL31" s="219"/>
      <c r="DM31" s="219"/>
      <c r="DN31" s="219"/>
      <c r="DO31" s="219"/>
      <c r="DP31" s="219"/>
      <c r="DQ31" s="219"/>
      <c r="DR31" s="219"/>
      <c r="DS31" s="219"/>
      <c r="DT31" s="219"/>
      <c r="DU31" s="219"/>
      <c r="DV31" s="219"/>
      <c r="DW31" s="219"/>
    </row>
    <row r="32" spans="1:127" s="223" customFormat="1" ht="21" customHeight="1">
      <c r="A32" s="196"/>
      <c r="B32" s="220">
        <v>15</v>
      </c>
      <c r="C32" s="1691" t="s">
        <v>616</v>
      </c>
      <c r="D32" s="1692"/>
      <c r="E32" s="1692"/>
      <c r="F32" s="1692"/>
      <c r="G32" s="1692"/>
      <c r="H32" s="1692"/>
      <c r="I32" s="1692"/>
      <c r="J32" s="1692"/>
      <c r="K32" s="952">
        <v>0</v>
      </c>
      <c r="L32" s="952"/>
      <c r="M32" s="952"/>
      <c r="N32" s="953"/>
      <c r="O32" s="954">
        <v>1</v>
      </c>
      <c r="P32" s="203"/>
      <c r="Q32" s="220">
        <v>44</v>
      </c>
      <c r="R32" s="1672" t="s">
        <v>617</v>
      </c>
      <c r="S32" s="1673"/>
      <c r="T32" s="1673"/>
      <c r="U32" s="1673"/>
      <c r="V32" s="1673"/>
      <c r="W32" s="1673"/>
      <c r="X32" s="1673"/>
      <c r="Y32" s="1674"/>
      <c r="Z32" s="954"/>
      <c r="AA32" s="954"/>
      <c r="AB32" s="954"/>
      <c r="AC32" s="954"/>
      <c r="AD32" s="954">
        <v>1</v>
      </c>
      <c r="AE32" s="196"/>
      <c r="AF32" s="221">
        <f t="shared" si="0"/>
        <v>1</v>
      </c>
      <c r="AG32" s="221">
        <f t="shared" si="1"/>
        <v>1</v>
      </c>
      <c r="AH32" s="196"/>
      <c r="AI32" s="196"/>
      <c r="AJ32" s="196"/>
      <c r="AK32" s="196"/>
      <c r="AL32" s="196"/>
      <c r="AM32" s="228"/>
      <c r="AN32" s="228"/>
      <c r="AO32" s="228"/>
      <c r="AP32" s="219"/>
      <c r="AQ32" s="219"/>
      <c r="AR32" s="1693" t="s">
        <v>618</v>
      </c>
      <c r="AS32" s="1694"/>
      <c r="AT32" s="1694"/>
      <c r="AU32" s="1694"/>
      <c r="AV32" s="1695"/>
      <c r="AW32" s="1684"/>
      <c r="AX32" s="1685"/>
      <c r="AY32" s="1689"/>
      <c r="AZ32" s="236"/>
      <c r="BA32" s="196"/>
      <c r="BB32" s="237"/>
      <c r="BC32" s="219"/>
      <c r="BD32" s="219"/>
      <c r="BE32" s="219"/>
      <c r="BF32" s="219"/>
      <c r="BG32" s="219"/>
      <c r="BH32" s="219"/>
      <c r="BI32" s="219"/>
      <c r="BJ32" s="219"/>
      <c r="BK32" s="219"/>
      <c r="BL32" s="219"/>
      <c r="BM32" s="219"/>
      <c r="BN32" s="219"/>
      <c r="BO32" s="228"/>
      <c r="BP32" s="238">
        <v>31</v>
      </c>
      <c r="BQ32" s="219"/>
      <c r="BR32" s="219"/>
      <c r="BS32" s="219"/>
      <c r="BT32" s="219"/>
      <c r="BU32" s="219"/>
      <c r="BV32" s="219"/>
      <c r="BW32" s="219"/>
      <c r="BX32" s="219"/>
      <c r="BY32" s="232"/>
      <c r="BZ32" s="232"/>
      <c r="CA32" s="232"/>
      <c r="CB32" s="232"/>
      <c r="CC32" s="232"/>
      <c r="CD32" s="232"/>
      <c r="CE32" s="232"/>
      <c r="CF32" s="232"/>
      <c r="CG32" s="232"/>
      <c r="CH32" s="232"/>
      <c r="CI32" s="232"/>
      <c r="CJ32" s="232"/>
      <c r="CK32" s="232"/>
      <c r="CL32" s="232"/>
      <c r="CM32" s="232"/>
      <c r="CN32" s="232"/>
      <c r="CO32" s="232"/>
      <c r="CP32" s="232"/>
      <c r="CQ32" s="232"/>
      <c r="CR32" s="232"/>
      <c r="CS32" s="232"/>
      <c r="CT32" s="232"/>
      <c r="CU32" s="232"/>
      <c r="CV32" s="232"/>
      <c r="CW32" s="232"/>
      <c r="CX32" s="232"/>
      <c r="CY32" s="232"/>
      <c r="CZ32" s="232"/>
      <c r="DA32" s="232"/>
      <c r="DB32" s="232"/>
      <c r="DC32" s="232"/>
      <c r="DD32" s="232"/>
      <c r="DE32" s="232"/>
      <c r="DF32" s="232"/>
      <c r="DG32" s="232"/>
      <c r="DH32" s="232"/>
      <c r="DI32" s="232"/>
      <c r="DJ32" s="232"/>
      <c r="DK32" s="232"/>
      <c r="DL32" s="232"/>
      <c r="DM32" s="232"/>
      <c r="DN32" s="232"/>
      <c r="DO32" s="232"/>
      <c r="DP32" s="232"/>
      <c r="DQ32" s="232"/>
      <c r="DR32" s="232"/>
      <c r="DS32" s="232"/>
      <c r="DT32" s="232"/>
      <c r="DU32" s="232"/>
      <c r="DV32" s="232"/>
      <c r="DW32" s="232"/>
    </row>
    <row r="33" spans="1:127" s="223" customFormat="1" ht="21" customHeight="1" thickBot="1">
      <c r="A33" s="196"/>
      <c r="B33" s="220">
        <v>16</v>
      </c>
      <c r="C33" s="1675" t="s">
        <v>619</v>
      </c>
      <c r="D33" s="1676"/>
      <c r="E33" s="1676"/>
      <c r="F33" s="1676"/>
      <c r="G33" s="1676"/>
      <c r="H33" s="1676"/>
      <c r="I33" s="1676"/>
      <c r="J33" s="1677"/>
      <c r="K33" s="952">
        <v>0</v>
      </c>
      <c r="L33" s="952"/>
      <c r="M33" s="952"/>
      <c r="N33" s="953"/>
      <c r="O33" s="954">
        <v>1</v>
      </c>
      <c r="P33" s="203"/>
      <c r="Q33" s="220">
        <v>45</v>
      </c>
      <c r="R33" s="1675" t="s">
        <v>620</v>
      </c>
      <c r="S33" s="1676"/>
      <c r="T33" s="1676"/>
      <c r="U33" s="1676"/>
      <c r="V33" s="1676"/>
      <c r="W33" s="1676"/>
      <c r="X33" s="1676"/>
      <c r="Y33" s="1677"/>
      <c r="Z33" s="954"/>
      <c r="AA33" s="954"/>
      <c r="AB33" s="954"/>
      <c r="AC33" s="954"/>
      <c r="AD33" s="954">
        <v>1</v>
      </c>
      <c r="AE33" s="196"/>
      <c r="AF33" s="221">
        <f t="shared" si="0"/>
        <v>1</v>
      </c>
      <c r="AG33" s="221">
        <f t="shared" si="1"/>
        <v>1</v>
      </c>
      <c r="AH33" s="196"/>
      <c r="AI33" s="196"/>
      <c r="AJ33" s="196"/>
      <c r="AK33" s="196"/>
      <c r="AL33" s="196"/>
      <c r="AM33" s="228"/>
      <c r="AN33" s="228"/>
      <c r="AO33" s="228"/>
      <c r="AP33" s="219"/>
      <c r="AQ33" s="219"/>
      <c r="AR33" s="1681">
        <f>AW27</f>
        <v>164</v>
      </c>
      <c r="AS33" s="1682"/>
      <c r="AT33" s="1682"/>
      <c r="AU33" s="1682"/>
      <c r="AV33" s="1683"/>
      <c r="AW33" s="1686"/>
      <c r="AX33" s="1687"/>
      <c r="AY33" s="1690"/>
      <c r="AZ33" s="239"/>
      <c r="BA33" s="196"/>
      <c r="BB33" s="237"/>
      <c r="BC33" s="219"/>
      <c r="BD33" s="219"/>
      <c r="BE33" s="219"/>
      <c r="BF33" s="219"/>
      <c r="BG33" s="219"/>
      <c r="BH33" s="219"/>
      <c r="BI33" s="219"/>
      <c r="BJ33" s="219"/>
      <c r="BK33" s="219"/>
      <c r="BL33" s="219"/>
      <c r="BM33" s="219"/>
      <c r="BN33" s="219"/>
      <c r="BO33" s="228"/>
      <c r="BP33" s="238">
        <v>32</v>
      </c>
      <c r="BQ33" s="219"/>
      <c r="BR33" s="219"/>
      <c r="BS33" s="219"/>
      <c r="BT33" s="219"/>
      <c r="BU33" s="219"/>
      <c r="BV33" s="219"/>
      <c r="BW33" s="219"/>
      <c r="BX33" s="219"/>
      <c r="BY33" s="219"/>
      <c r="BZ33" s="219"/>
      <c r="CA33" s="219"/>
      <c r="CB33" s="219"/>
      <c r="CC33" s="219"/>
      <c r="CD33" s="219"/>
      <c r="CE33" s="219"/>
      <c r="CF33" s="219"/>
      <c r="CG33" s="219"/>
      <c r="CH33" s="219"/>
      <c r="CI33" s="219"/>
      <c r="CJ33" s="219"/>
      <c r="CK33" s="219"/>
      <c r="CL33" s="219"/>
      <c r="CM33" s="219"/>
      <c r="CN33" s="219"/>
      <c r="CO33" s="219"/>
      <c r="CP33" s="219"/>
      <c r="CQ33" s="219"/>
      <c r="CR33" s="219"/>
      <c r="CS33" s="219"/>
      <c r="CT33" s="219"/>
      <c r="CU33" s="219"/>
      <c r="CV33" s="219"/>
      <c r="CW33" s="219"/>
      <c r="CX33" s="219"/>
      <c r="CY33" s="219"/>
      <c r="CZ33" s="219"/>
      <c r="DA33" s="219"/>
      <c r="DB33" s="219"/>
      <c r="DC33" s="219"/>
      <c r="DD33" s="219"/>
      <c r="DE33" s="219"/>
      <c r="DF33" s="219"/>
      <c r="DG33" s="219"/>
      <c r="DH33" s="219"/>
      <c r="DI33" s="219"/>
      <c r="DJ33" s="219"/>
      <c r="DK33" s="219"/>
      <c r="DL33" s="219"/>
      <c r="DM33" s="219"/>
      <c r="DN33" s="219"/>
      <c r="DO33" s="219"/>
      <c r="DP33" s="219"/>
      <c r="DQ33" s="219"/>
      <c r="DR33" s="219"/>
      <c r="DS33" s="219"/>
      <c r="DT33" s="219"/>
      <c r="DU33" s="219"/>
      <c r="DV33" s="219"/>
      <c r="DW33" s="219"/>
    </row>
    <row r="34" spans="1:127" s="223" customFormat="1" ht="21" customHeight="1">
      <c r="A34" s="196"/>
      <c r="B34" s="220">
        <v>17</v>
      </c>
      <c r="C34" s="1669" t="s">
        <v>621</v>
      </c>
      <c r="D34" s="1670"/>
      <c r="E34" s="1670"/>
      <c r="F34" s="1670"/>
      <c r="G34" s="1670"/>
      <c r="H34" s="1670"/>
      <c r="I34" s="1670"/>
      <c r="J34" s="1671"/>
      <c r="K34" s="952">
        <v>1</v>
      </c>
      <c r="L34" s="952">
        <v>0</v>
      </c>
      <c r="M34" s="952">
        <v>0</v>
      </c>
      <c r="N34" s="953"/>
      <c r="O34" s="954"/>
      <c r="P34" s="203"/>
      <c r="Q34" s="220">
        <v>46</v>
      </c>
      <c r="R34" s="1678" t="s">
        <v>622</v>
      </c>
      <c r="S34" s="1679"/>
      <c r="T34" s="1679"/>
      <c r="U34" s="1679"/>
      <c r="V34" s="1679"/>
      <c r="W34" s="1679"/>
      <c r="X34" s="1679"/>
      <c r="Y34" s="1680"/>
      <c r="Z34" s="954"/>
      <c r="AA34" s="954"/>
      <c r="AB34" s="954"/>
      <c r="AC34" s="954"/>
      <c r="AD34" s="954">
        <v>1</v>
      </c>
      <c r="AE34" s="196"/>
      <c r="AF34" s="221">
        <f t="shared" si="0"/>
        <v>1</v>
      </c>
      <c r="AG34" s="221">
        <f t="shared" si="1"/>
        <v>1</v>
      </c>
      <c r="AH34" s="196"/>
      <c r="AI34" s="196"/>
      <c r="AJ34" s="196"/>
      <c r="AK34" s="196"/>
      <c r="AL34" s="196"/>
      <c r="AM34" s="196"/>
      <c r="AN34" s="196"/>
      <c r="AO34" s="196"/>
      <c r="AP34" s="196"/>
      <c r="AQ34" s="196"/>
      <c r="AR34" s="196"/>
      <c r="AS34" s="196"/>
      <c r="AT34" s="240"/>
      <c r="AU34" s="196"/>
      <c r="AV34" s="196"/>
      <c r="AW34" s="196"/>
      <c r="AX34" s="196"/>
      <c r="AY34" s="196"/>
      <c r="AZ34" s="196"/>
      <c r="BA34" s="196"/>
      <c r="BB34" s="237"/>
      <c r="BC34" s="219"/>
      <c r="BD34" s="219"/>
      <c r="BE34" s="219"/>
      <c r="BF34" s="219"/>
      <c r="BG34" s="219"/>
      <c r="BH34" s="219"/>
      <c r="BI34" s="219"/>
      <c r="BJ34" s="219"/>
      <c r="BK34" s="219"/>
      <c r="BL34" s="219"/>
      <c r="BM34" s="219"/>
      <c r="BN34" s="219"/>
      <c r="BO34" s="228"/>
      <c r="BP34" s="238">
        <v>33</v>
      </c>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row>
    <row r="35" spans="1:127" s="223" customFormat="1" ht="21" customHeight="1">
      <c r="A35" s="196"/>
      <c r="B35" s="220">
        <v>18</v>
      </c>
      <c r="C35" s="1669" t="s">
        <v>623</v>
      </c>
      <c r="D35" s="1670"/>
      <c r="E35" s="1670"/>
      <c r="F35" s="1670"/>
      <c r="G35" s="1670"/>
      <c r="H35" s="1670"/>
      <c r="I35" s="1670"/>
      <c r="J35" s="1671"/>
      <c r="K35" s="952">
        <v>1</v>
      </c>
      <c r="L35" s="952">
        <v>0</v>
      </c>
      <c r="M35" s="952"/>
      <c r="N35" s="953"/>
      <c r="O35" s="954">
        <v>0</v>
      </c>
      <c r="P35" s="203"/>
      <c r="Q35" s="220">
        <v>47</v>
      </c>
      <c r="R35" s="1669" t="s">
        <v>624</v>
      </c>
      <c r="S35" s="1670"/>
      <c r="T35" s="1670"/>
      <c r="U35" s="1670"/>
      <c r="V35" s="1670"/>
      <c r="W35" s="1670"/>
      <c r="X35" s="1670"/>
      <c r="Y35" s="1671"/>
      <c r="Z35" s="954"/>
      <c r="AA35" s="954"/>
      <c r="AB35" s="954"/>
      <c r="AC35" s="954"/>
      <c r="AD35" s="954">
        <v>1</v>
      </c>
      <c r="AE35" s="196"/>
      <c r="AF35" s="221">
        <f t="shared" si="0"/>
        <v>1</v>
      </c>
      <c r="AG35" s="221">
        <f t="shared" si="1"/>
        <v>1</v>
      </c>
      <c r="AH35" s="196"/>
      <c r="AI35" s="196"/>
      <c r="AJ35" s="196"/>
      <c r="AK35" s="196"/>
      <c r="AL35" s="196"/>
      <c r="AM35" s="196"/>
      <c r="AN35" s="196"/>
      <c r="AO35" s="196"/>
      <c r="AP35" s="196"/>
      <c r="AQ35" s="196"/>
      <c r="AR35" s="196"/>
      <c r="AS35" s="196"/>
      <c r="AT35" s="196"/>
      <c r="AU35" s="196"/>
      <c r="AV35" s="196"/>
      <c r="AW35" s="196"/>
      <c r="AX35" s="196"/>
      <c r="AY35" s="196"/>
      <c r="AZ35" s="196"/>
      <c r="BA35" s="196"/>
      <c r="BB35" s="237"/>
      <c r="BC35" s="219"/>
      <c r="BD35" s="219"/>
      <c r="BE35" s="219"/>
      <c r="BF35" s="219"/>
      <c r="BG35" s="219"/>
      <c r="BH35" s="219"/>
      <c r="BI35" s="219"/>
      <c r="BJ35" s="219"/>
      <c r="BK35" s="219"/>
      <c r="BL35" s="219"/>
      <c r="BM35" s="219"/>
      <c r="BN35" s="219"/>
      <c r="BO35" s="228"/>
      <c r="BP35" s="238">
        <v>34</v>
      </c>
      <c r="BQ35" s="219"/>
      <c r="BR35" s="219"/>
      <c r="BS35" s="219"/>
      <c r="BT35" s="219"/>
      <c r="BU35" s="219"/>
      <c r="BV35" s="219"/>
      <c r="BW35" s="219"/>
      <c r="BX35" s="219"/>
      <c r="BY35" s="241"/>
      <c r="BZ35" s="241"/>
      <c r="CA35" s="241"/>
      <c r="CB35" s="241"/>
      <c r="CC35" s="241"/>
      <c r="CD35" s="241"/>
      <c r="CE35" s="241"/>
      <c r="CF35" s="241"/>
      <c r="CG35" s="241"/>
      <c r="CH35" s="241"/>
      <c r="CI35" s="241"/>
      <c r="CJ35" s="241"/>
      <c r="CK35" s="241"/>
      <c r="CL35" s="241"/>
      <c r="CM35" s="241"/>
      <c r="CN35" s="241"/>
      <c r="CO35" s="241"/>
      <c r="CP35" s="241"/>
      <c r="CQ35" s="241"/>
      <c r="CR35" s="241"/>
      <c r="CS35" s="241"/>
      <c r="CT35" s="241"/>
      <c r="CU35" s="241"/>
      <c r="CV35" s="241"/>
      <c r="CW35" s="241"/>
      <c r="CX35" s="241"/>
      <c r="CY35" s="241"/>
      <c r="CZ35" s="241"/>
      <c r="DA35" s="241"/>
      <c r="DB35" s="241"/>
      <c r="DC35" s="241"/>
      <c r="DD35" s="241"/>
      <c r="DE35" s="241"/>
      <c r="DF35" s="241"/>
      <c r="DG35" s="241"/>
      <c r="DH35" s="241"/>
      <c r="DI35" s="241"/>
      <c r="DJ35" s="241"/>
      <c r="DK35" s="241"/>
      <c r="DL35" s="241"/>
      <c r="DM35" s="241"/>
      <c r="DN35" s="241"/>
      <c r="DO35" s="241"/>
      <c r="DP35" s="241"/>
      <c r="DQ35" s="241"/>
      <c r="DR35" s="241"/>
      <c r="DS35" s="241"/>
      <c r="DT35" s="241"/>
      <c r="DU35" s="241"/>
      <c r="DV35" s="241"/>
      <c r="DW35" s="241"/>
    </row>
    <row r="36" spans="1:127" s="223" customFormat="1" ht="21" customHeight="1">
      <c r="A36" s="196"/>
      <c r="B36" s="220">
        <v>19</v>
      </c>
      <c r="C36" s="1669" t="s">
        <v>625</v>
      </c>
      <c r="D36" s="1670"/>
      <c r="E36" s="1670"/>
      <c r="F36" s="1670"/>
      <c r="G36" s="1670"/>
      <c r="H36" s="1670"/>
      <c r="I36" s="1670"/>
      <c r="J36" s="1671"/>
      <c r="K36" s="952"/>
      <c r="L36" s="952"/>
      <c r="M36" s="952"/>
      <c r="N36" s="953"/>
      <c r="O36" s="954">
        <v>1</v>
      </c>
      <c r="P36" s="203"/>
      <c r="Q36" s="220">
        <v>48</v>
      </c>
      <c r="R36" s="1669" t="s">
        <v>626</v>
      </c>
      <c r="S36" s="1670"/>
      <c r="T36" s="1670"/>
      <c r="U36" s="1670"/>
      <c r="V36" s="1670"/>
      <c r="W36" s="1670"/>
      <c r="X36" s="1670"/>
      <c r="Y36" s="1671"/>
      <c r="Z36" s="954"/>
      <c r="AA36" s="954"/>
      <c r="AB36" s="954"/>
      <c r="AC36" s="954"/>
      <c r="AD36" s="954">
        <v>1</v>
      </c>
      <c r="AE36" s="196"/>
      <c r="AF36" s="221">
        <f t="shared" si="0"/>
        <v>1</v>
      </c>
      <c r="AG36" s="221">
        <f t="shared" si="1"/>
        <v>1</v>
      </c>
      <c r="AH36" s="196"/>
      <c r="AI36" s="196"/>
      <c r="AJ36" s="196"/>
      <c r="AK36" s="196"/>
      <c r="AL36" s="196"/>
      <c r="AM36" s="196"/>
      <c r="AN36" s="196"/>
      <c r="AO36" s="196"/>
      <c r="AP36" s="196"/>
      <c r="AQ36" s="196"/>
      <c r="AR36" s="196"/>
      <c r="AS36" s="196"/>
      <c r="AT36" s="196"/>
      <c r="AU36" s="196"/>
      <c r="AV36" s="196"/>
      <c r="AW36" s="196"/>
      <c r="AX36" s="196"/>
      <c r="AY36" s="196"/>
      <c r="AZ36" s="196"/>
      <c r="BA36" s="196"/>
      <c r="BB36" s="237"/>
      <c r="BC36" s="219"/>
      <c r="BD36" s="219"/>
      <c r="BE36" s="219"/>
      <c r="BF36" s="219"/>
      <c r="BG36" s="219"/>
      <c r="BH36" s="219"/>
      <c r="BI36" s="219"/>
      <c r="BJ36" s="219"/>
      <c r="BK36" s="219"/>
      <c r="BL36" s="219"/>
      <c r="BM36" s="219"/>
      <c r="BN36" s="219"/>
      <c r="BO36" s="228"/>
      <c r="BP36" s="238">
        <v>35</v>
      </c>
      <c r="BQ36" s="219"/>
      <c r="BR36" s="219"/>
      <c r="BS36" s="219"/>
      <c r="BT36" s="219"/>
      <c r="BU36" s="219"/>
      <c r="BV36" s="219"/>
      <c r="BW36" s="219"/>
      <c r="BX36" s="219"/>
      <c r="BY36" s="241"/>
      <c r="BZ36" s="241"/>
      <c r="CA36" s="241"/>
      <c r="CB36" s="241"/>
      <c r="CC36" s="241"/>
      <c r="CD36" s="241"/>
      <c r="CE36" s="241"/>
      <c r="CF36" s="241"/>
      <c r="CG36" s="241"/>
      <c r="CH36" s="241"/>
      <c r="CI36" s="241"/>
      <c r="CJ36" s="241"/>
      <c r="CK36" s="241"/>
      <c r="CL36" s="241"/>
      <c r="CM36" s="241"/>
      <c r="CN36" s="241"/>
      <c r="CO36" s="241"/>
      <c r="CP36" s="241"/>
      <c r="CQ36" s="241"/>
      <c r="CR36" s="241"/>
      <c r="CS36" s="241"/>
      <c r="CT36" s="241"/>
      <c r="CU36" s="241"/>
      <c r="CV36" s="241"/>
      <c r="CW36" s="241"/>
      <c r="CX36" s="241"/>
      <c r="CY36" s="241"/>
      <c r="CZ36" s="241"/>
      <c r="DA36" s="241"/>
      <c r="DB36" s="241"/>
      <c r="DC36" s="241"/>
      <c r="DD36" s="241"/>
      <c r="DE36" s="241"/>
      <c r="DF36" s="241"/>
      <c r="DG36" s="241"/>
      <c r="DH36" s="241"/>
      <c r="DI36" s="241"/>
      <c r="DJ36" s="241"/>
      <c r="DK36" s="241"/>
      <c r="DL36" s="241"/>
      <c r="DM36" s="241"/>
      <c r="DN36" s="241"/>
      <c r="DO36" s="241"/>
      <c r="DP36" s="241"/>
      <c r="DQ36" s="241"/>
      <c r="DR36" s="241"/>
      <c r="DS36" s="241"/>
      <c r="DT36" s="241"/>
      <c r="DU36" s="241"/>
      <c r="DV36" s="241"/>
      <c r="DW36" s="241"/>
    </row>
    <row r="37" spans="1:127" s="223" customFormat="1" ht="21" customHeight="1">
      <c r="A37" s="196"/>
      <c r="B37" s="220">
        <v>20</v>
      </c>
      <c r="C37" s="1669" t="s">
        <v>627</v>
      </c>
      <c r="D37" s="1670"/>
      <c r="E37" s="1670"/>
      <c r="F37" s="1670"/>
      <c r="G37" s="1670"/>
      <c r="H37" s="1670"/>
      <c r="I37" s="1670"/>
      <c r="J37" s="1671"/>
      <c r="K37" s="952">
        <v>0</v>
      </c>
      <c r="L37" s="952">
        <v>1</v>
      </c>
      <c r="M37" s="952">
        <v>0</v>
      </c>
      <c r="N37" s="953"/>
      <c r="O37" s="954">
        <v>0</v>
      </c>
      <c r="P37" s="203"/>
      <c r="Q37" s="220">
        <v>49</v>
      </c>
      <c r="R37" s="1669" t="s">
        <v>628</v>
      </c>
      <c r="S37" s="1670"/>
      <c r="T37" s="1670"/>
      <c r="U37" s="1670"/>
      <c r="V37" s="1670"/>
      <c r="W37" s="1670"/>
      <c r="X37" s="1670"/>
      <c r="Y37" s="1671"/>
      <c r="Z37" s="954"/>
      <c r="AA37" s="954"/>
      <c r="AB37" s="954"/>
      <c r="AC37" s="954"/>
      <c r="AD37" s="954">
        <v>1</v>
      </c>
      <c r="AE37" s="196"/>
      <c r="AF37" s="221">
        <f t="shared" si="0"/>
        <v>0.89</v>
      </c>
      <c r="AG37" s="221">
        <f t="shared" si="1"/>
        <v>1</v>
      </c>
      <c r="AH37" s="196"/>
      <c r="AI37" s="196"/>
      <c r="AJ37" s="196"/>
      <c r="AK37" s="196"/>
      <c r="AL37" s="196"/>
      <c r="AM37" s="196"/>
      <c r="AN37" s="196"/>
      <c r="AO37" s="196"/>
      <c r="AP37" s="196"/>
      <c r="AQ37" s="196"/>
      <c r="AR37" s="196"/>
      <c r="AS37" s="196"/>
      <c r="AT37" s="196"/>
      <c r="AU37" s="196"/>
      <c r="AV37" s="196"/>
      <c r="AW37" s="196"/>
      <c r="AX37" s="196"/>
      <c r="AY37" s="196"/>
      <c r="AZ37" s="196"/>
      <c r="BA37" s="196"/>
      <c r="BB37" s="237"/>
      <c r="BC37" s="219"/>
      <c r="BD37" s="219"/>
      <c r="BE37" s="219"/>
      <c r="BF37" s="219"/>
      <c r="BG37" s="219"/>
      <c r="BH37" s="219"/>
      <c r="BI37" s="219"/>
      <c r="BJ37" s="219"/>
      <c r="BK37" s="219"/>
      <c r="BL37" s="219"/>
      <c r="BM37" s="219"/>
      <c r="BN37" s="219"/>
      <c r="BO37" s="228"/>
      <c r="BP37" s="238">
        <v>36</v>
      </c>
      <c r="BQ37" s="219"/>
      <c r="BR37" s="219"/>
      <c r="BS37" s="219"/>
      <c r="BT37" s="219"/>
      <c r="BU37" s="219"/>
      <c r="BV37" s="219"/>
      <c r="BW37" s="219"/>
      <c r="BX37" s="219"/>
      <c r="BY37" s="241"/>
      <c r="BZ37" s="241"/>
      <c r="CA37" s="241"/>
      <c r="CB37" s="241"/>
      <c r="CC37" s="241"/>
      <c r="CD37" s="241"/>
      <c r="CE37" s="241"/>
      <c r="CF37" s="241"/>
      <c r="CG37" s="241"/>
      <c r="CH37" s="241"/>
      <c r="CI37" s="241"/>
      <c r="CJ37" s="241"/>
      <c r="CK37" s="241"/>
      <c r="CL37" s="241"/>
      <c r="CM37" s="241"/>
      <c r="CN37" s="241"/>
      <c r="CO37" s="241"/>
      <c r="CP37" s="241"/>
      <c r="CQ37" s="241"/>
      <c r="CR37" s="241"/>
      <c r="CS37" s="241"/>
      <c r="CT37" s="241"/>
      <c r="CU37" s="241"/>
      <c r="CV37" s="241"/>
      <c r="CW37" s="241"/>
      <c r="CX37" s="241"/>
      <c r="CY37" s="241"/>
      <c r="CZ37" s="241"/>
      <c r="DA37" s="241"/>
      <c r="DB37" s="241"/>
      <c r="DC37" s="241"/>
      <c r="DD37" s="241"/>
      <c r="DE37" s="241"/>
      <c r="DF37" s="241"/>
      <c r="DG37" s="241"/>
      <c r="DH37" s="241"/>
      <c r="DI37" s="241"/>
      <c r="DJ37" s="241"/>
      <c r="DK37" s="241"/>
      <c r="DL37" s="241"/>
      <c r="DM37" s="241"/>
      <c r="DN37" s="241"/>
      <c r="DO37" s="241"/>
      <c r="DP37" s="241"/>
      <c r="DQ37" s="241"/>
      <c r="DR37" s="241"/>
      <c r="DS37" s="241"/>
      <c r="DT37" s="241"/>
      <c r="DU37" s="241"/>
      <c r="DV37" s="241"/>
      <c r="DW37" s="241"/>
    </row>
    <row r="38" spans="1:127" s="223" customFormat="1" ht="21" customHeight="1">
      <c r="A38" s="196"/>
      <c r="B38" s="220">
        <v>21</v>
      </c>
      <c r="C38" s="1669" t="s">
        <v>629</v>
      </c>
      <c r="D38" s="1670"/>
      <c r="E38" s="1670"/>
      <c r="F38" s="1670"/>
      <c r="G38" s="1670"/>
      <c r="H38" s="1670"/>
      <c r="I38" s="1670"/>
      <c r="J38" s="1671"/>
      <c r="K38" s="952">
        <v>1</v>
      </c>
      <c r="L38" s="952">
        <v>0</v>
      </c>
      <c r="M38" s="952"/>
      <c r="N38" s="953"/>
      <c r="O38" s="954">
        <v>0</v>
      </c>
      <c r="P38" s="203"/>
      <c r="Q38" s="220">
        <v>50</v>
      </c>
      <c r="R38" s="1669" t="s">
        <v>630</v>
      </c>
      <c r="S38" s="1670"/>
      <c r="T38" s="1670"/>
      <c r="U38" s="1670"/>
      <c r="V38" s="1670"/>
      <c r="W38" s="1670"/>
      <c r="X38" s="1670"/>
      <c r="Y38" s="1671"/>
      <c r="Z38" s="954">
        <v>0</v>
      </c>
      <c r="AA38" s="954">
        <v>1</v>
      </c>
      <c r="AB38" s="954">
        <v>0</v>
      </c>
      <c r="AC38" s="954"/>
      <c r="AD38" s="954">
        <v>0</v>
      </c>
      <c r="AE38" s="196"/>
      <c r="AF38" s="221">
        <f t="shared" si="0"/>
        <v>1</v>
      </c>
      <c r="AG38" s="221">
        <f t="shared" si="1"/>
        <v>0.89</v>
      </c>
      <c r="AH38" s="196"/>
      <c r="AI38" s="196"/>
      <c r="AJ38" s="196"/>
      <c r="AK38" s="196"/>
      <c r="AL38" s="196"/>
      <c r="AM38" s="196"/>
      <c r="AN38" s="196"/>
      <c r="AO38" s="196"/>
      <c r="AP38" s="196"/>
      <c r="AQ38" s="196"/>
      <c r="AR38" s="196"/>
      <c r="AS38" s="196"/>
      <c r="AT38" s="196"/>
      <c r="AU38" s="196"/>
      <c r="AV38" s="196"/>
      <c r="AW38" s="196"/>
      <c r="AX38" s="196"/>
      <c r="AY38" s="196"/>
      <c r="AZ38" s="196"/>
      <c r="BA38" s="196"/>
      <c r="BB38" s="237"/>
      <c r="BC38" s="219"/>
      <c r="BD38" s="219"/>
      <c r="BE38" s="219"/>
      <c r="BF38" s="219"/>
      <c r="BG38" s="219"/>
      <c r="BH38" s="219"/>
      <c r="BI38" s="219"/>
      <c r="BJ38" s="219"/>
      <c r="BK38" s="219"/>
      <c r="BL38" s="219"/>
      <c r="BM38" s="219"/>
      <c r="BN38" s="219"/>
      <c r="BO38" s="228"/>
      <c r="BP38" s="238">
        <v>37</v>
      </c>
      <c r="BQ38" s="219"/>
      <c r="BR38" s="219"/>
      <c r="BS38" s="219"/>
      <c r="BT38" s="219"/>
      <c r="BU38" s="219"/>
      <c r="BV38" s="219"/>
      <c r="BW38" s="219"/>
      <c r="BX38" s="219"/>
      <c r="BY38" s="241"/>
      <c r="BZ38" s="241"/>
      <c r="CA38" s="241"/>
      <c r="CB38" s="241"/>
      <c r="CC38" s="241"/>
      <c r="CD38" s="241"/>
      <c r="CE38" s="241"/>
      <c r="CF38" s="241"/>
      <c r="CG38" s="241"/>
      <c r="CH38" s="241"/>
      <c r="CI38" s="241"/>
      <c r="CJ38" s="241"/>
      <c r="CK38" s="241"/>
      <c r="CL38" s="241"/>
      <c r="CM38" s="241"/>
      <c r="CN38" s="241"/>
      <c r="CO38" s="241"/>
      <c r="CP38" s="241"/>
      <c r="CQ38" s="241"/>
      <c r="CR38" s="241"/>
      <c r="CS38" s="241"/>
      <c r="CT38" s="241"/>
      <c r="CU38" s="241"/>
      <c r="CV38" s="241"/>
      <c r="CW38" s="241"/>
      <c r="CX38" s="241"/>
      <c r="CY38" s="241"/>
      <c r="CZ38" s="241"/>
      <c r="DA38" s="241"/>
      <c r="DB38" s="241"/>
      <c r="DC38" s="241"/>
      <c r="DD38" s="241"/>
      <c r="DE38" s="241"/>
      <c r="DF38" s="241"/>
      <c r="DG38" s="241"/>
      <c r="DH38" s="241"/>
      <c r="DI38" s="241"/>
      <c r="DJ38" s="241"/>
      <c r="DK38" s="241"/>
      <c r="DL38" s="241"/>
      <c r="DM38" s="241"/>
      <c r="DN38" s="241"/>
      <c r="DO38" s="241"/>
      <c r="DP38" s="241"/>
      <c r="DQ38" s="241"/>
      <c r="DR38" s="241"/>
      <c r="DS38" s="241"/>
      <c r="DT38" s="241"/>
      <c r="DU38" s="241"/>
      <c r="DV38" s="241"/>
      <c r="DW38" s="241"/>
    </row>
    <row r="39" spans="1:127" s="223" customFormat="1" ht="21" customHeight="1">
      <c r="A39" s="196"/>
      <c r="B39" s="220">
        <v>22</v>
      </c>
      <c r="C39" s="1669" t="s">
        <v>631</v>
      </c>
      <c r="D39" s="1670"/>
      <c r="E39" s="1670"/>
      <c r="F39" s="1670"/>
      <c r="G39" s="1670"/>
      <c r="H39" s="1670"/>
      <c r="I39" s="1670"/>
      <c r="J39" s="1671"/>
      <c r="K39" s="952">
        <v>1</v>
      </c>
      <c r="L39" s="952">
        <v>0</v>
      </c>
      <c r="M39" s="952"/>
      <c r="N39" s="953"/>
      <c r="O39" s="954"/>
      <c r="P39" s="203"/>
      <c r="Q39" s="220">
        <v>51</v>
      </c>
      <c r="R39" s="1672" t="s">
        <v>632</v>
      </c>
      <c r="S39" s="1673"/>
      <c r="T39" s="1673"/>
      <c r="U39" s="1673"/>
      <c r="V39" s="1673"/>
      <c r="W39" s="1673"/>
      <c r="X39" s="1673"/>
      <c r="Y39" s="1674"/>
      <c r="Z39" s="954"/>
      <c r="AA39" s="954"/>
      <c r="AB39" s="954"/>
      <c r="AC39" s="954">
        <v>1</v>
      </c>
      <c r="AD39" s="954">
        <v>0</v>
      </c>
      <c r="AE39" s="196"/>
      <c r="AF39" s="221">
        <f t="shared" si="0"/>
        <v>1</v>
      </c>
      <c r="AG39" s="221">
        <f t="shared" si="1"/>
        <v>0.69</v>
      </c>
      <c r="AH39" s="196"/>
      <c r="AI39" s="196"/>
      <c r="AJ39" s="196"/>
      <c r="AK39" s="196"/>
      <c r="AL39" s="196"/>
      <c r="AM39" s="196"/>
      <c r="AN39" s="196"/>
      <c r="AO39" s="196"/>
      <c r="AP39" s="196"/>
      <c r="AQ39" s="196"/>
      <c r="AR39" s="196"/>
      <c r="AS39" s="196"/>
      <c r="AT39" s="196"/>
      <c r="AU39" s="196"/>
      <c r="AV39" s="196"/>
      <c r="AW39" s="196"/>
      <c r="AX39" s="196"/>
      <c r="AY39" s="196"/>
      <c r="AZ39" s="196"/>
      <c r="BA39" s="196"/>
      <c r="BB39" s="237"/>
      <c r="BC39" s="219"/>
      <c r="BD39" s="219"/>
      <c r="BE39" s="219"/>
      <c r="BF39" s="219"/>
      <c r="BG39" s="219"/>
      <c r="BH39" s="219"/>
      <c r="BI39" s="219"/>
      <c r="BJ39" s="219"/>
      <c r="BK39" s="219"/>
      <c r="BL39" s="219"/>
      <c r="BM39" s="219"/>
      <c r="BN39" s="219"/>
      <c r="BO39" s="228"/>
      <c r="BP39" s="238">
        <v>38</v>
      </c>
      <c r="BQ39" s="219"/>
      <c r="BR39" s="219"/>
      <c r="BS39" s="219"/>
      <c r="BT39" s="219"/>
      <c r="BU39" s="219"/>
      <c r="BV39" s="219"/>
      <c r="BW39" s="219"/>
      <c r="BX39" s="219"/>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241"/>
      <c r="CX39" s="241"/>
      <c r="CY39" s="241"/>
      <c r="CZ39" s="241"/>
      <c r="DA39" s="241"/>
      <c r="DB39" s="241"/>
      <c r="DC39" s="241"/>
      <c r="DD39" s="241"/>
      <c r="DE39" s="241"/>
      <c r="DF39" s="241"/>
      <c r="DG39" s="241"/>
      <c r="DH39" s="241"/>
      <c r="DI39" s="241"/>
      <c r="DJ39" s="241"/>
      <c r="DK39" s="241"/>
      <c r="DL39" s="241"/>
      <c r="DM39" s="241"/>
      <c r="DN39" s="241"/>
      <c r="DO39" s="241"/>
      <c r="DP39" s="241"/>
      <c r="DQ39" s="241"/>
      <c r="DR39" s="241"/>
      <c r="DS39" s="241"/>
      <c r="DT39" s="241"/>
      <c r="DU39" s="241"/>
      <c r="DV39" s="241"/>
      <c r="DW39" s="241"/>
    </row>
    <row r="40" spans="1:127" s="223" customFormat="1" ht="21" customHeight="1">
      <c r="A40" s="196"/>
      <c r="B40" s="220">
        <v>23</v>
      </c>
      <c r="C40" s="1669" t="s">
        <v>633</v>
      </c>
      <c r="D40" s="1670"/>
      <c r="E40" s="1670"/>
      <c r="F40" s="1670"/>
      <c r="G40" s="1670"/>
      <c r="H40" s="1670"/>
      <c r="I40" s="1670"/>
      <c r="J40" s="1671"/>
      <c r="K40" s="952">
        <v>1</v>
      </c>
      <c r="L40" s="952">
        <v>0</v>
      </c>
      <c r="M40" s="952">
        <v>0</v>
      </c>
      <c r="N40" s="953">
        <v>0</v>
      </c>
      <c r="O40" s="954"/>
      <c r="P40" s="203"/>
      <c r="Q40" s="220">
        <v>52</v>
      </c>
      <c r="R40" s="1675" t="s">
        <v>634</v>
      </c>
      <c r="S40" s="1676"/>
      <c r="T40" s="1676"/>
      <c r="U40" s="1676"/>
      <c r="V40" s="1676"/>
      <c r="W40" s="1676"/>
      <c r="X40" s="1676"/>
      <c r="Y40" s="1677"/>
      <c r="Z40" s="954"/>
      <c r="AA40" s="954"/>
      <c r="AB40" s="954">
        <v>1</v>
      </c>
      <c r="AC40" s="954">
        <v>0</v>
      </c>
      <c r="AD40" s="954">
        <v>0</v>
      </c>
      <c r="AE40" s="196"/>
      <c r="AF40" s="221">
        <f t="shared" si="0"/>
        <v>1</v>
      </c>
      <c r="AG40" s="221">
        <f t="shared" si="1"/>
        <v>0.79</v>
      </c>
      <c r="AH40" s="196"/>
      <c r="AI40" s="196"/>
      <c r="AJ40" s="196"/>
      <c r="AK40" s="196"/>
      <c r="AL40" s="196"/>
      <c r="AM40" s="196"/>
      <c r="AN40" s="196"/>
      <c r="AO40" s="196"/>
      <c r="AP40" s="196"/>
      <c r="AQ40" s="196"/>
      <c r="AR40" s="196"/>
      <c r="AS40" s="196"/>
      <c r="AT40" s="196"/>
      <c r="AU40" s="196"/>
      <c r="AV40" s="196"/>
      <c r="AW40" s="196"/>
      <c r="AX40" s="196"/>
      <c r="AY40" s="196"/>
      <c r="AZ40" s="196"/>
      <c r="BA40" s="196"/>
      <c r="BB40" s="237"/>
      <c r="BC40" s="241"/>
      <c r="BD40" s="241"/>
      <c r="BE40" s="241"/>
      <c r="BF40" s="241"/>
      <c r="BG40" s="241"/>
      <c r="BH40" s="241"/>
      <c r="BI40" s="241"/>
      <c r="BJ40" s="241"/>
      <c r="BK40" s="228"/>
      <c r="BL40" s="237"/>
      <c r="BM40" s="241"/>
      <c r="BN40" s="241"/>
      <c r="BO40" s="241"/>
      <c r="BP40" s="241"/>
      <c r="BQ40" s="241"/>
      <c r="BR40" s="241"/>
      <c r="BS40" s="241"/>
      <c r="BT40" s="241"/>
      <c r="BU40" s="241"/>
      <c r="BV40" s="241"/>
      <c r="BW40" s="241"/>
      <c r="BX40" s="241"/>
      <c r="BY40" s="241"/>
      <c r="BZ40" s="241"/>
      <c r="CA40" s="241"/>
      <c r="CB40" s="241"/>
      <c r="CC40" s="241"/>
      <c r="CD40" s="241"/>
      <c r="CE40" s="241"/>
      <c r="CF40" s="241"/>
      <c r="CG40" s="241"/>
      <c r="CH40" s="241"/>
      <c r="CI40" s="241"/>
      <c r="CJ40" s="241"/>
      <c r="CK40" s="241"/>
      <c r="CL40" s="241"/>
      <c r="CM40" s="241"/>
      <c r="CN40" s="241"/>
      <c r="CO40" s="241"/>
      <c r="CP40" s="241"/>
      <c r="CQ40" s="241"/>
      <c r="CR40" s="241"/>
      <c r="CS40" s="241"/>
      <c r="CT40" s="241"/>
      <c r="CU40" s="241"/>
      <c r="CV40" s="241"/>
      <c r="CW40" s="241"/>
      <c r="CX40" s="241"/>
      <c r="CY40" s="241"/>
      <c r="CZ40" s="241"/>
      <c r="DA40" s="241"/>
      <c r="DB40" s="241"/>
      <c r="DC40" s="241"/>
      <c r="DD40" s="241"/>
      <c r="DE40" s="241"/>
      <c r="DF40" s="241"/>
      <c r="DG40" s="241"/>
      <c r="DH40" s="241"/>
      <c r="DI40" s="241"/>
      <c r="DJ40" s="241"/>
      <c r="DK40" s="241"/>
      <c r="DL40" s="241"/>
      <c r="DM40" s="241"/>
      <c r="DN40" s="241"/>
      <c r="DO40" s="241"/>
      <c r="DP40" s="241"/>
      <c r="DQ40" s="241"/>
      <c r="DR40" s="241"/>
      <c r="DS40" s="241"/>
      <c r="DT40" s="241"/>
      <c r="DU40" s="241"/>
      <c r="DV40" s="241"/>
      <c r="DW40" s="241"/>
    </row>
    <row r="41" spans="1:127" s="223" customFormat="1" ht="21" customHeight="1">
      <c r="A41" s="196"/>
      <c r="B41" s="220">
        <v>24</v>
      </c>
      <c r="C41" s="1669" t="s">
        <v>635</v>
      </c>
      <c r="D41" s="1670"/>
      <c r="E41" s="1670"/>
      <c r="F41" s="1670"/>
      <c r="G41" s="1670"/>
      <c r="H41" s="1670"/>
      <c r="I41" s="1670"/>
      <c r="J41" s="1671"/>
      <c r="K41" s="952"/>
      <c r="L41" s="952">
        <v>1</v>
      </c>
      <c r="M41" s="952">
        <v>0</v>
      </c>
      <c r="N41" s="953"/>
      <c r="O41" s="954">
        <v>0</v>
      </c>
      <c r="P41" s="203"/>
      <c r="Q41" s="220">
        <v>53</v>
      </c>
      <c r="R41" s="1669" t="s">
        <v>636</v>
      </c>
      <c r="S41" s="1670"/>
      <c r="T41" s="1670"/>
      <c r="U41" s="1670"/>
      <c r="V41" s="1670"/>
      <c r="W41" s="1670"/>
      <c r="X41" s="1670"/>
      <c r="Y41" s="1671"/>
      <c r="Z41" s="954"/>
      <c r="AA41" s="954">
        <v>1</v>
      </c>
      <c r="AB41" s="954">
        <v>0</v>
      </c>
      <c r="AC41" s="954"/>
      <c r="AD41" s="954">
        <v>0</v>
      </c>
      <c r="AE41" s="196"/>
      <c r="AF41" s="221">
        <f t="shared" si="0"/>
        <v>0.89</v>
      </c>
      <c r="AG41" s="221">
        <f t="shared" si="1"/>
        <v>0.89</v>
      </c>
      <c r="AH41" s="196"/>
      <c r="AI41" s="196"/>
      <c r="AJ41" s="196"/>
      <c r="AK41" s="196"/>
      <c r="AL41" s="196"/>
      <c r="AM41" s="196"/>
      <c r="AN41" s="196"/>
      <c r="AO41" s="196"/>
      <c r="AP41" s="196"/>
      <c r="AQ41" s="196"/>
      <c r="AR41" s="196"/>
      <c r="AS41" s="196"/>
      <c r="AT41" s="196"/>
      <c r="AU41" s="196"/>
      <c r="AV41" s="196"/>
      <c r="AW41" s="196"/>
      <c r="AX41" s="196"/>
      <c r="AY41" s="196"/>
      <c r="AZ41" s="196"/>
      <c r="BA41" s="196"/>
      <c r="BB41" s="237"/>
      <c r="BC41" s="241"/>
      <c r="BD41" s="241"/>
      <c r="BE41" s="241"/>
      <c r="BF41" s="241"/>
      <c r="BG41" s="241"/>
      <c r="BH41" s="241"/>
      <c r="BI41" s="241"/>
      <c r="BJ41" s="241"/>
      <c r="BK41" s="228"/>
      <c r="BL41" s="237"/>
      <c r="BM41" s="241"/>
      <c r="BN41" s="241"/>
      <c r="BO41" s="241"/>
      <c r="BP41" s="241"/>
      <c r="BQ41" s="241"/>
      <c r="BR41" s="241"/>
      <c r="BS41" s="241"/>
      <c r="BT41" s="241"/>
      <c r="BU41" s="241"/>
      <c r="BV41" s="241"/>
      <c r="BW41" s="241"/>
      <c r="BX41" s="241"/>
      <c r="BY41" s="241"/>
      <c r="BZ41" s="241"/>
      <c r="CA41" s="241"/>
      <c r="CB41" s="241"/>
      <c r="CC41" s="241"/>
      <c r="CD41" s="241"/>
      <c r="CE41" s="241"/>
      <c r="CF41" s="241"/>
      <c r="CG41" s="241"/>
      <c r="CH41" s="241"/>
      <c r="CI41" s="241"/>
      <c r="CJ41" s="241"/>
      <c r="CK41" s="241"/>
      <c r="CL41" s="241"/>
      <c r="CM41" s="241"/>
      <c r="CN41" s="241"/>
      <c r="CO41" s="241"/>
      <c r="CP41" s="241"/>
      <c r="CQ41" s="241"/>
      <c r="CR41" s="241"/>
      <c r="CS41" s="241"/>
      <c r="CT41" s="241"/>
      <c r="CU41" s="241"/>
      <c r="CV41" s="241"/>
      <c r="CW41" s="241"/>
      <c r="CX41" s="241"/>
      <c r="CY41" s="241"/>
      <c r="CZ41" s="241"/>
      <c r="DA41" s="241"/>
      <c r="DB41" s="241"/>
      <c r="DC41" s="241"/>
      <c r="DD41" s="241"/>
      <c r="DE41" s="241"/>
      <c r="DF41" s="241"/>
      <c r="DG41" s="241"/>
      <c r="DH41" s="241"/>
      <c r="DI41" s="241"/>
      <c r="DJ41" s="241"/>
      <c r="DK41" s="241"/>
      <c r="DL41" s="241"/>
      <c r="DM41" s="241"/>
      <c r="DN41" s="241"/>
      <c r="DO41" s="241"/>
      <c r="DP41" s="241"/>
      <c r="DQ41" s="241"/>
      <c r="DR41" s="241"/>
      <c r="DS41" s="241"/>
      <c r="DT41" s="241"/>
      <c r="DU41" s="241"/>
      <c r="DV41" s="241"/>
      <c r="DW41" s="241"/>
    </row>
    <row r="42" spans="1:127" s="223" customFormat="1" ht="21" customHeight="1">
      <c r="A42" s="196"/>
      <c r="B42" s="220">
        <v>25</v>
      </c>
      <c r="C42" s="1669" t="s">
        <v>637</v>
      </c>
      <c r="D42" s="1670"/>
      <c r="E42" s="1670"/>
      <c r="F42" s="1670"/>
      <c r="G42" s="1670"/>
      <c r="H42" s="1670"/>
      <c r="I42" s="1670"/>
      <c r="J42" s="1671"/>
      <c r="K42" s="952">
        <v>1</v>
      </c>
      <c r="L42" s="952">
        <v>0</v>
      </c>
      <c r="M42" s="952"/>
      <c r="N42" s="953">
        <v>0</v>
      </c>
      <c r="O42" s="954"/>
      <c r="P42" s="203"/>
      <c r="Q42" s="220">
        <v>54</v>
      </c>
      <c r="R42" s="1669" t="s">
        <v>638</v>
      </c>
      <c r="S42" s="1670"/>
      <c r="T42" s="1670"/>
      <c r="U42" s="1670"/>
      <c r="V42" s="1670"/>
      <c r="W42" s="1670"/>
      <c r="X42" s="1670"/>
      <c r="Y42" s="1671"/>
      <c r="Z42" s="954"/>
      <c r="AA42" s="954">
        <v>1</v>
      </c>
      <c r="AB42" s="954">
        <v>0</v>
      </c>
      <c r="AC42" s="954"/>
      <c r="AD42" s="954">
        <v>0</v>
      </c>
      <c r="AE42" s="196"/>
      <c r="AF42" s="221">
        <f t="shared" si="0"/>
        <v>1</v>
      </c>
      <c r="AG42" s="221">
        <f t="shared" si="1"/>
        <v>0.89</v>
      </c>
      <c r="AH42" s="196"/>
      <c r="AI42" s="196"/>
      <c r="AJ42" s="196"/>
      <c r="AK42" s="196"/>
      <c r="AL42" s="196"/>
      <c r="AM42" s="196"/>
      <c r="AN42" s="196"/>
      <c r="AO42" s="196"/>
      <c r="AP42" s="196"/>
      <c r="AQ42" s="196"/>
      <c r="AR42" s="196"/>
      <c r="AS42" s="196"/>
      <c r="AT42" s="196"/>
      <c r="AU42" s="196"/>
      <c r="AV42" s="196"/>
      <c r="AW42" s="196"/>
      <c r="AX42" s="196"/>
      <c r="AY42" s="196"/>
      <c r="AZ42" s="196"/>
      <c r="BA42" s="196"/>
      <c r="BB42" s="237"/>
      <c r="BC42" s="241"/>
      <c r="BD42" s="241"/>
      <c r="BE42" s="241"/>
      <c r="BF42" s="241"/>
      <c r="BG42" s="241"/>
      <c r="BH42" s="241"/>
      <c r="BI42" s="241"/>
      <c r="BJ42" s="241"/>
      <c r="BK42" s="228"/>
      <c r="BL42" s="237"/>
      <c r="BM42" s="241"/>
      <c r="BN42" s="241"/>
      <c r="BO42" s="241"/>
      <c r="BP42" s="241"/>
      <c r="BQ42" s="241"/>
      <c r="BR42" s="241"/>
      <c r="BS42" s="241"/>
      <c r="BT42" s="241"/>
      <c r="BU42" s="241"/>
      <c r="BV42" s="241"/>
      <c r="BW42" s="241"/>
      <c r="BX42" s="241"/>
      <c r="BY42" s="241"/>
      <c r="BZ42" s="241"/>
      <c r="CA42" s="241"/>
      <c r="CB42" s="241"/>
      <c r="CC42" s="241"/>
      <c r="CD42" s="241"/>
      <c r="CE42" s="241"/>
      <c r="CF42" s="241"/>
      <c r="CG42" s="241"/>
      <c r="CH42" s="241"/>
      <c r="CI42" s="241"/>
      <c r="CJ42" s="241"/>
      <c r="CK42" s="241"/>
      <c r="CL42" s="241"/>
      <c r="CM42" s="241"/>
      <c r="CN42" s="241"/>
      <c r="CO42" s="241"/>
      <c r="CP42" s="241"/>
      <c r="CQ42" s="241"/>
      <c r="CR42" s="241"/>
      <c r="CS42" s="241"/>
      <c r="CT42" s="241"/>
      <c r="CU42" s="241"/>
      <c r="CV42" s="241"/>
      <c r="CW42" s="241"/>
      <c r="CX42" s="241"/>
      <c r="CY42" s="241"/>
      <c r="CZ42" s="241"/>
      <c r="DA42" s="241"/>
      <c r="DB42" s="241"/>
      <c r="DC42" s="241"/>
      <c r="DD42" s="241"/>
      <c r="DE42" s="241"/>
      <c r="DF42" s="241"/>
      <c r="DG42" s="241"/>
      <c r="DH42" s="241"/>
      <c r="DI42" s="241"/>
      <c r="DJ42" s="241"/>
      <c r="DK42" s="241"/>
      <c r="DL42" s="241"/>
      <c r="DM42" s="241"/>
      <c r="DN42" s="241"/>
      <c r="DO42" s="241"/>
      <c r="DP42" s="241"/>
      <c r="DQ42" s="241"/>
      <c r="DR42" s="241"/>
      <c r="DS42" s="241"/>
      <c r="DT42" s="241"/>
      <c r="DU42" s="241"/>
      <c r="DV42" s="241"/>
      <c r="DW42" s="241"/>
    </row>
    <row r="43" spans="1:127" s="223" customFormat="1" ht="21" customHeight="1">
      <c r="A43" s="196"/>
      <c r="B43" s="220">
        <v>26</v>
      </c>
      <c r="C43" s="1669" t="s">
        <v>639</v>
      </c>
      <c r="D43" s="1670"/>
      <c r="E43" s="1670"/>
      <c r="F43" s="1670"/>
      <c r="G43" s="1670"/>
      <c r="H43" s="1670"/>
      <c r="I43" s="1670"/>
      <c r="J43" s="1671"/>
      <c r="K43" s="952"/>
      <c r="L43" s="952">
        <v>0</v>
      </c>
      <c r="M43" s="952">
        <v>1</v>
      </c>
      <c r="N43" s="953">
        <v>0</v>
      </c>
      <c r="O43" s="954"/>
      <c r="P43" s="203"/>
      <c r="Q43" s="220">
        <v>55</v>
      </c>
      <c r="R43" s="1669" t="s">
        <v>640</v>
      </c>
      <c r="S43" s="1670"/>
      <c r="T43" s="1670"/>
      <c r="U43" s="1670"/>
      <c r="V43" s="1670"/>
      <c r="W43" s="1670"/>
      <c r="X43" s="1670"/>
      <c r="Y43" s="1671"/>
      <c r="Z43" s="954">
        <v>0</v>
      </c>
      <c r="AA43" s="954">
        <v>1</v>
      </c>
      <c r="AB43" s="954">
        <v>0</v>
      </c>
      <c r="AC43" s="954"/>
      <c r="AD43" s="954">
        <v>0</v>
      </c>
      <c r="AE43" s="196"/>
      <c r="AF43" s="221">
        <f t="shared" si="0"/>
        <v>0.79</v>
      </c>
      <c r="AG43" s="221">
        <f t="shared" si="1"/>
        <v>0.89</v>
      </c>
      <c r="AH43" s="196"/>
      <c r="AI43" s="196"/>
      <c r="AJ43" s="196"/>
      <c r="AK43" s="196"/>
      <c r="AL43" s="196"/>
      <c r="AM43" s="196"/>
      <c r="AN43" s="196"/>
      <c r="AO43" s="196"/>
      <c r="AP43" s="196"/>
      <c r="AQ43" s="196"/>
      <c r="AR43" s="196"/>
      <c r="AS43" s="196"/>
      <c r="AT43" s="196"/>
      <c r="AU43" s="196"/>
      <c r="AV43" s="196"/>
      <c r="AW43" s="196"/>
      <c r="AX43" s="196"/>
      <c r="AY43" s="196"/>
      <c r="AZ43" s="196"/>
      <c r="BA43" s="196"/>
      <c r="BB43" s="237"/>
      <c r="BC43" s="241"/>
      <c r="BD43" s="241"/>
      <c r="BE43" s="241"/>
      <c r="BF43" s="241"/>
      <c r="BG43" s="241"/>
      <c r="BH43" s="241"/>
      <c r="BI43" s="241"/>
      <c r="BJ43" s="241"/>
      <c r="BK43" s="228"/>
      <c r="BL43" s="237"/>
      <c r="BM43" s="241"/>
      <c r="BN43" s="241"/>
      <c r="BO43" s="241"/>
      <c r="BP43" s="241"/>
      <c r="BQ43" s="241"/>
      <c r="BR43" s="241"/>
      <c r="BS43" s="241"/>
      <c r="BT43" s="241"/>
      <c r="BU43" s="241"/>
      <c r="BV43" s="241"/>
      <c r="BW43" s="241"/>
      <c r="BX43" s="241"/>
      <c r="BY43" s="241"/>
      <c r="BZ43" s="241"/>
      <c r="CA43" s="241"/>
      <c r="CB43" s="241"/>
      <c r="CC43" s="241"/>
      <c r="CD43" s="241"/>
      <c r="CE43" s="241"/>
      <c r="CF43" s="241"/>
      <c r="CG43" s="241"/>
      <c r="CH43" s="241"/>
      <c r="CI43" s="241"/>
      <c r="CJ43" s="241"/>
      <c r="CK43" s="241"/>
      <c r="CL43" s="241"/>
      <c r="CM43" s="241"/>
      <c r="CN43" s="241"/>
      <c r="CO43" s="241"/>
      <c r="CP43" s="241"/>
      <c r="CQ43" s="241"/>
      <c r="CR43" s="241"/>
      <c r="CS43" s="241"/>
      <c r="CT43" s="241"/>
      <c r="CU43" s="241"/>
      <c r="CV43" s="241"/>
      <c r="CW43" s="241"/>
      <c r="CX43" s="241"/>
      <c r="CY43" s="241"/>
      <c r="CZ43" s="241"/>
      <c r="DA43" s="241"/>
      <c r="DB43" s="241"/>
      <c r="DC43" s="241"/>
      <c r="DD43" s="241"/>
      <c r="DE43" s="241"/>
      <c r="DF43" s="241"/>
      <c r="DG43" s="241"/>
      <c r="DH43" s="241"/>
      <c r="DI43" s="241"/>
      <c r="DJ43" s="241"/>
      <c r="DK43" s="241"/>
      <c r="DL43" s="241"/>
      <c r="DM43" s="241"/>
      <c r="DN43" s="241"/>
      <c r="DO43" s="241"/>
      <c r="DP43" s="241"/>
      <c r="DQ43" s="241"/>
      <c r="DR43" s="241"/>
      <c r="DS43" s="241"/>
      <c r="DT43" s="241"/>
      <c r="DU43" s="241"/>
      <c r="DV43" s="241"/>
      <c r="DW43" s="241"/>
    </row>
    <row r="44" spans="1:127" s="223" customFormat="1" ht="21" customHeight="1">
      <c r="A44" s="196"/>
      <c r="B44" s="220">
        <v>27</v>
      </c>
      <c r="C44" s="1669" t="s">
        <v>641</v>
      </c>
      <c r="D44" s="1670"/>
      <c r="E44" s="1670"/>
      <c r="F44" s="1670"/>
      <c r="G44" s="1670"/>
      <c r="H44" s="1670"/>
      <c r="I44" s="1670"/>
      <c r="J44" s="1671"/>
      <c r="K44" s="952"/>
      <c r="L44" s="952">
        <v>0</v>
      </c>
      <c r="M44" s="952">
        <v>1</v>
      </c>
      <c r="N44" s="953"/>
      <c r="O44" s="954"/>
      <c r="P44" s="203"/>
      <c r="Q44" s="220">
        <v>56</v>
      </c>
      <c r="R44" s="1669" t="s">
        <v>642</v>
      </c>
      <c r="S44" s="1670"/>
      <c r="T44" s="1670"/>
      <c r="U44" s="1670"/>
      <c r="V44" s="1670"/>
      <c r="W44" s="1670"/>
      <c r="X44" s="1670"/>
      <c r="Y44" s="1671"/>
      <c r="Z44" s="954">
        <v>1</v>
      </c>
      <c r="AA44" s="954">
        <v>0</v>
      </c>
      <c r="AB44" s="954">
        <v>0</v>
      </c>
      <c r="AC44" s="954"/>
      <c r="AD44" s="954">
        <v>0</v>
      </c>
      <c r="AE44" s="196"/>
      <c r="AF44" s="221">
        <f t="shared" si="0"/>
        <v>0.79</v>
      </c>
      <c r="AG44" s="221">
        <f t="shared" si="1"/>
        <v>1</v>
      </c>
      <c r="AH44" s="196"/>
      <c r="AI44" s="196"/>
      <c r="AJ44" s="196"/>
      <c r="AK44" s="196"/>
      <c r="AL44" s="196"/>
      <c r="AM44" s="196"/>
      <c r="AN44" s="196"/>
      <c r="AO44" s="196"/>
      <c r="AP44" s="196"/>
      <c r="AQ44" s="196"/>
      <c r="AR44" s="196"/>
      <c r="AS44" s="196"/>
      <c r="AT44" s="196"/>
      <c r="AU44" s="196"/>
      <c r="AV44" s="196"/>
      <c r="AW44" s="196"/>
      <c r="AX44" s="196"/>
      <c r="AY44" s="196"/>
      <c r="AZ44" s="196"/>
      <c r="BA44" s="196"/>
      <c r="BB44" s="237"/>
      <c r="BC44" s="241"/>
      <c r="BD44" s="241"/>
      <c r="BE44" s="241"/>
      <c r="BF44" s="241"/>
      <c r="BG44" s="241"/>
      <c r="BH44" s="241"/>
      <c r="BI44" s="241"/>
      <c r="BJ44" s="241"/>
      <c r="BK44" s="228"/>
      <c r="BL44" s="237"/>
      <c r="BM44" s="241"/>
      <c r="BN44" s="241"/>
      <c r="BO44" s="241"/>
      <c r="BP44" s="241"/>
      <c r="BQ44" s="241"/>
      <c r="BR44" s="241"/>
      <c r="BS44" s="241"/>
      <c r="BT44" s="219"/>
      <c r="BU44" s="219"/>
      <c r="BV44" s="219"/>
      <c r="BW44" s="219"/>
      <c r="BX44" s="219"/>
      <c r="BY44" s="219"/>
      <c r="BZ44" s="219"/>
      <c r="CA44" s="219"/>
      <c r="CB44" s="219"/>
      <c r="CC44" s="219"/>
      <c r="CD44" s="219"/>
      <c r="CE44" s="219"/>
      <c r="CF44" s="219"/>
      <c r="CG44" s="219"/>
      <c r="CH44" s="219"/>
      <c r="CI44" s="219"/>
      <c r="CJ44" s="219"/>
      <c r="CK44" s="219"/>
      <c r="CL44" s="219"/>
      <c r="CM44" s="219"/>
      <c r="CN44" s="219"/>
      <c r="CO44" s="219"/>
      <c r="CP44" s="219"/>
      <c r="CQ44" s="219"/>
      <c r="CR44" s="219"/>
      <c r="CS44" s="219"/>
      <c r="CT44" s="219"/>
      <c r="CU44" s="219"/>
      <c r="CV44" s="219"/>
      <c r="CW44" s="219"/>
      <c r="CX44" s="219"/>
      <c r="CY44" s="219"/>
      <c r="CZ44" s="219"/>
      <c r="DA44" s="219"/>
      <c r="DB44" s="219"/>
      <c r="DC44" s="219"/>
      <c r="DD44" s="219"/>
      <c r="DE44" s="219"/>
      <c r="DF44" s="219"/>
      <c r="DG44" s="219"/>
      <c r="DH44" s="219"/>
      <c r="DI44" s="219"/>
      <c r="DJ44" s="219"/>
      <c r="DK44" s="219"/>
      <c r="DL44" s="219"/>
      <c r="DM44" s="219"/>
      <c r="DN44" s="219"/>
      <c r="DO44" s="219"/>
      <c r="DP44" s="219"/>
      <c r="DQ44" s="219"/>
      <c r="DR44" s="219"/>
      <c r="DS44" s="219"/>
      <c r="DT44" s="219"/>
      <c r="DU44" s="219"/>
      <c r="DV44" s="219"/>
      <c r="DW44" s="219"/>
    </row>
    <row r="45" spans="1:127" s="223" customFormat="1" ht="21" customHeight="1">
      <c r="A45" s="196"/>
      <c r="B45" s="220">
        <v>28</v>
      </c>
      <c r="C45" s="1669" t="s">
        <v>643</v>
      </c>
      <c r="D45" s="1670"/>
      <c r="E45" s="1670"/>
      <c r="F45" s="1670"/>
      <c r="G45" s="1670"/>
      <c r="H45" s="1670"/>
      <c r="I45" s="1670"/>
      <c r="J45" s="1671"/>
      <c r="K45" s="952">
        <v>1</v>
      </c>
      <c r="L45" s="952"/>
      <c r="M45" s="952">
        <v>0</v>
      </c>
      <c r="N45" s="953">
        <v>0</v>
      </c>
      <c r="O45" s="954"/>
      <c r="P45" s="203"/>
      <c r="Q45" s="220">
        <v>57</v>
      </c>
      <c r="R45" s="1672" t="s">
        <v>644</v>
      </c>
      <c r="S45" s="1673"/>
      <c r="T45" s="1673"/>
      <c r="U45" s="1673"/>
      <c r="V45" s="1673"/>
      <c r="W45" s="1673"/>
      <c r="X45" s="1673"/>
      <c r="Y45" s="1674"/>
      <c r="Z45" s="954">
        <v>0</v>
      </c>
      <c r="AA45" s="954">
        <v>0</v>
      </c>
      <c r="AB45" s="954">
        <v>1</v>
      </c>
      <c r="AC45" s="954">
        <v>0</v>
      </c>
      <c r="AD45" s="954">
        <v>0</v>
      </c>
      <c r="AE45" s="196"/>
      <c r="AF45" s="221">
        <f t="shared" si="0"/>
        <v>1</v>
      </c>
      <c r="AG45" s="221">
        <f t="shared" si="1"/>
        <v>0.79</v>
      </c>
      <c r="AH45" s="196"/>
      <c r="AI45" s="196"/>
      <c r="AJ45" s="196"/>
      <c r="AK45" s="196"/>
      <c r="AL45" s="196"/>
      <c r="AM45" s="196"/>
      <c r="AN45" s="196"/>
      <c r="AO45" s="196"/>
      <c r="AP45" s="196"/>
      <c r="AQ45" s="196"/>
      <c r="AR45" s="196"/>
      <c r="AS45" s="196"/>
      <c r="AT45" s="196"/>
      <c r="AU45" s="196"/>
      <c r="AV45" s="196"/>
      <c r="AW45" s="196"/>
      <c r="AX45" s="196"/>
      <c r="AY45" s="196"/>
      <c r="AZ45" s="196"/>
      <c r="BA45" s="196"/>
      <c r="BB45" s="237"/>
      <c r="BC45" s="241"/>
      <c r="BD45" s="241"/>
      <c r="BE45" s="241"/>
      <c r="BF45" s="241"/>
      <c r="BG45" s="241"/>
      <c r="BH45" s="241"/>
      <c r="BI45" s="241"/>
      <c r="BJ45" s="241"/>
      <c r="BK45" s="228"/>
      <c r="BL45" s="237"/>
      <c r="BM45" s="241"/>
      <c r="BN45" s="241"/>
      <c r="BO45" s="241"/>
      <c r="BP45" s="241"/>
      <c r="BQ45" s="241"/>
      <c r="BR45" s="241"/>
      <c r="BS45" s="241"/>
      <c r="BT45" s="219"/>
      <c r="BU45" s="219"/>
      <c r="BV45" s="219"/>
      <c r="BW45" s="219"/>
      <c r="BX45" s="219"/>
      <c r="BY45" s="219"/>
      <c r="BZ45" s="219"/>
      <c r="CA45" s="219"/>
      <c r="CB45" s="219"/>
      <c r="CC45" s="219"/>
      <c r="CD45" s="219"/>
      <c r="CE45" s="219"/>
      <c r="CF45" s="219"/>
      <c r="CG45" s="219"/>
      <c r="CH45" s="219"/>
      <c r="CI45" s="219"/>
      <c r="CJ45" s="219"/>
      <c r="CK45" s="219"/>
      <c r="CL45" s="219"/>
      <c r="CM45" s="219"/>
      <c r="CN45" s="219"/>
      <c r="CO45" s="219"/>
      <c r="CP45" s="219"/>
      <c r="CQ45" s="219"/>
      <c r="CR45" s="219"/>
      <c r="CS45" s="219"/>
      <c r="CT45" s="219"/>
      <c r="CU45" s="219"/>
      <c r="CV45" s="219"/>
      <c r="CW45" s="219"/>
      <c r="CX45" s="219"/>
      <c r="CY45" s="219"/>
      <c r="CZ45" s="219"/>
      <c r="DA45" s="219"/>
      <c r="DB45" s="219"/>
      <c r="DC45" s="219"/>
      <c r="DD45" s="219"/>
      <c r="DE45" s="219"/>
      <c r="DF45" s="219"/>
      <c r="DG45" s="219"/>
      <c r="DH45" s="219"/>
      <c r="DI45" s="219"/>
      <c r="DJ45" s="219"/>
      <c r="DK45" s="219"/>
      <c r="DL45" s="219"/>
      <c r="DM45" s="219"/>
      <c r="DN45" s="219"/>
      <c r="DO45" s="219"/>
      <c r="DP45" s="219"/>
      <c r="DQ45" s="219"/>
      <c r="DR45" s="219"/>
      <c r="DS45" s="219"/>
      <c r="DT45" s="219"/>
      <c r="DU45" s="219"/>
      <c r="DV45" s="219"/>
      <c r="DW45" s="219"/>
    </row>
    <row r="46" spans="1:127" s="223" customFormat="1" ht="21" customHeight="1" thickBot="1">
      <c r="A46" s="196"/>
      <c r="B46" s="242">
        <v>29</v>
      </c>
      <c r="C46" s="1656" t="s">
        <v>645</v>
      </c>
      <c r="D46" s="1657"/>
      <c r="E46" s="1657"/>
      <c r="F46" s="1657"/>
      <c r="G46" s="1657"/>
      <c r="H46" s="1657"/>
      <c r="I46" s="1657"/>
      <c r="J46" s="1658"/>
      <c r="K46" s="243">
        <v>0</v>
      </c>
      <c r="L46" s="243">
        <v>1</v>
      </c>
      <c r="M46" s="244">
        <v>0</v>
      </c>
      <c r="N46" s="245">
        <v>0</v>
      </c>
      <c r="O46" s="246"/>
      <c r="P46" s="203"/>
      <c r="Q46" s="247">
        <v>58</v>
      </c>
      <c r="R46" s="1659" t="s">
        <v>646</v>
      </c>
      <c r="S46" s="1660"/>
      <c r="T46" s="1660"/>
      <c r="U46" s="1660"/>
      <c r="V46" s="1660"/>
      <c r="W46" s="1660"/>
      <c r="X46" s="1660"/>
      <c r="Y46" s="1661"/>
      <c r="Z46" s="954"/>
      <c r="AA46" s="954">
        <v>0</v>
      </c>
      <c r="AB46" s="954">
        <v>1</v>
      </c>
      <c r="AC46" s="954">
        <v>0</v>
      </c>
      <c r="AD46" s="954">
        <v>0</v>
      </c>
      <c r="AE46" s="196"/>
      <c r="AF46" s="221">
        <f t="shared" si="0"/>
        <v>0.89</v>
      </c>
      <c r="AG46" s="221">
        <f t="shared" si="1"/>
        <v>0.79</v>
      </c>
      <c r="AH46" s="196"/>
      <c r="AI46" s="196"/>
      <c r="AJ46" s="196"/>
      <c r="AK46" s="196"/>
      <c r="AL46" s="196"/>
      <c r="AM46" s="196"/>
      <c r="AN46" s="196"/>
      <c r="AO46" s="196"/>
      <c r="AP46" s="196"/>
      <c r="AQ46" s="196"/>
      <c r="AR46" s="196"/>
      <c r="AS46" s="196"/>
      <c r="AT46" s="196"/>
      <c r="AU46" s="196"/>
      <c r="AV46" s="196"/>
      <c r="AW46" s="196"/>
      <c r="AX46" s="196"/>
      <c r="AY46" s="196"/>
      <c r="AZ46" s="196"/>
      <c r="BA46" s="196"/>
      <c r="BB46" s="237"/>
      <c r="BC46" s="241"/>
      <c r="BD46" s="241"/>
      <c r="BE46" s="241"/>
      <c r="BF46" s="241"/>
      <c r="BG46" s="241"/>
      <c r="BH46" s="241"/>
      <c r="BI46" s="241"/>
      <c r="BJ46" s="241"/>
      <c r="BK46" s="228"/>
      <c r="BL46" s="237"/>
      <c r="BM46" s="241"/>
      <c r="BN46" s="241"/>
      <c r="BO46" s="241"/>
      <c r="BP46" s="241"/>
      <c r="BQ46" s="241"/>
      <c r="BR46" s="241"/>
      <c r="BS46" s="241"/>
      <c r="BT46" s="219"/>
      <c r="BU46" s="219"/>
      <c r="BV46" s="219"/>
      <c r="BW46" s="219"/>
      <c r="BX46" s="219"/>
      <c r="BY46" s="219"/>
      <c r="BZ46" s="219"/>
      <c r="CA46" s="219"/>
      <c r="CB46" s="219"/>
      <c r="CC46" s="219"/>
      <c r="CD46" s="219"/>
      <c r="CE46" s="219"/>
      <c r="CF46" s="219"/>
      <c r="CG46" s="219"/>
      <c r="CH46" s="219"/>
      <c r="CI46" s="219"/>
      <c r="CJ46" s="219"/>
      <c r="CK46" s="219"/>
      <c r="CL46" s="219"/>
      <c r="CM46" s="219"/>
      <c r="CN46" s="219"/>
      <c r="CO46" s="219"/>
      <c r="CP46" s="219"/>
      <c r="CQ46" s="219"/>
      <c r="CR46" s="219"/>
      <c r="CS46" s="219"/>
      <c r="CT46" s="219"/>
      <c r="CU46" s="219"/>
      <c r="CV46" s="219"/>
      <c r="CW46" s="219"/>
      <c r="CX46" s="219"/>
      <c r="CY46" s="219"/>
      <c r="CZ46" s="219"/>
      <c r="DA46" s="219"/>
      <c r="DB46" s="219"/>
      <c r="DC46" s="219"/>
      <c r="DD46" s="219"/>
      <c r="DE46" s="219"/>
      <c r="DF46" s="219"/>
      <c r="DG46" s="219"/>
      <c r="DH46" s="219"/>
      <c r="DI46" s="219"/>
      <c r="DJ46" s="219"/>
      <c r="DK46" s="219"/>
      <c r="DL46" s="219"/>
      <c r="DM46" s="219"/>
      <c r="DN46" s="219"/>
      <c r="DO46" s="219"/>
      <c r="DP46" s="219"/>
      <c r="DQ46" s="219"/>
      <c r="DR46" s="219"/>
      <c r="DS46" s="219"/>
      <c r="DT46" s="219"/>
      <c r="DU46" s="219"/>
      <c r="DV46" s="219"/>
      <c r="DW46" s="219"/>
    </row>
    <row r="47" spans="1:127" s="223" customFormat="1" ht="8.25" customHeight="1" thickBot="1">
      <c r="A47" s="196"/>
      <c r="B47" s="1662"/>
      <c r="C47" s="1662"/>
      <c r="D47" s="1662"/>
      <c r="E47" s="248"/>
      <c r="F47" s="248"/>
      <c r="G47" s="248"/>
      <c r="H47" s="248"/>
      <c r="I47" s="249"/>
      <c r="J47" s="249"/>
      <c r="K47" s="249"/>
      <c r="L47" s="250"/>
      <c r="M47" s="249"/>
      <c r="N47" s="249"/>
      <c r="O47" s="249">
        <v>0</v>
      </c>
      <c r="P47" s="249"/>
      <c r="Q47" s="248"/>
      <c r="R47" s="248"/>
      <c r="S47" s="248"/>
      <c r="T47" s="248"/>
      <c r="U47" s="248"/>
      <c r="V47" s="248"/>
      <c r="W47" s="248"/>
      <c r="X47" s="248"/>
      <c r="Y47" s="248"/>
      <c r="Z47" s="251"/>
      <c r="AA47" s="251"/>
      <c r="AB47" s="251"/>
      <c r="AC47" s="251"/>
      <c r="AD47" s="251"/>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c r="BF47" s="196"/>
      <c r="BG47" s="196"/>
      <c r="BH47" s="196"/>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row>
    <row r="48" spans="1:127" s="223" customFormat="1" ht="9" hidden="1" customHeight="1" thickBot="1">
      <c r="A48" s="196"/>
      <c r="B48" s="1662"/>
      <c r="C48" s="1662"/>
      <c r="D48" s="1662"/>
      <c r="E48" s="248"/>
      <c r="F48" s="248"/>
      <c r="G48" s="248"/>
      <c r="H48" s="248"/>
      <c r="I48" s="1648" t="s">
        <v>40</v>
      </c>
      <c r="J48" s="1648"/>
      <c r="K48" s="1648"/>
      <c r="L48" s="1648"/>
      <c r="M48" s="249"/>
      <c r="N48" s="249"/>
      <c r="O48" s="249"/>
      <c r="P48" s="249"/>
      <c r="Q48" s="248"/>
      <c r="R48" s="248"/>
      <c r="S48" s="248"/>
      <c r="T48" s="248"/>
      <c r="U48" s="248"/>
      <c r="V48" s="248"/>
      <c r="W48" s="248"/>
      <c r="X48" s="248"/>
      <c r="Y48" s="248"/>
      <c r="Z48" s="251"/>
      <c r="AA48" s="251"/>
      <c r="AB48" s="251"/>
      <c r="AC48" s="251"/>
      <c r="AD48" s="251"/>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T48" s="219"/>
      <c r="BU48" s="219"/>
      <c r="BV48" s="219"/>
      <c r="BW48" s="219"/>
      <c r="BX48" s="219"/>
      <c r="BY48" s="219"/>
      <c r="BZ48" s="219"/>
      <c r="CA48" s="219"/>
      <c r="CB48" s="219"/>
      <c r="CC48" s="219"/>
      <c r="CD48" s="219"/>
      <c r="CE48" s="219"/>
      <c r="CF48" s="219"/>
      <c r="CG48" s="219"/>
      <c r="CH48" s="219"/>
      <c r="CI48" s="219"/>
      <c r="CJ48" s="219"/>
      <c r="CK48" s="219"/>
      <c r="CL48" s="219"/>
      <c r="CM48" s="219"/>
      <c r="CN48" s="219"/>
      <c r="CO48" s="219"/>
      <c r="CP48" s="219"/>
      <c r="CQ48" s="219"/>
      <c r="CR48" s="219"/>
      <c r="CS48" s="219"/>
      <c r="CT48" s="219"/>
      <c r="CU48" s="219"/>
      <c r="CV48" s="219"/>
      <c r="CW48" s="219"/>
      <c r="CX48" s="219"/>
      <c r="CY48" s="219"/>
      <c r="CZ48" s="219"/>
      <c r="DA48" s="219"/>
      <c r="DB48" s="219"/>
      <c r="DC48" s="219"/>
      <c r="DD48" s="219"/>
      <c r="DE48" s="219"/>
      <c r="DF48" s="219"/>
      <c r="DG48" s="219"/>
      <c r="DH48" s="219"/>
      <c r="DI48" s="219"/>
      <c r="DJ48" s="219"/>
      <c r="DK48" s="219"/>
      <c r="DL48" s="219"/>
      <c r="DM48" s="219"/>
      <c r="DN48" s="219"/>
      <c r="DO48" s="219"/>
      <c r="DP48" s="219"/>
      <c r="DQ48" s="219"/>
      <c r="DR48" s="219"/>
      <c r="DS48" s="219"/>
      <c r="DT48" s="219"/>
      <c r="DU48" s="219"/>
      <c r="DV48" s="219"/>
      <c r="DW48" s="219"/>
    </row>
    <row r="49" spans="1:127" s="223" customFormat="1" ht="30" hidden="1" customHeight="1" thickBot="1">
      <c r="A49" s="196"/>
      <c r="B49" s="252"/>
      <c r="C49" s="252"/>
      <c r="D49" s="252"/>
      <c r="E49" s="252"/>
      <c r="F49" s="252"/>
      <c r="G49" s="253"/>
      <c r="H49" s="253"/>
      <c r="I49" s="253"/>
      <c r="J49" s="253"/>
      <c r="K49" s="253"/>
      <c r="L49" s="253"/>
      <c r="M49" s="1663" t="s">
        <v>647</v>
      </c>
      <c r="N49" s="1664"/>
      <c r="O49" s="1665"/>
      <c r="P49" s="249"/>
      <c r="Q49" s="1666">
        <f>AF17</f>
        <v>0.92982758620689654</v>
      </c>
      <c r="R49" s="1667"/>
      <c r="S49" s="1668"/>
      <c r="T49" s="252"/>
      <c r="U49" s="252"/>
      <c r="V49" s="253"/>
      <c r="W49" s="253"/>
      <c r="X49" s="253"/>
      <c r="Y49" s="253"/>
      <c r="Z49" s="253"/>
      <c r="AA49" s="253"/>
      <c r="AB49" s="253"/>
      <c r="AC49" s="253"/>
      <c r="AD49" s="253"/>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646"/>
      <c r="BC49" s="1646"/>
      <c r="BD49" s="1646"/>
      <c r="BE49" s="1646"/>
      <c r="BF49" s="1646"/>
      <c r="BG49" s="1646"/>
      <c r="BH49" s="1646"/>
      <c r="BI49" s="1646"/>
      <c r="BJ49" s="1645"/>
      <c r="BK49" s="1645"/>
      <c r="BL49" s="1645"/>
      <c r="BM49" s="1645"/>
      <c r="BN49" s="1645"/>
      <c r="BO49" s="1645"/>
      <c r="BP49" s="1645"/>
      <c r="BQ49" s="1645"/>
      <c r="BT49" s="219"/>
      <c r="BU49" s="219"/>
      <c r="BV49" s="219"/>
      <c r="BW49" s="219"/>
      <c r="BX49" s="219"/>
      <c r="BY49" s="219"/>
      <c r="BZ49" s="219"/>
      <c r="CA49" s="219"/>
      <c r="CB49" s="219"/>
      <c r="CC49" s="219"/>
      <c r="CD49" s="219"/>
      <c r="CE49" s="219"/>
      <c r="CF49" s="219"/>
      <c r="CG49" s="219"/>
      <c r="CH49" s="219"/>
      <c r="CI49" s="219"/>
      <c r="CJ49" s="219"/>
      <c r="CK49" s="219"/>
      <c r="CL49" s="219"/>
      <c r="CM49" s="219"/>
      <c r="CN49" s="219"/>
      <c r="CO49" s="219"/>
      <c r="CP49" s="219"/>
      <c r="CQ49" s="219"/>
      <c r="CR49" s="219"/>
      <c r="CS49" s="219"/>
      <c r="CT49" s="219"/>
      <c r="CU49" s="219"/>
      <c r="CV49" s="219"/>
      <c r="CW49" s="219"/>
      <c r="CX49" s="219"/>
      <c r="CY49" s="219"/>
      <c r="CZ49" s="219"/>
      <c r="DA49" s="219"/>
      <c r="DB49" s="219"/>
      <c r="DC49" s="219"/>
      <c r="DD49" s="219"/>
      <c r="DE49" s="219"/>
      <c r="DF49" s="219"/>
      <c r="DG49" s="219"/>
      <c r="DH49" s="219"/>
      <c r="DI49" s="219"/>
      <c r="DJ49" s="219"/>
      <c r="DK49" s="219"/>
      <c r="DL49" s="219"/>
      <c r="DM49" s="219"/>
      <c r="DN49" s="219"/>
      <c r="DO49" s="219"/>
      <c r="DP49" s="219"/>
      <c r="DQ49" s="219"/>
      <c r="DR49" s="219"/>
      <c r="DS49" s="219"/>
      <c r="DT49" s="219"/>
      <c r="DU49" s="219"/>
      <c r="DV49" s="219"/>
      <c r="DW49" s="219"/>
    </row>
    <row r="50" spans="1:127" s="223" customFormat="1" ht="15" hidden="1" customHeight="1" thickBot="1">
      <c r="A50" s="196"/>
      <c r="B50" s="254"/>
      <c r="C50" s="254"/>
      <c r="D50" s="254"/>
      <c r="E50" s="254"/>
      <c r="F50" s="254"/>
      <c r="G50" s="255"/>
      <c r="H50" s="255"/>
      <c r="I50" s="255"/>
      <c r="J50" s="255"/>
      <c r="K50" s="255"/>
      <c r="L50" s="255"/>
      <c r="M50" s="255"/>
      <c r="N50" s="255"/>
      <c r="O50" s="255"/>
      <c r="P50" s="249"/>
      <c r="Q50" s="254"/>
      <c r="R50" s="254"/>
      <c r="S50" s="254"/>
      <c r="T50" s="254"/>
      <c r="U50" s="254"/>
      <c r="V50" s="255"/>
      <c r="W50" s="255"/>
      <c r="X50" s="255"/>
      <c r="Y50" s="255"/>
      <c r="Z50" s="255"/>
      <c r="AA50" s="255"/>
      <c r="AB50" s="255"/>
      <c r="AC50" s="255"/>
      <c r="AD50" s="255"/>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645"/>
      <c r="BC50" s="1647"/>
      <c r="BD50" s="1647"/>
      <c r="BE50" s="1647"/>
      <c r="BF50" s="1647"/>
      <c r="BG50" s="1647"/>
      <c r="BH50" s="1647"/>
      <c r="BI50" s="1647"/>
      <c r="BJ50" s="1645"/>
      <c r="BK50" s="1647"/>
      <c r="BL50" s="1647"/>
      <c r="BM50" s="1647"/>
      <c r="BN50" s="1647"/>
      <c r="BO50" s="1647"/>
      <c r="BP50" s="1647"/>
      <c r="BQ50" s="1647"/>
      <c r="BT50" s="219"/>
      <c r="BU50" s="219"/>
      <c r="BV50" s="219"/>
      <c r="BW50" s="219"/>
      <c r="BX50" s="219"/>
      <c r="BY50" s="219"/>
      <c r="BZ50" s="219"/>
      <c r="CA50" s="219"/>
      <c r="CB50" s="219"/>
      <c r="CC50" s="219"/>
      <c r="CD50" s="219"/>
      <c r="CE50" s="219"/>
      <c r="CF50" s="219"/>
      <c r="CG50" s="219"/>
      <c r="CH50" s="219"/>
      <c r="CI50" s="219"/>
      <c r="CJ50" s="219"/>
      <c r="CK50" s="219"/>
      <c r="CL50" s="219"/>
      <c r="CM50" s="219"/>
      <c r="CN50" s="219"/>
      <c r="CO50" s="219"/>
      <c r="CP50" s="219"/>
      <c r="CQ50" s="219"/>
      <c r="CR50" s="219"/>
      <c r="CS50" s="219"/>
      <c r="CT50" s="219"/>
      <c r="CU50" s="219"/>
      <c r="CV50" s="219"/>
      <c r="CW50" s="219"/>
      <c r="CX50" s="219"/>
      <c r="CY50" s="219"/>
      <c r="CZ50" s="219"/>
      <c r="DA50" s="219"/>
      <c r="DB50" s="219"/>
      <c r="DC50" s="219"/>
      <c r="DD50" s="219"/>
      <c r="DE50" s="219"/>
      <c r="DF50" s="219"/>
      <c r="DG50" s="219"/>
      <c r="DH50" s="219"/>
      <c r="DI50" s="219"/>
      <c r="DJ50" s="219"/>
      <c r="DK50" s="219"/>
      <c r="DL50" s="219"/>
      <c r="DM50" s="219"/>
      <c r="DN50" s="219"/>
      <c r="DO50" s="219"/>
      <c r="DP50" s="219"/>
      <c r="DQ50" s="219"/>
      <c r="DR50" s="219"/>
      <c r="DS50" s="219"/>
      <c r="DT50" s="219"/>
      <c r="DU50" s="219"/>
      <c r="DV50" s="219"/>
      <c r="DW50" s="219"/>
    </row>
    <row r="51" spans="1:127" s="223" customFormat="1" ht="20.100000000000001" customHeight="1" thickBot="1">
      <c r="A51" s="196"/>
      <c r="B51" s="1652" t="s">
        <v>547</v>
      </c>
      <c r="C51" s="1653"/>
      <c r="D51" s="1653"/>
      <c r="E51" s="1653"/>
      <c r="F51" s="1653"/>
      <c r="G51" s="1654" t="s">
        <v>1436</v>
      </c>
      <c r="H51" s="1654"/>
      <c r="I51" s="1654"/>
      <c r="J51" s="1654"/>
      <c r="K51" s="1654"/>
      <c r="L51" s="1654"/>
      <c r="M51" s="1654"/>
      <c r="N51" s="1654"/>
      <c r="O51" s="1655"/>
      <c r="P51" s="249"/>
      <c r="Q51" s="1652" t="s">
        <v>648</v>
      </c>
      <c r="R51" s="1653"/>
      <c r="S51" s="1653"/>
      <c r="T51" s="1653"/>
      <c r="U51" s="1653"/>
      <c r="V51" s="1654" t="s">
        <v>1034</v>
      </c>
      <c r="W51" s="1654"/>
      <c r="X51" s="1654"/>
      <c r="Y51" s="1654"/>
      <c r="Z51" s="1654"/>
      <c r="AA51" s="1654"/>
      <c r="AB51" s="1654"/>
      <c r="AC51" s="1654"/>
      <c r="AD51" s="1655"/>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645"/>
      <c r="BC51" s="1645"/>
      <c r="BD51" s="1645"/>
      <c r="BE51" s="1645"/>
      <c r="BF51" s="1645"/>
      <c r="BG51" s="1645"/>
      <c r="BH51" s="1645"/>
      <c r="BI51" s="1645"/>
      <c r="BJ51" s="1645"/>
      <c r="BK51" s="1645"/>
      <c r="BL51" s="1645"/>
      <c r="BM51" s="1645"/>
      <c r="BN51" s="1645"/>
      <c r="BO51" s="1645"/>
      <c r="BP51" s="1645"/>
      <c r="BQ51" s="1645"/>
    </row>
    <row r="52" spans="1:127" s="223" customFormat="1" ht="20.100000000000001" customHeight="1">
      <c r="A52" s="196"/>
      <c r="B52" s="1648"/>
      <c r="C52" s="1648"/>
      <c r="D52" s="1648"/>
      <c r="E52" s="1648"/>
      <c r="F52" s="1648"/>
      <c r="G52" s="1648"/>
      <c r="H52" s="1648"/>
      <c r="I52" s="1648"/>
      <c r="J52" s="1648"/>
      <c r="K52" s="1648"/>
      <c r="L52" s="1648"/>
      <c r="M52" s="1648"/>
      <c r="N52" s="1648"/>
      <c r="O52" s="1648"/>
      <c r="P52" s="1648"/>
      <c r="Q52" s="1648"/>
      <c r="R52" s="1648"/>
      <c r="S52" s="1648"/>
      <c r="T52" s="1648"/>
      <c r="U52" s="1648"/>
      <c r="V52" s="1648"/>
      <c r="W52" s="1648"/>
      <c r="X52" s="1648"/>
      <c r="Y52" s="1648"/>
      <c r="Z52" s="1648"/>
      <c r="AA52" s="1648"/>
      <c r="AB52" s="1648"/>
      <c r="AC52" s="1648"/>
      <c r="AD52" s="1648"/>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645"/>
      <c r="BC52" s="1645"/>
      <c r="BD52" s="1645"/>
      <c r="BE52" s="1645"/>
      <c r="BF52" s="1645"/>
      <c r="BG52" s="1645"/>
      <c r="BH52" s="1645"/>
      <c r="BI52" s="1645"/>
      <c r="BJ52" s="1649"/>
      <c r="BK52" s="1649"/>
      <c r="BL52" s="1649"/>
      <c r="BM52" s="1649"/>
      <c r="BN52" s="1649"/>
      <c r="BO52" s="1649"/>
      <c r="BP52" s="1649"/>
      <c r="BQ52" s="1649"/>
    </row>
    <row r="53" spans="1:127" s="223" customFormat="1" ht="39.9" customHeight="1">
      <c r="A53" s="196"/>
      <c r="B53" s="1650" t="s">
        <v>649</v>
      </c>
      <c r="C53" s="1650"/>
      <c r="D53" s="1650"/>
      <c r="E53" s="1650"/>
      <c r="F53" s="1650"/>
      <c r="G53" s="1650"/>
      <c r="H53" s="1650"/>
      <c r="I53" s="1650"/>
      <c r="J53" s="1650"/>
      <c r="K53" s="1650"/>
      <c r="L53" s="1650"/>
      <c r="M53" s="1651"/>
      <c r="N53" s="1651"/>
      <c r="O53" s="1651"/>
      <c r="P53" s="1651"/>
      <c r="Q53" s="1651"/>
      <c r="R53" s="1651"/>
      <c r="S53" s="1651"/>
      <c r="T53" s="1651"/>
      <c r="U53" s="1651"/>
      <c r="V53" s="1651"/>
      <c r="W53" s="1651"/>
      <c r="X53" s="1651"/>
      <c r="Y53" s="1651"/>
      <c r="Z53" s="1651"/>
      <c r="AA53" s="1651"/>
      <c r="AB53" s="1651"/>
      <c r="AC53" s="1651"/>
      <c r="AD53" s="1651"/>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646"/>
      <c r="BC53" s="1646"/>
      <c r="BD53" s="1646"/>
      <c r="BE53" s="1646"/>
      <c r="BF53" s="1646"/>
      <c r="BG53" s="1646"/>
      <c r="BH53" s="1646"/>
      <c r="BI53" s="1646"/>
      <c r="BJ53" s="1645"/>
      <c r="BK53" s="1645"/>
      <c r="BL53" s="1645"/>
      <c r="BM53" s="1645"/>
      <c r="BN53" s="1645"/>
      <c r="BO53" s="1645"/>
      <c r="BP53" s="1645"/>
      <c r="BQ53" s="1645"/>
    </row>
    <row r="54" spans="1:127" s="223" customFormat="1" ht="15" customHeight="1">
      <c r="A54" s="196"/>
      <c r="B54" s="256"/>
      <c r="C54" s="257"/>
      <c r="D54" s="257"/>
      <c r="E54" s="257"/>
      <c r="F54" s="257"/>
      <c r="G54" s="257"/>
      <c r="H54" s="257"/>
      <c r="I54" s="257"/>
      <c r="J54" s="257"/>
      <c r="K54" s="257"/>
      <c r="L54" s="257"/>
      <c r="M54" s="258"/>
      <c r="N54" s="258"/>
      <c r="O54" s="258"/>
      <c r="P54" s="258"/>
      <c r="Q54" s="258"/>
      <c r="R54" s="258"/>
      <c r="S54" s="258"/>
      <c r="T54" s="258"/>
      <c r="U54" s="258"/>
      <c r="V54" s="258"/>
      <c r="W54" s="258"/>
      <c r="X54" s="258"/>
      <c r="Y54" s="258"/>
      <c r="Z54" s="258"/>
      <c r="AA54" s="258"/>
      <c r="AB54" s="258"/>
      <c r="AC54" s="258"/>
      <c r="AD54" s="258"/>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646"/>
      <c r="BC54" s="1646"/>
      <c r="BD54" s="1646"/>
      <c r="BE54" s="1646"/>
      <c r="BF54" s="1646"/>
      <c r="BG54" s="1646"/>
      <c r="BH54" s="1646"/>
      <c r="BI54" s="1646"/>
      <c r="BJ54" s="1645"/>
      <c r="BK54" s="1645"/>
      <c r="BL54" s="1645"/>
      <c r="BM54" s="1645"/>
      <c r="BN54" s="1645"/>
      <c r="BO54" s="1645"/>
      <c r="BP54" s="1645"/>
      <c r="BQ54" s="1645"/>
    </row>
    <row r="55" spans="1:127" ht="15" customHeight="1">
      <c r="B55" s="259"/>
      <c r="C55" s="259"/>
      <c r="D55" s="259"/>
      <c r="E55" s="259"/>
      <c r="F55" s="259"/>
      <c r="G55" s="259"/>
      <c r="H55" s="259"/>
      <c r="I55" s="259"/>
      <c r="J55" s="259"/>
      <c r="K55" s="259"/>
      <c r="L55" s="259"/>
      <c r="M55" s="259"/>
      <c r="N55" s="259"/>
      <c r="O55" s="259"/>
      <c r="P55" s="259"/>
      <c r="Q55" s="259"/>
      <c r="R55" s="259"/>
      <c r="S55" s="259"/>
      <c r="T55" s="259"/>
      <c r="U55" s="259"/>
      <c r="V55" s="259"/>
      <c r="W55" s="259"/>
      <c r="X55" s="259"/>
      <c r="Y55" s="259"/>
      <c r="Z55" s="259"/>
      <c r="AA55" s="259"/>
      <c r="AB55" s="259"/>
      <c r="AC55" s="259"/>
      <c r="AD55" s="259"/>
      <c r="AE55" s="196"/>
      <c r="AF55" s="196"/>
      <c r="AG55" s="196"/>
      <c r="AH55" s="196"/>
      <c r="AI55" s="196"/>
      <c r="AJ55" s="196"/>
      <c r="AK55" s="196"/>
      <c r="AL55" s="196"/>
      <c r="AM55" s="196"/>
      <c r="BB55" s="1646"/>
      <c r="BC55" s="1646"/>
      <c r="BD55" s="1646"/>
      <c r="BE55" s="1646"/>
      <c r="BF55" s="1646"/>
      <c r="BG55" s="1646"/>
      <c r="BH55" s="1646"/>
      <c r="BI55" s="1646"/>
      <c r="BJ55" s="1645"/>
      <c r="BK55" s="1645"/>
      <c r="BL55" s="1645"/>
      <c r="BM55" s="1645"/>
      <c r="BN55" s="1645"/>
      <c r="BO55" s="1645"/>
      <c r="BP55" s="1645"/>
      <c r="BQ55" s="1645"/>
    </row>
    <row r="56" spans="1:127" ht="27" customHeight="1">
      <c r="B56" s="260"/>
      <c r="C56" s="260"/>
      <c r="D56" s="260"/>
      <c r="E56" s="261"/>
      <c r="F56" s="261"/>
      <c r="G56" s="261"/>
      <c r="H56" s="261"/>
      <c r="I56" s="261"/>
      <c r="J56" s="261"/>
      <c r="K56" s="261"/>
      <c r="L56" s="261"/>
      <c r="M56" s="261"/>
      <c r="N56" s="261"/>
      <c r="O56" s="261"/>
      <c r="P56" s="261"/>
      <c r="Q56" s="261"/>
      <c r="R56" s="261"/>
      <c r="S56" s="261"/>
      <c r="T56" s="261"/>
      <c r="U56" s="261"/>
      <c r="V56" s="261"/>
      <c r="W56" s="261"/>
      <c r="X56" s="261"/>
      <c r="Y56" s="261"/>
      <c r="Z56" s="261"/>
      <c r="AA56" s="261"/>
      <c r="AB56" s="261"/>
      <c r="AC56" s="261"/>
      <c r="AD56" s="261"/>
      <c r="AE56" s="196"/>
      <c r="AF56" s="196"/>
      <c r="AG56" s="196"/>
      <c r="AH56" s="196"/>
      <c r="AI56" s="196"/>
      <c r="AJ56" s="196"/>
      <c r="AK56" s="196"/>
      <c r="AL56" s="196"/>
      <c r="AM56" s="196"/>
      <c r="BB56" s="1645"/>
      <c r="BC56" s="1645"/>
      <c r="BD56" s="1645"/>
      <c r="BE56" s="1645"/>
      <c r="BF56" s="1645"/>
      <c r="BG56" s="1645"/>
      <c r="BH56" s="1645"/>
      <c r="BI56" s="1645"/>
      <c r="BJ56" s="1645"/>
      <c r="BK56" s="1645"/>
      <c r="BL56" s="1645"/>
      <c r="BM56" s="1645"/>
      <c r="BN56" s="1645"/>
      <c r="BO56" s="1645"/>
      <c r="BP56" s="1645"/>
      <c r="BQ56" s="1645"/>
    </row>
    <row r="57" spans="1:127">
      <c r="AE57" s="196"/>
      <c r="AF57" s="196"/>
      <c r="AG57" s="196"/>
      <c r="AH57" s="196"/>
      <c r="AI57" s="196"/>
      <c r="AJ57" s="196"/>
      <c r="AK57" s="196"/>
      <c r="AL57" s="196"/>
      <c r="AM57" s="196"/>
      <c r="BB57" s="1645"/>
      <c r="BC57" s="1645"/>
      <c r="BD57" s="1645"/>
      <c r="BE57" s="1645"/>
      <c r="BF57" s="1645"/>
      <c r="BG57" s="1645"/>
      <c r="BH57" s="1645"/>
      <c r="BI57" s="1645"/>
      <c r="BJ57" s="1645"/>
      <c r="BK57" s="1645"/>
      <c r="BL57" s="1645"/>
      <c r="BM57" s="1645"/>
      <c r="BN57" s="1645"/>
      <c r="BO57" s="1645"/>
      <c r="BP57" s="1645"/>
      <c r="BQ57" s="1645"/>
    </row>
    <row r="58" spans="1:127">
      <c r="AE58" s="196"/>
      <c r="AF58" s="196"/>
      <c r="AG58" s="196"/>
      <c r="AH58" s="196"/>
      <c r="AI58" s="196"/>
      <c r="AJ58" s="196"/>
      <c r="AK58" s="196"/>
      <c r="AL58" s="196"/>
      <c r="AM58" s="196"/>
      <c r="BB58" s="1645"/>
      <c r="BC58" s="1645"/>
      <c r="BD58" s="1645"/>
      <c r="BE58" s="1645"/>
      <c r="BF58" s="1645"/>
      <c r="BG58" s="1645"/>
      <c r="BH58" s="1645"/>
      <c r="BI58" s="1645"/>
      <c r="BJ58" s="1645"/>
      <c r="BK58" s="1645"/>
      <c r="BL58" s="1645"/>
      <c r="BM58" s="1645"/>
      <c r="BN58" s="1645"/>
      <c r="BO58" s="1645"/>
      <c r="BP58" s="1645"/>
      <c r="BQ58" s="1645"/>
    </row>
    <row r="59" spans="1:127">
      <c r="B59" s="262"/>
      <c r="C59" s="262"/>
      <c r="D59" s="262"/>
      <c r="E59" s="262"/>
      <c r="F59" s="262"/>
      <c r="G59" s="262"/>
      <c r="H59" s="262"/>
      <c r="I59" s="262"/>
      <c r="J59" s="262"/>
      <c r="K59" s="262"/>
      <c r="L59" s="262"/>
      <c r="M59" s="262"/>
      <c r="N59" s="262"/>
      <c r="O59" s="262"/>
      <c r="P59" s="262"/>
      <c r="Q59" s="262"/>
      <c r="R59" s="262"/>
      <c r="S59" s="262"/>
      <c r="T59" s="262"/>
      <c r="U59" s="262"/>
      <c r="V59" s="262"/>
      <c r="W59" s="262"/>
      <c r="X59" s="262"/>
      <c r="Y59" s="262"/>
      <c r="Z59" s="262"/>
      <c r="AA59" s="262"/>
      <c r="AB59" s="262"/>
      <c r="AC59" s="262"/>
      <c r="AD59" s="262"/>
      <c r="AE59" s="196"/>
      <c r="AF59" s="196"/>
      <c r="AG59" s="196"/>
      <c r="AH59" s="196"/>
      <c r="AI59" s="196"/>
      <c r="AJ59" s="196"/>
      <c r="AK59" s="196"/>
      <c r="AL59" s="196"/>
      <c r="AM59" s="196"/>
      <c r="BB59" s="1646"/>
      <c r="BC59" s="1646"/>
      <c r="BD59" s="1646"/>
      <c r="BE59" s="1646"/>
      <c r="BF59" s="1646"/>
      <c r="BG59" s="1646"/>
      <c r="BH59" s="1646"/>
      <c r="BI59" s="1646"/>
      <c r="BJ59" s="1645"/>
      <c r="BK59" s="1645"/>
      <c r="BL59" s="1645"/>
      <c r="BM59" s="1645"/>
      <c r="BN59" s="1645"/>
      <c r="BO59" s="1645"/>
      <c r="BP59" s="1645"/>
      <c r="BQ59" s="1645"/>
    </row>
    <row r="60" spans="1:127">
      <c r="B60" s="262"/>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196"/>
      <c r="AF60" s="196"/>
      <c r="AG60" s="196"/>
      <c r="AH60" s="196"/>
      <c r="AI60" s="196"/>
      <c r="AJ60" s="196"/>
      <c r="AK60" s="196"/>
      <c r="AL60" s="196"/>
      <c r="AM60" s="196"/>
      <c r="BB60" s="1645"/>
      <c r="BC60" s="1645"/>
      <c r="BD60" s="1645"/>
      <c r="BE60" s="1645"/>
      <c r="BF60" s="1645"/>
      <c r="BG60" s="1645"/>
      <c r="BH60" s="1645"/>
      <c r="BI60" s="1645"/>
      <c r="BJ60" s="1645"/>
      <c r="BK60" s="1645"/>
      <c r="BL60" s="1645"/>
      <c r="BM60" s="1645"/>
      <c r="BN60" s="1645"/>
      <c r="BO60" s="1645"/>
      <c r="BP60" s="1645"/>
      <c r="BQ60" s="1645"/>
    </row>
    <row r="61" spans="1:127">
      <c r="B61" s="262"/>
      <c r="C61" s="262"/>
      <c r="D61" s="262"/>
      <c r="E61" s="262"/>
      <c r="F61" s="262"/>
      <c r="G61" s="262"/>
      <c r="H61" s="262"/>
      <c r="I61" s="262"/>
      <c r="J61" s="262"/>
      <c r="K61" s="262"/>
      <c r="L61" s="262"/>
      <c r="M61" s="262"/>
      <c r="N61" s="262"/>
      <c r="O61" s="262"/>
      <c r="P61" s="262"/>
      <c r="Q61" s="262"/>
      <c r="R61" s="262"/>
      <c r="S61" s="262"/>
      <c r="T61" s="262"/>
      <c r="U61" s="262"/>
      <c r="V61" s="262"/>
      <c r="W61" s="262"/>
      <c r="X61" s="262"/>
      <c r="Y61" s="262"/>
      <c r="Z61" s="262"/>
      <c r="AA61" s="262"/>
      <c r="AB61" s="262"/>
      <c r="AC61" s="262"/>
      <c r="AD61" s="262"/>
      <c r="AE61" s="196"/>
      <c r="AF61" s="196"/>
      <c r="AG61" s="196"/>
      <c r="AH61" s="196"/>
      <c r="AI61" s="196"/>
      <c r="AJ61" s="196"/>
      <c r="AK61" s="196"/>
      <c r="AL61" s="196"/>
      <c r="AM61" s="196"/>
      <c r="BB61" s="1646"/>
      <c r="BC61" s="1646"/>
      <c r="BD61" s="1646"/>
      <c r="BE61" s="1646"/>
      <c r="BF61" s="1646"/>
      <c r="BG61" s="1646"/>
      <c r="BH61" s="1646"/>
      <c r="BI61" s="1646"/>
      <c r="BJ61" s="1645"/>
      <c r="BK61" s="1647"/>
      <c r="BL61" s="1647"/>
      <c r="BM61" s="1647"/>
      <c r="BN61" s="1647"/>
      <c r="BO61" s="1647"/>
      <c r="BP61" s="1647"/>
      <c r="BQ61" s="1647"/>
    </row>
    <row r="62" spans="1:127">
      <c r="B62" s="262"/>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c r="AC62" s="262"/>
      <c r="AD62" s="262"/>
      <c r="AE62" s="196"/>
      <c r="AF62" s="196"/>
      <c r="AG62" s="196"/>
      <c r="AH62" s="196"/>
      <c r="AI62" s="196"/>
      <c r="AJ62" s="196"/>
      <c r="AK62" s="196"/>
      <c r="AL62" s="196"/>
      <c r="AM62" s="196"/>
      <c r="BB62" s="1645"/>
      <c r="BC62" s="1645"/>
      <c r="BD62" s="1645"/>
      <c r="BE62" s="1645"/>
      <c r="BF62" s="1645"/>
      <c r="BG62" s="1645"/>
      <c r="BH62" s="1645"/>
      <c r="BI62" s="1645"/>
      <c r="BJ62" s="1645"/>
      <c r="BK62" s="1645"/>
      <c r="BL62" s="1645"/>
      <c r="BM62" s="1645"/>
      <c r="BN62" s="1645"/>
      <c r="BO62" s="1645"/>
      <c r="BP62" s="1645"/>
      <c r="BQ62" s="1645"/>
    </row>
    <row r="63" spans="1:127">
      <c r="B63" s="262"/>
      <c r="C63" s="262"/>
      <c r="D63" s="262"/>
      <c r="E63" s="262"/>
      <c r="F63" s="262"/>
      <c r="G63" s="262"/>
      <c r="H63" s="262"/>
      <c r="I63" s="262"/>
      <c r="J63" s="262"/>
      <c r="K63" s="262"/>
      <c r="L63" s="262"/>
      <c r="M63" s="262"/>
      <c r="N63" s="262"/>
      <c r="O63" s="262"/>
      <c r="P63" s="262"/>
      <c r="Q63" s="262"/>
      <c r="R63" s="262"/>
      <c r="S63" s="262"/>
      <c r="T63" s="262"/>
      <c r="U63" s="262"/>
      <c r="V63" s="262"/>
      <c r="W63" s="262"/>
      <c r="X63" s="262"/>
      <c r="Y63" s="262"/>
      <c r="Z63" s="262"/>
      <c r="AA63" s="262"/>
      <c r="AB63" s="262"/>
      <c r="AC63" s="262"/>
      <c r="AD63" s="262"/>
      <c r="AE63" s="196"/>
      <c r="AF63" s="196"/>
      <c r="AG63" s="196"/>
      <c r="AH63" s="196"/>
      <c r="AI63" s="196"/>
      <c r="AJ63" s="196"/>
      <c r="AK63" s="196"/>
      <c r="AL63" s="196"/>
      <c r="AM63" s="196"/>
      <c r="BB63" s="1645"/>
      <c r="BC63" s="1645"/>
      <c r="BD63" s="1645"/>
      <c r="BE63" s="1645"/>
      <c r="BF63" s="1645"/>
      <c r="BG63" s="1645"/>
      <c r="BH63" s="1645"/>
      <c r="BI63" s="1645"/>
      <c r="BJ63" s="1645"/>
      <c r="BK63" s="1645"/>
      <c r="BL63" s="1645"/>
      <c r="BM63" s="1645"/>
      <c r="BN63" s="1645"/>
      <c r="BO63" s="1645"/>
      <c r="BP63" s="1645"/>
      <c r="BQ63" s="1645"/>
    </row>
    <row r="64" spans="1:127">
      <c r="B64" s="262"/>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196"/>
      <c r="AF64" s="196"/>
      <c r="AG64" s="196"/>
      <c r="AH64" s="196"/>
      <c r="AI64" s="196"/>
      <c r="AJ64" s="196"/>
      <c r="AK64" s="196"/>
      <c r="AL64" s="196"/>
      <c r="AM64" s="196"/>
      <c r="BB64" s="1645"/>
      <c r="BC64" s="1645"/>
      <c r="BD64" s="1645"/>
      <c r="BE64" s="1645"/>
      <c r="BF64" s="1645"/>
      <c r="BG64" s="1645"/>
      <c r="BH64" s="1645"/>
      <c r="BI64" s="1645"/>
      <c r="BJ64" s="1645"/>
      <c r="BK64" s="1645"/>
      <c r="BL64" s="1645"/>
      <c r="BM64" s="1645"/>
      <c r="BN64" s="1645"/>
      <c r="BO64" s="1645"/>
      <c r="BP64" s="1645"/>
      <c r="BQ64" s="1645"/>
    </row>
    <row r="65" spans="31:69">
      <c r="AE65" s="196"/>
      <c r="AF65" s="196"/>
      <c r="AG65" s="196"/>
      <c r="AH65" s="196"/>
      <c r="AI65" s="196"/>
      <c r="AJ65" s="196"/>
      <c r="AK65" s="196"/>
      <c r="AL65" s="196"/>
      <c r="AM65" s="196"/>
      <c r="BB65" s="1645"/>
      <c r="BC65" s="1645"/>
      <c r="BD65" s="1645"/>
      <c r="BE65" s="1645"/>
      <c r="BF65" s="1645"/>
      <c r="BG65" s="1645"/>
      <c r="BH65" s="1645"/>
      <c r="BI65" s="1645"/>
      <c r="BJ65" s="1645"/>
      <c r="BK65" s="1645"/>
      <c r="BL65" s="1645"/>
      <c r="BM65" s="1645"/>
      <c r="BN65" s="1645"/>
      <c r="BO65" s="1645"/>
      <c r="BP65" s="1645"/>
      <c r="BQ65" s="1645"/>
    </row>
    <row r="66" spans="31:69">
      <c r="AE66" s="196"/>
      <c r="AF66" s="196"/>
      <c r="AG66" s="196"/>
      <c r="AH66" s="196"/>
      <c r="AI66" s="196"/>
      <c r="AJ66" s="196"/>
      <c r="AK66" s="196"/>
      <c r="AL66" s="196"/>
      <c r="AM66" s="196"/>
      <c r="BB66" s="1645"/>
      <c r="BC66" s="1645"/>
      <c r="BD66" s="1645"/>
      <c r="BE66" s="1645"/>
      <c r="BF66" s="1645"/>
      <c r="BG66" s="1645"/>
      <c r="BH66" s="1645"/>
      <c r="BI66" s="1645"/>
      <c r="BJ66" s="1645"/>
      <c r="BK66" s="1645"/>
      <c r="BL66" s="1645"/>
      <c r="BM66" s="1645"/>
      <c r="BN66" s="1645"/>
      <c r="BO66" s="1645"/>
      <c r="BP66" s="1645"/>
      <c r="BQ66" s="1645"/>
    </row>
    <row r="67" spans="31:69">
      <c r="AE67" s="196"/>
      <c r="AF67" s="196"/>
      <c r="AG67" s="196"/>
      <c r="AH67" s="196"/>
      <c r="AI67" s="196"/>
      <c r="AJ67" s="196"/>
      <c r="AK67" s="196"/>
      <c r="AL67" s="196"/>
      <c r="AM67" s="196"/>
      <c r="BB67" s="1645"/>
      <c r="BC67" s="1645"/>
      <c r="BD67" s="1645"/>
      <c r="BE67" s="1645"/>
      <c r="BF67" s="1645"/>
      <c r="BG67" s="1645"/>
      <c r="BH67" s="1645"/>
      <c r="BI67" s="1645"/>
      <c r="BJ67" s="1645"/>
      <c r="BK67" s="1645"/>
      <c r="BL67" s="1645"/>
      <c r="BM67" s="1645"/>
      <c r="BN67" s="1645"/>
      <c r="BO67" s="1645"/>
      <c r="BP67" s="1645"/>
      <c r="BQ67" s="1645"/>
    </row>
    <row r="68" spans="31:69">
      <c r="AE68" s="196"/>
      <c r="AF68" s="196"/>
      <c r="AG68" s="196"/>
      <c r="AH68" s="196"/>
      <c r="AI68" s="196"/>
      <c r="AJ68" s="196"/>
      <c r="AK68" s="196"/>
      <c r="AL68" s="196"/>
      <c r="AM68" s="196"/>
    </row>
    <row r="69" spans="31:69">
      <c r="AE69" s="196"/>
      <c r="AF69" s="196"/>
      <c r="AG69" s="196"/>
      <c r="AH69" s="196"/>
      <c r="AI69" s="196"/>
      <c r="AJ69" s="196"/>
      <c r="AK69" s="196"/>
      <c r="AL69" s="196"/>
      <c r="AM69" s="196"/>
    </row>
    <row r="70" spans="31:69">
      <c r="AE70" s="196"/>
      <c r="AF70" s="196"/>
      <c r="AG70" s="196"/>
      <c r="AH70" s="196"/>
      <c r="AI70" s="196"/>
      <c r="AJ70" s="196"/>
      <c r="AK70" s="196"/>
      <c r="AL70" s="196"/>
      <c r="AM70" s="196"/>
    </row>
    <row r="71" spans="31:69">
      <c r="AE71" s="196"/>
      <c r="AF71" s="196"/>
      <c r="AG71" s="196"/>
      <c r="AH71" s="196"/>
      <c r="AI71" s="196"/>
      <c r="AJ71" s="196"/>
      <c r="AK71" s="196"/>
      <c r="AL71" s="196"/>
      <c r="AM71" s="196"/>
    </row>
    <row r="72" spans="31:69">
      <c r="AE72" s="196"/>
      <c r="AF72" s="196"/>
      <c r="AG72" s="196"/>
      <c r="AH72" s="196"/>
      <c r="AI72" s="196"/>
      <c r="AJ72" s="196"/>
      <c r="AK72" s="196"/>
      <c r="AL72" s="196"/>
      <c r="AM72" s="196"/>
    </row>
    <row r="73" spans="31:69">
      <c r="AE73" s="196"/>
      <c r="AF73" s="196"/>
      <c r="AG73" s="196"/>
      <c r="AH73" s="196"/>
      <c r="AI73" s="196"/>
      <c r="AJ73" s="196"/>
      <c r="AK73" s="196"/>
      <c r="AL73" s="196"/>
      <c r="AM73" s="196"/>
    </row>
    <row r="74" spans="31:69">
      <c r="AE74" s="196"/>
      <c r="AF74" s="196"/>
      <c r="AG74" s="196"/>
      <c r="AH74" s="196"/>
      <c r="AI74" s="196"/>
      <c r="AJ74" s="196"/>
      <c r="AK74" s="196"/>
      <c r="AL74" s="196"/>
      <c r="AM74" s="196"/>
    </row>
    <row r="75" spans="31:69">
      <c r="AE75" s="196"/>
      <c r="AF75" s="196"/>
      <c r="AG75" s="196"/>
      <c r="AH75" s="196"/>
      <c r="AI75" s="196"/>
      <c r="AJ75" s="196"/>
      <c r="AK75" s="196"/>
      <c r="AL75" s="196"/>
      <c r="AM75" s="196"/>
    </row>
    <row r="76" spans="31:69">
      <c r="AE76" s="196"/>
      <c r="AF76" s="196"/>
      <c r="AG76" s="196"/>
      <c r="AH76" s="196"/>
      <c r="AI76" s="196"/>
      <c r="AJ76" s="196"/>
      <c r="AK76" s="196"/>
      <c r="AL76" s="196"/>
      <c r="AM76" s="196"/>
    </row>
    <row r="77" spans="31:69">
      <c r="AE77" s="196"/>
      <c r="AF77" s="196"/>
      <c r="AG77" s="196"/>
      <c r="AH77" s="196"/>
      <c r="AI77" s="196"/>
      <c r="AJ77" s="196"/>
      <c r="AK77" s="196"/>
      <c r="AL77" s="196"/>
      <c r="AM77" s="196"/>
    </row>
    <row r="78" spans="31:69">
      <c r="AE78" s="196"/>
      <c r="AF78" s="196"/>
      <c r="AG78" s="196"/>
      <c r="AH78" s="196"/>
      <c r="AI78" s="196"/>
      <c r="AJ78" s="196"/>
      <c r="AK78" s="196"/>
      <c r="AL78" s="196"/>
      <c r="AM78" s="196"/>
    </row>
    <row r="79" spans="31:69">
      <c r="AE79" s="196"/>
      <c r="AF79" s="196"/>
      <c r="AG79" s="196"/>
      <c r="AH79" s="196"/>
      <c r="AI79" s="196"/>
      <c r="AJ79" s="196"/>
      <c r="AK79" s="196"/>
      <c r="AL79" s="196"/>
      <c r="AM79" s="196"/>
    </row>
    <row r="80" spans="31:69">
      <c r="AE80" s="196"/>
      <c r="AF80" s="196"/>
      <c r="AG80" s="196"/>
      <c r="AH80" s="196"/>
      <c r="AI80" s="196"/>
      <c r="AJ80" s="196"/>
      <c r="AK80" s="196"/>
      <c r="AL80" s="196"/>
      <c r="AM80" s="196"/>
    </row>
    <row r="81" s="196" customFormat="1"/>
    <row r="82" s="196" customFormat="1"/>
    <row r="83" s="196" customFormat="1"/>
    <row r="84" s="196" customFormat="1"/>
    <row r="85" s="196" customFormat="1"/>
    <row r="86" s="196" customFormat="1"/>
    <row r="87" s="196" customFormat="1"/>
    <row r="88" s="196" customFormat="1"/>
    <row r="89" s="196" customFormat="1"/>
    <row r="90" s="196" customFormat="1"/>
    <row r="91" s="196" customFormat="1"/>
    <row r="92" s="196" customFormat="1"/>
    <row r="93" s="196" customFormat="1"/>
    <row r="94" s="196" customFormat="1"/>
    <row r="95" s="196" customFormat="1"/>
    <row r="96" s="196" customFormat="1"/>
    <row r="97" s="196" customFormat="1"/>
    <row r="98" s="196" customFormat="1"/>
    <row r="99" s="196" customFormat="1"/>
    <row r="100" s="196" customFormat="1"/>
    <row r="101" s="196" customFormat="1"/>
    <row r="102" s="196" customFormat="1"/>
    <row r="103" s="196" customFormat="1"/>
    <row r="104" s="196" customFormat="1"/>
    <row r="105" s="196" customFormat="1"/>
    <row r="106" s="196" customFormat="1"/>
    <row r="107" s="196" customFormat="1"/>
    <row r="108" s="196" customFormat="1"/>
    <row r="109" s="196" customFormat="1"/>
    <row r="110" s="196" customFormat="1"/>
    <row r="111" s="196" customFormat="1"/>
    <row r="112" s="196" customFormat="1"/>
    <row r="113" s="196" customFormat="1"/>
    <row r="114" s="196" customFormat="1"/>
    <row r="115" s="196" customFormat="1"/>
    <row r="116" s="196" customFormat="1"/>
    <row r="117" s="196" customFormat="1"/>
    <row r="118" s="196" customFormat="1"/>
    <row r="119" s="196" customFormat="1"/>
    <row r="120" s="196" customFormat="1"/>
    <row r="121" s="196" customFormat="1"/>
    <row r="122" s="196" customFormat="1"/>
    <row r="123" s="196" customFormat="1"/>
    <row r="124" s="196" customFormat="1"/>
    <row r="125" s="196" customFormat="1"/>
    <row r="126" s="196" customFormat="1"/>
    <row r="127" s="196" customFormat="1"/>
    <row r="128" s="196" customFormat="1"/>
    <row r="129" s="196" customFormat="1"/>
    <row r="130" s="196" customFormat="1"/>
    <row r="131" s="196" customFormat="1"/>
    <row r="132" s="196" customFormat="1"/>
    <row r="133" s="196" customFormat="1"/>
    <row r="134" s="196" customFormat="1"/>
    <row r="135" s="196" customFormat="1"/>
    <row r="136" s="196" customFormat="1"/>
    <row r="137" s="196" customFormat="1"/>
    <row r="138" s="196" customFormat="1"/>
    <row r="139" s="196" customFormat="1"/>
    <row r="140" s="196" customFormat="1"/>
    <row r="141" s="196" customFormat="1"/>
    <row r="142" s="196" customFormat="1"/>
    <row r="143" s="196" customFormat="1"/>
    <row r="144" s="196" customFormat="1"/>
    <row r="145" s="196" customFormat="1"/>
    <row r="146" s="196" customFormat="1"/>
    <row r="147" s="196"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67" priority="12" stopIfTrue="1">
      <formula>$AC$10&gt;=0.9</formula>
    </cfRule>
  </conditionalFormatting>
  <conditionalFormatting sqref="D11:F11">
    <cfRule type="expression" dxfId="66" priority="11">
      <formula>AND(AC10&gt;=0.8,AC10&lt;=0.89)</formula>
    </cfRule>
  </conditionalFormatting>
  <conditionalFormatting sqref="D12:F12">
    <cfRule type="expression" dxfId="65" priority="10">
      <formula>AND(AC10&gt;=0.7,AC10&lt;=0.79)</formula>
    </cfRule>
  </conditionalFormatting>
  <conditionalFormatting sqref="D13:F13">
    <cfRule type="expression" dxfId="64" priority="9">
      <formula>AND(AC10&gt;=0,AC10&lt;=0.69)</formula>
    </cfRule>
  </conditionalFormatting>
  <conditionalFormatting sqref="K33:K46 M33:O46">
    <cfRule type="cellIs" dxfId="63" priority="1" stopIfTrue="1" operator="equal">
      <formula>0</formula>
    </cfRule>
  </conditionalFormatting>
  <conditionalFormatting sqref="K18:N18 M19:N32 K19:L46">
    <cfRule type="cellIs" dxfId="62" priority="3" stopIfTrue="1" operator="equal">
      <formula>0</formula>
    </cfRule>
  </conditionalFormatting>
  <conditionalFormatting sqref="K18:O46">
    <cfRule type="cellIs" dxfId="61" priority="2" stopIfTrue="1" operator="equal">
      <formula>1</formula>
    </cfRule>
  </conditionalFormatting>
  <conditionalFormatting sqref="L47">
    <cfRule type="cellIs" dxfId="60" priority="17" stopIfTrue="1" operator="equal">
      <formula>1</formula>
    </cfRule>
    <cfRule type="cellIs" dxfId="59" priority="18" stopIfTrue="1" operator="equal">
      <formula>0</formula>
    </cfRule>
  </conditionalFormatting>
  <conditionalFormatting sqref="O18:O46">
    <cfRule type="cellIs" dxfId="58" priority="4" stopIfTrue="1" operator="equal">
      <formula>1</formula>
    </cfRule>
    <cfRule type="cellIs" dxfId="57" priority="5" stopIfTrue="1" operator="equal">
      <formula>0</formula>
    </cfRule>
  </conditionalFormatting>
  <conditionalFormatting sqref="Z18:AD46">
    <cfRule type="cellIs" dxfId="56" priority="6" stopIfTrue="1" operator="equal">
      <formula>1</formula>
    </cfRule>
    <cfRule type="cellIs" dxfId="55" priority="7"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K18:O46 Z18:AD46" xr:uid="{2DF06710-D1B2-45DC-9163-E5CFEDE05675}">
      <formula1>"0,1"</formula1>
    </dataValidation>
  </dataValidations>
  <pageMargins left="0.7" right="0.7" top="0.75" bottom="0.75" header="0.3" footer="0.3"/>
  <pageSetup paperSize="9" scale="75"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tabColor theme="9" tint="0.59999389629810485"/>
  </sheetPr>
  <dimension ref="A1:P120"/>
  <sheetViews>
    <sheetView zoomScale="85" zoomScaleNormal="85" workbookViewId="0">
      <selection activeCell="M19" sqref="M19"/>
    </sheetView>
  </sheetViews>
  <sheetFormatPr defaultRowHeight="13.8"/>
  <cols>
    <col min="1" max="1" width="15.09765625" customWidth="1"/>
    <col min="2" max="2" width="11.19921875" customWidth="1"/>
    <col min="3" max="3" width="13.8984375" bestFit="1" customWidth="1"/>
    <col min="4" max="4" width="13.796875" bestFit="1" customWidth="1"/>
    <col min="5" max="5" width="13" customWidth="1"/>
    <col min="6" max="6" width="11.19921875" customWidth="1"/>
    <col min="7" max="7" width="10.796875" customWidth="1"/>
    <col min="8" max="8" width="9.09765625" customWidth="1"/>
    <col min="9" max="10" width="9.796875" bestFit="1" customWidth="1"/>
    <col min="11" max="11" width="9" customWidth="1"/>
    <col min="12" max="12" width="13.796875" bestFit="1" customWidth="1"/>
    <col min="18" max="18" width="34.796875" bestFit="1" customWidth="1"/>
    <col min="19" max="19" width="15" customWidth="1"/>
  </cols>
  <sheetData>
    <row r="1" spans="1:16" ht="15">
      <c r="A1" s="1791" t="s">
        <v>219</v>
      </c>
      <c r="B1" s="1792"/>
      <c r="C1" s="1793"/>
      <c r="D1" s="1793"/>
      <c r="E1" s="1793"/>
      <c r="F1" s="1793"/>
      <c r="G1" s="1793"/>
      <c r="H1" s="1793"/>
      <c r="I1" s="1793"/>
      <c r="J1" s="1793"/>
      <c r="K1" s="1794"/>
    </row>
    <row r="2" spans="1:16" ht="15.45" customHeight="1">
      <c r="A2" s="1795" t="s">
        <v>1</v>
      </c>
      <c r="B2" s="1796"/>
      <c r="C2" s="1801" t="s">
        <v>125</v>
      </c>
      <c r="D2" s="1801" t="s">
        <v>91</v>
      </c>
      <c r="E2" s="1801" t="s">
        <v>4</v>
      </c>
      <c r="F2" s="1804" t="s">
        <v>165</v>
      </c>
      <c r="G2" s="1807" t="s">
        <v>159</v>
      </c>
      <c r="H2" s="1808"/>
      <c r="I2" s="1808"/>
      <c r="J2" s="1808"/>
      <c r="K2" s="1809"/>
    </row>
    <row r="3" spans="1:16">
      <c r="A3" s="1797"/>
      <c r="B3" s="1798"/>
      <c r="C3" s="1802"/>
      <c r="D3" s="1802"/>
      <c r="E3" s="1802"/>
      <c r="F3" s="1805"/>
      <c r="G3" s="1810" t="s">
        <v>160</v>
      </c>
      <c r="H3" s="1810" t="s">
        <v>161</v>
      </c>
      <c r="I3" s="1810" t="s">
        <v>162</v>
      </c>
      <c r="J3" s="1810" t="s">
        <v>163</v>
      </c>
      <c r="K3" s="1810" t="s">
        <v>164</v>
      </c>
    </row>
    <row r="4" spans="1:16" ht="22.2" customHeight="1">
      <c r="A4" s="1799"/>
      <c r="B4" s="1800"/>
      <c r="C4" s="1803"/>
      <c r="D4" s="1803"/>
      <c r="E4" s="1803"/>
      <c r="F4" s="1806"/>
      <c r="G4" s="1810"/>
      <c r="H4" s="1810"/>
      <c r="I4" s="1810"/>
      <c r="J4" s="1810"/>
      <c r="K4" s="1810"/>
      <c r="N4">
        <v>299</v>
      </c>
      <c r="O4">
        <v>618</v>
      </c>
      <c r="P4">
        <f>N4+O4</f>
        <v>917</v>
      </c>
    </row>
    <row r="5" spans="1:16">
      <c r="A5" s="1814" t="s">
        <v>214</v>
      </c>
      <c r="B5" s="1815"/>
      <c r="C5" s="1260">
        <v>11</v>
      </c>
      <c r="D5" s="1260">
        <v>11</v>
      </c>
      <c r="E5" s="1262">
        <v>0</v>
      </c>
      <c r="F5" s="1260">
        <v>5</v>
      </c>
      <c r="G5" s="1261">
        <v>0</v>
      </c>
      <c r="H5" s="918">
        <v>0</v>
      </c>
      <c r="I5" s="921">
        <v>0</v>
      </c>
      <c r="J5" s="921">
        <v>0</v>
      </c>
      <c r="K5" s="919">
        <v>0</v>
      </c>
      <c r="N5" s="1181">
        <v>1</v>
      </c>
    </row>
    <row r="6" spans="1:16">
      <c r="A6" s="1816" t="s">
        <v>677</v>
      </c>
      <c r="B6" s="1817"/>
      <c r="C6" s="1260">
        <v>20</v>
      </c>
      <c r="D6" s="1260">
        <v>20</v>
      </c>
      <c r="E6" s="1262">
        <v>0</v>
      </c>
      <c r="F6" s="1260">
        <v>6</v>
      </c>
      <c r="G6" s="1260">
        <v>0</v>
      </c>
      <c r="H6" s="918">
        <v>0</v>
      </c>
      <c r="I6" s="921">
        <v>0</v>
      </c>
      <c r="J6" s="921">
        <v>0</v>
      </c>
      <c r="K6" s="919">
        <v>0</v>
      </c>
      <c r="N6" s="1181">
        <v>286</v>
      </c>
      <c r="O6" s="1181">
        <v>583</v>
      </c>
      <c r="P6" s="879">
        <f>N6+O6</f>
        <v>869</v>
      </c>
    </row>
    <row r="7" spans="1:16">
      <c r="A7" s="1816" t="s">
        <v>215</v>
      </c>
      <c r="B7" s="1817"/>
      <c r="C7" s="1260">
        <v>223</v>
      </c>
      <c r="D7" s="1260">
        <v>221</v>
      </c>
      <c r="E7" s="1262">
        <v>2</v>
      </c>
      <c r="F7" s="1260">
        <v>2</v>
      </c>
      <c r="G7" s="1260">
        <v>2</v>
      </c>
      <c r="H7" s="918">
        <v>0</v>
      </c>
      <c r="I7" s="921">
        <v>0</v>
      </c>
      <c r="J7" s="921">
        <v>0</v>
      </c>
      <c r="K7" s="919">
        <v>0</v>
      </c>
      <c r="O7" s="879"/>
    </row>
    <row r="8" spans="1:16">
      <c r="A8" s="1818" t="s">
        <v>320</v>
      </c>
      <c r="B8" s="1819"/>
      <c r="C8" s="1262">
        <v>6764</v>
      </c>
      <c r="D8" s="1262">
        <v>6526</v>
      </c>
      <c r="E8" s="1262">
        <v>238</v>
      </c>
      <c r="F8" s="1262">
        <v>1</v>
      </c>
      <c r="G8" s="1262">
        <v>237</v>
      </c>
      <c r="H8" s="916">
        <v>0</v>
      </c>
      <c r="I8" s="917">
        <v>0</v>
      </c>
      <c r="J8" s="917">
        <v>0</v>
      </c>
      <c r="K8" s="920">
        <v>0</v>
      </c>
    </row>
    <row r="9" spans="1:16">
      <c r="N9">
        <v>717</v>
      </c>
      <c r="O9">
        <v>25</v>
      </c>
      <c r="P9">
        <f>N9+O9</f>
        <v>742</v>
      </c>
    </row>
    <row r="10" spans="1:16" ht="15">
      <c r="A10" s="1820" t="s">
        <v>205</v>
      </c>
      <c r="B10" s="1821"/>
      <c r="C10" s="1793"/>
      <c r="D10" s="1793"/>
      <c r="E10" s="1793"/>
      <c r="F10" s="1793"/>
      <c r="G10" s="1793"/>
      <c r="H10" s="1793"/>
      <c r="I10" s="1793"/>
      <c r="J10" s="1793"/>
      <c r="K10" s="1822"/>
      <c r="L10" s="1794"/>
      <c r="N10">
        <v>5559</v>
      </c>
      <c r="O10">
        <v>207</v>
      </c>
      <c r="P10">
        <f>N10+O10</f>
        <v>5766</v>
      </c>
    </row>
    <row r="11" spans="1:16" ht="14.7" customHeight="1">
      <c r="A11" s="1823" t="s">
        <v>212</v>
      </c>
      <c r="B11" s="1824"/>
      <c r="C11" s="1825"/>
      <c r="D11" s="1826" t="s">
        <v>748</v>
      </c>
      <c r="E11" s="875" t="s">
        <v>723</v>
      </c>
      <c r="F11" s="875"/>
      <c r="G11" s="875"/>
      <c r="H11" s="875"/>
      <c r="I11" s="875"/>
      <c r="J11" s="1827" t="s">
        <v>321</v>
      </c>
      <c r="K11" s="877" t="s">
        <v>159</v>
      </c>
      <c r="L11" s="1828" t="s">
        <v>216</v>
      </c>
      <c r="N11">
        <v>250</v>
      </c>
      <c r="O11">
        <v>6</v>
      </c>
      <c r="P11">
        <f>N11+O11</f>
        <v>256</v>
      </c>
    </row>
    <row r="12" spans="1:16" ht="42" customHeight="1">
      <c r="A12" s="1823"/>
      <c r="B12" s="1824"/>
      <c r="C12" s="1825"/>
      <c r="D12" s="1826"/>
      <c r="E12" s="876" t="s">
        <v>169</v>
      </c>
      <c r="F12" s="876" t="s">
        <v>206</v>
      </c>
      <c r="G12" s="876" t="s">
        <v>207</v>
      </c>
      <c r="H12" s="876" t="s">
        <v>208</v>
      </c>
      <c r="I12" s="893" t="s">
        <v>23</v>
      </c>
      <c r="J12" s="1827" t="s">
        <v>210</v>
      </c>
      <c r="K12" s="878" t="s">
        <v>213</v>
      </c>
      <c r="L12" s="1828"/>
    </row>
    <row r="13" spans="1:16">
      <c r="A13" s="1811" t="s">
        <v>1289</v>
      </c>
      <c r="B13" s="1812"/>
      <c r="C13" s="1813"/>
      <c r="D13" s="871">
        <v>102</v>
      </c>
      <c r="E13" s="871">
        <v>33</v>
      </c>
      <c r="F13" s="871">
        <f>L13-E13</f>
        <v>69</v>
      </c>
      <c r="G13" s="871">
        <v>0</v>
      </c>
      <c r="H13" s="871">
        <v>0</v>
      </c>
      <c r="I13" s="871">
        <v>102</v>
      </c>
      <c r="J13" s="871"/>
      <c r="K13" s="871"/>
      <c r="L13" s="871">
        <v>102</v>
      </c>
    </row>
    <row r="14" spans="1:16">
      <c r="A14" s="1811" t="s">
        <v>1290</v>
      </c>
      <c r="B14" s="1812"/>
      <c r="C14" s="1813"/>
      <c r="D14" s="918">
        <v>53</v>
      </c>
      <c r="E14" s="871">
        <v>50</v>
      </c>
      <c r="F14" s="871">
        <f>D14-E14</f>
        <v>3</v>
      </c>
      <c r="G14" s="871">
        <v>0</v>
      </c>
      <c r="H14" s="871">
        <v>0</v>
      </c>
      <c r="I14" s="871">
        <v>53</v>
      </c>
      <c r="J14" s="871"/>
      <c r="K14" s="871"/>
      <c r="L14" s="871">
        <v>53</v>
      </c>
    </row>
    <row r="15" spans="1:16">
      <c r="A15" s="1811" t="s">
        <v>825</v>
      </c>
      <c r="B15" s="1812"/>
      <c r="C15" s="1813"/>
      <c r="D15" s="918">
        <v>50</v>
      </c>
      <c r="E15" s="871">
        <v>0</v>
      </c>
      <c r="F15" s="871">
        <v>50</v>
      </c>
      <c r="G15" s="871">
        <v>0</v>
      </c>
      <c r="H15" s="871">
        <v>0</v>
      </c>
      <c r="I15" s="871">
        <v>50</v>
      </c>
      <c r="J15" s="871">
        <f t="shared" ref="J15:J17" si="0">D15-I15</f>
        <v>0</v>
      </c>
      <c r="K15" s="871"/>
      <c r="L15" s="871">
        <v>50</v>
      </c>
    </row>
    <row r="16" spans="1:16">
      <c r="A16" s="1811" t="s">
        <v>826</v>
      </c>
      <c r="B16" s="1812"/>
      <c r="C16" s="1813"/>
      <c r="D16" s="871">
        <v>25</v>
      </c>
      <c r="E16" s="871">
        <v>25</v>
      </c>
      <c r="F16" s="871">
        <v>0</v>
      </c>
      <c r="G16" s="871">
        <v>0</v>
      </c>
      <c r="H16" s="871">
        <v>0</v>
      </c>
      <c r="I16" s="871">
        <v>25</v>
      </c>
      <c r="J16" s="871">
        <f t="shared" si="0"/>
        <v>0</v>
      </c>
      <c r="K16" s="871"/>
      <c r="L16" s="871">
        <v>27</v>
      </c>
    </row>
    <row r="17" spans="1:15">
      <c r="A17" s="1811" t="s">
        <v>1291</v>
      </c>
      <c r="B17" s="1812"/>
      <c r="C17" s="1813"/>
      <c r="D17" s="871">
        <v>45</v>
      </c>
      <c r="E17" s="871">
        <v>41</v>
      </c>
      <c r="F17" s="871">
        <v>33</v>
      </c>
      <c r="G17" s="871">
        <v>2</v>
      </c>
      <c r="H17" s="871">
        <v>0</v>
      </c>
      <c r="I17" s="871">
        <v>45</v>
      </c>
      <c r="J17" s="871">
        <f t="shared" si="0"/>
        <v>0</v>
      </c>
      <c r="K17" s="871"/>
      <c r="L17" s="871">
        <v>35</v>
      </c>
      <c r="N17">
        <f>161-40</f>
        <v>121</v>
      </c>
    </row>
    <row r="18" spans="1:15">
      <c r="A18" s="1811" t="s">
        <v>1049</v>
      </c>
      <c r="B18" s="1812"/>
      <c r="C18" s="1813"/>
      <c r="D18" s="955">
        <v>153</v>
      </c>
      <c r="E18" s="955">
        <v>37</v>
      </c>
      <c r="F18" s="955">
        <v>122</v>
      </c>
      <c r="G18" s="871">
        <v>2</v>
      </c>
      <c r="H18" s="955">
        <v>0</v>
      </c>
      <c r="I18" s="955">
        <v>153</v>
      </c>
      <c r="J18" s="871"/>
      <c r="K18" s="955"/>
      <c r="L18" s="956">
        <v>161</v>
      </c>
    </row>
    <row r="19" spans="1:15">
      <c r="A19" s="1829" t="s">
        <v>211</v>
      </c>
      <c r="B19" s="1830"/>
      <c r="C19" s="1831"/>
      <c r="D19" s="872">
        <f>SUM(D13:D18)</f>
        <v>428</v>
      </c>
      <c r="E19" s="872">
        <f t="shared" ref="E19:L19" si="1">SUM(E13:E18)</f>
        <v>186</v>
      </c>
      <c r="F19" s="872">
        <f t="shared" si="1"/>
        <v>277</v>
      </c>
      <c r="G19" s="872">
        <f t="shared" si="1"/>
        <v>4</v>
      </c>
      <c r="H19" s="872">
        <f t="shared" si="1"/>
        <v>0</v>
      </c>
      <c r="I19" s="872">
        <f t="shared" si="1"/>
        <v>428</v>
      </c>
      <c r="J19" s="872">
        <f t="shared" si="1"/>
        <v>0</v>
      </c>
      <c r="K19" s="872">
        <f t="shared" si="1"/>
        <v>0</v>
      </c>
      <c r="L19" s="872">
        <f t="shared" si="1"/>
        <v>428</v>
      </c>
    </row>
    <row r="21" spans="1:15">
      <c r="D21" s="879"/>
      <c r="E21" s="879"/>
    </row>
    <row r="22" spans="1:15" ht="15">
      <c r="A22" s="1820" t="s">
        <v>217</v>
      </c>
      <c r="B22" s="1821"/>
      <c r="C22" s="1793"/>
      <c r="D22" s="1793"/>
      <c r="E22" s="1793"/>
      <c r="F22" s="1793"/>
      <c r="G22" s="1793"/>
      <c r="H22" s="1793"/>
      <c r="I22" s="1793"/>
      <c r="J22" s="1793"/>
      <c r="K22" s="1822"/>
      <c r="L22" s="1794"/>
    </row>
    <row r="23" spans="1:15">
      <c r="A23" s="1823" t="s">
        <v>212</v>
      </c>
      <c r="B23" s="1824"/>
      <c r="C23" s="1825"/>
      <c r="D23" s="1826" t="s">
        <v>748</v>
      </c>
      <c r="E23" s="875" t="s">
        <v>724</v>
      </c>
      <c r="F23" s="875"/>
      <c r="G23" s="875"/>
      <c r="H23" s="875"/>
      <c r="I23" s="875"/>
      <c r="J23" s="1827" t="s">
        <v>322</v>
      </c>
      <c r="K23" s="877" t="s">
        <v>159</v>
      </c>
      <c r="L23" s="1828" t="s">
        <v>216</v>
      </c>
    </row>
    <row r="24" spans="1:15" ht="42" customHeight="1">
      <c r="A24" s="1823"/>
      <c r="B24" s="1824"/>
      <c r="C24" s="1825"/>
      <c r="D24" s="1826"/>
      <c r="E24" s="876" t="s">
        <v>169</v>
      </c>
      <c r="F24" s="876" t="s">
        <v>206</v>
      </c>
      <c r="G24" s="876" t="s">
        <v>207</v>
      </c>
      <c r="H24" s="876" t="s">
        <v>208</v>
      </c>
      <c r="I24" s="893" t="s">
        <v>23</v>
      </c>
      <c r="J24" s="1827" t="s">
        <v>210</v>
      </c>
      <c r="K24" s="878" t="s">
        <v>213</v>
      </c>
      <c r="L24" s="1828"/>
    </row>
    <row r="25" spans="1:15">
      <c r="A25" s="1811" t="s">
        <v>1289</v>
      </c>
      <c r="B25" s="1812"/>
      <c r="C25" s="1813"/>
      <c r="D25" s="871"/>
      <c r="E25" s="871">
        <v>0</v>
      </c>
      <c r="F25" s="871">
        <v>26</v>
      </c>
      <c r="G25" s="871">
        <v>0</v>
      </c>
      <c r="H25" s="871">
        <v>0</v>
      </c>
      <c r="I25" s="871">
        <v>25</v>
      </c>
      <c r="J25" s="871">
        <v>0</v>
      </c>
      <c r="K25" s="871">
        <v>0</v>
      </c>
      <c r="L25" s="871">
        <v>26</v>
      </c>
    </row>
    <row r="26" spans="1:15">
      <c r="A26" s="1811" t="s">
        <v>1290</v>
      </c>
      <c r="B26" s="1812"/>
      <c r="C26" s="1813"/>
      <c r="D26" s="871">
        <v>0</v>
      </c>
      <c r="E26" s="871">
        <v>0</v>
      </c>
      <c r="F26" s="871">
        <v>6</v>
      </c>
      <c r="G26" s="871">
        <v>0</v>
      </c>
      <c r="H26" s="871">
        <v>0</v>
      </c>
      <c r="I26" s="871">
        <v>5</v>
      </c>
      <c r="J26" s="871">
        <v>0</v>
      </c>
      <c r="K26" s="871">
        <v>1</v>
      </c>
      <c r="L26" s="871">
        <v>6</v>
      </c>
    </row>
    <row r="27" spans="1:15">
      <c r="A27" s="1811" t="s">
        <v>825</v>
      </c>
      <c r="B27" s="1812"/>
      <c r="C27" s="1813"/>
      <c r="D27" s="871">
        <v>0</v>
      </c>
      <c r="E27" s="871">
        <v>0</v>
      </c>
      <c r="F27" s="871">
        <v>6</v>
      </c>
      <c r="G27" s="871">
        <v>0</v>
      </c>
      <c r="H27" s="871">
        <v>0</v>
      </c>
      <c r="I27" s="871">
        <v>6</v>
      </c>
      <c r="J27" s="871">
        <v>0</v>
      </c>
      <c r="K27" s="871">
        <v>0</v>
      </c>
      <c r="L27" s="871">
        <v>6</v>
      </c>
      <c r="O27" s="1173">
        <v>30</v>
      </c>
    </row>
    <row r="28" spans="1:15">
      <c r="A28" s="1811" t="s">
        <v>826</v>
      </c>
      <c r="B28" s="1812"/>
      <c r="C28" s="1813"/>
      <c r="D28" s="871">
        <v>0</v>
      </c>
      <c r="E28" s="871">
        <v>0</v>
      </c>
      <c r="F28" s="871">
        <v>7</v>
      </c>
      <c r="G28" s="871">
        <v>0</v>
      </c>
      <c r="H28" s="871">
        <v>0</v>
      </c>
      <c r="I28" s="871">
        <v>6</v>
      </c>
      <c r="J28" s="871">
        <v>0</v>
      </c>
      <c r="K28" s="871">
        <v>0</v>
      </c>
      <c r="L28" s="871">
        <v>7</v>
      </c>
    </row>
    <row r="29" spans="1:15">
      <c r="A29" s="1811" t="s">
        <v>1291</v>
      </c>
      <c r="B29" s="1812"/>
      <c r="C29" s="1813"/>
      <c r="D29" s="871">
        <v>0</v>
      </c>
      <c r="E29" s="871">
        <v>0</v>
      </c>
      <c r="F29" s="871">
        <v>7</v>
      </c>
      <c r="G29" s="871">
        <v>0</v>
      </c>
      <c r="H29" s="871">
        <v>0</v>
      </c>
      <c r="I29" s="871">
        <v>6</v>
      </c>
      <c r="J29" s="871">
        <v>0</v>
      </c>
      <c r="K29" s="871">
        <v>0</v>
      </c>
      <c r="L29" s="871">
        <v>7</v>
      </c>
    </row>
    <row r="30" spans="1:15">
      <c r="A30" s="1829" t="s">
        <v>211</v>
      </c>
      <c r="B30" s="1830"/>
      <c r="C30" s="1831"/>
      <c r="D30" s="872">
        <f t="shared" ref="D30:L30" si="2">SUM(D25:D29)</f>
        <v>0</v>
      </c>
      <c r="E30" s="872">
        <f t="shared" si="2"/>
        <v>0</v>
      </c>
      <c r="F30" s="872">
        <f t="shared" si="2"/>
        <v>52</v>
      </c>
      <c r="G30" s="872">
        <f t="shared" si="2"/>
        <v>0</v>
      </c>
      <c r="H30" s="872">
        <f t="shared" si="2"/>
        <v>0</v>
      </c>
      <c r="I30" s="872">
        <f t="shared" si="2"/>
        <v>48</v>
      </c>
      <c r="J30" s="872">
        <f t="shared" si="2"/>
        <v>0</v>
      </c>
      <c r="K30" s="872">
        <f t="shared" si="2"/>
        <v>1</v>
      </c>
      <c r="L30" s="873">
        <f t="shared" si="2"/>
        <v>52</v>
      </c>
    </row>
    <row r="32" spans="1:15" ht="15">
      <c r="A32" s="1839" t="s">
        <v>313</v>
      </c>
      <c r="B32" s="1840"/>
      <c r="C32" s="1840"/>
      <c r="D32" s="1840"/>
      <c r="E32" s="1840"/>
      <c r="F32" s="1840"/>
      <c r="G32" s="1840"/>
      <c r="H32" s="1840"/>
      <c r="I32" s="1840"/>
      <c r="J32" s="1821"/>
      <c r="K32" s="891"/>
      <c r="L32" s="892"/>
    </row>
    <row r="33" spans="1:15" ht="14.7" customHeight="1">
      <c r="A33" s="1823" t="s">
        <v>212</v>
      </c>
      <c r="B33" s="1824"/>
      <c r="C33" s="1825"/>
      <c r="D33" s="1832" t="s">
        <v>749</v>
      </c>
      <c r="E33" s="1832" t="s">
        <v>314</v>
      </c>
      <c r="F33" s="1832" t="s">
        <v>315</v>
      </c>
      <c r="G33" s="1832" t="s">
        <v>323</v>
      </c>
      <c r="H33" s="1832" t="s">
        <v>324</v>
      </c>
      <c r="I33" s="1832" t="s">
        <v>325</v>
      </c>
      <c r="J33" s="1833" t="s">
        <v>326</v>
      </c>
      <c r="K33" s="1834"/>
      <c r="L33" s="1835"/>
    </row>
    <row r="34" spans="1:15" ht="42" customHeight="1">
      <c r="A34" s="1823"/>
      <c r="B34" s="1824"/>
      <c r="C34" s="1825"/>
      <c r="D34" s="1832"/>
      <c r="E34" s="1832" t="s">
        <v>169</v>
      </c>
      <c r="F34" s="1832" t="s">
        <v>206</v>
      </c>
      <c r="G34" s="1832" t="s">
        <v>207</v>
      </c>
      <c r="H34" s="1832" t="s">
        <v>208</v>
      </c>
      <c r="I34" s="1832" t="s">
        <v>209</v>
      </c>
      <c r="J34" s="1836"/>
      <c r="K34" s="1837"/>
      <c r="L34" s="1838"/>
    </row>
    <row r="35" spans="1:15" ht="14.7" customHeight="1">
      <c r="A35" s="1811" t="s">
        <v>1289</v>
      </c>
      <c r="B35" s="1812"/>
      <c r="C35" s="1813"/>
      <c r="D35" s="871">
        <v>9</v>
      </c>
      <c r="E35" s="871">
        <v>9</v>
      </c>
      <c r="F35" s="871">
        <v>7</v>
      </c>
      <c r="G35" s="871">
        <v>2</v>
      </c>
      <c r="H35" s="871">
        <v>8000</v>
      </c>
      <c r="I35" s="871">
        <v>0</v>
      </c>
      <c r="J35" s="1841"/>
      <c r="K35" s="1842"/>
      <c r="L35" s="1843"/>
    </row>
    <row r="36" spans="1:15">
      <c r="A36" s="1811" t="s">
        <v>1290</v>
      </c>
      <c r="B36" s="1812"/>
      <c r="C36" s="1813"/>
      <c r="D36" s="871">
        <v>3</v>
      </c>
      <c r="E36" s="871">
        <v>3</v>
      </c>
      <c r="F36" s="871">
        <v>3</v>
      </c>
      <c r="G36" s="871">
        <f t="shared" ref="G36:G40" si="3">E36-F36</f>
        <v>0</v>
      </c>
      <c r="H36" s="871">
        <v>6474</v>
      </c>
      <c r="I36" s="871">
        <v>6248</v>
      </c>
      <c r="J36" s="1841"/>
      <c r="K36" s="1842"/>
      <c r="L36" s="1843"/>
    </row>
    <row r="37" spans="1:15">
      <c r="A37" s="1811" t="s">
        <v>825</v>
      </c>
      <c r="B37" s="1812"/>
      <c r="C37" s="1813"/>
      <c r="D37" s="871">
        <v>2</v>
      </c>
      <c r="E37" s="871">
        <v>2</v>
      </c>
      <c r="F37" s="871">
        <v>2</v>
      </c>
      <c r="G37" s="871">
        <f t="shared" si="3"/>
        <v>0</v>
      </c>
      <c r="H37" s="871">
        <v>6474</v>
      </c>
      <c r="I37" s="871">
        <v>6248</v>
      </c>
      <c r="J37" s="1841"/>
      <c r="K37" s="1842"/>
      <c r="L37" s="1843"/>
      <c r="N37">
        <v>12496</v>
      </c>
      <c r="O37">
        <f>N37/2</f>
        <v>6248</v>
      </c>
    </row>
    <row r="38" spans="1:15">
      <c r="A38" s="1811" t="s">
        <v>826</v>
      </c>
      <c r="B38" s="1812"/>
      <c r="C38" s="1813"/>
      <c r="D38" s="871">
        <v>2</v>
      </c>
      <c r="E38" s="871">
        <v>2</v>
      </c>
      <c r="F38" s="871">
        <v>2</v>
      </c>
      <c r="G38" s="871">
        <f>E38-F38</f>
        <v>0</v>
      </c>
      <c r="H38" s="871">
        <v>7045</v>
      </c>
      <c r="I38" s="871">
        <f>CONCULUSTION!J15</f>
        <v>275</v>
      </c>
      <c r="J38" s="1841"/>
      <c r="K38" s="1842"/>
      <c r="L38" s="1843"/>
    </row>
    <row r="39" spans="1:15">
      <c r="A39" s="1811" t="s">
        <v>1291</v>
      </c>
      <c r="B39" s="1812"/>
      <c r="C39" s="1813"/>
      <c r="D39" s="871">
        <v>6</v>
      </c>
      <c r="E39" s="871">
        <v>6</v>
      </c>
      <c r="F39" s="871">
        <v>6</v>
      </c>
      <c r="G39" s="871">
        <f t="shared" si="3"/>
        <v>0</v>
      </c>
      <c r="H39" s="871">
        <f>CONCULUSTION!I16+CONCULUSTION!I17</f>
        <v>16049</v>
      </c>
      <c r="I39" s="871">
        <f>CONCULUSTION!J16</f>
        <v>136</v>
      </c>
      <c r="J39" s="1841"/>
      <c r="K39" s="1842"/>
      <c r="L39" s="1843"/>
    </row>
    <row r="40" spans="1:15">
      <c r="A40" s="1847" t="s">
        <v>1275</v>
      </c>
      <c r="B40" s="1848"/>
      <c r="C40" s="1849"/>
      <c r="D40" s="955">
        <v>7</v>
      </c>
      <c r="E40" s="955">
        <v>7</v>
      </c>
      <c r="F40" s="955">
        <v>7</v>
      </c>
      <c r="G40" s="955">
        <f t="shared" si="3"/>
        <v>0</v>
      </c>
      <c r="H40" s="955">
        <v>1100</v>
      </c>
      <c r="I40" s="955"/>
      <c r="J40" s="1182"/>
      <c r="K40" s="1183"/>
      <c r="L40" s="1184"/>
    </row>
    <row r="41" spans="1:15">
      <c r="A41" s="1829" t="s">
        <v>211</v>
      </c>
      <c r="B41" s="1830"/>
      <c r="C41" s="1831"/>
      <c r="D41" s="872">
        <f>SUM(D35:D40)</f>
        <v>29</v>
      </c>
      <c r="E41" s="872">
        <f>SUM(E35:E40)</f>
        <v>29</v>
      </c>
      <c r="F41" s="872">
        <f>SUM(F35:F40)</f>
        <v>27</v>
      </c>
      <c r="G41" s="872">
        <f>SUM(G35:G40)</f>
        <v>2</v>
      </c>
      <c r="H41" s="872">
        <f>SUM(H35:H40)</f>
        <v>45142</v>
      </c>
      <c r="I41" s="872">
        <f t="shared" ref="I41" si="4">SUM(I35:I39)</f>
        <v>12907</v>
      </c>
      <c r="J41" s="1844"/>
      <c r="K41" s="1845"/>
      <c r="L41" s="1846"/>
    </row>
    <row r="43" spans="1:15" ht="49.95" customHeight="1">
      <c r="A43" s="1807" t="s">
        <v>746</v>
      </c>
      <c r="B43" s="1808"/>
      <c r="C43" s="1808"/>
      <c r="D43" s="1808"/>
      <c r="E43" s="1808"/>
      <c r="F43" s="1808"/>
      <c r="G43" s="1808"/>
      <c r="I43" s="67" t="s">
        <v>302</v>
      </c>
      <c r="J43" s="68">
        <f>AVERAGE(E46:E119)</f>
        <v>0.92950090744101632</v>
      </c>
      <c r="L43" s="890" t="s">
        <v>311</v>
      </c>
      <c r="M43" s="881">
        <f>AVERAGE(G45:G119)</f>
        <v>1.5344827586206897</v>
      </c>
    </row>
    <row r="44" spans="1:15" s="66" customFormat="1" ht="55.5" customHeight="1">
      <c r="A44" s="63" t="s">
        <v>295</v>
      </c>
      <c r="B44" s="63" t="s">
        <v>299</v>
      </c>
      <c r="C44" s="63" t="s">
        <v>296</v>
      </c>
      <c r="D44" s="63" t="s">
        <v>298</v>
      </c>
      <c r="E44" s="63" t="s">
        <v>37</v>
      </c>
      <c r="F44" s="63" t="s">
        <v>297</v>
      </c>
      <c r="G44" s="63" t="s">
        <v>301</v>
      </c>
      <c r="H44"/>
      <c r="I44" s="67" t="s">
        <v>303</v>
      </c>
      <c r="J44" s="69">
        <f>Quality!AC10</f>
        <v>0.92982758620689654</v>
      </c>
      <c r="K44"/>
      <c r="L44" s="890" t="s">
        <v>312</v>
      </c>
      <c r="M44" s="881">
        <f>AVERAGE(D46:D119)</f>
        <v>2.5178571428571428</v>
      </c>
    </row>
    <row r="45" spans="1:15" s="4" customFormat="1">
      <c r="A45" s="904" t="s">
        <v>220</v>
      </c>
      <c r="B45" s="895">
        <v>45904</v>
      </c>
      <c r="C45" s="896">
        <f>B45</f>
        <v>45904</v>
      </c>
      <c r="D45" s="908">
        <v>5</v>
      </c>
      <c r="E45" s="909">
        <v>0.92034482758620684</v>
      </c>
      <c r="F45" s="907">
        <f>C45+1</f>
        <v>45905</v>
      </c>
      <c r="G45" s="910">
        <f>F45-B45</f>
        <v>1</v>
      </c>
    </row>
    <row r="46" spans="1:15" s="4" customFormat="1">
      <c r="A46" s="904" t="s">
        <v>221</v>
      </c>
      <c r="B46" s="895">
        <v>45911</v>
      </c>
      <c r="C46" s="896">
        <f t="shared" ref="C46:C77" si="5">B46</f>
        <v>45911</v>
      </c>
      <c r="D46" s="908">
        <v>5</v>
      </c>
      <c r="E46" s="909">
        <v>0.91206896551724137</v>
      </c>
      <c r="F46" s="907">
        <f t="shared" ref="F46:F57" si="6">C46+1</f>
        <v>45912</v>
      </c>
      <c r="G46" s="910">
        <f t="shared" ref="G46:G58" si="7">F46-B46</f>
        <v>1</v>
      </c>
    </row>
    <row r="47" spans="1:15" s="4" customFormat="1">
      <c r="A47" s="904" t="s">
        <v>222</v>
      </c>
      <c r="B47" s="895">
        <v>45918</v>
      </c>
      <c r="C47" s="896">
        <f t="shared" si="5"/>
        <v>45918</v>
      </c>
      <c r="D47" s="908">
        <v>4</v>
      </c>
      <c r="E47" s="909">
        <v>0.94827586206896541</v>
      </c>
      <c r="F47" s="907">
        <f t="shared" si="6"/>
        <v>45919</v>
      </c>
      <c r="G47" s="910">
        <f t="shared" si="7"/>
        <v>1</v>
      </c>
    </row>
    <row r="48" spans="1:15" s="4" customFormat="1">
      <c r="A48" s="904" t="s">
        <v>223</v>
      </c>
      <c r="B48" s="895">
        <v>45925</v>
      </c>
      <c r="C48" s="896">
        <f t="shared" si="5"/>
        <v>45925</v>
      </c>
      <c r="D48" s="908">
        <v>3</v>
      </c>
      <c r="E48" s="909">
        <f>Quality!AC10</f>
        <v>0.92982758620689654</v>
      </c>
      <c r="F48" s="907">
        <f t="shared" si="6"/>
        <v>45926</v>
      </c>
      <c r="G48" s="910">
        <f t="shared" si="7"/>
        <v>1</v>
      </c>
      <c r="K48" s="4" t="s">
        <v>158</v>
      </c>
    </row>
    <row r="49" spans="1:7" s="4" customFormat="1">
      <c r="A49" s="904" t="s">
        <v>224</v>
      </c>
      <c r="B49" s="895">
        <v>45932</v>
      </c>
      <c r="C49" s="896">
        <f t="shared" si="5"/>
        <v>45932</v>
      </c>
      <c r="D49" s="908">
        <v>1</v>
      </c>
      <c r="E49" s="909">
        <f>92%</f>
        <v>0.92</v>
      </c>
      <c r="F49" s="907">
        <f t="shared" si="6"/>
        <v>45933</v>
      </c>
      <c r="G49" s="910">
        <f t="shared" si="7"/>
        <v>1</v>
      </c>
    </row>
    <row r="50" spans="1:7" s="4" customFormat="1">
      <c r="A50" s="904" t="s">
        <v>225</v>
      </c>
      <c r="B50" s="895">
        <v>45939</v>
      </c>
      <c r="C50" s="896">
        <f t="shared" si="5"/>
        <v>45939</v>
      </c>
      <c r="D50" s="908">
        <v>1</v>
      </c>
      <c r="E50" s="909">
        <v>0.94827586206896541</v>
      </c>
      <c r="F50" s="907">
        <f t="shared" si="6"/>
        <v>45940</v>
      </c>
      <c r="G50" s="910">
        <f t="shared" si="7"/>
        <v>1</v>
      </c>
    </row>
    <row r="51" spans="1:7" s="4" customFormat="1">
      <c r="A51" s="904" t="s">
        <v>226</v>
      </c>
      <c r="B51" s="895">
        <v>45946</v>
      </c>
      <c r="C51" s="896">
        <f t="shared" si="5"/>
        <v>45946</v>
      </c>
      <c r="D51" s="908">
        <v>1</v>
      </c>
      <c r="E51" s="909">
        <f>Quality!AC10</f>
        <v>0.92982758620689654</v>
      </c>
      <c r="F51" s="907">
        <f t="shared" si="6"/>
        <v>45947</v>
      </c>
      <c r="G51" s="910">
        <f t="shared" si="7"/>
        <v>1</v>
      </c>
    </row>
    <row r="52" spans="1:7" s="4" customFormat="1">
      <c r="A52" s="904" t="s">
        <v>227</v>
      </c>
      <c r="B52" s="895">
        <v>45953</v>
      </c>
      <c r="C52" s="896">
        <f t="shared" si="5"/>
        <v>45953</v>
      </c>
      <c r="D52" s="908">
        <v>1</v>
      </c>
      <c r="E52" s="909">
        <v>0.94827586206896541</v>
      </c>
      <c r="F52" s="907">
        <f t="shared" si="6"/>
        <v>45954</v>
      </c>
      <c r="G52" s="910">
        <f t="shared" si="7"/>
        <v>1</v>
      </c>
    </row>
    <row r="53" spans="1:7" s="4" customFormat="1">
      <c r="A53" s="904" t="s">
        <v>228</v>
      </c>
      <c r="B53" s="895">
        <v>45960</v>
      </c>
      <c r="C53" s="896">
        <f t="shared" si="5"/>
        <v>45960</v>
      </c>
      <c r="D53" s="908">
        <v>1</v>
      </c>
      <c r="E53" s="909">
        <v>0.93741379310344819</v>
      </c>
      <c r="F53" s="907">
        <f t="shared" si="6"/>
        <v>45961</v>
      </c>
      <c r="G53" s="910">
        <f t="shared" si="7"/>
        <v>1</v>
      </c>
    </row>
    <row r="54" spans="1:7" s="4" customFormat="1">
      <c r="A54" s="904" t="s">
        <v>229</v>
      </c>
      <c r="B54" s="895">
        <v>45967</v>
      </c>
      <c r="C54" s="896">
        <f t="shared" si="5"/>
        <v>45967</v>
      </c>
      <c r="D54" s="908">
        <v>2</v>
      </c>
      <c r="E54" s="909">
        <v>0.93741379310344819</v>
      </c>
      <c r="F54" s="907">
        <f t="shared" si="6"/>
        <v>45968</v>
      </c>
      <c r="G54" s="910">
        <f t="shared" si="7"/>
        <v>1</v>
      </c>
    </row>
    <row r="55" spans="1:7" s="4" customFormat="1">
      <c r="A55" s="904" t="s">
        <v>230</v>
      </c>
      <c r="B55" s="895">
        <v>45974</v>
      </c>
      <c r="C55" s="896">
        <f t="shared" si="5"/>
        <v>45974</v>
      </c>
      <c r="D55" s="908">
        <v>2</v>
      </c>
      <c r="E55" s="909">
        <v>0.90879310344827569</v>
      </c>
      <c r="F55" s="907">
        <f t="shared" si="6"/>
        <v>45975</v>
      </c>
      <c r="G55" s="910">
        <f t="shared" si="7"/>
        <v>1</v>
      </c>
    </row>
    <row r="56" spans="1:7" s="4" customFormat="1">
      <c r="A56" s="904" t="s">
        <v>231</v>
      </c>
      <c r="B56" s="895">
        <v>45981</v>
      </c>
      <c r="C56" s="896">
        <f t="shared" si="5"/>
        <v>45981</v>
      </c>
      <c r="D56" s="908">
        <v>4</v>
      </c>
      <c r="E56" s="909">
        <v>0.90879310344827569</v>
      </c>
      <c r="F56" s="907">
        <f t="shared" si="6"/>
        <v>45982</v>
      </c>
      <c r="G56" s="910">
        <f t="shared" si="7"/>
        <v>1</v>
      </c>
    </row>
    <row r="57" spans="1:7" s="4" customFormat="1">
      <c r="A57" s="904" t="s">
        <v>232</v>
      </c>
      <c r="B57" s="895">
        <v>45988</v>
      </c>
      <c r="C57" s="896">
        <f t="shared" si="5"/>
        <v>45988</v>
      </c>
      <c r="D57" s="908">
        <v>5</v>
      </c>
      <c r="E57" s="909">
        <v>0.90879310344827569</v>
      </c>
      <c r="F57" s="907">
        <f t="shared" si="6"/>
        <v>45989</v>
      </c>
      <c r="G57" s="910">
        <f t="shared" si="7"/>
        <v>1</v>
      </c>
    </row>
    <row r="58" spans="1:7" s="4" customFormat="1">
      <c r="A58" s="904" t="s">
        <v>233</v>
      </c>
      <c r="B58" s="895">
        <v>45995</v>
      </c>
      <c r="C58" s="896">
        <f t="shared" si="5"/>
        <v>45995</v>
      </c>
      <c r="D58" s="908">
        <v>6</v>
      </c>
      <c r="E58" s="909">
        <v>0.90879310344827569</v>
      </c>
      <c r="F58" s="896">
        <v>46007</v>
      </c>
      <c r="G58" s="910">
        <f t="shared" si="7"/>
        <v>12</v>
      </c>
    </row>
    <row r="59" spans="1:7" s="4" customFormat="1">
      <c r="A59" s="904" t="s">
        <v>234</v>
      </c>
      <c r="B59" s="895">
        <v>46002</v>
      </c>
      <c r="C59" s="896">
        <f t="shared" si="5"/>
        <v>46002</v>
      </c>
      <c r="D59" s="908">
        <v>3</v>
      </c>
      <c r="E59" s="909">
        <v>0.9</v>
      </c>
      <c r="F59" s="1195">
        <f>C59+1</f>
        <v>46003</v>
      </c>
      <c r="G59" s="1196">
        <f>F59-B59</f>
        <v>1</v>
      </c>
    </row>
    <row r="60" spans="1:7" s="4" customFormat="1">
      <c r="A60" s="904" t="s">
        <v>235</v>
      </c>
      <c r="B60" s="895">
        <v>46010</v>
      </c>
      <c r="C60" s="896">
        <f t="shared" si="5"/>
        <v>46010</v>
      </c>
      <c r="D60" s="908">
        <v>2</v>
      </c>
      <c r="E60" s="909">
        <v>0.90500000000000003</v>
      </c>
      <c r="F60" s="1195">
        <f t="shared" ref="F60:F77" si="8">C60+1</f>
        <v>46011</v>
      </c>
      <c r="G60" s="1196">
        <f t="shared" ref="G60:G80" si="9">F60-B60</f>
        <v>1</v>
      </c>
    </row>
    <row r="61" spans="1:7" s="4" customFormat="1">
      <c r="A61" s="904" t="s">
        <v>236</v>
      </c>
      <c r="B61" s="895">
        <v>46016</v>
      </c>
      <c r="C61" s="896">
        <f t="shared" si="5"/>
        <v>46016</v>
      </c>
      <c r="D61" s="908">
        <v>5</v>
      </c>
      <c r="E61" s="909">
        <v>0.93</v>
      </c>
      <c r="F61" s="1195">
        <f t="shared" si="8"/>
        <v>46017</v>
      </c>
      <c r="G61" s="1196">
        <f t="shared" si="9"/>
        <v>1</v>
      </c>
    </row>
    <row r="62" spans="1:7" s="4" customFormat="1">
      <c r="A62" s="904" t="s">
        <v>237</v>
      </c>
      <c r="B62" s="895">
        <v>46023</v>
      </c>
      <c r="C62" s="896">
        <f t="shared" si="5"/>
        <v>46023</v>
      </c>
      <c r="D62" s="908">
        <v>4</v>
      </c>
      <c r="E62" s="909">
        <v>0.94</v>
      </c>
      <c r="F62" s="1195">
        <f t="shared" si="8"/>
        <v>46024</v>
      </c>
      <c r="G62" s="1196">
        <f t="shared" si="9"/>
        <v>1</v>
      </c>
    </row>
    <row r="63" spans="1:7" s="4" customFormat="1">
      <c r="A63" s="904" t="s">
        <v>238</v>
      </c>
      <c r="B63" s="895">
        <v>46030</v>
      </c>
      <c r="C63" s="896">
        <f t="shared" si="5"/>
        <v>46030</v>
      </c>
      <c r="D63" s="908">
        <v>3</v>
      </c>
      <c r="E63" s="909">
        <v>0.92</v>
      </c>
      <c r="F63" s="1195">
        <f t="shared" si="8"/>
        <v>46031</v>
      </c>
      <c r="G63" s="1196">
        <f t="shared" si="9"/>
        <v>1</v>
      </c>
    </row>
    <row r="64" spans="1:7" s="4" customFormat="1">
      <c r="A64" s="904" t="s">
        <v>239</v>
      </c>
      <c r="B64" s="895">
        <v>46037</v>
      </c>
      <c r="C64" s="896">
        <f t="shared" si="5"/>
        <v>46037</v>
      </c>
      <c r="D64" s="908">
        <v>2</v>
      </c>
      <c r="E64" s="909">
        <v>0.93</v>
      </c>
      <c r="F64" s="1195">
        <f t="shared" si="8"/>
        <v>46038</v>
      </c>
      <c r="G64" s="1196">
        <f t="shared" si="9"/>
        <v>1</v>
      </c>
    </row>
    <row r="65" spans="1:7" s="4" customFormat="1">
      <c r="A65" s="904" t="s">
        <v>240</v>
      </c>
      <c r="B65" s="895">
        <v>46044</v>
      </c>
      <c r="C65" s="896">
        <f t="shared" si="5"/>
        <v>46044</v>
      </c>
      <c r="D65" s="908">
        <v>1</v>
      </c>
      <c r="E65" s="909">
        <v>0.9</v>
      </c>
      <c r="F65" s="1195">
        <f t="shared" si="8"/>
        <v>46045</v>
      </c>
      <c r="G65" s="1196">
        <f t="shared" si="9"/>
        <v>1</v>
      </c>
    </row>
    <row r="66" spans="1:7" s="4" customFormat="1">
      <c r="A66" s="904" t="s">
        <v>241</v>
      </c>
      <c r="B66" s="895">
        <v>46051</v>
      </c>
      <c r="C66" s="896">
        <f t="shared" si="5"/>
        <v>46051</v>
      </c>
      <c r="D66" s="908">
        <v>2</v>
      </c>
      <c r="E66" s="909">
        <v>0.93</v>
      </c>
      <c r="F66" s="1195">
        <f t="shared" si="8"/>
        <v>46052</v>
      </c>
      <c r="G66" s="1196">
        <f t="shared" si="9"/>
        <v>1</v>
      </c>
    </row>
    <row r="67" spans="1:7" s="4" customFormat="1">
      <c r="A67" s="904" t="s">
        <v>242</v>
      </c>
      <c r="B67" s="895">
        <v>46058</v>
      </c>
      <c r="C67" s="896">
        <f t="shared" si="5"/>
        <v>46058</v>
      </c>
      <c r="D67" s="908">
        <v>8</v>
      </c>
      <c r="E67" s="909">
        <v>0.88</v>
      </c>
      <c r="F67" s="1195">
        <f t="shared" si="8"/>
        <v>46059</v>
      </c>
      <c r="G67" s="1196">
        <f t="shared" si="9"/>
        <v>1</v>
      </c>
    </row>
    <row r="68" spans="1:7" s="4" customFormat="1">
      <c r="A68" s="904" t="s">
        <v>243</v>
      </c>
      <c r="B68" s="895">
        <v>46065</v>
      </c>
      <c r="C68" s="896">
        <f t="shared" si="5"/>
        <v>46065</v>
      </c>
      <c r="D68" s="908">
        <v>4</v>
      </c>
      <c r="E68" s="909">
        <v>0.89</v>
      </c>
      <c r="F68" s="1195">
        <f t="shared" si="8"/>
        <v>46066</v>
      </c>
      <c r="G68" s="1196">
        <f t="shared" si="9"/>
        <v>1</v>
      </c>
    </row>
    <row r="69" spans="1:7" s="4" customFormat="1">
      <c r="A69" s="904" t="s">
        <v>244</v>
      </c>
      <c r="B69" s="895">
        <v>46072</v>
      </c>
      <c r="C69" s="896">
        <f t="shared" si="5"/>
        <v>46072</v>
      </c>
      <c r="D69" s="908">
        <v>6</v>
      </c>
      <c r="E69" s="909">
        <v>0.89</v>
      </c>
      <c r="F69" s="1195">
        <f t="shared" si="8"/>
        <v>46073</v>
      </c>
      <c r="G69" s="1196">
        <f t="shared" si="9"/>
        <v>1</v>
      </c>
    </row>
    <row r="70" spans="1:7" s="4" customFormat="1">
      <c r="A70" s="904" t="s">
        <v>245</v>
      </c>
      <c r="B70" s="895">
        <v>46079</v>
      </c>
      <c r="C70" s="896">
        <f t="shared" si="5"/>
        <v>46079</v>
      </c>
      <c r="D70" s="908">
        <v>4</v>
      </c>
      <c r="E70" s="909">
        <v>0.9</v>
      </c>
      <c r="F70" s="1195">
        <f t="shared" si="8"/>
        <v>46080</v>
      </c>
      <c r="G70" s="1196">
        <f t="shared" si="9"/>
        <v>1</v>
      </c>
    </row>
    <row r="71" spans="1:7" s="4" customFormat="1">
      <c r="A71" s="904" t="s">
        <v>246</v>
      </c>
      <c r="B71" s="895">
        <v>46086</v>
      </c>
      <c r="C71" s="896">
        <f t="shared" si="5"/>
        <v>46086</v>
      </c>
      <c r="D71" s="908">
        <v>2</v>
      </c>
      <c r="E71" s="909">
        <v>0.91</v>
      </c>
      <c r="F71" s="1195">
        <f t="shared" si="8"/>
        <v>46087</v>
      </c>
      <c r="G71" s="1196">
        <f t="shared" si="9"/>
        <v>1</v>
      </c>
    </row>
    <row r="72" spans="1:7" s="4" customFormat="1">
      <c r="A72" s="904" t="s">
        <v>247</v>
      </c>
      <c r="B72" s="895">
        <v>46093</v>
      </c>
      <c r="C72" s="896">
        <f t="shared" si="5"/>
        <v>46093</v>
      </c>
      <c r="D72" s="908">
        <v>3</v>
      </c>
      <c r="E72" s="909">
        <v>0.9</v>
      </c>
      <c r="F72" s="1195">
        <f t="shared" si="8"/>
        <v>46094</v>
      </c>
      <c r="G72" s="1196">
        <f t="shared" si="9"/>
        <v>1</v>
      </c>
    </row>
    <row r="73" spans="1:7" s="4" customFormat="1">
      <c r="A73" s="904" t="s">
        <v>248</v>
      </c>
      <c r="B73" s="895">
        <v>46100</v>
      </c>
      <c r="C73" s="896">
        <f t="shared" si="5"/>
        <v>46100</v>
      </c>
      <c r="D73" s="908">
        <v>5</v>
      </c>
      <c r="E73" s="909">
        <v>0.89</v>
      </c>
      <c r="F73" s="1195">
        <f t="shared" si="8"/>
        <v>46101</v>
      </c>
      <c r="G73" s="1196">
        <f t="shared" si="9"/>
        <v>1</v>
      </c>
    </row>
    <row r="74" spans="1:7" s="4" customFormat="1">
      <c r="A74" s="904" t="s">
        <v>249</v>
      </c>
      <c r="B74" s="895">
        <v>46107</v>
      </c>
      <c r="C74" s="896">
        <f t="shared" si="5"/>
        <v>46107</v>
      </c>
      <c r="D74" s="908">
        <v>6</v>
      </c>
      <c r="E74" s="909">
        <v>0.88</v>
      </c>
      <c r="F74" s="1195">
        <f t="shared" si="8"/>
        <v>46108</v>
      </c>
      <c r="G74" s="1196">
        <f t="shared" si="9"/>
        <v>1</v>
      </c>
    </row>
    <row r="75" spans="1:7" s="4" customFormat="1">
      <c r="A75" s="904" t="s">
        <v>250</v>
      </c>
      <c r="B75" s="895">
        <v>46114</v>
      </c>
      <c r="C75" s="896">
        <f t="shared" si="5"/>
        <v>46114</v>
      </c>
      <c r="D75" s="908">
        <v>1</v>
      </c>
      <c r="E75" s="909">
        <v>0.94</v>
      </c>
      <c r="F75" s="1195">
        <f t="shared" si="8"/>
        <v>46115</v>
      </c>
      <c r="G75" s="1196">
        <f t="shared" si="9"/>
        <v>1</v>
      </c>
    </row>
    <row r="76" spans="1:7" s="4" customFormat="1">
      <c r="A76" s="904" t="s">
        <v>251</v>
      </c>
      <c r="B76" s="895">
        <v>46121</v>
      </c>
      <c r="C76" s="896">
        <f t="shared" si="5"/>
        <v>46121</v>
      </c>
      <c r="D76" s="908">
        <v>1</v>
      </c>
      <c r="E76" s="909">
        <v>0.94</v>
      </c>
      <c r="F76" s="1195">
        <f t="shared" si="8"/>
        <v>46122</v>
      </c>
      <c r="G76" s="1196">
        <f t="shared" si="9"/>
        <v>1</v>
      </c>
    </row>
    <row r="77" spans="1:7" s="4" customFormat="1">
      <c r="A77" s="904" t="s">
        <v>252</v>
      </c>
      <c r="B77" s="895">
        <v>46128</v>
      </c>
      <c r="C77" s="896">
        <f t="shared" si="5"/>
        <v>46128</v>
      </c>
      <c r="D77" s="908">
        <v>1</v>
      </c>
      <c r="E77" s="909">
        <v>0.9</v>
      </c>
      <c r="F77" s="1195">
        <f t="shared" si="8"/>
        <v>46129</v>
      </c>
      <c r="G77" s="1196">
        <f t="shared" si="9"/>
        <v>1</v>
      </c>
    </row>
    <row r="78" spans="1:7" s="4" customFormat="1">
      <c r="A78" s="904" t="s">
        <v>253</v>
      </c>
      <c r="B78" s="895">
        <v>46132</v>
      </c>
      <c r="C78" s="896">
        <f>B78</f>
        <v>46132</v>
      </c>
      <c r="D78" s="908">
        <v>1</v>
      </c>
      <c r="E78" s="909">
        <v>0.95</v>
      </c>
      <c r="F78" s="1195">
        <f>C78</f>
        <v>46132</v>
      </c>
      <c r="G78" s="1196">
        <f t="shared" si="9"/>
        <v>0</v>
      </c>
    </row>
    <row r="79" spans="1:7" s="4" customFormat="1">
      <c r="A79" s="904" t="s">
        <v>254</v>
      </c>
      <c r="B79" s="895">
        <v>46137</v>
      </c>
      <c r="C79" s="895">
        <v>46137</v>
      </c>
      <c r="D79" s="908">
        <v>1</v>
      </c>
      <c r="E79" s="909">
        <v>0.95</v>
      </c>
      <c r="F79" s="895">
        <v>46138</v>
      </c>
      <c r="G79" s="1196">
        <f t="shared" si="9"/>
        <v>1</v>
      </c>
    </row>
    <row r="80" spans="1:7" s="4" customFormat="1">
      <c r="A80" s="904" t="s">
        <v>255</v>
      </c>
      <c r="B80" s="895">
        <v>46143</v>
      </c>
      <c r="C80" s="895">
        <v>46144</v>
      </c>
      <c r="D80" s="908">
        <v>1</v>
      </c>
      <c r="E80" s="909">
        <v>0.95</v>
      </c>
      <c r="F80" s="895">
        <v>46144</v>
      </c>
      <c r="G80" s="1196">
        <f t="shared" si="9"/>
        <v>1</v>
      </c>
    </row>
    <row r="81" spans="1:7" s="4" customFormat="1">
      <c r="A81" s="904" t="s">
        <v>256</v>
      </c>
      <c r="B81" s="1213">
        <v>46151</v>
      </c>
      <c r="C81" s="896">
        <f t="shared" ref="C81" si="10">B81</f>
        <v>46151</v>
      </c>
      <c r="D81" s="863">
        <v>3</v>
      </c>
      <c r="E81" s="1214">
        <v>0.95</v>
      </c>
      <c r="F81" s="1194">
        <v>46153</v>
      </c>
      <c r="G81" s="864">
        <f>F81-C81</f>
        <v>2</v>
      </c>
    </row>
    <row r="82" spans="1:7" s="4" customFormat="1">
      <c r="A82" s="904" t="s">
        <v>257</v>
      </c>
      <c r="B82" s="1213">
        <v>46157</v>
      </c>
      <c r="C82" s="896">
        <v>46159</v>
      </c>
      <c r="D82" s="863">
        <v>1</v>
      </c>
      <c r="E82" s="1214">
        <v>0.93</v>
      </c>
      <c r="F82" s="1194">
        <v>46160</v>
      </c>
      <c r="G82" s="864">
        <v>3</v>
      </c>
    </row>
    <row r="83" spans="1:7" s="4" customFormat="1">
      <c r="A83" s="904" t="s">
        <v>258</v>
      </c>
      <c r="B83" s="1213">
        <v>46162</v>
      </c>
      <c r="C83" s="1213">
        <v>46163</v>
      </c>
      <c r="D83" s="863">
        <v>1</v>
      </c>
      <c r="E83" s="1214">
        <v>0.93</v>
      </c>
      <c r="F83" s="1194">
        <v>46166</v>
      </c>
      <c r="G83" s="1196">
        <f>F83-B83</f>
        <v>4</v>
      </c>
    </row>
    <row r="84" spans="1:7" s="4" customFormat="1">
      <c r="A84" s="904" t="s">
        <v>259</v>
      </c>
      <c r="B84" s="1213">
        <v>46173</v>
      </c>
      <c r="C84" s="896">
        <f t="shared" ref="C84:C85" si="11">B84</f>
        <v>46173</v>
      </c>
      <c r="D84" s="863">
        <v>0</v>
      </c>
      <c r="E84" s="1214">
        <v>0.9</v>
      </c>
      <c r="F84" s="1194">
        <v>46173</v>
      </c>
      <c r="G84" s="864">
        <v>0</v>
      </c>
    </row>
    <row r="85" spans="1:7" s="4" customFormat="1">
      <c r="A85" s="904" t="s">
        <v>260</v>
      </c>
      <c r="B85" s="1213">
        <v>46184</v>
      </c>
      <c r="C85" s="1220">
        <f t="shared" si="11"/>
        <v>46184</v>
      </c>
      <c r="D85" s="863">
        <v>1</v>
      </c>
      <c r="E85" s="1214">
        <v>0.95</v>
      </c>
      <c r="F85" s="1194">
        <v>46187</v>
      </c>
      <c r="G85" s="864">
        <v>2</v>
      </c>
    </row>
    <row r="86" spans="1:7" s="4" customFormat="1">
      <c r="A86" s="904" t="s">
        <v>261</v>
      </c>
      <c r="B86" s="1213">
        <v>46193</v>
      </c>
      <c r="C86" s="1220">
        <v>46193</v>
      </c>
      <c r="D86" s="863">
        <v>1</v>
      </c>
      <c r="E86" s="1214">
        <v>0.95</v>
      </c>
      <c r="F86" s="1194">
        <v>46194</v>
      </c>
      <c r="G86" s="864">
        <v>3</v>
      </c>
    </row>
    <row r="87" spans="1:7" s="4" customFormat="1">
      <c r="A87" s="904" t="s">
        <v>262</v>
      </c>
      <c r="B87" s="1213">
        <v>46200</v>
      </c>
      <c r="C87" s="896">
        <v>46200</v>
      </c>
      <c r="D87" s="863">
        <v>1</v>
      </c>
      <c r="E87" s="1214">
        <v>0.95</v>
      </c>
      <c r="F87" s="1194">
        <v>46201</v>
      </c>
      <c r="G87" s="864">
        <v>1</v>
      </c>
    </row>
    <row r="88" spans="1:7" s="4" customFormat="1">
      <c r="A88" s="904" t="s">
        <v>263</v>
      </c>
      <c r="B88" s="1213">
        <v>46204</v>
      </c>
      <c r="C88" s="1213">
        <v>46204</v>
      </c>
      <c r="D88" s="863">
        <v>5</v>
      </c>
      <c r="E88" s="1214">
        <v>0.95</v>
      </c>
      <c r="F88" s="1194">
        <v>46209</v>
      </c>
      <c r="G88" s="864">
        <f>F88-C88</f>
        <v>5</v>
      </c>
    </row>
    <row r="89" spans="1:7" s="4" customFormat="1">
      <c r="A89" s="904" t="s">
        <v>264</v>
      </c>
      <c r="B89" s="1239">
        <v>46212</v>
      </c>
      <c r="C89" s="1240">
        <v>46212</v>
      </c>
      <c r="D89" s="903">
        <v>5</v>
      </c>
      <c r="E89" s="1241">
        <v>0.8</v>
      </c>
      <c r="F89" s="1240">
        <v>46217</v>
      </c>
      <c r="G89" s="905">
        <v>6</v>
      </c>
    </row>
    <row r="90" spans="1:7" s="4" customFormat="1">
      <c r="A90" s="904" t="s">
        <v>265</v>
      </c>
      <c r="B90" s="1213">
        <v>46221</v>
      </c>
      <c r="C90" s="896">
        <v>46221</v>
      </c>
      <c r="D90" s="863">
        <v>4</v>
      </c>
      <c r="E90" s="1214">
        <v>0.95</v>
      </c>
      <c r="F90" s="1194">
        <v>46222</v>
      </c>
      <c r="G90" s="864">
        <v>1</v>
      </c>
    </row>
    <row r="91" spans="1:7" s="4" customFormat="1">
      <c r="A91" s="904" t="s">
        <v>266</v>
      </c>
      <c r="B91" s="1243">
        <v>46228</v>
      </c>
      <c r="C91" s="1243">
        <v>46228</v>
      </c>
      <c r="D91" s="903">
        <v>1</v>
      </c>
      <c r="E91" s="1244">
        <v>0.97</v>
      </c>
      <c r="F91" s="1195">
        <v>46229</v>
      </c>
      <c r="G91" s="905">
        <v>1</v>
      </c>
    </row>
    <row r="92" spans="1:7" s="4" customFormat="1">
      <c r="A92" s="904" t="s">
        <v>267</v>
      </c>
      <c r="B92" s="1243">
        <v>46235</v>
      </c>
      <c r="C92" s="1243">
        <v>46235</v>
      </c>
      <c r="D92" s="903">
        <v>1</v>
      </c>
      <c r="E92" s="1244">
        <v>0.96</v>
      </c>
      <c r="F92" s="1243">
        <v>46236</v>
      </c>
      <c r="G92" s="905">
        <v>1</v>
      </c>
    </row>
    <row r="93" spans="1:7" s="4" customFormat="1">
      <c r="A93" s="904" t="s">
        <v>268</v>
      </c>
      <c r="B93" s="906">
        <v>46239</v>
      </c>
      <c r="C93" s="903">
        <v>46239</v>
      </c>
      <c r="D93" s="903">
        <v>1</v>
      </c>
      <c r="E93" s="903">
        <v>0.95</v>
      </c>
      <c r="F93" s="903">
        <v>46240</v>
      </c>
      <c r="G93" s="905">
        <v>1</v>
      </c>
    </row>
    <row r="94" spans="1:7" s="4" customFormat="1">
      <c r="A94" s="904" t="s">
        <v>269</v>
      </c>
      <c r="B94" s="1243">
        <v>46249</v>
      </c>
      <c r="C94" s="1243">
        <v>46249</v>
      </c>
      <c r="D94" s="903">
        <v>3</v>
      </c>
      <c r="E94" s="1245">
        <v>0.96</v>
      </c>
      <c r="F94" s="1243">
        <v>46250</v>
      </c>
      <c r="G94" s="905">
        <v>2</v>
      </c>
    </row>
    <row r="95" spans="1:7" s="4" customFormat="1">
      <c r="A95" s="904" t="s">
        <v>270</v>
      </c>
      <c r="B95" s="1243">
        <v>46256</v>
      </c>
      <c r="C95" s="1243">
        <v>46256</v>
      </c>
      <c r="D95" s="903">
        <v>3</v>
      </c>
      <c r="E95" s="1214">
        <v>0.95</v>
      </c>
      <c r="F95" s="1243">
        <v>46257</v>
      </c>
      <c r="G95" s="905">
        <v>3</v>
      </c>
    </row>
    <row r="96" spans="1:7" s="4" customFormat="1">
      <c r="A96" s="904" t="s">
        <v>271</v>
      </c>
      <c r="B96" s="1243">
        <v>46263</v>
      </c>
      <c r="C96" s="1243">
        <v>46263</v>
      </c>
      <c r="D96" s="903">
        <v>1</v>
      </c>
      <c r="E96" s="1244">
        <v>0.97</v>
      </c>
      <c r="F96" s="1243">
        <v>46264</v>
      </c>
      <c r="G96" s="905">
        <v>1</v>
      </c>
    </row>
    <row r="97" spans="1:7" s="4" customFormat="1">
      <c r="A97" s="904" t="s">
        <v>272</v>
      </c>
      <c r="B97" s="1243">
        <v>46270</v>
      </c>
      <c r="C97" s="1243">
        <v>46270</v>
      </c>
      <c r="D97" s="903"/>
      <c r="E97" s="1244">
        <v>0.94</v>
      </c>
      <c r="F97" s="1243">
        <v>46271</v>
      </c>
      <c r="G97" s="905">
        <v>2</v>
      </c>
    </row>
    <row r="98" spans="1:7" s="4" customFormat="1">
      <c r="A98" s="904" t="s">
        <v>273</v>
      </c>
      <c r="B98" s="1243">
        <v>46277</v>
      </c>
      <c r="C98" s="1243">
        <v>46277</v>
      </c>
      <c r="D98" s="903">
        <v>1</v>
      </c>
      <c r="E98" s="1244">
        <v>0.98</v>
      </c>
      <c r="F98" s="1243">
        <v>46278</v>
      </c>
      <c r="G98" s="905">
        <v>1</v>
      </c>
    </row>
    <row r="99" spans="1:7" s="4" customFormat="1">
      <c r="A99" s="904" t="s">
        <v>274</v>
      </c>
      <c r="B99" s="1243">
        <v>46284</v>
      </c>
      <c r="C99" s="1243">
        <v>46284</v>
      </c>
      <c r="D99" s="903">
        <v>2</v>
      </c>
      <c r="E99" s="1244">
        <v>0.96</v>
      </c>
      <c r="F99" s="1243">
        <v>46285</v>
      </c>
      <c r="G99" s="905">
        <v>2</v>
      </c>
    </row>
    <row r="100" spans="1:7" s="4" customFormat="1">
      <c r="A100" s="904" t="s">
        <v>275</v>
      </c>
      <c r="B100" s="1243">
        <v>46291</v>
      </c>
      <c r="C100" s="1243">
        <v>46291</v>
      </c>
      <c r="D100" s="903">
        <v>1</v>
      </c>
      <c r="E100" s="1244">
        <v>0.97</v>
      </c>
      <c r="F100" s="1243">
        <v>46292</v>
      </c>
      <c r="G100" s="905">
        <v>1</v>
      </c>
    </row>
    <row r="101" spans="1:7" s="4" customFormat="1">
      <c r="A101" s="904" t="s">
        <v>276</v>
      </c>
      <c r="B101" s="1243">
        <v>46298</v>
      </c>
      <c r="C101" s="1243">
        <v>46298</v>
      </c>
      <c r="D101" s="903">
        <v>3</v>
      </c>
      <c r="E101" s="1244">
        <v>0.96</v>
      </c>
      <c r="F101" s="1243">
        <v>46299</v>
      </c>
      <c r="G101" s="905">
        <v>1</v>
      </c>
    </row>
    <row r="102" spans="1:7" s="4" customFormat="1">
      <c r="A102" s="904" t="s">
        <v>277</v>
      </c>
      <c r="B102" s="1243">
        <v>46305</v>
      </c>
      <c r="C102" s="1243">
        <v>46305</v>
      </c>
      <c r="D102" s="903">
        <v>0</v>
      </c>
      <c r="E102" s="1244">
        <v>0.98</v>
      </c>
      <c r="F102" s="1243">
        <v>46306</v>
      </c>
      <c r="G102" s="905">
        <v>0</v>
      </c>
    </row>
    <row r="103" spans="1:7" s="4" customFormat="1">
      <c r="A103" s="904" t="s">
        <v>278</v>
      </c>
      <c r="B103" s="906"/>
      <c r="C103" s="903"/>
      <c r="D103" s="903"/>
      <c r="E103" s="903"/>
      <c r="F103" s="903"/>
      <c r="G103" s="905"/>
    </row>
    <row r="104" spans="1:7" s="4" customFormat="1">
      <c r="A104" s="904" t="s">
        <v>279</v>
      </c>
      <c r="B104" s="906"/>
      <c r="C104" s="903"/>
      <c r="D104" s="903"/>
      <c r="E104" s="903"/>
      <c r="F104" s="903"/>
      <c r="G104" s="905"/>
    </row>
    <row r="105" spans="1:7" s="4" customFormat="1">
      <c r="A105" s="904" t="s">
        <v>280</v>
      </c>
      <c r="B105" s="906"/>
      <c r="C105" s="903"/>
      <c r="D105" s="903"/>
      <c r="E105" s="903"/>
      <c r="F105" s="903"/>
      <c r="G105" s="905"/>
    </row>
    <row r="106" spans="1:7" s="4" customFormat="1">
      <c r="A106" s="904" t="s">
        <v>281</v>
      </c>
      <c r="B106" s="906"/>
      <c r="C106" s="903"/>
      <c r="D106" s="903"/>
      <c r="E106" s="903"/>
      <c r="F106" s="903"/>
      <c r="G106" s="905"/>
    </row>
    <row r="107" spans="1:7" s="4" customFormat="1">
      <c r="A107" s="904" t="s">
        <v>282</v>
      </c>
      <c r="B107" s="906"/>
      <c r="C107" s="903"/>
      <c r="D107" s="903"/>
      <c r="E107" s="903"/>
      <c r="F107" s="903"/>
      <c r="G107" s="905"/>
    </row>
    <row r="108" spans="1:7" s="4" customFormat="1">
      <c r="A108" s="904" t="s">
        <v>283</v>
      </c>
      <c r="B108" s="906"/>
      <c r="C108" s="903"/>
      <c r="D108" s="903"/>
      <c r="E108" s="903"/>
      <c r="F108" s="903"/>
      <c r="G108" s="905"/>
    </row>
    <row r="109" spans="1:7" s="4" customFormat="1">
      <c r="A109" s="904" t="s">
        <v>284</v>
      </c>
      <c r="B109" s="906"/>
      <c r="C109" s="903"/>
      <c r="D109" s="903"/>
      <c r="E109" s="903"/>
      <c r="F109" s="903"/>
      <c r="G109" s="905"/>
    </row>
    <row r="110" spans="1:7">
      <c r="A110" s="882" t="s">
        <v>285</v>
      </c>
      <c r="B110" s="883"/>
      <c r="C110" s="884"/>
      <c r="D110" s="884"/>
      <c r="E110" s="884"/>
      <c r="F110" s="884"/>
      <c r="G110" s="885"/>
    </row>
    <row r="111" spans="1:7">
      <c r="A111" s="882" t="s">
        <v>286</v>
      </c>
      <c r="B111" s="883"/>
      <c r="C111" s="884"/>
      <c r="D111" s="884"/>
      <c r="E111" s="884"/>
      <c r="F111" s="884"/>
      <c r="G111" s="885"/>
    </row>
    <row r="112" spans="1:7">
      <c r="A112" s="882" t="s">
        <v>287</v>
      </c>
      <c r="B112" s="883"/>
      <c r="C112" s="884"/>
      <c r="D112" s="884"/>
      <c r="E112" s="884"/>
      <c r="F112" s="884"/>
      <c r="G112" s="885"/>
    </row>
    <row r="113" spans="1:7">
      <c r="A113" s="882" t="s">
        <v>288</v>
      </c>
      <c r="B113" s="883"/>
      <c r="C113" s="884"/>
      <c r="D113" s="884"/>
      <c r="E113" s="884"/>
      <c r="F113" s="884"/>
      <c r="G113" s="885"/>
    </row>
    <row r="114" spans="1:7">
      <c r="A114" s="882" t="s">
        <v>289</v>
      </c>
      <c r="B114" s="883"/>
      <c r="C114" s="884"/>
      <c r="D114" s="884"/>
      <c r="E114" s="884"/>
      <c r="F114" s="884"/>
      <c r="G114" s="885"/>
    </row>
    <row r="115" spans="1:7">
      <c r="A115" s="882" t="s">
        <v>290</v>
      </c>
      <c r="B115" s="883"/>
      <c r="C115" s="884"/>
      <c r="D115" s="884"/>
      <c r="E115" s="884"/>
      <c r="F115" s="884"/>
      <c r="G115" s="885"/>
    </row>
    <row r="116" spans="1:7">
      <c r="A116" s="882" t="s">
        <v>291</v>
      </c>
      <c r="B116" s="883"/>
      <c r="C116" s="884"/>
      <c r="D116" s="884"/>
      <c r="E116" s="884"/>
      <c r="F116" s="884"/>
      <c r="G116" s="885"/>
    </row>
    <row r="117" spans="1:7">
      <c r="A117" s="882" t="s">
        <v>292</v>
      </c>
      <c r="B117" s="883"/>
      <c r="C117" s="884"/>
      <c r="D117" s="884"/>
      <c r="E117" s="884"/>
      <c r="F117" s="884"/>
      <c r="G117" s="885"/>
    </row>
    <row r="118" spans="1:7">
      <c r="A118" s="882" t="s">
        <v>293</v>
      </c>
      <c r="B118" s="883"/>
      <c r="C118" s="884"/>
      <c r="D118" s="884"/>
      <c r="E118" s="884"/>
      <c r="F118" s="884"/>
      <c r="G118" s="885"/>
    </row>
    <row r="119" spans="1:7">
      <c r="A119" s="886" t="s">
        <v>294</v>
      </c>
      <c r="B119" s="887"/>
      <c r="C119" s="888"/>
      <c r="D119" s="888"/>
      <c r="E119" s="888"/>
      <c r="F119" s="888"/>
      <c r="G119" s="889"/>
    </row>
    <row r="120" spans="1:7">
      <c r="A120" s="880"/>
      <c r="B120" s="880"/>
      <c r="C120" s="880"/>
      <c r="D120" s="880"/>
      <c r="E120" s="880"/>
      <c r="F120" s="880"/>
      <c r="G120" s="880"/>
    </row>
  </sheetData>
  <mergeCells count="62">
    <mergeCell ref="A36:C36"/>
    <mergeCell ref="J36:L36"/>
    <mergeCell ref="A41:C41"/>
    <mergeCell ref="J41:L41"/>
    <mergeCell ref="A43:G43"/>
    <mergeCell ref="A37:C37"/>
    <mergeCell ref="J37:L37"/>
    <mergeCell ref="A38:C38"/>
    <mergeCell ref="A39:C39"/>
    <mergeCell ref="J38:L38"/>
    <mergeCell ref="J39:L39"/>
    <mergeCell ref="A40:C40"/>
    <mergeCell ref="H33:H34"/>
    <mergeCell ref="I33:I34"/>
    <mergeCell ref="J33:L34"/>
    <mergeCell ref="A35:C35"/>
    <mergeCell ref="A26:C26"/>
    <mergeCell ref="A33:C34"/>
    <mergeCell ref="D33:D34"/>
    <mergeCell ref="E33:E34"/>
    <mergeCell ref="F33:F34"/>
    <mergeCell ref="G33:G34"/>
    <mergeCell ref="A27:C27"/>
    <mergeCell ref="A28:C28"/>
    <mergeCell ref="A29:C29"/>
    <mergeCell ref="A30:C30"/>
    <mergeCell ref="A32:J32"/>
    <mergeCell ref="J35:L35"/>
    <mergeCell ref="J23:J24"/>
    <mergeCell ref="L23:L24"/>
    <mergeCell ref="A14:C14"/>
    <mergeCell ref="A15:C15"/>
    <mergeCell ref="A16:C16"/>
    <mergeCell ref="A17:C17"/>
    <mergeCell ref="A19:C19"/>
    <mergeCell ref="A18:C18"/>
    <mergeCell ref="A25:C25"/>
    <mergeCell ref="A13:C13"/>
    <mergeCell ref="J3:J4"/>
    <mergeCell ref="K3:K4"/>
    <mergeCell ref="A5:B5"/>
    <mergeCell ref="A6:B6"/>
    <mergeCell ref="A7:B7"/>
    <mergeCell ref="A8:B8"/>
    <mergeCell ref="A10:L10"/>
    <mergeCell ref="A11:C12"/>
    <mergeCell ref="D11:D12"/>
    <mergeCell ref="J11:J12"/>
    <mergeCell ref="L11:L12"/>
    <mergeCell ref="A22:L22"/>
    <mergeCell ref="A23:C24"/>
    <mergeCell ref="D23:D24"/>
    <mergeCell ref="A1:K1"/>
    <mergeCell ref="A2:B4"/>
    <mergeCell ref="C2:C4"/>
    <mergeCell ref="D2:D4"/>
    <mergeCell ref="E2:E4"/>
    <mergeCell ref="F2:F4"/>
    <mergeCell ref="G2:K2"/>
    <mergeCell ref="G3:G4"/>
    <mergeCell ref="H3:H4"/>
    <mergeCell ref="I3:I4"/>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ignoredErrors>
    <ignoredError sqref="M43" evalError="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tabColor theme="9" tint="0.59999389629810485"/>
    <pageSetUpPr fitToPage="1"/>
  </sheetPr>
  <dimension ref="B1:BE119"/>
  <sheetViews>
    <sheetView topLeftCell="A13" zoomScale="85" zoomScaleNormal="85" workbookViewId="0">
      <selection activeCell="AK20" sqref="AK20"/>
    </sheetView>
  </sheetViews>
  <sheetFormatPr defaultColWidth="9.09765625" defaultRowHeight="13.2"/>
  <cols>
    <col min="1" max="1" width="0.19921875" style="177" customWidth="1"/>
    <col min="2" max="2" width="3" style="177" customWidth="1"/>
    <col min="3" max="3" width="4.19921875" style="177" customWidth="1"/>
    <col min="4" max="4" width="4.796875" style="177" customWidth="1"/>
    <col min="5" max="5" width="6.19921875" style="177" customWidth="1"/>
    <col min="6" max="6" width="5.296875" style="177" customWidth="1"/>
    <col min="7" max="7" width="4.19921875" style="177" customWidth="1"/>
    <col min="8" max="8" width="4.296875" style="177" customWidth="1"/>
    <col min="9" max="10" width="4.09765625" style="177" customWidth="1"/>
    <col min="11" max="11" width="0.19921875" style="177" customWidth="1"/>
    <col min="12" max="12" width="1.296875" style="177" customWidth="1"/>
    <col min="13" max="14" width="3.09765625" style="177" customWidth="1"/>
    <col min="15" max="15" width="2" style="177" customWidth="1"/>
    <col min="16" max="17" width="1.296875" style="177" customWidth="1"/>
    <col min="18" max="18" width="2" style="177" customWidth="1"/>
    <col min="19" max="19" width="3.296875" style="749" customWidth="1"/>
    <col min="20" max="20" width="5.19921875" style="177" customWidth="1"/>
    <col min="21" max="21" width="5.09765625" style="177" customWidth="1"/>
    <col min="22" max="22" width="8.296875" style="177" customWidth="1"/>
    <col min="23" max="23" width="4.19921875" style="177" customWidth="1"/>
    <col min="24" max="24" width="5.09765625" style="177" customWidth="1"/>
    <col min="25" max="25" width="4.19921875" style="177" customWidth="1"/>
    <col min="26" max="26" width="3.09765625" style="177" customWidth="1"/>
    <col min="27" max="27" width="3.19921875" style="177" customWidth="1"/>
    <col min="28" max="28" width="3.296875" style="177" hidden="1" customWidth="1"/>
    <col min="29" max="29" width="1.296875" style="177" customWidth="1"/>
    <col min="30" max="31" width="2.8984375" style="177" customWidth="1"/>
    <col min="32" max="32" width="1.796875" style="177" customWidth="1"/>
    <col min="33" max="33" width="1.296875" style="177" customWidth="1"/>
    <col min="34" max="34" width="1.796875" style="177" customWidth="1"/>
    <col min="35" max="36" width="3.296875" style="178" customWidth="1"/>
    <col min="37" max="37" width="9.09765625" style="177" customWidth="1"/>
    <col min="38" max="39" width="9.09765625" style="177" hidden="1" customWidth="1"/>
    <col min="40" max="40" width="0" style="177" hidden="1" customWidth="1"/>
    <col min="41" max="48" width="9.09765625" style="177" hidden="1" customWidth="1"/>
    <col min="49" max="49" width="0" style="177" hidden="1" customWidth="1"/>
    <col min="50" max="16384" width="9.09765625" style="177"/>
  </cols>
  <sheetData>
    <row r="1" spans="2:57" ht="27.6" customHeight="1" thickBot="1">
      <c r="B1" s="1914" t="s">
        <v>496</v>
      </c>
      <c r="C1" s="1915"/>
      <c r="D1" s="1915"/>
      <c r="E1" s="1915"/>
      <c r="F1" s="1915"/>
      <c r="G1" s="1915"/>
      <c r="H1" s="1915"/>
      <c r="I1" s="1915"/>
      <c r="J1" s="1915"/>
      <c r="K1" s="1915"/>
      <c r="L1" s="1915"/>
      <c r="M1" s="1915"/>
      <c r="N1" s="1915"/>
      <c r="O1" s="1915"/>
      <c r="P1" s="1915"/>
      <c r="Q1" s="1915"/>
      <c r="R1" s="1915"/>
      <c r="S1" s="1915"/>
      <c r="T1" s="1915"/>
      <c r="U1" s="1915"/>
      <c r="V1" s="1915"/>
      <c r="W1" s="1915"/>
      <c r="X1" s="1915"/>
      <c r="Y1" s="1915"/>
      <c r="Z1" s="1915"/>
      <c r="AA1" s="1915"/>
      <c r="AB1" s="1915"/>
      <c r="AC1" s="1915"/>
      <c r="AD1" s="1915"/>
      <c r="AE1" s="1915"/>
      <c r="AF1" s="1915"/>
      <c r="AG1" s="1915"/>
      <c r="AH1" s="1916"/>
      <c r="AI1" s="177"/>
      <c r="AJ1" s="177"/>
    </row>
    <row r="2" spans="2:57" ht="16.95" customHeight="1">
      <c r="B2" s="1917" t="s">
        <v>11</v>
      </c>
      <c r="C2" s="1918"/>
      <c r="D2" s="1919"/>
      <c r="E2" s="1920">
        <f>'General Information'!L1</f>
        <v>46307</v>
      </c>
      <c r="F2" s="1921"/>
      <c r="G2" s="1921"/>
      <c r="H2" s="1921"/>
      <c r="I2" s="1921"/>
      <c r="J2" s="1922"/>
      <c r="K2" s="752"/>
      <c r="L2" s="1940" t="s">
        <v>497</v>
      </c>
      <c r="M2" s="1941"/>
      <c r="N2" s="1941"/>
      <c r="O2" s="1941"/>
      <c r="P2" s="1941"/>
      <c r="Q2" s="1941"/>
      <c r="R2" s="1941"/>
      <c r="S2" s="1941"/>
      <c r="T2" s="1942"/>
      <c r="U2" s="1937"/>
      <c r="V2" s="1938"/>
      <c r="W2" s="1938"/>
      <c r="X2" s="1938"/>
      <c r="Y2" s="1938"/>
      <c r="Z2" s="1938"/>
      <c r="AA2" s="1938"/>
      <c r="AB2" s="1938"/>
      <c r="AC2" s="1938"/>
      <c r="AD2" s="1938"/>
      <c r="AE2" s="1938"/>
      <c r="AF2" s="1938"/>
      <c r="AG2" s="1938"/>
      <c r="AH2" s="1939"/>
      <c r="AI2" s="177"/>
      <c r="AJ2" s="177"/>
    </row>
    <row r="3" spans="2:57" ht="5.0999999999999996" customHeight="1">
      <c r="B3" s="1908"/>
      <c r="C3" s="1909"/>
      <c r="D3" s="1909"/>
      <c r="E3" s="1909"/>
      <c r="F3" s="1909"/>
      <c r="G3" s="1909"/>
      <c r="H3" s="1909"/>
      <c r="I3" s="1909"/>
      <c r="J3" s="1909"/>
      <c r="K3" s="1909"/>
      <c r="L3" s="1909"/>
      <c r="M3" s="1909"/>
      <c r="N3" s="1909"/>
      <c r="O3" s="1909"/>
      <c r="P3" s="1909"/>
      <c r="Q3" s="1909"/>
      <c r="R3" s="1909"/>
      <c r="S3" s="1909"/>
      <c r="T3" s="1909"/>
      <c r="U3" s="1909"/>
      <c r="V3" s="1909"/>
      <c r="W3" s="1909"/>
      <c r="X3" s="1909"/>
      <c r="Y3" s="1909"/>
      <c r="Z3" s="1909"/>
      <c r="AA3" s="1909"/>
      <c r="AB3" s="1909"/>
      <c r="AC3" s="1909"/>
      <c r="AD3" s="1909"/>
      <c r="AE3" s="1909"/>
      <c r="AF3" s="1909"/>
      <c r="AG3" s="1909"/>
      <c r="AH3" s="1910"/>
      <c r="AI3" s="177"/>
      <c r="AJ3" s="177"/>
    </row>
    <row r="4" spans="2:57" ht="21.6" customHeight="1">
      <c r="B4" s="1923" t="s">
        <v>498</v>
      </c>
      <c r="C4" s="1924"/>
      <c r="D4" s="1924"/>
      <c r="E4" s="1925" t="str">
        <f>Procurement!B8</f>
        <v>TAB1-02-003</v>
      </c>
      <c r="F4" s="1926"/>
      <c r="G4" s="1926"/>
      <c r="H4" s="1926"/>
      <c r="I4" s="1926"/>
      <c r="J4" s="1926"/>
      <c r="K4" s="1927"/>
      <c r="L4" s="1928" t="s">
        <v>499</v>
      </c>
      <c r="M4" s="1929"/>
      <c r="N4" s="1924"/>
      <c r="O4" s="1924"/>
      <c r="P4" s="1930">
        <f>Quality!O6</f>
        <v>0</v>
      </c>
      <c r="Q4" s="1931"/>
      <c r="R4" s="1931"/>
      <c r="S4" s="1931"/>
      <c r="T4" s="1931"/>
      <c r="U4" s="1931"/>
      <c r="V4" s="1932"/>
      <c r="W4" s="1933" t="s">
        <v>500</v>
      </c>
      <c r="X4" s="1929"/>
      <c r="Y4" s="1934" t="str">
        <f>'General Information'!C9</f>
        <v>ENG/ YAZEED ALRAGABAH</v>
      </c>
      <c r="Z4" s="1935"/>
      <c r="AA4" s="1935"/>
      <c r="AB4" s="1935"/>
      <c r="AC4" s="1935"/>
      <c r="AD4" s="1935"/>
      <c r="AE4" s="1935"/>
      <c r="AF4" s="1935"/>
      <c r="AG4" s="1935"/>
      <c r="AH4" s="1936"/>
    </row>
    <row r="5" spans="2:57" ht="5.0999999999999996" customHeight="1">
      <c r="B5" s="1878"/>
      <c r="C5" s="1879"/>
      <c r="D5" s="1879"/>
      <c r="E5" s="1879"/>
      <c r="F5" s="1879"/>
      <c r="G5" s="1879"/>
      <c r="H5" s="1879"/>
      <c r="I5" s="1879"/>
      <c r="J5" s="1879"/>
      <c r="K5" s="1879"/>
      <c r="L5" s="1879"/>
      <c r="M5" s="1879"/>
      <c r="N5" s="1879"/>
      <c r="O5" s="1879"/>
      <c r="P5" s="1879"/>
      <c r="Q5" s="1879"/>
      <c r="R5" s="1879"/>
      <c r="S5" s="1879"/>
      <c r="T5" s="1879"/>
      <c r="U5" s="1879"/>
      <c r="V5" s="1879"/>
      <c r="W5" s="1879"/>
      <c r="X5" s="1879"/>
      <c r="Y5" s="1879"/>
      <c r="Z5" s="1879"/>
      <c r="AA5" s="1879"/>
      <c r="AB5" s="1879"/>
      <c r="AC5" s="1879"/>
      <c r="AD5" s="1879"/>
      <c r="AE5" s="1879"/>
      <c r="AF5" s="1879"/>
      <c r="AG5" s="1879"/>
      <c r="AH5" s="1880"/>
    </row>
    <row r="6" spans="2:57" ht="31.5" customHeight="1" thickBot="1">
      <c r="B6" s="753" t="s">
        <v>501</v>
      </c>
      <c r="C6" s="754"/>
      <c r="D6" s="754"/>
      <c r="E6" s="1881" t="str">
        <f>'General Information'!C3</f>
        <v>ADDITIONAL DEVELOPMENT IN TABOUK INDUSTRIAL CITY</v>
      </c>
      <c r="F6" s="1882"/>
      <c r="G6" s="1882"/>
      <c r="H6" s="1882"/>
      <c r="I6" s="1882"/>
      <c r="J6" s="1883"/>
      <c r="K6" s="755"/>
      <c r="L6" s="1884" t="s">
        <v>502</v>
      </c>
      <c r="M6" s="1884"/>
      <c r="N6" s="1884"/>
      <c r="O6" s="1884"/>
      <c r="P6" s="1884"/>
      <c r="Q6" s="1885"/>
      <c r="R6" s="1886" t="str">
        <f>'General Information'!C5</f>
        <v>ASAS for Developing &amp; Operating Industrial Cities</v>
      </c>
      <c r="S6" s="1887"/>
      <c r="T6" s="1887"/>
      <c r="U6" s="1887"/>
      <c r="V6" s="1887"/>
      <c r="W6" s="1888"/>
      <c r="X6" s="1886" t="s">
        <v>503</v>
      </c>
      <c r="Y6" s="1887"/>
      <c r="Z6" s="1888"/>
      <c r="AA6" s="1889">
        <f>IF(W29&gt;0,3,IF(L29&gt;6,3,IF(D29&gt;0,2,1)*1)*1)</f>
        <v>2</v>
      </c>
      <c r="AB6" s="1889"/>
      <c r="AC6" s="1889"/>
      <c r="AD6" s="1889"/>
      <c r="AE6" s="1890">
        <f>(((COUNTIF(L13:Q25,"1")+COUNTIF(AC13:AH25,"1"))*AR13)+(COUNTIF(L13:Q25,"2")+COUNTIF(AC13:AH25,"2"))*AR14+(COUNTIF(L13:Q25,"3")+COUNTIF(AC13:AH25,"3"))*AR15)/((COUNT(L13:Q25)+COUNT(AC13:AH25))*100)</f>
        <v>0.94565217391304346</v>
      </c>
      <c r="AF6" s="1891"/>
      <c r="AG6" s="1891"/>
      <c r="AH6" s="1892"/>
    </row>
    <row r="7" spans="2:57" ht="5.0999999999999996" customHeight="1" thickBot="1">
      <c r="B7" s="1897"/>
      <c r="C7" s="1898"/>
      <c r="D7" s="1898"/>
      <c r="E7" s="1898"/>
      <c r="F7" s="1898"/>
      <c r="G7" s="1898"/>
      <c r="H7" s="1898"/>
      <c r="I7" s="1898"/>
      <c r="J7" s="1898"/>
      <c r="K7" s="1898"/>
      <c r="L7" s="1898"/>
      <c r="M7" s="1898"/>
      <c r="N7" s="1898"/>
      <c r="O7" s="1898"/>
      <c r="P7" s="1898"/>
      <c r="Q7" s="1898"/>
      <c r="R7" s="1898"/>
      <c r="S7" s="1898"/>
      <c r="T7" s="1898"/>
      <c r="U7" s="1898"/>
      <c r="V7" s="1898"/>
      <c r="W7" s="1898"/>
      <c r="X7" s="1898"/>
      <c r="Y7" s="1898"/>
      <c r="Z7" s="1898"/>
      <c r="AA7" s="1898"/>
      <c r="AB7" s="1898"/>
      <c r="AC7" s="1898"/>
      <c r="AD7" s="1898"/>
      <c r="AE7" s="1898"/>
      <c r="AF7" s="1898"/>
      <c r="AG7" s="1898"/>
      <c r="AH7" s="1899"/>
      <c r="AI7" s="177"/>
      <c r="AJ7" s="177"/>
    </row>
    <row r="8" spans="2:57" ht="23.4" customHeight="1">
      <c r="B8" s="1900" t="s">
        <v>504</v>
      </c>
      <c r="C8" s="1901"/>
      <c r="D8" s="1901"/>
      <c r="E8" s="1901"/>
      <c r="F8" s="1901"/>
      <c r="G8" s="1901"/>
      <c r="H8" s="1901"/>
      <c r="I8" s="1901"/>
      <c r="J8" s="1901"/>
      <c r="K8" s="1901"/>
      <c r="L8" s="1901"/>
      <c r="M8" s="1901"/>
      <c r="N8" s="1901"/>
      <c r="O8" s="1901"/>
      <c r="P8" s="1901"/>
      <c r="Q8" s="1901"/>
      <c r="R8" s="1901"/>
      <c r="S8" s="1901"/>
      <c r="T8" s="1901"/>
      <c r="U8" s="1901"/>
      <c r="V8" s="1901"/>
      <c r="W8" s="1901"/>
      <c r="X8" s="1901"/>
      <c r="Y8" s="1901"/>
      <c r="Z8" s="1901"/>
      <c r="AA8" s="1901"/>
      <c r="AB8" s="1901"/>
      <c r="AC8" s="1901"/>
      <c r="AD8" s="1901"/>
      <c r="AE8" s="1901"/>
      <c r="AF8" s="1901"/>
      <c r="AG8" s="1901"/>
      <c r="AH8" s="1902"/>
      <c r="AI8" s="177"/>
      <c r="AJ8" s="177"/>
    </row>
    <row r="9" spans="2:57" ht="39" customHeight="1">
      <c r="B9" s="1903">
        <v>1</v>
      </c>
      <c r="C9" s="1875"/>
      <c r="D9" s="1904" t="s">
        <v>505</v>
      </c>
      <c r="E9" s="1905"/>
      <c r="F9" s="1905"/>
      <c r="G9" s="1905"/>
      <c r="H9" s="748">
        <v>2</v>
      </c>
      <c r="I9" s="1904" t="s">
        <v>506</v>
      </c>
      <c r="J9" s="1905"/>
      <c r="K9" s="1905"/>
      <c r="L9" s="1905"/>
      <c r="M9" s="1905"/>
      <c r="N9" s="1905"/>
      <c r="O9" s="1905"/>
      <c r="P9" s="1905"/>
      <c r="Q9" s="1905"/>
      <c r="R9" s="1905"/>
      <c r="S9" s="1906"/>
      <c r="T9" s="714">
        <v>3</v>
      </c>
      <c r="U9" s="1904" t="s">
        <v>507</v>
      </c>
      <c r="V9" s="1905"/>
      <c r="W9" s="1906"/>
      <c r="X9" s="747" t="s">
        <v>508</v>
      </c>
      <c r="Y9" s="1904" t="s">
        <v>509</v>
      </c>
      <c r="Z9" s="1905"/>
      <c r="AA9" s="1905"/>
      <c r="AB9" s="1905"/>
      <c r="AC9" s="1905"/>
      <c r="AD9" s="1905"/>
      <c r="AE9" s="1905"/>
      <c r="AF9" s="1905"/>
      <c r="AG9" s="1905"/>
      <c r="AH9" s="1907"/>
    </row>
    <row r="10" spans="2:57" ht="4.95" hidden="1" customHeight="1">
      <c r="B10" s="1908"/>
      <c r="C10" s="1909"/>
      <c r="D10" s="1909"/>
      <c r="E10" s="1909"/>
      <c r="F10" s="1909"/>
      <c r="G10" s="1909"/>
      <c r="H10" s="1909"/>
      <c r="I10" s="1909"/>
      <c r="J10" s="1909"/>
      <c r="K10" s="1909"/>
      <c r="L10" s="1909"/>
      <c r="M10" s="1909"/>
      <c r="N10" s="1909"/>
      <c r="O10" s="1909"/>
      <c r="P10" s="1909"/>
      <c r="Q10" s="1909"/>
      <c r="R10" s="1909"/>
      <c r="S10" s="1909"/>
      <c r="T10" s="1909"/>
      <c r="U10" s="1909"/>
      <c r="V10" s="1909"/>
      <c r="W10" s="1909"/>
      <c r="X10" s="1909"/>
      <c r="Y10" s="1909"/>
      <c r="Z10" s="1909"/>
      <c r="AA10" s="1909"/>
      <c r="AB10" s="1909"/>
      <c r="AC10" s="1909"/>
      <c r="AD10" s="1909"/>
      <c r="AE10" s="1909"/>
      <c r="AF10" s="1909"/>
      <c r="AG10" s="1909"/>
      <c r="AH10" s="1910"/>
      <c r="AI10" s="177"/>
      <c r="AJ10" s="177"/>
    </row>
    <row r="11" spans="2:57" ht="16.2" customHeight="1">
      <c r="B11" s="1911" t="s">
        <v>510</v>
      </c>
      <c r="C11" s="1912" t="s">
        <v>511</v>
      </c>
      <c r="D11" s="1912"/>
      <c r="E11" s="1912"/>
      <c r="F11" s="1912"/>
      <c r="G11" s="1912"/>
      <c r="H11" s="1912"/>
      <c r="I11" s="1912"/>
      <c r="J11" s="1912"/>
      <c r="K11" s="1893" t="s">
        <v>512</v>
      </c>
      <c r="L11" s="1894" t="s">
        <v>513</v>
      </c>
      <c r="M11" s="1895"/>
      <c r="N11" s="1895"/>
      <c r="O11" s="1895"/>
      <c r="P11" s="1895"/>
      <c r="Q11" s="1895"/>
      <c r="R11" s="756"/>
      <c r="S11" s="1913" t="s">
        <v>510</v>
      </c>
      <c r="T11" s="1912" t="s">
        <v>511</v>
      </c>
      <c r="U11" s="1912"/>
      <c r="V11" s="1912"/>
      <c r="W11" s="1912"/>
      <c r="X11" s="1912"/>
      <c r="Y11" s="1912"/>
      <c r="Z11" s="1912"/>
      <c r="AA11" s="1912"/>
      <c r="AB11" s="1893" t="s">
        <v>512</v>
      </c>
      <c r="AC11" s="1894" t="s">
        <v>513</v>
      </c>
      <c r="AD11" s="1895"/>
      <c r="AE11" s="1895"/>
      <c r="AF11" s="1895"/>
      <c r="AG11" s="1895"/>
      <c r="AH11" s="1896"/>
      <c r="AI11" s="177"/>
      <c r="AJ11" s="177"/>
      <c r="AL11" s="179"/>
      <c r="AM11" s="180"/>
    </row>
    <row r="12" spans="2:57" ht="11.4" customHeight="1">
      <c r="B12" s="1911"/>
      <c r="C12" s="1912"/>
      <c r="D12" s="1912"/>
      <c r="E12" s="1912"/>
      <c r="F12" s="1912"/>
      <c r="G12" s="1912"/>
      <c r="H12" s="1912"/>
      <c r="I12" s="1912"/>
      <c r="J12" s="1912"/>
      <c r="K12" s="1893"/>
      <c r="L12" s="1895"/>
      <c r="M12" s="1895"/>
      <c r="N12" s="1895"/>
      <c r="O12" s="1895"/>
      <c r="P12" s="1895"/>
      <c r="Q12" s="1895"/>
      <c r="R12" s="756"/>
      <c r="S12" s="1913"/>
      <c r="T12" s="1912"/>
      <c r="U12" s="1912"/>
      <c r="V12" s="1912"/>
      <c r="W12" s="1912"/>
      <c r="X12" s="1912"/>
      <c r="Y12" s="1912"/>
      <c r="Z12" s="1912"/>
      <c r="AA12" s="1912"/>
      <c r="AB12" s="1893"/>
      <c r="AC12" s="1895"/>
      <c r="AD12" s="1895"/>
      <c r="AE12" s="1895"/>
      <c r="AF12" s="1895"/>
      <c r="AG12" s="1895"/>
      <c r="AH12" s="1896"/>
      <c r="AI12" s="177"/>
      <c r="AJ12" s="177"/>
      <c r="AO12" s="180"/>
    </row>
    <row r="13" spans="2:57" ht="58.2" customHeight="1">
      <c r="B13" s="750">
        <v>1</v>
      </c>
      <c r="C13" s="1850" t="s">
        <v>514</v>
      </c>
      <c r="D13" s="1851"/>
      <c r="E13" s="1851"/>
      <c r="F13" s="1851"/>
      <c r="G13" s="1851"/>
      <c r="H13" s="1851"/>
      <c r="I13" s="1851"/>
      <c r="J13" s="1851"/>
      <c r="K13" s="746">
        <v>0.05</v>
      </c>
      <c r="L13" s="1853">
        <v>2</v>
      </c>
      <c r="M13" s="1853"/>
      <c r="N13" s="1853"/>
      <c r="O13" s="1853"/>
      <c r="P13" s="1853"/>
      <c r="Q13" s="1853"/>
      <c r="R13" s="757"/>
      <c r="S13" s="741">
        <v>14</v>
      </c>
      <c r="T13" s="1850" t="s">
        <v>515</v>
      </c>
      <c r="U13" s="1851"/>
      <c r="V13" s="1851"/>
      <c r="W13" s="1851"/>
      <c r="X13" s="1851"/>
      <c r="Y13" s="1851"/>
      <c r="Z13" s="1851"/>
      <c r="AA13" s="1851"/>
      <c r="AB13" s="745">
        <v>0.05</v>
      </c>
      <c r="AC13" s="1853" t="s">
        <v>508</v>
      </c>
      <c r="AD13" s="1853"/>
      <c r="AE13" s="1853"/>
      <c r="AF13" s="1853"/>
      <c r="AG13" s="1853"/>
      <c r="AH13" s="1877"/>
      <c r="AI13" s="177"/>
      <c r="AJ13" s="177"/>
      <c r="AK13" s="181"/>
      <c r="AL13" s="181"/>
      <c r="AP13" s="1874">
        <v>1</v>
      </c>
      <c r="AQ13" s="1875"/>
      <c r="AR13" s="182">
        <v>100</v>
      </c>
      <c r="AU13" s="183">
        <v>1</v>
      </c>
    </row>
    <row r="14" spans="2:57" s="184" customFormat="1" ht="46.2" customHeight="1">
      <c r="B14" s="750">
        <v>2</v>
      </c>
      <c r="C14" s="1850" t="s">
        <v>516</v>
      </c>
      <c r="D14" s="1851"/>
      <c r="E14" s="1851"/>
      <c r="F14" s="1851"/>
      <c r="G14" s="1851"/>
      <c r="H14" s="1851"/>
      <c r="I14" s="1851"/>
      <c r="J14" s="1851"/>
      <c r="K14" s="746">
        <v>0.03</v>
      </c>
      <c r="L14" s="1853">
        <v>1</v>
      </c>
      <c r="M14" s="1853"/>
      <c r="N14" s="1853"/>
      <c r="O14" s="1853"/>
      <c r="P14" s="1853"/>
      <c r="Q14" s="1853"/>
      <c r="R14" s="757"/>
      <c r="S14" s="741">
        <v>15</v>
      </c>
      <c r="T14" s="1850" t="s">
        <v>517</v>
      </c>
      <c r="U14" s="1851"/>
      <c r="V14" s="1851"/>
      <c r="W14" s="1851"/>
      <c r="X14" s="1851"/>
      <c r="Y14" s="1851"/>
      <c r="Z14" s="1851"/>
      <c r="AA14" s="1851"/>
      <c r="AB14" s="745">
        <v>0.04</v>
      </c>
      <c r="AC14" s="1853" t="s">
        <v>508</v>
      </c>
      <c r="AD14" s="1853"/>
      <c r="AE14" s="1853"/>
      <c r="AF14" s="1853"/>
      <c r="AG14" s="1853"/>
      <c r="AH14" s="1877"/>
      <c r="AI14" s="177"/>
      <c r="AJ14" s="177"/>
      <c r="AK14" s="181"/>
      <c r="AL14" s="181"/>
      <c r="AM14" s="177"/>
      <c r="AN14" s="177"/>
      <c r="AO14" s="177"/>
      <c r="AP14" s="1874">
        <v>2</v>
      </c>
      <c r="AQ14" s="1875"/>
      <c r="AR14" s="182">
        <v>75</v>
      </c>
      <c r="AS14" s="177"/>
      <c r="AT14" s="177"/>
      <c r="AU14" s="183">
        <v>2</v>
      </c>
      <c r="AV14" s="177"/>
      <c r="AW14" s="177"/>
      <c r="AX14" s="177"/>
      <c r="AY14" s="177"/>
      <c r="AZ14" s="177"/>
      <c r="BA14" s="177"/>
      <c r="BB14" s="177"/>
      <c r="BC14" s="177"/>
      <c r="BD14" s="177"/>
      <c r="BE14" s="177"/>
    </row>
    <row r="15" spans="2:57" s="184" customFormat="1" ht="43.95" customHeight="1">
      <c r="B15" s="750">
        <v>3</v>
      </c>
      <c r="C15" s="1850" t="s">
        <v>518</v>
      </c>
      <c r="D15" s="1851"/>
      <c r="E15" s="1851"/>
      <c r="F15" s="1851"/>
      <c r="G15" s="1851"/>
      <c r="H15" s="1851"/>
      <c r="I15" s="1851"/>
      <c r="J15" s="1851"/>
      <c r="K15" s="746">
        <v>0.02</v>
      </c>
      <c r="L15" s="1853">
        <v>1</v>
      </c>
      <c r="M15" s="1853"/>
      <c r="N15" s="1853"/>
      <c r="O15" s="1853"/>
      <c r="P15" s="1853"/>
      <c r="Q15" s="1853"/>
      <c r="R15" s="757"/>
      <c r="S15" s="741">
        <v>16</v>
      </c>
      <c r="T15" s="1850" t="s">
        <v>519</v>
      </c>
      <c r="U15" s="1850"/>
      <c r="V15" s="1850"/>
      <c r="W15" s="1850"/>
      <c r="X15" s="1850"/>
      <c r="Y15" s="1850"/>
      <c r="Z15" s="1850"/>
      <c r="AA15" s="1850"/>
      <c r="AB15" s="745">
        <v>0.04</v>
      </c>
      <c r="AC15" s="1853" t="s">
        <v>508</v>
      </c>
      <c r="AD15" s="1853"/>
      <c r="AE15" s="1853"/>
      <c r="AF15" s="1853"/>
      <c r="AG15" s="1853"/>
      <c r="AH15" s="1877"/>
      <c r="AI15" s="177"/>
      <c r="AJ15" s="177"/>
      <c r="AK15" s="181"/>
      <c r="AL15" s="181"/>
      <c r="AM15" s="177"/>
      <c r="AN15" s="177"/>
      <c r="AO15" s="177"/>
      <c r="AP15" s="1874">
        <v>3</v>
      </c>
      <c r="AQ15" s="1875"/>
      <c r="AR15" s="182">
        <v>0</v>
      </c>
      <c r="AS15" s="177"/>
      <c r="AT15" s="177"/>
      <c r="AU15" s="183">
        <v>3</v>
      </c>
      <c r="AV15" s="177"/>
      <c r="AW15" s="177"/>
      <c r="AX15" s="177"/>
      <c r="AY15" s="177"/>
      <c r="AZ15" s="177"/>
      <c r="BA15" s="177"/>
      <c r="BB15" s="177"/>
      <c r="BC15" s="177"/>
      <c r="BD15" s="177"/>
      <c r="BE15" s="177"/>
    </row>
    <row r="16" spans="2:57" s="184" customFormat="1" ht="54" customHeight="1">
      <c r="B16" s="750">
        <v>4</v>
      </c>
      <c r="C16" s="1850" t="s">
        <v>520</v>
      </c>
      <c r="D16" s="1851"/>
      <c r="E16" s="1851"/>
      <c r="F16" s="1851"/>
      <c r="G16" s="1851"/>
      <c r="H16" s="1851"/>
      <c r="I16" s="1851"/>
      <c r="J16" s="1851"/>
      <c r="K16" s="746">
        <v>0.05</v>
      </c>
      <c r="L16" s="1853">
        <v>2</v>
      </c>
      <c r="M16" s="1853"/>
      <c r="N16" s="1853"/>
      <c r="O16" s="1853"/>
      <c r="P16" s="1853"/>
      <c r="Q16" s="1853"/>
      <c r="R16" s="757"/>
      <c r="S16" s="741">
        <v>17</v>
      </c>
      <c r="T16" s="1850" t="s">
        <v>521</v>
      </c>
      <c r="U16" s="1851"/>
      <c r="V16" s="1851"/>
      <c r="W16" s="1851"/>
      <c r="X16" s="1851"/>
      <c r="Y16" s="1851"/>
      <c r="Z16" s="1851"/>
      <c r="AA16" s="1851"/>
      <c r="AB16" s="745">
        <v>0.03</v>
      </c>
      <c r="AC16" s="1853">
        <v>2</v>
      </c>
      <c r="AD16" s="1853"/>
      <c r="AE16" s="1853"/>
      <c r="AF16" s="1853"/>
      <c r="AG16" s="1853"/>
      <c r="AH16" s="1877"/>
      <c r="AI16" s="177"/>
      <c r="AJ16" s="177"/>
      <c r="AK16" s="181"/>
      <c r="AL16" s="181"/>
      <c r="AM16" s="177"/>
      <c r="AN16" s="177"/>
      <c r="AO16" s="177"/>
      <c r="AP16" s="1876"/>
      <c r="AQ16" s="1876"/>
      <c r="AR16" s="185"/>
      <c r="AS16" s="185"/>
      <c r="AT16" s="177"/>
      <c r="AU16" s="183" t="s">
        <v>508</v>
      </c>
      <c r="AV16" s="177"/>
      <c r="AW16" s="177"/>
      <c r="AX16" s="177"/>
      <c r="AY16" s="177"/>
      <c r="AZ16" s="177"/>
      <c r="BA16" s="177"/>
      <c r="BB16" s="177"/>
      <c r="BC16" s="177"/>
      <c r="BD16" s="177"/>
      <c r="BE16" s="177"/>
    </row>
    <row r="17" spans="2:57" s="184" customFormat="1" ht="38.4" customHeight="1">
      <c r="B17" s="750">
        <v>5</v>
      </c>
      <c r="C17" s="1852" t="s">
        <v>522</v>
      </c>
      <c r="D17" s="1852"/>
      <c r="E17" s="1852"/>
      <c r="F17" s="1852"/>
      <c r="G17" s="1852"/>
      <c r="H17" s="1852"/>
      <c r="I17" s="1852"/>
      <c r="J17" s="1852"/>
      <c r="K17" s="746">
        <v>0.03</v>
      </c>
      <c r="L17" s="1853">
        <v>1</v>
      </c>
      <c r="M17" s="1853"/>
      <c r="N17" s="1853"/>
      <c r="O17" s="1853"/>
      <c r="P17" s="1853"/>
      <c r="Q17" s="1853"/>
      <c r="R17" s="757"/>
      <c r="S17" s="741">
        <v>18</v>
      </c>
      <c r="T17" s="1850" t="s">
        <v>523</v>
      </c>
      <c r="U17" s="1850"/>
      <c r="V17" s="1850"/>
      <c r="W17" s="1850"/>
      <c r="X17" s="1850"/>
      <c r="Y17" s="1850"/>
      <c r="Z17" s="1850"/>
      <c r="AA17" s="1850"/>
      <c r="AB17" s="745">
        <v>0.05</v>
      </c>
      <c r="AC17" s="1853">
        <v>1</v>
      </c>
      <c r="AD17" s="1853"/>
      <c r="AE17" s="1853"/>
      <c r="AF17" s="1853"/>
      <c r="AG17" s="1853"/>
      <c r="AH17" s="1877"/>
      <c r="AI17" s="177"/>
      <c r="AJ17" s="177"/>
      <c r="AK17" s="181"/>
      <c r="AL17" s="181"/>
      <c r="AM17" s="177"/>
      <c r="AN17" s="186"/>
      <c r="AO17" s="186"/>
      <c r="AP17" s="186"/>
      <c r="AQ17" s="186"/>
      <c r="AR17" s="186"/>
      <c r="AS17" s="186"/>
      <c r="AT17" s="186"/>
      <c r="AU17" s="186"/>
      <c r="AV17" s="177"/>
      <c r="AW17" s="177"/>
      <c r="AX17" s="177"/>
      <c r="AY17" s="177"/>
      <c r="AZ17" s="177"/>
      <c r="BA17" s="177"/>
      <c r="BB17" s="177"/>
      <c r="BC17" s="177"/>
      <c r="BD17" s="177"/>
      <c r="BE17" s="177"/>
    </row>
    <row r="18" spans="2:57" s="184" customFormat="1" ht="49.95" customHeight="1">
      <c r="B18" s="750">
        <v>6</v>
      </c>
      <c r="C18" s="1852" t="s">
        <v>524</v>
      </c>
      <c r="D18" s="1852"/>
      <c r="E18" s="1852"/>
      <c r="F18" s="1852"/>
      <c r="G18" s="1852"/>
      <c r="H18" s="1852"/>
      <c r="I18" s="1852"/>
      <c r="J18" s="1852"/>
      <c r="K18" s="746"/>
      <c r="L18" s="1853">
        <v>1</v>
      </c>
      <c r="M18" s="1853"/>
      <c r="N18" s="1853"/>
      <c r="O18" s="1853"/>
      <c r="P18" s="1853"/>
      <c r="Q18" s="1853"/>
      <c r="R18" s="757"/>
      <c r="S18" s="741">
        <v>19</v>
      </c>
      <c r="T18" s="1850" t="s">
        <v>525</v>
      </c>
      <c r="U18" s="1850"/>
      <c r="V18" s="1850"/>
      <c r="W18" s="1850"/>
      <c r="X18" s="1850"/>
      <c r="Y18" s="1850"/>
      <c r="Z18" s="1850"/>
      <c r="AA18" s="1850"/>
      <c r="AB18" s="745"/>
      <c r="AC18" s="1853">
        <v>1</v>
      </c>
      <c r="AD18" s="1853"/>
      <c r="AE18" s="1853"/>
      <c r="AF18" s="1853"/>
      <c r="AG18" s="1853"/>
      <c r="AH18" s="1877"/>
      <c r="AI18" s="177"/>
      <c r="AJ18" s="177"/>
      <c r="AK18" s="181"/>
      <c r="AL18" s="181" t="s">
        <v>526</v>
      </c>
      <c r="AM18" s="177" t="s">
        <v>527</v>
      </c>
      <c r="AN18" s="187"/>
      <c r="AO18" s="187"/>
      <c r="AP18" s="187"/>
      <c r="AQ18" s="187"/>
      <c r="AR18" s="187"/>
      <c r="AS18" s="187"/>
      <c r="AT18" s="187"/>
      <c r="AU18" s="187"/>
      <c r="AV18" s="177"/>
      <c r="AW18" s="177"/>
      <c r="AX18" s="177"/>
      <c r="AY18" s="177"/>
      <c r="AZ18" s="177"/>
      <c r="BA18" s="177"/>
      <c r="BB18" s="177"/>
      <c r="BC18" s="177"/>
      <c r="BD18" s="177"/>
      <c r="BE18" s="177"/>
    </row>
    <row r="19" spans="2:57" s="184" customFormat="1" ht="45" customHeight="1">
      <c r="B19" s="750">
        <v>7</v>
      </c>
      <c r="C19" s="1852" t="s">
        <v>528</v>
      </c>
      <c r="D19" s="1852"/>
      <c r="E19" s="1852"/>
      <c r="F19" s="1852"/>
      <c r="G19" s="1852"/>
      <c r="H19" s="1852"/>
      <c r="I19" s="1852"/>
      <c r="J19" s="1852"/>
      <c r="K19" s="746"/>
      <c r="L19" s="1853">
        <v>1</v>
      </c>
      <c r="M19" s="1853"/>
      <c r="N19" s="1853"/>
      <c r="O19" s="1853"/>
      <c r="P19" s="1853"/>
      <c r="Q19" s="1853"/>
      <c r="R19" s="757"/>
      <c r="S19" s="741">
        <v>20</v>
      </c>
      <c r="T19" s="1850" t="s">
        <v>529</v>
      </c>
      <c r="U19" s="1850"/>
      <c r="V19" s="1850"/>
      <c r="W19" s="1850"/>
      <c r="X19" s="1850"/>
      <c r="Y19" s="1850"/>
      <c r="Z19" s="1850"/>
      <c r="AA19" s="1850"/>
      <c r="AB19" s="745"/>
      <c r="AC19" s="1853">
        <v>1</v>
      </c>
      <c r="AD19" s="1853"/>
      <c r="AE19" s="1853"/>
      <c r="AF19" s="1853"/>
      <c r="AG19" s="1853"/>
      <c r="AH19" s="1877"/>
      <c r="AI19" s="177"/>
      <c r="AJ19" s="177"/>
      <c r="AK19" s="181"/>
      <c r="AL19" s="181" t="s">
        <v>530</v>
      </c>
      <c r="AM19" s="177" t="s">
        <v>531</v>
      </c>
      <c r="AN19" s="187"/>
      <c r="AO19" s="187"/>
      <c r="AP19" s="187"/>
      <c r="AQ19" s="187"/>
      <c r="AR19" s="187"/>
      <c r="AS19" s="187"/>
      <c r="AT19" s="187"/>
      <c r="AU19" s="187"/>
      <c r="AV19" s="177"/>
      <c r="AW19" s="177"/>
      <c r="AX19" s="177"/>
      <c r="AY19" s="177"/>
      <c r="AZ19" s="177"/>
      <c r="BA19" s="177"/>
      <c r="BB19" s="177"/>
      <c r="BC19" s="177"/>
      <c r="BD19" s="177"/>
      <c r="BE19" s="177"/>
    </row>
    <row r="20" spans="2:57" s="184" customFormat="1" ht="44.4" customHeight="1">
      <c r="B20" s="750">
        <v>8</v>
      </c>
      <c r="C20" s="1850" t="s">
        <v>532</v>
      </c>
      <c r="D20" s="1850"/>
      <c r="E20" s="1850"/>
      <c r="F20" s="1850"/>
      <c r="G20" s="1850"/>
      <c r="H20" s="1850"/>
      <c r="I20" s="1850"/>
      <c r="J20" s="1850"/>
      <c r="K20" s="746">
        <v>0.03</v>
      </c>
      <c r="L20" s="1853">
        <v>2</v>
      </c>
      <c r="M20" s="1853"/>
      <c r="N20" s="1853"/>
      <c r="O20" s="1853"/>
      <c r="P20" s="1853"/>
      <c r="Q20" s="1853"/>
      <c r="R20" s="757"/>
      <c r="S20" s="741">
        <v>21</v>
      </c>
      <c r="T20" s="1850" t="s">
        <v>533</v>
      </c>
      <c r="U20" s="1850"/>
      <c r="V20" s="1850"/>
      <c r="W20" s="1850"/>
      <c r="X20" s="1850"/>
      <c r="Y20" s="1850"/>
      <c r="Z20" s="1850"/>
      <c r="AA20" s="1850"/>
      <c r="AB20" s="745">
        <v>0.05</v>
      </c>
      <c r="AC20" s="1853">
        <v>1</v>
      </c>
      <c r="AD20" s="1853"/>
      <c r="AE20" s="1853"/>
      <c r="AF20" s="1853"/>
      <c r="AG20" s="1853"/>
      <c r="AH20" s="1877"/>
      <c r="AI20" s="177"/>
      <c r="AJ20" s="177"/>
      <c r="AK20" s="181"/>
      <c r="AL20" s="181" t="s">
        <v>534</v>
      </c>
      <c r="AM20" s="177" t="s">
        <v>535</v>
      </c>
      <c r="AN20" s="177"/>
      <c r="AO20" s="177"/>
      <c r="AP20" s="177"/>
      <c r="AQ20" s="177"/>
      <c r="AR20" s="177"/>
      <c r="AS20" s="177"/>
      <c r="AT20" s="177"/>
      <c r="AU20" s="177"/>
      <c r="AV20" s="177"/>
      <c r="AW20" s="177"/>
      <c r="AX20" s="177"/>
      <c r="AY20" s="177"/>
      <c r="AZ20" s="177"/>
      <c r="BA20" s="177"/>
      <c r="BB20" s="177"/>
      <c r="BC20" s="177"/>
      <c r="BD20" s="177"/>
      <c r="BE20" s="177"/>
    </row>
    <row r="21" spans="2:57" s="184" customFormat="1" ht="42.6" customHeight="1">
      <c r="B21" s="750">
        <v>9</v>
      </c>
      <c r="C21" s="1850" t="s">
        <v>536</v>
      </c>
      <c r="D21" s="1851"/>
      <c r="E21" s="1851"/>
      <c r="F21" s="1851"/>
      <c r="G21" s="1851"/>
      <c r="H21" s="1851"/>
      <c r="I21" s="1851"/>
      <c r="J21" s="1851"/>
      <c r="K21" s="746">
        <v>0.05</v>
      </c>
      <c r="L21" s="1853">
        <v>1</v>
      </c>
      <c r="M21" s="1853"/>
      <c r="N21" s="1853"/>
      <c r="O21" s="1853"/>
      <c r="P21" s="1853"/>
      <c r="Q21" s="1853"/>
      <c r="R21" s="757"/>
      <c r="S21" s="741">
        <v>22</v>
      </c>
      <c r="T21" s="1850" t="s">
        <v>537</v>
      </c>
      <c r="U21" s="1850"/>
      <c r="V21" s="1850"/>
      <c r="W21" s="1850"/>
      <c r="X21" s="1850"/>
      <c r="Y21" s="1850"/>
      <c r="Z21" s="1850"/>
      <c r="AA21" s="1850"/>
      <c r="AB21" s="745">
        <v>0.05</v>
      </c>
      <c r="AC21" s="1853">
        <v>1</v>
      </c>
      <c r="AD21" s="1853"/>
      <c r="AE21" s="1853"/>
      <c r="AF21" s="1853"/>
      <c r="AG21" s="1853"/>
      <c r="AH21" s="1877"/>
      <c r="AI21" s="177"/>
      <c r="AJ21" s="177"/>
      <c r="AK21" s="181"/>
      <c r="AL21" s="181"/>
      <c r="AM21" s="177"/>
      <c r="AN21" s="177"/>
      <c r="AO21" s="177"/>
      <c r="AP21" s="177"/>
      <c r="AQ21" s="177"/>
      <c r="AR21" s="177"/>
      <c r="AS21" s="177"/>
      <c r="AT21" s="177"/>
      <c r="AU21" s="177"/>
      <c r="AV21" s="177"/>
      <c r="AW21" s="177"/>
      <c r="AX21" s="177"/>
      <c r="AY21" s="177"/>
      <c r="AZ21" s="177"/>
      <c r="BA21" s="177"/>
      <c r="BB21" s="177"/>
      <c r="BC21" s="177"/>
      <c r="BD21" s="177"/>
      <c r="BE21" s="177"/>
    </row>
    <row r="22" spans="2:57" s="184" customFormat="1" ht="46.2" customHeight="1">
      <c r="B22" s="750">
        <v>10</v>
      </c>
      <c r="C22" s="1850" t="s">
        <v>538</v>
      </c>
      <c r="D22" s="1851"/>
      <c r="E22" s="1851"/>
      <c r="F22" s="1851"/>
      <c r="G22" s="1851"/>
      <c r="H22" s="1851"/>
      <c r="I22" s="1851"/>
      <c r="J22" s="1851"/>
      <c r="K22" s="746">
        <v>0.03</v>
      </c>
      <c r="L22" s="1853">
        <v>1</v>
      </c>
      <c r="M22" s="1853"/>
      <c r="N22" s="1853"/>
      <c r="O22" s="1853"/>
      <c r="P22" s="1853"/>
      <c r="Q22" s="1853"/>
      <c r="R22" s="757"/>
      <c r="S22" s="741">
        <v>23</v>
      </c>
      <c r="T22" s="1850" t="s">
        <v>539</v>
      </c>
      <c r="U22" s="1850"/>
      <c r="V22" s="1850"/>
      <c r="W22" s="1850"/>
      <c r="X22" s="1850"/>
      <c r="Y22" s="1850"/>
      <c r="Z22" s="1850"/>
      <c r="AA22" s="1850"/>
      <c r="AB22" s="745">
        <v>0.03</v>
      </c>
      <c r="AC22" s="1853">
        <v>1</v>
      </c>
      <c r="AD22" s="1853"/>
      <c r="AE22" s="1853"/>
      <c r="AF22" s="1853"/>
      <c r="AG22" s="1853"/>
      <c r="AH22" s="1877"/>
      <c r="AI22" s="177"/>
      <c r="AJ22" s="177"/>
      <c r="AK22" s="181"/>
      <c r="AL22" s="181" t="s">
        <v>540</v>
      </c>
      <c r="AM22" s="177"/>
      <c r="AN22" s="188"/>
      <c r="AO22" s="189"/>
      <c r="AP22" s="189"/>
      <c r="AQ22" s="189"/>
      <c r="AR22" s="189"/>
      <c r="AS22" s="189"/>
      <c r="AT22" s="189"/>
      <c r="AU22" s="189"/>
      <c r="AV22" s="177"/>
      <c r="AW22" s="177"/>
      <c r="AX22" s="177"/>
      <c r="AY22" s="177"/>
      <c r="AZ22" s="177"/>
      <c r="BA22" s="177"/>
      <c r="BB22" s="177"/>
      <c r="BC22" s="177"/>
      <c r="BD22" s="177"/>
      <c r="BE22" s="177"/>
    </row>
    <row r="23" spans="2:57" s="184" customFormat="1" ht="45.6" customHeight="1">
      <c r="B23" s="750">
        <v>11</v>
      </c>
      <c r="C23" s="1850" t="s">
        <v>541</v>
      </c>
      <c r="D23" s="1851"/>
      <c r="E23" s="1851"/>
      <c r="F23" s="1851"/>
      <c r="G23" s="1851"/>
      <c r="H23" s="1851"/>
      <c r="I23" s="1851"/>
      <c r="J23" s="1851"/>
      <c r="K23" s="746">
        <v>0.03</v>
      </c>
      <c r="L23" s="1853">
        <v>1</v>
      </c>
      <c r="M23" s="1853"/>
      <c r="N23" s="1853"/>
      <c r="O23" s="1853"/>
      <c r="P23" s="1853"/>
      <c r="Q23" s="1853"/>
      <c r="R23" s="757"/>
      <c r="S23" s="741">
        <v>24</v>
      </c>
      <c r="T23" s="1850" t="s">
        <v>542</v>
      </c>
      <c r="U23" s="1850"/>
      <c r="V23" s="1850"/>
      <c r="W23" s="1850"/>
      <c r="X23" s="1850"/>
      <c r="Y23" s="1850"/>
      <c r="Z23" s="1850"/>
      <c r="AA23" s="1850"/>
      <c r="AB23" s="745">
        <v>0.03</v>
      </c>
      <c r="AC23" s="1853">
        <v>1</v>
      </c>
      <c r="AD23" s="1853"/>
      <c r="AE23" s="1853"/>
      <c r="AF23" s="1853"/>
      <c r="AG23" s="1853"/>
      <c r="AH23" s="1877"/>
      <c r="AI23" s="177"/>
      <c r="AJ23" s="177"/>
      <c r="AK23" s="181"/>
      <c r="AL23" s="181"/>
      <c r="AM23" s="177"/>
      <c r="AN23" s="177"/>
      <c r="AO23" s="177"/>
      <c r="AP23" s="179"/>
      <c r="AQ23" s="179"/>
      <c r="AR23" s="177"/>
      <c r="AS23" s="177"/>
      <c r="AT23" s="177"/>
      <c r="AU23" s="177"/>
      <c r="AV23" s="177"/>
      <c r="AW23" s="177"/>
      <c r="AX23" s="177"/>
      <c r="AY23" s="177"/>
      <c r="AZ23" s="177"/>
      <c r="BA23" s="177"/>
      <c r="BB23" s="177"/>
      <c r="BC23" s="177"/>
      <c r="BD23" s="177"/>
      <c r="BE23" s="177"/>
    </row>
    <row r="24" spans="2:57" s="184" customFormat="1" ht="47.4" customHeight="1">
      <c r="B24" s="750">
        <v>12</v>
      </c>
      <c r="C24" s="1850" t="s">
        <v>543</v>
      </c>
      <c r="D24" s="1851"/>
      <c r="E24" s="1851"/>
      <c r="F24" s="1851"/>
      <c r="G24" s="1851"/>
      <c r="H24" s="1851"/>
      <c r="I24" s="1851"/>
      <c r="J24" s="1851"/>
      <c r="K24" s="746">
        <v>0.05</v>
      </c>
      <c r="L24" s="1853">
        <v>1</v>
      </c>
      <c r="M24" s="1853"/>
      <c r="N24" s="1853"/>
      <c r="O24" s="1853"/>
      <c r="P24" s="1853"/>
      <c r="Q24" s="1853"/>
      <c r="R24" s="757"/>
      <c r="S24" s="741">
        <v>25</v>
      </c>
      <c r="T24" s="1850" t="s">
        <v>544</v>
      </c>
      <c r="U24" s="1850"/>
      <c r="V24" s="1850"/>
      <c r="W24" s="1850"/>
      <c r="X24" s="1850"/>
      <c r="Y24" s="1850"/>
      <c r="Z24" s="1850"/>
      <c r="AA24" s="1850"/>
      <c r="AB24" s="745">
        <v>0.04</v>
      </c>
      <c r="AC24" s="1853">
        <v>1</v>
      </c>
      <c r="AD24" s="1853"/>
      <c r="AE24" s="1853"/>
      <c r="AF24" s="1853"/>
      <c r="AG24" s="1853"/>
      <c r="AH24" s="1877"/>
      <c r="AI24" s="177"/>
      <c r="AJ24" s="177"/>
      <c r="AK24" s="181"/>
      <c r="AL24" s="181"/>
      <c r="AM24" s="177"/>
      <c r="AN24" s="188"/>
      <c r="AO24" s="189"/>
      <c r="AP24" s="189"/>
      <c r="AQ24" s="189"/>
      <c r="AR24" s="189"/>
      <c r="AS24" s="189"/>
      <c r="AT24" s="189"/>
      <c r="AU24" s="189"/>
      <c r="AV24" s="177"/>
      <c r="AW24" s="177"/>
      <c r="AX24" s="177"/>
      <c r="AY24" s="177"/>
      <c r="AZ24" s="177"/>
      <c r="BA24" s="177"/>
      <c r="BB24" s="177"/>
      <c r="BC24" s="177"/>
      <c r="BD24" s="177"/>
      <c r="BE24" s="177"/>
    </row>
    <row r="25" spans="2:57" s="184" customFormat="1" ht="54" customHeight="1">
      <c r="B25" s="750">
        <v>13</v>
      </c>
      <c r="C25" s="1850" t="s">
        <v>545</v>
      </c>
      <c r="D25" s="1850"/>
      <c r="E25" s="1850"/>
      <c r="F25" s="1850"/>
      <c r="G25" s="1850"/>
      <c r="H25" s="1850"/>
      <c r="I25" s="1850"/>
      <c r="J25" s="1850"/>
      <c r="K25" s="746"/>
      <c r="L25" s="1853">
        <v>2</v>
      </c>
      <c r="M25" s="1853"/>
      <c r="N25" s="1853"/>
      <c r="O25" s="1853"/>
      <c r="P25" s="1853"/>
      <c r="Q25" s="1853"/>
      <c r="R25" s="757"/>
      <c r="S25" s="741">
        <v>26</v>
      </c>
      <c r="T25" s="1850" t="s">
        <v>546</v>
      </c>
      <c r="U25" s="1850"/>
      <c r="V25" s="1850"/>
      <c r="W25" s="1850"/>
      <c r="X25" s="1850"/>
      <c r="Y25" s="1850"/>
      <c r="Z25" s="1850"/>
      <c r="AA25" s="1850"/>
      <c r="AB25" s="745"/>
      <c r="AC25" s="1853">
        <v>1</v>
      </c>
      <c r="AD25" s="1853"/>
      <c r="AE25" s="1853"/>
      <c r="AF25" s="1853"/>
      <c r="AG25" s="1853"/>
      <c r="AH25" s="1877"/>
      <c r="AI25" s="177"/>
      <c r="AJ25" s="177"/>
      <c r="AK25" s="181"/>
      <c r="AL25" s="181"/>
      <c r="AM25" s="177"/>
      <c r="AN25" s="190"/>
      <c r="AO25" s="189"/>
      <c r="AP25" s="189"/>
      <c r="AQ25" s="189"/>
      <c r="AR25" s="189"/>
      <c r="AS25" s="189"/>
      <c r="AT25" s="189"/>
      <c r="AU25" s="189"/>
      <c r="AV25" s="177"/>
      <c r="AW25" s="177"/>
      <c r="AX25" s="177"/>
      <c r="AY25" s="177"/>
      <c r="AZ25" s="177"/>
      <c r="BA25" s="177"/>
      <c r="BB25" s="177"/>
      <c r="BC25" s="177"/>
      <c r="BD25" s="177"/>
      <c r="BE25" s="177"/>
    </row>
    <row r="26" spans="2:57" s="184" customFormat="1" ht="1.95" customHeight="1" thickBot="1">
      <c r="B26" s="751"/>
      <c r="S26" s="758"/>
      <c r="AH26" s="744"/>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row>
    <row r="27" spans="2:57" s="184" customFormat="1" ht="22.2" customHeight="1" thickBot="1">
      <c r="B27" s="1864" t="s">
        <v>547</v>
      </c>
      <c r="C27" s="1865"/>
      <c r="D27" s="1865"/>
      <c r="E27" s="1865"/>
      <c r="F27" s="1865"/>
      <c r="G27" s="1866" t="s">
        <v>1284</v>
      </c>
      <c r="H27" s="1867"/>
      <c r="I27" s="1867"/>
      <c r="J27" s="1867"/>
      <c r="K27" s="1867"/>
      <c r="L27" s="1867"/>
      <c r="M27" s="1867"/>
      <c r="N27" s="1867"/>
      <c r="O27" s="1867"/>
      <c r="P27" s="1867"/>
      <c r="Q27" s="1868"/>
      <c r="R27" s="743"/>
      <c r="S27" s="1869" t="s">
        <v>548</v>
      </c>
      <c r="T27" s="1870"/>
      <c r="U27" s="1870"/>
      <c r="V27" s="1870"/>
      <c r="W27" s="1870"/>
      <c r="X27" s="1871" t="str">
        <f>Y4</f>
        <v>ENG/ YAZEED ALRAGABAH</v>
      </c>
      <c r="Y27" s="1872"/>
      <c r="Z27" s="1872"/>
      <c r="AA27" s="1872"/>
      <c r="AB27" s="1872"/>
      <c r="AC27" s="1872"/>
      <c r="AD27" s="1872"/>
      <c r="AE27" s="1872"/>
      <c r="AF27" s="1872"/>
      <c r="AG27" s="1872"/>
      <c r="AH27" s="1873"/>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row>
    <row r="28" spans="2:57" ht="14.4" customHeight="1" thickBot="1">
      <c r="B28" s="1854" t="s">
        <v>549</v>
      </c>
      <c r="C28" s="1855"/>
      <c r="D28" s="1855"/>
      <c r="E28" s="1855"/>
      <c r="F28" s="1855"/>
      <c r="G28" s="1855"/>
      <c r="H28" s="1855"/>
      <c r="I28" s="1855"/>
      <c r="J28" s="1855"/>
      <c r="K28" s="1855"/>
      <c r="L28" s="1855"/>
      <c r="M28" s="1855"/>
      <c r="N28" s="1855"/>
      <c r="O28" s="1855"/>
      <c r="P28" s="1855"/>
      <c r="Q28" s="1855"/>
      <c r="R28" s="1855"/>
      <c r="S28" s="1855"/>
      <c r="T28" s="1855"/>
      <c r="U28" s="1855"/>
      <c r="V28" s="1855"/>
      <c r="W28" s="1855"/>
      <c r="X28" s="1855"/>
      <c r="Y28" s="1855"/>
      <c r="Z28" s="1855"/>
      <c r="AA28" s="1855"/>
      <c r="AB28" s="1855"/>
      <c r="AC28" s="1855"/>
      <c r="AD28" s="1855"/>
      <c r="AE28" s="1855"/>
      <c r="AF28" s="1855"/>
      <c r="AG28" s="1855"/>
      <c r="AH28" s="1856"/>
      <c r="AI28" s="177"/>
      <c r="AJ28" s="177"/>
    </row>
    <row r="29" spans="2:57" ht="18" customHeight="1" thickBot="1">
      <c r="B29" s="1857">
        <v>1</v>
      </c>
      <c r="C29" s="1858"/>
      <c r="D29" s="1859">
        <f>COUNTIF(L13:Q26,"1")+COUNTIF(AB13:AG26,"1")</f>
        <v>18</v>
      </c>
      <c r="E29" s="1859"/>
      <c r="F29" s="1859"/>
      <c r="G29" s="1859"/>
      <c r="H29" s="1859"/>
      <c r="I29" s="1860">
        <v>2</v>
      </c>
      <c r="J29" s="1860"/>
      <c r="K29" s="742"/>
      <c r="L29" s="1859">
        <f>COUNTIF(L13:Q26,"2")+COUNTIF(AB13:AG26,"2")</f>
        <v>5</v>
      </c>
      <c r="M29" s="1859"/>
      <c r="N29" s="1859"/>
      <c r="O29" s="1859"/>
      <c r="P29" s="1859"/>
      <c r="Q29" s="1859"/>
      <c r="R29" s="1859"/>
      <c r="S29" s="1859"/>
      <c r="T29" s="1859"/>
      <c r="U29" s="1860">
        <v>3</v>
      </c>
      <c r="V29" s="1860"/>
      <c r="W29" s="1861">
        <f>COUNTIF(L13:Q26,"3")+COUNTIF(AB13:AG26,"3")</f>
        <v>0</v>
      </c>
      <c r="X29" s="1862"/>
      <c r="Y29" s="1862"/>
      <c r="Z29" s="1862"/>
      <c r="AA29" s="1862"/>
      <c r="AB29" s="1862"/>
      <c r="AC29" s="1862"/>
      <c r="AD29" s="1862"/>
      <c r="AE29" s="1862"/>
      <c r="AF29" s="1862"/>
      <c r="AG29" s="1862"/>
      <c r="AH29" s="1863"/>
      <c r="AI29" s="177"/>
      <c r="AJ29" s="177"/>
    </row>
    <row r="30" spans="2:57">
      <c r="AI30" s="177"/>
      <c r="AJ30" s="177"/>
    </row>
    <row r="31" spans="2:57">
      <c r="AI31" s="177"/>
      <c r="AJ31" s="177"/>
    </row>
    <row r="32" spans="2:57">
      <c r="AI32" s="177"/>
      <c r="AJ32" s="177"/>
    </row>
    <row r="33" spans="19:19" s="177" customFormat="1">
      <c r="S33" s="749"/>
    </row>
    <row r="34" spans="19:19" s="177" customFormat="1">
      <c r="S34" s="749"/>
    </row>
    <row r="35" spans="19:19" s="177" customFormat="1">
      <c r="S35" s="749"/>
    </row>
    <row r="36" spans="19:19" s="177" customFormat="1">
      <c r="S36" s="749"/>
    </row>
    <row r="37" spans="19:19" s="177" customFormat="1">
      <c r="S37" s="749"/>
    </row>
    <row r="38" spans="19:19" s="177" customFormat="1">
      <c r="S38" s="749"/>
    </row>
    <row r="39" spans="19:19" s="177" customFormat="1">
      <c r="S39" s="749"/>
    </row>
    <row r="40" spans="19:19" s="177" customFormat="1">
      <c r="S40" s="749"/>
    </row>
    <row r="41" spans="19:19" s="177" customFormat="1">
      <c r="S41" s="749"/>
    </row>
    <row r="42" spans="19:19" s="177" customFormat="1">
      <c r="S42" s="749"/>
    </row>
    <row r="43" spans="19:19" s="177" customFormat="1">
      <c r="S43" s="749"/>
    </row>
    <row r="44" spans="19:19" s="177" customFormat="1">
      <c r="S44" s="749"/>
    </row>
    <row r="45" spans="19:19" s="177" customFormat="1">
      <c r="S45" s="749"/>
    </row>
    <row r="46" spans="19:19" s="177" customFormat="1">
      <c r="S46" s="749"/>
    </row>
    <row r="47" spans="19:19" s="177" customFormat="1">
      <c r="S47" s="749"/>
    </row>
    <row r="48" spans="19:19" s="177" customFormat="1">
      <c r="S48" s="749"/>
    </row>
    <row r="49" spans="19:19" s="177" customFormat="1">
      <c r="S49" s="749"/>
    </row>
    <row r="50" spans="19:19" s="177" customFormat="1">
      <c r="S50" s="749"/>
    </row>
    <row r="51" spans="19:19" s="177" customFormat="1">
      <c r="S51" s="749"/>
    </row>
    <row r="52" spans="19:19" s="177" customFormat="1">
      <c r="S52" s="749"/>
    </row>
    <row r="53" spans="19:19" s="177" customFormat="1">
      <c r="S53" s="749"/>
    </row>
    <row r="54" spans="19:19" s="177" customFormat="1">
      <c r="S54" s="749"/>
    </row>
    <row r="55" spans="19:19" s="177" customFormat="1">
      <c r="S55" s="749"/>
    </row>
    <row r="56" spans="19:19" s="177" customFormat="1">
      <c r="S56" s="749"/>
    </row>
    <row r="57" spans="19:19" s="177" customFormat="1">
      <c r="S57" s="749"/>
    </row>
    <row r="58" spans="19:19" s="177" customFormat="1">
      <c r="S58" s="749"/>
    </row>
    <row r="59" spans="19:19" s="177" customFormat="1">
      <c r="S59" s="749"/>
    </row>
    <row r="60" spans="19:19" s="177" customFormat="1">
      <c r="S60" s="749"/>
    </row>
    <row r="61" spans="19:19" s="177" customFormat="1">
      <c r="S61" s="749"/>
    </row>
    <row r="62" spans="19:19" s="177" customFormat="1">
      <c r="S62" s="749"/>
    </row>
    <row r="63" spans="19:19" s="177" customFormat="1">
      <c r="S63" s="749"/>
    </row>
    <row r="64" spans="19:19" s="177" customFormat="1">
      <c r="S64" s="749"/>
    </row>
    <row r="65" spans="19:19" s="177" customFormat="1">
      <c r="S65" s="749"/>
    </row>
    <row r="66" spans="19:19" s="177" customFormat="1">
      <c r="S66" s="749"/>
    </row>
    <row r="67" spans="19:19" s="177" customFormat="1">
      <c r="S67" s="749"/>
    </row>
    <row r="68" spans="19:19" s="177" customFormat="1">
      <c r="S68" s="749"/>
    </row>
    <row r="69" spans="19:19" s="177" customFormat="1">
      <c r="S69" s="749"/>
    </row>
    <row r="70" spans="19:19" s="177" customFormat="1">
      <c r="S70" s="749"/>
    </row>
    <row r="71" spans="19:19" s="177" customFormat="1">
      <c r="S71" s="749"/>
    </row>
    <row r="72" spans="19:19" s="177" customFormat="1">
      <c r="S72" s="749"/>
    </row>
    <row r="73" spans="19:19" s="177" customFormat="1">
      <c r="S73" s="749"/>
    </row>
    <row r="74" spans="19:19" s="177" customFormat="1">
      <c r="S74" s="749"/>
    </row>
    <row r="75" spans="19:19" s="177" customFormat="1">
      <c r="S75" s="749"/>
    </row>
    <row r="76" spans="19:19" s="177" customFormat="1">
      <c r="S76" s="749"/>
    </row>
    <row r="77" spans="19:19" s="177" customFormat="1">
      <c r="S77" s="749"/>
    </row>
    <row r="78" spans="19:19" s="177" customFormat="1">
      <c r="S78" s="749"/>
    </row>
    <row r="79" spans="19:19" s="177" customFormat="1">
      <c r="S79" s="749"/>
    </row>
    <row r="80" spans="19:19" s="177" customFormat="1">
      <c r="S80" s="749"/>
    </row>
    <row r="81" spans="19:19" s="177" customFormat="1">
      <c r="S81" s="749"/>
    </row>
    <row r="82" spans="19:19" s="177" customFormat="1">
      <c r="S82" s="749"/>
    </row>
    <row r="83" spans="19:19" s="177" customFormat="1">
      <c r="S83" s="749"/>
    </row>
    <row r="84" spans="19:19" s="177" customFormat="1">
      <c r="S84" s="749"/>
    </row>
    <row r="85" spans="19:19" s="177" customFormat="1">
      <c r="S85" s="749"/>
    </row>
    <row r="86" spans="19:19" s="177" customFormat="1">
      <c r="S86" s="749"/>
    </row>
    <row r="87" spans="19:19" s="177" customFormat="1">
      <c r="S87" s="749"/>
    </row>
    <row r="88" spans="19:19" s="177" customFormat="1">
      <c r="S88" s="749"/>
    </row>
    <row r="89" spans="19:19" s="177" customFormat="1">
      <c r="S89" s="749"/>
    </row>
    <row r="90" spans="19:19" s="177" customFormat="1">
      <c r="S90" s="749"/>
    </row>
    <row r="91" spans="19:19" s="177" customFormat="1">
      <c r="S91" s="749"/>
    </row>
    <row r="92" spans="19:19" s="177" customFormat="1">
      <c r="S92" s="749"/>
    </row>
    <row r="93" spans="19:19" s="177" customFormat="1">
      <c r="S93" s="749"/>
    </row>
    <row r="94" spans="19:19" s="177" customFormat="1">
      <c r="S94" s="749"/>
    </row>
    <row r="95" spans="19:19" s="177" customFormat="1">
      <c r="S95" s="749"/>
    </row>
    <row r="96" spans="19:19" s="177" customFormat="1">
      <c r="S96" s="749"/>
    </row>
    <row r="97" spans="19:19" s="177" customFormat="1">
      <c r="S97" s="749"/>
    </row>
    <row r="98" spans="19:19" s="177" customFormat="1">
      <c r="S98" s="749"/>
    </row>
    <row r="99" spans="19:19" s="177" customFormat="1">
      <c r="S99" s="749"/>
    </row>
    <row r="100" spans="19:19" s="177" customFormat="1">
      <c r="S100" s="749"/>
    </row>
    <row r="101" spans="19:19" s="177" customFormat="1">
      <c r="S101" s="749"/>
    </row>
    <row r="102" spans="19:19" s="177" customFormat="1">
      <c r="S102" s="749"/>
    </row>
    <row r="103" spans="19:19" s="177" customFormat="1">
      <c r="S103" s="749"/>
    </row>
    <row r="104" spans="19:19" s="177" customFormat="1">
      <c r="S104" s="749"/>
    </row>
    <row r="105" spans="19:19" s="177" customFormat="1">
      <c r="S105" s="749"/>
    </row>
    <row r="106" spans="19:19" s="177" customFormat="1">
      <c r="S106" s="749"/>
    </row>
    <row r="107" spans="19:19" s="177" customFormat="1">
      <c r="S107" s="749"/>
    </row>
    <row r="108" spans="19:19" s="177" customFormat="1">
      <c r="S108" s="749"/>
    </row>
    <row r="109" spans="19:19" s="177" customFormat="1">
      <c r="S109" s="749"/>
    </row>
    <row r="110" spans="19:19" s="177" customFormat="1">
      <c r="S110" s="749"/>
    </row>
    <row r="111" spans="19:19" s="177" customFormat="1">
      <c r="S111" s="749"/>
    </row>
    <row r="112" spans="19:19" s="177" customFormat="1">
      <c r="S112" s="749"/>
    </row>
    <row r="113" spans="19:19" s="177" customFormat="1">
      <c r="S113" s="749"/>
    </row>
    <row r="114" spans="19:19" s="177" customFormat="1">
      <c r="S114" s="749"/>
    </row>
    <row r="115" spans="19:19" s="177" customFormat="1">
      <c r="S115" s="749"/>
    </row>
    <row r="116" spans="19:19" s="177" customFormat="1">
      <c r="S116" s="749"/>
    </row>
    <row r="117" spans="19:19" s="177" customFormat="1">
      <c r="S117" s="749"/>
    </row>
    <row r="118" spans="19:19" s="177" customFormat="1">
      <c r="S118" s="749"/>
    </row>
    <row r="119" spans="19:19" s="177" customFormat="1">
      <c r="S119" s="749"/>
    </row>
  </sheetData>
  <sheetProtection selectLockedCells="1"/>
  <mergeCells count="102">
    <mergeCell ref="AC17:AH17"/>
    <mergeCell ref="AC19:AH19"/>
    <mergeCell ref="AC21:AH21"/>
    <mergeCell ref="AC22:AH22"/>
    <mergeCell ref="AC23:AH23"/>
    <mergeCell ref="AC25:AH25"/>
    <mergeCell ref="AC24:AH24"/>
    <mergeCell ref="AC20:AH20"/>
    <mergeCell ref="AC15:AH15"/>
    <mergeCell ref="AC18:AH18"/>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C13:J13"/>
    <mergeCell ref="T13:AA13"/>
    <mergeCell ref="AP13:AQ13"/>
    <mergeCell ref="C14:J14"/>
    <mergeCell ref="T14:AA14"/>
    <mergeCell ref="AP14:AQ14"/>
    <mergeCell ref="C15:J15"/>
    <mergeCell ref="T15:AA15"/>
    <mergeCell ref="C16:J16"/>
    <mergeCell ref="T16:AA16"/>
    <mergeCell ref="AP15:AQ15"/>
    <mergeCell ref="AP16:AQ16"/>
    <mergeCell ref="L13:Q13"/>
    <mergeCell ref="L14:Q14"/>
    <mergeCell ref="AC13:AH13"/>
    <mergeCell ref="AC14:AH14"/>
    <mergeCell ref="AC16:AH16"/>
    <mergeCell ref="L16:Q16"/>
    <mergeCell ref="L15:Q15"/>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C24:J24"/>
    <mergeCell ref="T24:AA24"/>
    <mergeCell ref="C17:J17"/>
    <mergeCell ref="C18:J18"/>
    <mergeCell ref="C23:J23"/>
    <mergeCell ref="T23:AA23"/>
    <mergeCell ref="T20:AA20"/>
    <mergeCell ref="T17:AA17"/>
    <mergeCell ref="T18:AA18"/>
    <mergeCell ref="C21:J21"/>
    <mergeCell ref="T21:AA21"/>
    <mergeCell ref="C22:J22"/>
    <mergeCell ref="T22:AA22"/>
    <mergeCell ref="C19:J19"/>
    <mergeCell ref="T19:AA19"/>
    <mergeCell ref="C20:J20"/>
    <mergeCell ref="L17:Q17"/>
    <mergeCell ref="L21:Q21"/>
    <mergeCell ref="L22:Q22"/>
    <mergeCell ref="L23:Q23"/>
    <mergeCell ref="L24:Q24"/>
    <mergeCell ref="L20:Q20"/>
    <mergeCell ref="L18:Q18"/>
    <mergeCell ref="L19:Q19"/>
  </mergeCells>
  <conditionalFormatting sqref="B9:C9">
    <cfRule type="iconSet" priority="10">
      <iconSet showValue="0" reverse="1">
        <cfvo type="percent" val="0"/>
        <cfvo type="num" val="1" gte="0"/>
        <cfvo type="num" val="2" gte="0"/>
      </iconSet>
    </cfRule>
  </conditionalFormatting>
  <conditionalFormatting sqref="B29:C29">
    <cfRule type="iconSet" priority="4">
      <iconSet showValue="0" reverse="1">
        <cfvo type="percent" val="0"/>
        <cfvo type="num" val="1" gte="0"/>
        <cfvo type="num" val="2" gte="0"/>
      </iconSet>
    </cfRule>
  </conditionalFormatting>
  <conditionalFormatting sqref="H9">
    <cfRule type="iconSet" priority="6">
      <iconSet showValue="0" reverse="1">
        <cfvo type="percent" val="0"/>
        <cfvo type="num" val="1" gte="0"/>
        <cfvo type="num" val="2" gte="0"/>
      </iconSet>
    </cfRule>
  </conditionalFormatting>
  <conditionalFormatting sqref="I29:J29">
    <cfRule type="iconSet" priority="3">
      <iconSet showValue="0" reverse="1">
        <cfvo type="percent" val="0"/>
        <cfvo type="num" val="1" gte="0"/>
        <cfvo type="num" val="2" gte="0"/>
      </iconSet>
    </cfRule>
  </conditionalFormatting>
  <conditionalFormatting sqref="T9">
    <cfRule type="iconSet" priority="5">
      <iconSet showValue="0" reverse="1">
        <cfvo type="percent" val="0"/>
        <cfvo type="num" val="1"/>
        <cfvo type="num" val="2"/>
      </iconSet>
    </cfRule>
  </conditionalFormatting>
  <conditionalFormatting sqref="U29:V29">
    <cfRule type="iconSet" priority="2">
      <iconSet showValue="0" reverse="1">
        <cfvo type="percent" val="0"/>
        <cfvo type="num" val="1"/>
        <cfvo type="num" val="2"/>
      </iconSet>
    </cfRule>
  </conditionalFormatting>
  <conditionalFormatting sqref="AP13:AQ13">
    <cfRule type="iconSet" priority="9">
      <iconSet showValue="0" reverse="1">
        <cfvo type="percent" val="0"/>
        <cfvo type="num" val="1" gte="0"/>
        <cfvo type="num" val="2" gte="0"/>
      </iconSet>
    </cfRule>
  </conditionalFormatting>
  <conditionalFormatting sqref="AP14:AQ14">
    <cfRule type="iconSet" priority="8">
      <iconSet showValue="0" reverse="1">
        <cfvo type="percent" val="0"/>
        <cfvo type="num" val="1" gte="0"/>
        <cfvo type="num" val="2" gte="0"/>
      </iconSet>
    </cfRule>
  </conditionalFormatting>
  <conditionalFormatting sqref="AP15:AQ15">
    <cfRule type="iconSet" priority="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AC13:AH25 L13:L25" xr:uid="{BDD31881-C7DA-4862-8A56-4E224926D98A}">
      <formula1>$AU$13:$AU$16</formula1>
    </dataValidation>
  </dataValidations>
  <printOptions horizontalCentered="1" verticalCentered="1"/>
  <pageMargins left="0" right="0" top="0.25" bottom="0" header="0.3" footer="0.3"/>
  <pageSetup paperSize="9" scale="93"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4" id="{162B5B19-1976-4CFC-A0AC-6EE7AC42234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3" id="{58A437B3-E378-4FC0-80E3-D8DEE95D6EF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2" id="{FC2DF243-5E09-4DBD-BE1B-9F37A8F595B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1" id="{05E970B3-F617-49F0-9AD7-ECE06A33EAE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topLeftCell="A70" zoomScaleNormal="100" workbookViewId="0">
      <selection activeCell="E85" sqref="E85"/>
    </sheetView>
  </sheetViews>
  <sheetFormatPr defaultColWidth="9.09765625" defaultRowHeight="13.8"/>
  <cols>
    <col min="1" max="1" width="9.09765625" style="6"/>
    <col min="2" max="2" width="12.796875" style="6" customWidth="1"/>
    <col min="3" max="3" width="24.19921875" style="6" customWidth="1"/>
    <col min="4" max="6" width="14.796875" style="6" customWidth="1"/>
    <col min="7" max="7" width="16" style="6" customWidth="1"/>
    <col min="8" max="10" width="9.09765625" style="6"/>
    <col min="11" max="11" width="3" style="6" bestFit="1" customWidth="1"/>
    <col min="12" max="12" width="11" style="6" bestFit="1" customWidth="1"/>
    <col min="13" max="13" width="10.8984375" style="6" bestFit="1" customWidth="1"/>
    <col min="14" max="14" width="12.09765625" style="6" bestFit="1" customWidth="1"/>
    <col min="15" max="15" width="11.19921875" style="6" customWidth="1"/>
    <col min="16" max="16384" width="9.09765625" style="6"/>
  </cols>
  <sheetData>
    <row r="1" spans="1:15" ht="15.45" customHeight="1">
      <c r="A1" s="1952" t="s">
        <v>309</v>
      </c>
      <c r="B1" s="1952"/>
      <c r="C1" s="1952"/>
      <c r="D1" s="1952"/>
      <c r="E1" s="1952"/>
      <c r="F1" s="1952"/>
      <c r="G1" s="1953"/>
    </row>
    <row r="2" spans="1:15" ht="15.45" customHeight="1">
      <c r="A2" s="1954"/>
      <c r="B2" s="1954"/>
      <c r="C2" s="1954"/>
      <c r="D2" s="1954"/>
      <c r="E2" s="1954"/>
      <c r="F2" s="1954"/>
      <c r="G2" s="1955"/>
    </row>
    <row r="3" spans="1:15" ht="43.2" customHeight="1">
      <c r="A3" s="791" t="s">
        <v>319</v>
      </c>
      <c r="B3" s="1951" t="s">
        <v>1</v>
      </c>
      <c r="C3" s="1951"/>
      <c r="D3" s="791" t="s">
        <v>304</v>
      </c>
      <c r="E3" s="791" t="s">
        <v>305</v>
      </c>
      <c r="F3" s="791" t="s">
        <v>306</v>
      </c>
      <c r="G3" s="791" t="s">
        <v>17</v>
      </c>
    </row>
    <row r="4" spans="1:15" ht="15">
      <c r="A4" s="789" t="s">
        <v>319</v>
      </c>
      <c r="B4" s="1958" t="s">
        <v>108</v>
      </c>
      <c r="C4" s="1959"/>
      <c r="D4" s="934">
        <v>9660</v>
      </c>
      <c r="E4" s="933">
        <f>10980+9660</f>
        <v>20640</v>
      </c>
      <c r="F4" s="932">
        <f>32500+4500+4740+4800+5740+5740+6060+6060+6180+6180+6180+6180+6180+6360+3924+3270+6420+6480+5340+5340+5340+5580+6000+6000+7440+2420+7680+10650+12120+12120+12000+12420+12420+12420+12420+12420+12420+12420+13500+13500+11520+10980+9660</f>
        <v>371624</v>
      </c>
      <c r="G4" s="932">
        <f>F4</f>
        <v>371624</v>
      </c>
      <c r="K4" s="6">
        <f>16*4</f>
        <v>64</v>
      </c>
      <c r="L4" s="6">
        <f>COUNTA(D4:G19)</f>
        <v>64</v>
      </c>
    </row>
    <row r="5" spans="1:15" ht="15">
      <c r="A5" s="790"/>
      <c r="B5" s="1945" t="s">
        <v>107</v>
      </c>
      <c r="C5" s="1946"/>
      <c r="D5" s="934">
        <f>D4</f>
        <v>9660</v>
      </c>
      <c r="E5" s="933">
        <f>E4</f>
        <v>20640</v>
      </c>
      <c r="F5" s="932">
        <f>F4</f>
        <v>371624</v>
      </c>
      <c r="G5" s="932">
        <f>F5</f>
        <v>371624</v>
      </c>
      <c r="L5" s="6">
        <f>COUNTBLANK(D4:G19)</f>
        <v>0</v>
      </c>
    </row>
    <row r="6" spans="1:15" ht="15">
      <c r="A6" s="1950" t="s">
        <v>317</v>
      </c>
      <c r="B6" s="1943" t="s">
        <v>689</v>
      </c>
      <c r="C6" s="1944"/>
      <c r="D6" s="931">
        <v>0</v>
      </c>
      <c r="E6" s="930">
        <v>0</v>
      </c>
      <c r="F6" s="930">
        <v>0</v>
      </c>
      <c r="G6" s="929">
        <v>0</v>
      </c>
    </row>
    <row r="7" spans="1:15" ht="15">
      <c r="A7" s="1950"/>
      <c r="B7" s="1943" t="s">
        <v>699</v>
      </c>
      <c r="C7" s="1944"/>
      <c r="D7" s="931">
        <v>0</v>
      </c>
      <c r="E7" s="930">
        <v>0</v>
      </c>
      <c r="F7" s="930">
        <v>0</v>
      </c>
      <c r="G7" s="929">
        <v>0</v>
      </c>
      <c r="M7" s="6">
        <f>107*10*6</f>
        <v>6420</v>
      </c>
    </row>
    <row r="8" spans="1:15" ht="15">
      <c r="A8" s="1950"/>
      <c r="B8" s="1943" t="s">
        <v>700</v>
      </c>
      <c r="C8" s="1944"/>
      <c r="D8" s="931">
        <v>0</v>
      </c>
      <c r="E8" s="930">
        <v>0</v>
      </c>
      <c r="F8" s="930">
        <v>0</v>
      </c>
      <c r="G8" s="929">
        <v>0</v>
      </c>
    </row>
    <row r="9" spans="1:15" ht="15">
      <c r="A9" s="1950"/>
      <c r="B9" s="1943" t="s">
        <v>698</v>
      </c>
      <c r="C9" s="1944"/>
      <c r="D9" s="931">
        <v>0</v>
      </c>
      <c r="E9" s="930">
        <v>0</v>
      </c>
      <c r="F9" s="930">
        <v>0</v>
      </c>
      <c r="G9" s="929">
        <v>0</v>
      </c>
      <c r="J9" s="6">
        <f>750*6</f>
        <v>4500</v>
      </c>
    </row>
    <row r="10" spans="1:15" ht="15">
      <c r="A10" s="1950"/>
      <c r="B10" s="1947" t="s">
        <v>690</v>
      </c>
      <c r="C10" s="1948"/>
      <c r="D10" s="931">
        <v>0</v>
      </c>
      <c r="E10" s="930">
        <v>0</v>
      </c>
      <c r="F10" s="930">
        <v>0</v>
      </c>
      <c r="G10" s="929">
        <v>0</v>
      </c>
    </row>
    <row r="11" spans="1:15" ht="15">
      <c r="A11" s="1950"/>
      <c r="B11" s="1947" t="s">
        <v>691</v>
      </c>
      <c r="C11" s="1948"/>
      <c r="D11" s="931">
        <v>0</v>
      </c>
      <c r="E11" s="930">
        <v>0</v>
      </c>
      <c r="F11" s="930">
        <v>0</v>
      </c>
      <c r="G11" s="929">
        <v>0</v>
      </c>
      <c r="L11" s="6">
        <f>101*10*6</f>
        <v>6060</v>
      </c>
    </row>
    <row r="12" spans="1:15" ht="15">
      <c r="A12" s="1950"/>
      <c r="B12" s="1947" t="s">
        <v>307</v>
      </c>
      <c r="C12" s="1948"/>
      <c r="D12" s="931">
        <v>0</v>
      </c>
      <c r="E12" s="930">
        <v>0</v>
      </c>
      <c r="F12" s="930">
        <v>0</v>
      </c>
      <c r="G12" s="929">
        <v>0</v>
      </c>
    </row>
    <row r="13" spans="1:15" ht="15">
      <c r="A13" s="1950"/>
      <c r="B13" s="1947" t="s">
        <v>692</v>
      </c>
      <c r="C13" s="1948"/>
      <c r="D13" s="931">
        <v>0</v>
      </c>
      <c r="E13" s="930">
        <v>0</v>
      </c>
      <c r="F13" s="930">
        <v>0</v>
      </c>
      <c r="G13" s="929">
        <v>0</v>
      </c>
      <c r="O13" s="6">
        <f>103*10*6</f>
        <v>6180</v>
      </c>
    </row>
    <row r="14" spans="1:15" ht="15">
      <c r="A14" s="1960"/>
      <c r="B14" s="1947" t="s">
        <v>693</v>
      </c>
      <c r="C14" s="1948"/>
      <c r="D14" s="928">
        <v>0</v>
      </c>
      <c r="E14" s="927">
        <v>0</v>
      </c>
      <c r="F14" s="927">
        <v>0</v>
      </c>
      <c r="G14" s="926">
        <v>0</v>
      </c>
    </row>
    <row r="15" spans="1:15" ht="15">
      <c r="A15" s="1949" t="s">
        <v>318</v>
      </c>
      <c r="B15" s="1945" t="s">
        <v>310</v>
      </c>
      <c r="C15" s="1946"/>
      <c r="D15" s="1242">
        <v>0</v>
      </c>
      <c r="E15" s="1242">
        <v>0</v>
      </c>
      <c r="F15" s="1242">
        <v>7</v>
      </c>
      <c r="G15" s="1242">
        <v>8</v>
      </c>
    </row>
    <row r="16" spans="1:15" ht="15">
      <c r="A16" s="1950"/>
      <c r="B16" s="1945" t="s">
        <v>694</v>
      </c>
      <c r="C16" s="1946"/>
      <c r="D16" s="1227">
        <v>0</v>
      </c>
      <c r="E16" s="1227">
        <v>1</v>
      </c>
      <c r="F16" s="1249">
        <v>18</v>
      </c>
      <c r="G16" s="1249">
        <v>18</v>
      </c>
    </row>
    <row r="17" spans="1:15" ht="15">
      <c r="A17" s="1950"/>
      <c r="B17" s="1945" t="s">
        <v>695</v>
      </c>
      <c r="C17" s="1946"/>
      <c r="D17" s="1227">
        <v>0</v>
      </c>
      <c r="E17" s="1226">
        <v>0</v>
      </c>
      <c r="F17" s="1226">
        <v>0</v>
      </c>
      <c r="G17" s="1248">
        <v>0</v>
      </c>
    </row>
    <row r="18" spans="1:15" ht="15">
      <c r="A18" s="1950"/>
      <c r="B18" s="1945" t="s">
        <v>696</v>
      </c>
      <c r="C18" s="1946"/>
      <c r="D18" s="1264">
        <v>1</v>
      </c>
      <c r="E18" s="1264">
        <v>2</v>
      </c>
      <c r="F18" s="1263">
        <v>36</v>
      </c>
      <c r="G18" s="1263">
        <v>36</v>
      </c>
    </row>
    <row r="19" spans="1:15" ht="15">
      <c r="A19" s="1950"/>
      <c r="B19" s="1956" t="s">
        <v>697</v>
      </c>
      <c r="C19" s="1957"/>
      <c r="D19" s="1225">
        <v>0</v>
      </c>
      <c r="E19" s="1224">
        <v>0</v>
      </c>
      <c r="F19" s="1224">
        <v>0</v>
      </c>
      <c r="G19" s="1247">
        <v>0</v>
      </c>
    </row>
    <row r="20" spans="1:15" ht="15">
      <c r="D20" s="1225"/>
      <c r="E20" s="1224"/>
      <c r="F20" s="1224"/>
      <c r="G20" s="1247"/>
      <c r="I20" s="791" t="s">
        <v>319</v>
      </c>
      <c r="J20" s="1951" t="s">
        <v>1</v>
      </c>
      <c r="K20" s="1951"/>
      <c r="L20" s="791" t="s">
        <v>304</v>
      </c>
      <c r="M20" s="791" t="s">
        <v>305</v>
      </c>
      <c r="N20" s="791" t="s">
        <v>306</v>
      </c>
      <c r="O20" s="791" t="s">
        <v>17</v>
      </c>
    </row>
    <row r="22" spans="1:15" ht="46.2" customHeight="1">
      <c r="A22" s="1807" t="s">
        <v>747</v>
      </c>
      <c r="B22" s="1808"/>
      <c r="C22" s="1808"/>
      <c r="D22" s="1808"/>
      <c r="E22" s="1808"/>
      <c r="F22" s="1808"/>
      <c r="G22" s="1808"/>
      <c r="I22" s="67" t="s">
        <v>302</v>
      </c>
      <c r="J22" s="68">
        <f>AVERAGE(E24:E98)</f>
        <v>0.86853448275862155</v>
      </c>
    </row>
    <row r="23" spans="1:15" ht="43.2" customHeight="1">
      <c r="A23" s="63" t="s">
        <v>295</v>
      </c>
      <c r="B23" s="63" t="s">
        <v>299</v>
      </c>
      <c r="C23" s="63" t="s">
        <v>296</v>
      </c>
      <c r="D23" s="63" t="s">
        <v>298</v>
      </c>
      <c r="E23" s="63" t="s">
        <v>300</v>
      </c>
      <c r="F23" s="63" t="s">
        <v>297</v>
      </c>
      <c r="G23" s="63" t="s">
        <v>301</v>
      </c>
      <c r="I23" s="67" t="s">
        <v>303</v>
      </c>
      <c r="J23" s="69">
        <f>HSE!AE6</f>
        <v>0.94565217391304346</v>
      </c>
    </row>
    <row r="24" spans="1:15">
      <c r="A24" s="860" t="s">
        <v>220</v>
      </c>
      <c r="B24" s="895">
        <v>45904</v>
      </c>
      <c r="C24" s="896">
        <f>B24</f>
        <v>45904</v>
      </c>
      <c r="D24" s="897">
        <v>7</v>
      </c>
      <c r="E24" s="861">
        <v>0.75</v>
      </c>
      <c r="F24" s="896">
        <f>C24+1</f>
        <v>45905</v>
      </c>
      <c r="G24" s="898">
        <v>1</v>
      </c>
    </row>
    <row r="25" spans="1:15">
      <c r="A25" s="862" t="s">
        <v>221</v>
      </c>
      <c r="B25" s="895">
        <v>45911</v>
      </c>
      <c r="C25" s="896">
        <f>B25</f>
        <v>45911</v>
      </c>
      <c r="D25" s="863">
        <v>1</v>
      </c>
      <c r="E25" s="861">
        <v>0.81818181818181823</v>
      </c>
      <c r="F25" s="896">
        <f t="shared" ref="F25:F34" si="0">C25+1</f>
        <v>45912</v>
      </c>
      <c r="G25" s="898">
        <v>1</v>
      </c>
    </row>
    <row r="26" spans="1:15">
      <c r="A26" s="862" t="s">
        <v>222</v>
      </c>
      <c r="B26" s="895">
        <v>45918</v>
      </c>
      <c r="C26" s="896">
        <f t="shared" ref="C26:C57" si="1">B26</f>
        <v>45918</v>
      </c>
      <c r="D26" s="863">
        <v>2</v>
      </c>
      <c r="E26" s="861">
        <v>0.82</v>
      </c>
      <c r="F26" s="896">
        <f t="shared" si="0"/>
        <v>45919</v>
      </c>
      <c r="G26" s="898">
        <v>1</v>
      </c>
    </row>
    <row r="27" spans="1:15">
      <c r="A27" s="862" t="s">
        <v>223</v>
      </c>
      <c r="B27" s="895">
        <v>45925</v>
      </c>
      <c r="C27" s="896">
        <f t="shared" si="1"/>
        <v>45925</v>
      </c>
      <c r="D27" s="863">
        <v>2</v>
      </c>
      <c r="E27" s="861">
        <v>0.81818181818181823</v>
      </c>
      <c r="F27" s="896">
        <f t="shared" si="0"/>
        <v>45926</v>
      </c>
      <c r="G27" s="898">
        <v>1</v>
      </c>
    </row>
    <row r="28" spans="1:15">
      <c r="A28" s="862" t="s">
        <v>224</v>
      </c>
      <c r="B28" s="895">
        <v>45932</v>
      </c>
      <c r="C28" s="896">
        <f t="shared" si="1"/>
        <v>45932</v>
      </c>
      <c r="D28" s="863">
        <v>6</v>
      </c>
      <c r="E28" s="861">
        <v>0.73</v>
      </c>
      <c r="F28" s="896">
        <f t="shared" si="0"/>
        <v>45933</v>
      </c>
      <c r="G28" s="898">
        <v>1</v>
      </c>
    </row>
    <row r="29" spans="1:15">
      <c r="A29" s="862" t="s">
        <v>225</v>
      </c>
      <c r="B29" s="895">
        <v>45939</v>
      </c>
      <c r="C29" s="896">
        <f t="shared" si="1"/>
        <v>45939</v>
      </c>
      <c r="D29" s="863">
        <v>6</v>
      </c>
      <c r="E29" s="861">
        <v>0.79545454545454541</v>
      </c>
      <c r="F29" s="896">
        <f t="shared" si="0"/>
        <v>45940</v>
      </c>
      <c r="G29" s="898">
        <v>1</v>
      </c>
    </row>
    <row r="30" spans="1:15">
      <c r="A30" s="862" t="s">
        <v>226</v>
      </c>
      <c r="B30" s="895">
        <v>45946</v>
      </c>
      <c r="C30" s="896">
        <f t="shared" si="1"/>
        <v>45946</v>
      </c>
      <c r="D30" s="863">
        <v>5</v>
      </c>
      <c r="E30" s="861">
        <v>0.79545454545454541</v>
      </c>
      <c r="F30" s="896">
        <f t="shared" si="0"/>
        <v>45947</v>
      </c>
      <c r="G30" s="898">
        <v>1</v>
      </c>
    </row>
    <row r="31" spans="1:15">
      <c r="A31" s="862" t="s">
        <v>227</v>
      </c>
      <c r="B31" s="895">
        <v>45953</v>
      </c>
      <c r="C31" s="896">
        <f t="shared" si="1"/>
        <v>45953</v>
      </c>
      <c r="D31" s="863">
        <v>5</v>
      </c>
      <c r="E31" s="861">
        <v>0.79545454545454541</v>
      </c>
      <c r="F31" s="896">
        <f t="shared" si="0"/>
        <v>45954</v>
      </c>
      <c r="G31" s="898">
        <v>1</v>
      </c>
    </row>
    <row r="32" spans="1:15">
      <c r="A32" s="862" t="s">
        <v>228</v>
      </c>
      <c r="B32" s="895">
        <v>45960</v>
      </c>
      <c r="C32" s="896">
        <f t="shared" si="1"/>
        <v>45960</v>
      </c>
      <c r="D32" s="863">
        <v>1</v>
      </c>
      <c r="E32" s="861">
        <v>0.81818181818181823</v>
      </c>
      <c r="F32" s="896">
        <f t="shared" si="0"/>
        <v>45961</v>
      </c>
      <c r="G32" s="898">
        <v>1</v>
      </c>
    </row>
    <row r="33" spans="1:7">
      <c r="A33" s="862" t="s">
        <v>229</v>
      </c>
      <c r="B33" s="895">
        <v>45967</v>
      </c>
      <c r="C33" s="896">
        <f t="shared" si="1"/>
        <v>45967</v>
      </c>
      <c r="D33" s="863">
        <v>5</v>
      </c>
      <c r="E33" s="861">
        <v>0.89</v>
      </c>
      <c r="F33" s="896">
        <f t="shared" si="0"/>
        <v>45968</v>
      </c>
      <c r="G33" s="898">
        <v>1</v>
      </c>
    </row>
    <row r="34" spans="1:7">
      <c r="A34" s="862" t="s">
        <v>230</v>
      </c>
      <c r="B34" s="895">
        <v>45974</v>
      </c>
      <c r="C34" s="896">
        <f t="shared" si="1"/>
        <v>45974</v>
      </c>
      <c r="D34" s="863">
        <v>2</v>
      </c>
      <c r="E34" s="861">
        <v>0.875</v>
      </c>
      <c r="F34" s="896">
        <f t="shared" si="0"/>
        <v>45975</v>
      </c>
      <c r="G34" s="898">
        <v>1</v>
      </c>
    </row>
    <row r="35" spans="1:7">
      <c r="A35" s="862" t="s">
        <v>231</v>
      </c>
      <c r="B35" s="895">
        <v>45981</v>
      </c>
      <c r="C35" s="896">
        <f t="shared" si="1"/>
        <v>45981</v>
      </c>
      <c r="D35" s="863">
        <v>2</v>
      </c>
      <c r="E35" s="861">
        <v>0.875</v>
      </c>
      <c r="F35" s="896">
        <f>C35+2</f>
        <v>45983</v>
      </c>
      <c r="G35" s="898">
        <v>2</v>
      </c>
    </row>
    <row r="36" spans="1:7">
      <c r="A36" s="862" t="s">
        <v>232</v>
      </c>
      <c r="B36" s="895">
        <v>45988</v>
      </c>
      <c r="C36" s="896">
        <f t="shared" si="1"/>
        <v>45988</v>
      </c>
      <c r="D36" s="863">
        <v>2</v>
      </c>
      <c r="E36" s="861">
        <v>0.89</v>
      </c>
      <c r="F36" s="896">
        <f>C36+2</f>
        <v>45990</v>
      </c>
      <c r="G36" s="898">
        <v>2</v>
      </c>
    </row>
    <row r="37" spans="1:7">
      <c r="A37" s="862" t="s">
        <v>233</v>
      </c>
      <c r="B37" s="895">
        <v>45995</v>
      </c>
      <c r="C37" s="896">
        <f t="shared" si="1"/>
        <v>45995</v>
      </c>
      <c r="D37" s="863">
        <v>1</v>
      </c>
      <c r="E37" s="861">
        <v>0.89</v>
      </c>
      <c r="F37" s="896">
        <f>C37+2</f>
        <v>45997</v>
      </c>
      <c r="G37" s="898">
        <v>2</v>
      </c>
    </row>
    <row r="38" spans="1:7">
      <c r="A38" s="862" t="s">
        <v>234</v>
      </c>
      <c r="B38" s="895">
        <v>46002</v>
      </c>
      <c r="C38" s="896">
        <f t="shared" si="1"/>
        <v>46002</v>
      </c>
      <c r="D38" s="863">
        <v>2</v>
      </c>
      <c r="E38" s="861">
        <v>0.45</v>
      </c>
      <c r="F38" s="896">
        <f>C38+4</f>
        <v>46006</v>
      </c>
      <c r="G38" s="864">
        <v>4</v>
      </c>
    </row>
    <row r="39" spans="1:7">
      <c r="A39" s="862" t="s">
        <v>235</v>
      </c>
      <c r="B39" s="895">
        <v>46010</v>
      </c>
      <c r="C39" s="896">
        <f t="shared" si="1"/>
        <v>46010</v>
      </c>
      <c r="D39" s="863">
        <v>2</v>
      </c>
      <c r="E39" s="861">
        <v>0.9</v>
      </c>
      <c r="F39" s="896">
        <f>C39+1</f>
        <v>46011</v>
      </c>
      <c r="G39" s="864">
        <f>F39-C39</f>
        <v>1</v>
      </c>
    </row>
    <row r="40" spans="1:7">
      <c r="A40" s="862" t="s">
        <v>236</v>
      </c>
      <c r="B40" s="895">
        <v>46016</v>
      </c>
      <c r="C40" s="896">
        <f t="shared" si="1"/>
        <v>46016</v>
      </c>
      <c r="D40" s="863">
        <v>6</v>
      </c>
      <c r="E40" s="861">
        <v>0.79545454545454541</v>
      </c>
      <c r="F40" s="1194">
        <f>(C40+G40)</f>
        <v>46018</v>
      </c>
      <c r="G40" s="864">
        <v>2</v>
      </c>
    </row>
    <row r="41" spans="1:7">
      <c r="A41" s="862" t="s">
        <v>237</v>
      </c>
      <c r="B41" s="895">
        <v>46023</v>
      </c>
      <c r="C41" s="896">
        <f t="shared" si="1"/>
        <v>46023</v>
      </c>
      <c r="D41" s="863">
        <v>5</v>
      </c>
      <c r="E41" s="861">
        <v>0.79545454545454541</v>
      </c>
      <c r="F41" s="1194">
        <f t="shared" ref="F41:F56" si="2">(C41+G41)</f>
        <v>46025</v>
      </c>
      <c r="G41" s="864">
        <v>2</v>
      </c>
    </row>
    <row r="42" spans="1:7">
      <c r="A42" s="862" t="s">
        <v>238</v>
      </c>
      <c r="B42" s="895">
        <v>46030</v>
      </c>
      <c r="C42" s="896">
        <f>B42</f>
        <v>46030</v>
      </c>
      <c r="D42" s="863">
        <v>5</v>
      </c>
      <c r="E42" s="861">
        <v>0.79545454545454541</v>
      </c>
      <c r="F42" s="1194">
        <f t="shared" si="2"/>
        <v>46031</v>
      </c>
      <c r="G42" s="864">
        <v>1</v>
      </c>
    </row>
    <row r="43" spans="1:7">
      <c r="A43" s="862" t="s">
        <v>239</v>
      </c>
      <c r="B43" s="895">
        <v>46037</v>
      </c>
      <c r="C43" s="896">
        <f t="shared" si="1"/>
        <v>46037</v>
      </c>
      <c r="D43" s="863">
        <v>1</v>
      </c>
      <c r="E43" s="861">
        <v>0.81818181818181823</v>
      </c>
      <c r="F43" s="1194">
        <f t="shared" si="2"/>
        <v>46038</v>
      </c>
      <c r="G43" s="864">
        <v>1</v>
      </c>
    </row>
    <row r="44" spans="1:7">
      <c r="A44" s="862" t="s">
        <v>240</v>
      </c>
      <c r="B44" s="895">
        <v>46044</v>
      </c>
      <c r="C44" s="896">
        <f t="shared" si="1"/>
        <v>46044</v>
      </c>
      <c r="D44" s="863">
        <v>5</v>
      </c>
      <c r="E44" s="861">
        <v>0.89</v>
      </c>
      <c r="F44" s="1194">
        <f t="shared" si="2"/>
        <v>46047</v>
      </c>
      <c r="G44" s="864">
        <v>3</v>
      </c>
    </row>
    <row r="45" spans="1:7">
      <c r="A45" s="862" t="s">
        <v>241</v>
      </c>
      <c r="B45" s="895">
        <v>46051</v>
      </c>
      <c r="C45" s="896">
        <f t="shared" si="1"/>
        <v>46051</v>
      </c>
      <c r="D45" s="863">
        <v>2</v>
      </c>
      <c r="E45" s="861">
        <v>0.875</v>
      </c>
      <c r="F45" s="1194">
        <f t="shared" si="2"/>
        <v>46053</v>
      </c>
      <c r="G45" s="864">
        <v>2</v>
      </c>
    </row>
    <row r="46" spans="1:7">
      <c r="A46" s="862" t="s">
        <v>242</v>
      </c>
      <c r="B46" s="895">
        <v>46058</v>
      </c>
      <c r="C46" s="896">
        <f t="shared" si="1"/>
        <v>46058</v>
      </c>
      <c r="D46" s="863">
        <v>2</v>
      </c>
      <c r="E46" s="861">
        <v>0.875</v>
      </c>
      <c r="F46" s="1194">
        <f t="shared" si="2"/>
        <v>46059</v>
      </c>
      <c r="G46" s="864">
        <v>1</v>
      </c>
    </row>
    <row r="47" spans="1:7">
      <c r="A47" s="862" t="s">
        <v>243</v>
      </c>
      <c r="B47" s="895">
        <v>46065</v>
      </c>
      <c r="C47" s="896">
        <f t="shared" si="1"/>
        <v>46065</v>
      </c>
      <c r="D47" s="863">
        <v>2</v>
      </c>
      <c r="E47" s="861">
        <v>0.89</v>
      </c>
      <c r="F47" s="1194">
        <f t="shared" si="2"/>
        <v>46066</v>
      </c>
      <c r="G47" s="864">
        <v>1</v>
      </c>
    </row>
    <row r="48" spans="1:7">
      <c r="A48" s="862" t="s">
        <v>244</v>
      </c>
      <c r="B48" s="895">
        <v>46072</v>
      </c>
      <c r="C48" s="896">
        <f t="shared" si="1"/>
        <v>46072</v>
      </c>
      <c r="D48" s="863">
        <v>1</v>
      </c>
      <c r="E48" s="861">
        <v>0.89</v>
      </c>
      <c r="F48" s="1194">
        <f t="shared" si="2"/>
        <v>46073</v>
      </c>
      <c r="G48" s="864">
        <v>1</v>
      </c>
    </row>
    <row r="49" spans="1:7">
      <c r="A49" s="862" t="s">
        <v>245</v>
      </c>
      <c r="B49" s="895">
        <v>46079</v>
      </c>
      <c r="C49" s="896">
        <f t="shared" si="1"/>
        <v>46079</v>
      </c>
      <c r="D49" s="863">
        <v>2</v>
      </c>
      <c r="E49" s="861">
        <v>0.79545454545454541</v>
      </c>
      <c r="F49" s="1194">
        <f t="shared" si="2"/>
        <v>46080</v>
      </c>
      <c r="G49" s="864">
        <v>1</v>
      </c>
    </row>
    <row r="50" spans="1:7">
      <c r="A50" s="862" t="s">
        <v>246</v>
      </c>
      <c r="B50" s="895">
        <v>46086</v>
      </c>
      <c r="C50" s="896">
        <f t="shared" si="1"/>
        <v>46086</v>
      </c>
      <c r="D50" s="863">
        <v>2</v>
      </c>
      <c r="E50" s="861">
        <v>0.79545454545454541</v>
      </c>
      <c r="F50" s="1194">
        <f t="shared" si="2"/>
        <v>46087</v>
      </c>
      <c r="G50" s="864">
        <v>1</v>
      </c>
    </row>
    <row r="51" spans="1:7">
      <c r="A51" s="862" t="s">
        <v>247</v>
      </c>
      <c r="B51" s="895">
        <v>46093</v>
      </c>
      <c r="C51" s="896">
        <f t="shared" si="1"/>
        <v>46093</v>
      </c>
      <c r="D51" s="863">
        <v>5</v>
      </c>
      <c r="E51" s="861">
        <v>0.79545454545454541</v>
      </c>
      <c r="F51" s="1194">
        <f t="shared" si="2"/>
        <v>46095</v>
      </c>
      <c r="G51" s="864">
        <v>2</v>
      </c>
    </row>
    <row r="52" spans="1:7">
      <c r="A52" s="862" t="s">
        <v>248</v>
      </c>
      <c r="B52" s="895">
        <v>46100</v>
      </c>
      <c r="C52" s="896">
        <f t="shared" si="1"/>
        <v>46100</v>
      </c>
      <c r="D52" s="863">
        <v>2</v>
      </c>
      <c r="E52" s="861">
        <v>0.81818181818181823</v>
      </c>
      <c r="F52" s="1194">
        <f t="shared" si="2"/>
        <v>46101</v>
      </c>
      <c r="G52" s="864">
        <v>1</v>
      </c>
    </row>
    <row r="53" spans="1:7">
      <c r="A53" s="862" t="s">
        <v>249</v>
      </c>
      <c r="B53" s="895">
        <v>46107</v>
      </c>
      <c r="C53" s="896">
        <f t="shared" si="1"/>
        <v>46107</v>
      </c>
      <c r="D53" s="863">
        <v>2</v>
      </c>
      <c r="E53" s="861">
        <v>0.89</v>
      </c>
      <c r="F53" s="1194">
        <f t="shared" si="2"/>
        <v>46109</v>
      </c>
      <c r="G53" s="864">
        <v>2</v>
      </c>
    </row>
    <row r="54" spans="1:7">
      <c r="A54" s="862" t="s">
        <v>250</v>
      </c>
      <c r="B54" s="895">
        <v>46114</v>
      </c>
      <c r="C54" s="896">
        <f t="shared" si="1"/>
        <v>46114</v>
      </c>
      <c r="D54" s="863">
        <v>5</v>
      </c>
      <c r="E54" s="861">
        <v>0.875</v>
      </c>
      <c r="F54" s="1194">
        <f t="shared" si="2"/>
        <v>46116</v>
      </c>
      <c r="G54" s="864">
        <v>2</v>
      </c>
    </row>
    <row r="55" spans="1:7">
      <c r="A55" s="862" t="s">
        <v>251</v>
      </c>
      <c r="B55" s="895">
        <v>46121</v>
      </c>
      <c r="C55" s="896">
        <f>B55</f>
        <v>46121</v>
      </c>
      <c r="D55" s="863">
        <v>18</v>
      </c>
      <c r="E55" s="861">
        <v>0.6</v>
      </c>
      <c r="F55" s="1194">
        <f t="shared" si="2"/>
        <v>46127</v>
      </c>
      <c r="G55" s="864">
        <v>6</v>
      </c>
    </row>
    <row r="56" spans="1:7">
      <c r="A56" s="862" t="s">
        <v>252</v>
      </c>
      <c r="B56" s="895">
        <v>46128</v>
      </c>
      <c r="C56" s="896">
        <f t="shared" si="1"/>
        <v>46128</v>
      </c>
      <c r="D56" s="863">
        <v>1</v>
      </c>
      <c r="E56" s="861">
        <v>0.87</v>
      </c>
      <c r="F56" s="1194">
        <f t="shared" si="2"/>
        <v>46128</v>
      </c>
      <c r="G56" s="864">
        <v>0</v>
      </c>
    </row>
    <row r="57" spans="1:7">
      <c r="A57" s="862" t="s">
        <v>253</v>
      </c>
      <c r="B57" s="895">
        <v>46132</v>
      </c>
      <c r="C57" s="896">
        <f t="shared" si="1"/>
        <v>46132</v>
      </c>
      <c r="D57" s="863">
        <v>2</v>
      </c>
      <c r="E57" s="861">
        <v>0.86</v>
      </c>
      <c r="F57" s="1194">
        <v>46132</v>
      </c>
      <c r="G57" s="864">
        <v>1</v>
      </c>
    </row>
    <row r="58" spans="1:7">
      <c r="A58" s="862" t="s">
        <v>254</v>
      </c>
      <c r="B58" s="1213">
        <v>46135</v>
      </c>
      <c r="C58" s="896">
        <f>B58</f>
        <v>46135</v>
      </c>
      <c r="D58" s="863">
        <v>2</v>
      </c>
      <c r="E58" s="1214">
        <v>0.88</v>
      </c>
      <c r="F58" s="1194">
        <v>46136</v>
      </c>
      <c r="G58" s="864">
        <v>1</v>
      </c>
    </row>
    <row r="59" spans="1:7">
      <c r="A59" s="862" t="s">
        <v>255</v>
      </c>
      <c r="B59" s="1213">
        <v>46144</v>
      </c>
      <c r="C59" s="896">
        <f t="shared" ref="C59:C60" si="3">B59</f>
        <v>46144</v>
      </c>
      <c r="D59" s="863">
        <v>1</v>
      </c>
      <c r="E59" s="1214">
        <v>0.93</v>
      </c>
      <c r="F59" s="1194">
        <v>46144</v>
      </c>
      <c r="G59" s="864">
        <v>1</v>
      </c>
    </row>
    <row r="60" spans="1:7">
      <c r="A60" s="862" t="s">
        <v>256</v>
      </c>
      <c r="B60" s="1213">
        <v>46152</v>
      </c>
      <c r="C60" s="896">
        <f t="shared" si="3"/>
        <v>46152</v>
      </c>
      <c r="D60" s="863">
        <v>2</v>
      </c>
      <c r="E60" s="1214">
        <v>0.95</v>
      </c>
      <c r="F60" s="1194">
        <v>46153</v>
      </c>
      <c r="G60" s="864">
        <v>1</v>
      </c>
    </row>
    <row r="61" spans="1:7">
      <c r="A61" s="862" t="s">
        <v>257</v>
      </c>
      <c r="B61" s="1213">
        <v>46159</v>
      </c>
      <c r="C61" s="896">
        <v>46159</v>
      </c>
      <c r="D61" s="863">
        <v>1</v>
      </c>
      <c r="E61" s="1214">
        <v>0.93</v>
      </c>
      <c r="F61" s="1194">
        <v>46160</v>
      </c>
      <c r="G61" s="864">
        <v>1</v>
      </c>
    </row>
    <row r="62" spans="1:7">
      <c r="A62" s="862" t="s">
        <v>258</v>
      </c>
      <c r="B62" s="1213">
        <v>46163</v>
      </c>
      <c r="C62" s="1220">
        <f t="shared" ref="C62:C64" si="4">B62</f>
        <v>46163</v>
      </c>
      <c r="D62" s="863">
        <v>2</v>
      </c>
      <c r="E62" s="1214">
        <v>0.95</v>
      </c>
      <c r="F62" s="1194">
        <v>46164</v>
      </c>
      <c r="G62" s="864">
        <v>1</v>
      </c>
    </row>
    <row r="63" spans="1:7">
      <c r="A63" s="862" t="s">
        <v>259</v>
      </c>
      <c r="B63" s="1213">
        <v>46173</v>
      </c>
      <c r="C63" s="896">
        <f t="shared" si="4"/>
        <v>46173</v>
      </c>
      <c r="D63" s="863">
        <v>0</v>
      </c>
      <c r="E63" s="1214">
        <v>0.95</v>
      </c>
      <c r="F63" s="1194">
        <v>46173</v>
      </c>
      <c r="G63" s="864">
        <v>0</v>
      </c>
    </row>
    <row r="64" spans="1:7">
      <c r="A64" s="862" t="s">
        <v>260</v>
      </c>
      <c r="B64" s="1213">
        <v>46186</v>
      </c>
      <c r="C64" s="1220">
        <f t="shared" si="4"/>
        <v>46186</v>
      </c>
      <c r="D64" s="863">
        <v>1</v>
      </c>
      <c r="E64" s="1214">
        <v>0.95</v>
      </c>
      <c r="F64" s="1194">
        <v>46187</v>
      </c>
      <c r="G64" s="864">
        <v>2</v>
      </c>
    </row>
    <row r="65" spans="1:7">
      <c r="A65" s="862" t="s">
        <v>261</v>
      </c>
      <c r="B65" s="1213">
        <v>46193</v>
      </c>
      <c r="C65" s="1220">
        <v>46193</v>
      </c>
      <c r="D65" s="863">
        <v>1</v>
      </c>
      <c r="E65" s="1214">
        <v>0.95</v>
      </c>
      <c r="F65" s="1194">
        <v>46194</v>
      </c>
      <c r="G65" s="864">
        <v>1</v>
      </c>
    </row>
    <row r="66" spans="1:7">
      <c r="A66" s="862" t="s">
        <v>262</v>
      </c>
      <c r="B66" s="1213">
        <v>46200</v>
      </c>
      <c r="C66" s="896">
        <v>46200</v>
      </c>
      <c r="D66" s="863">
        <v>1</v>
      </c>
      <c r="E66" s="1214">
        <v>0.95</v>
      </c>
      <c r="F66" s="1194">
        <v>46201</v>
      </c>
      <c r="G66" s="864">
        <v>1</v>
      </c>
    </row>
    <row r="67" spans="1:7">
      <c r="A67" s="862" t="s">
        <v>263</v>
      </c>
      <c r="B67" s="1213">
        <v>46208</v>
      </c>
      <c r="C67" s="896">
        <v>46208</v>
      </c>
      <c r="D67" s="863">
        <v>2</v>
      </c>
      <c r="E67" s="1214">
        <v>0.95</v>
      </c>
      <c r="F67" s="1194">
        <v>46209</v>
      </c>
      <c r="G67" s="864">
        <v>1</v>
      </c>
    </row>
    <row r="68" spans="1:7">
      <c r="A68" s="862" t="s">
        <v>264</v>
      </c>
      <c r="B68" s="1237">
        <v>46212</v>
      </c>
      <c r="C68" s="1238">
        <v>46212</v>
      </c>
      <c r="D68" s="863">
        <v>12</v>
      </c>
      <c r="E68" s="863">
        <v>0.8</v>
      </c>
      <c r="F68" s="863">
        <v>46217</v>
      </c>
      <c r="G68" s="864">
        <v>6</v>
      </c>
    </row>
    <row r="69" spans="1:7">
      <c r="A69" s="862" t="s">
        <v>265</v>
      </c>
      <c r="B69" s="1213">
        <v>46221</v>
      </c>
      <c r="C69" s="896">
        <v>46221</v>
      </c>
      <c r="D69" s="863">
        <v>1</v>
      </c>
      <c r="E69" s="1214">
        <v>0.95</v>
      </c>
      <c r="F69" s="1194">
        <v>46222</v>
      </c>
      <c r="G69" s="864">
        <v>1</v>
      </c>
    </row>
    <row r="70" spans="1:7">
      <c r="A70" s="862" t="s">
        <v>266</v>
      </c>
      <c r="B70" s="1213">
        <v>46228</v>
      </c>
      <c r="C70" s="896">
        <v>46228</v>
      </c>
      <c r="D70" s="863">
        <v>1</v>
      </c>
      <c r="E70" s="1214">
        <v>0.95</v>
      </c>
      <c r="F70" s="1194">
        <v>46229</v>
      </c>
      <c r="G70" s="864">
        <v>1</v>
      </c>
    </row>
    <row r="71" spans="1:7">
      <c r="A71" s="862" t="s">
        <v>267</v>
      </c>
      <c r="B71" s="1213">
        <v>46235</v>
      </c>
      <c r="C71" s="896">
        <v>46235</v>
      </c>
      <c r="D71" s="863">
        <v>1</v>
      </c>
      <c r="E71" s="1214">
        <v>0.95</v>
      </c>
      <c r="F71" s="1194">
        <v>46236</v>
      </c>
      <c r="G71" s="864">
        <v>1</v>
      </c>
    </row>
    <row r="72" spans="1:7">
      <c r="A72" s="862" t="s">
        <v>268</v>
      </c>
      <c r="B72" s="1213">
        <v>46239</v>
      </c>
      <c r="C72" s="896">
        <v>46239</v>
      </c>
      <c r="D72" s="863">
        <v>1</v>
      </c>
      <c r="E72" s="1214">
        <v>0.95</v>
      </c>
      <c r="F72" s="1194">
        <v>46240</v>
      </c>
      <c r="G72" s="864">
        <v>1</v>
      </c>
    </row>
    <row r="73" spans="1:7">
      <c r="A73" s="862" t="s">
        <v>269</v>
      </c>
      <c r="B73" s="1213">
        <v>46249</v>
      </c>
      <c r="C73" s="896">
        <v>46249</v>
      </c>
      <c r="D73" s="863">
        <v>1</v>
      </c>
      <c r="E73" s="1214">
        <v>0.95</v>
      </c>
      <c r="F73" s="1194">
        <v>46250</v>
      </c>
      <c r="G73" s="864">
        <v>1</v>
      </c>
    </row>
    <row r="74" spans="1:7">
      <c r="A74" s="862" t="s">
        <v>270</v>
      </c>
      <c r="B74" s="1213">
        <v>46257</v>
      </c>
      <c r="C74" s="896">
        <f t="shared" ref="C74" si="5">B74</f>
        <v>46257</v>
      </c>
      <c r="D74" s="863">
        <v>1</v>
      </c>
      <c r="E74" s="1214">
        <v>0.95</v>
      </c>
      <c r="F74" s="1194">
        <v>46258</v>
      </c>
      <c r="G74" s="864">
        <v>1</v>
      </c>
    </row>
    <row r="75" spans="1:7">
      <c r="A75" s="862" t="s">
        <v>271</v>
      </c>
      <c r="B75" s="1213">
        <v>46263</v>
      </c>
      <c r="C75" s="896">
        <v>46263</v>
      </c>
      <c r="D75" s="863">
        <v>1</v>
      </c>
      <c r="E75" s="1214">
        <v>0.95</v>
      </c>
      <c r="F75" s="1194">
        <v>46264</v>
      </c>
      <c r="G75" s="864">
        <v>1</v>
      </c>
    </row>
    <row r="76" spans="1:7">
      <c r="A76" s="862" t="s">
        <v>272</v>
      </c>
      <c r="B76" s="1213">
        <v>46271</v>
      </c>
      <c r="C76" s="1220">
        <v>46271</v>
      </c>
      <c r="D76" s="863">
        <v>1</v>
      </c>
      <c r="E76" s="863">
        <v>0.95</v>
      </c>
      <c r="F76" s="863">
        <v>46272</v>
      </c>
      <c r="G76" s="864">
        <v>1</v>
      </c>
    </row>
    <row r="77" spans="1:7">
      <c r="A77" s="862" t="s">
        <v>273</v>
      </c>
      <c r="B77" s="1213">
        <v>46277</v>
      </c>
      <c r="C77" s="1220">
        <v>46277</v>
      </c>
      <c r="D77" s="863">
        <v>2</v>
      </c>
      <c r="E77" s="1214">
        <v>0.95</v>
      </c>
      <c r="F77" s="1194">
        <v>46278</v>
      </c>
      <c r="G77" s="864">
        <v>1</v>
      </c>
    </row>
    <row r="78" spans="1:7">
      <c r="A78" s="862" t="s">
        <v>274</v>
      </c>
      <c r="B78" s="1213">
        <v>46284</v>
      </c>
      <c r="C78" s="896">
        <v>46284</v>
      </c>
      <c r="D78" s="863">
        <v>1</v>
      </c>
      <c r="E78" s="1214">
        <v>0.95</v>
      </c>
      <c r="F78" s="1194">
        <v>46285</v>
      </c>
      <c r="G78" s="864">
        <v>1</v>
      </c>
    </row>
    <row r="79" spans="1:7">
      <c r="A79" s="862" t="s">
        <v>275</v>
      </c>
      <c r="B79" s="1213">
        <v>46292</v>
      </c>
      <c r="C79" s="1220">
        <v>46292</v>
      </c>
      <c r="D79" s="863">
        <v>1</v>
      </c>
      <c r="E79" s="1214">
        <v>0.95</v>
      </c>
      <c r="F79" s="1194">
        <v>46293</v>
      </c>
      <c r="G79" s="864">
        <v>1</v>
      </c>
    </row>
    <row r="80" spans="1:7">
      <c r="A80" s="862" t="s">
        <v>276</v>
      </c>
      <c r="B80" s="1213">
        <v>46298</v>
      </c>
      <c r="C80" s="1220">
        <v>46298</v>
      </c>
      <c r="D80" s="863">
        <v>2</v>
      </c>
      <c r="E80" s="1214">
        <v>0.95</v>
      </c>
      <c r="F80" s="1194">
        <v>46299</v>
      </c>
      <c r="G80" s="864">
        <v>2</v>
      </c>
    </row>
    <row r="81" spans="1:7">
      <c r="A81" s="862" t="s">
        <v>277</v>
      </c>
      <c r="B81" s="1213">
        <v>46305</v>
      </c>
      <c r="C81" s="896">
        <v>46305</v>
      </c>
      <c r="D81" s="863">
        <v>3</v>
      </c>
      <c r="E81" s="1214">
        <v>0.95</v>
      </c>
      <c r="F81" s="1194">
        <v>46306</v>
      </c>
      <c r="G81" s="864">
        <v>1</v>
      </c>
    </row>
    <row r="82" spans="1:7">
      <c r="A82" s="862" t="s">
        <v>278</v>
      </c>
      <c r="B82" s="865"/>
      <c r="C82" s="863"/>
      <c r="D82" s="863"/>
      <c r="E82" s="863"/>
      <c r="F82" s="863"/>
      <c r="G82" s="864"/>
    </row>
    <row r="83" spans="1:7">
      <c r="A83" s="862" t="s">
        <v>279</v>
      </c>
      <c r="B83" s="865"/>
      <c r="C83" s="863"/>
      <c r="D83" s="863"/>
      <c r="E83" s="863"/>
      <c r="F83" s="863"/>
      <c r="G83" s="864"/>
    </row>
    <row r="84" spans="1:7">
      <c r="A84" s="862" t="s">
        <v>280</v>
      </c>
      <c r="B84" s="865"/>
      <c r="C84" s="863"/>
      <c r="D84" s="863"/>
      <c r="E84" s="863"/>
      <c r="F84" s="863"/>
      <c r="G84" s="864"/>
    </row>
    <row r="85" spans="1:7">
      <c r="A85" s="862" t="s">
        <v>281</v>
      </c>
      <c r="B85" s="865"/>
      <c r="C85" s="863"/>
      <c r="D85" s="863"/>
      <c r="E85" s="863"/>
      <c r="F85" s="863"/>
      <c r="G85" s="864"/>
    </row>
    <row r="86" spans="1:7">
      <c r="A86" s="862" t="s">
        <v>282</v>
      </c>
      <c r="B86" s="865"/>
      <c r="C86" s="863"/>
      <c r="D86" s="863"/>
      <c r="E86" s="863"/>
      <c r="F86" s="863"/>
      <c r="G86" s="864"/>
    </row>
    <row r="87" spans="1:7">
      <c r="A87" s="862" t="s">
        <v>283</v>
      </c>
      <c r="B87" s="865"/>
      <c r="C87" s="863"/>
      <c r="D87" s="863"/>
      <c r="E87" s="863"/>
      <c r="F87" s="863"/>
      <c r="G87" s="864"/>
    </row>
    <row r="88" spans="1:7">
      <c r="A88" s="862" t="s">
        <v>284</v>
      </c>
      <c r="B88" s="865"/>
      <c r="C88" s="863"/>
      <c r="D88" s="863"/>
      <c r="E88" s="863"/>
      <c r="F88" s="863"/>
      <c r="G88" s="864"/>
    </row>
    <row r="89" spans="1:7">
      <c r="A89" s="862" t="s">
        <v>285</v>
      </c>
      <c r="B89" s="865"/>
      <c r="C89" s="863"/>
      <c r="D89" s="863"/>
      <c r="E89" s="863"/>
      <c r="F89" s="863"/>
      <c r="G89" s="864"/>
    </row>
    <row r="90" spans="1:7">
      <c r="A90" s="862" t="s">
        <v>286</v>
      </c>
      <c r="B90" s="865"/>
      <c r="C90" s="863"/>
      <c r="D90" s="863"/>
      <c r="E90" s="863"/>
      <c r="F90" s="863"/>
      <c r="G90" s="864"/>
    </row>
    <row r="91" spans="1:7">
      <c r="A91" s="862" t="s">
        <v>287</v>
      </c>
      <c r="B91" s="865"/>
      <c r="C91" s="863"/>
      <c r="D91" s="863"/>
      <c r="E91" s="863"/>
      <c r="F91" s="863"/>
      <c r="G91" s="864"/>
    </row>
    <row r="92" spans="1:7">
      <c r="A92" s="862" t="s">
        <v>288</v>
      </c>
      <c r="B92" s="865"/>
      <c r="C92" s="863"/>
      <c r="D92" s="863"/>
      <c r="E92" s="863"/>
      <c r="F92" s="863"/>
      <c r="G92" s="864"/>
    </row>
    <row r="93" spans="1:7">
      <c r="A93" s="862" t="s">
        <v>289</v>
      </c>
      <c r="B93" s="865"/>
      <c r="C93" s="863"/>
      <c r="D93" s="863"/>
      <c r="E93" s="863"/>
      <c r="F93" s="863"/>
      <c r="G93" s="864"/>
    </row>
    <row r="94" spans="1:7">
      <c r="A94" s="862" t="s">
        <v>290</v>
      </c>
      <c r="B94" s="865"/>
      <c r="C94" s="863"/>
      <c r="D94" s="863"/>
      <c r="E94" s="863"/>
      <c r="F94" s="863"/>
      <c r="G94" s="864"/>
    </row>
    <row r="95" spans="1:7">
      <c r="A95" s="862" t="s">
        <v>291</v>
      </c>
      <c r="B95" s="865"/>
      <c r="C95" s="863"/>
      <c r="D95" s="863"/>
      <c r="E95" s="863"/>
      <c r="F95" s="863"/>
      <c r="G95" s="864"/>
    </row>
    <row r="96" spans="1:7">
      <c r="A96" s="862" t="s">
        <v>292</v>
      </c>
      <c r="B96" s="865"/>
      <c r="C96" s="863"/>
      <c r="D96" s="863"/>
      <c r="E96" s="863"/>
      <c r="F96" s="863"/>
      <c r="G96" s="864"/>
    </row>
    <row r="97" spans="1:7">
      <c r="A97" s="862" t="s">
        <v>293</v>
      </c>
      <c r="B97" s="865"/>
      <c r="C97" s="863"/>
      <c r="D97" s="863"/>
      <c r="E97" s="863"/>
      <c r="F97" s="863"/>
      <c r="G97" s="864"/>
    </row>
    <row r="98" spans="1:7">
      <c r="A98" s="866" t="s">
        <v>294</v>
      </c>
      <c r="B98" s="867"/>
      <c r="C98" s="868"/>
      <c r="D98" s="868"/>
      <c r="E98" s="868"/>
      <c r="F98" s="868"/>
      <c r="G98" s="869"/>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phoneticPr fontId="106" type="noConversion"/>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X301"/>
  <sheetViews>
    <sheetView workbookViewId="0">
      <selection activeCell="F12" sqref="F12"/>
    </sheetView>
  </sheetViews>
  <sheetFormatPr defaultColWidth="9.09765625" defaultRowHeight="13.8"/>
  <cols>
    <col min="1" max="1" width="17" style="4" customWidth="1"/>
    <col min="2" max="2" width="28.19921875" style="4" customWidth="1"/>
    <col min="3" max="3" width="13.09765625" style="4" bestFit="1" customWidth="1"/>
    <col min="4" max="4" width="16.296875" style="4" customWidth="1"/>
    <col min="5" max="5" width="11.796875" style="4" hidden="1" customWidth="1"/>
    <col min="6" max="6" width="11.796875" style="4" customWidth="1"/>
    <col min="7" max="7" width="15.09765625" style="4" customWidth="1"/>
    <col min="8" max="8" width="14.296875" style="4" bestFit="1" customWidth="1"/>
    <col min="9" max="9" width="13.09765625" style="4" customWidth="1"/>
    <col min="10" max="10" width="24" style="4" customWidth="1"/>
    <col min="11" max="11" width="18.09765625" style="4" bestFit="1" customWidth="1"/>
    <col min="12" max="13" width="10.69921875" style="4" bestFit="1" customWidth="1"/>
    <col min="14" max="14" width="9.796875" style="4" bestFit="1" customWidth="1"/>
    <col min="15" max="16" width="10.69921875" style="4" bestFit="1" customWidth="1"/>
    <col min="17" max="17" width="9.796875" style="4" bestFit="1" customWidth="1"/>
    <col min="18" max="21" width="9.8984375" style="4" bestFit="1" customWidth="1"/>
    <col min="22" max="27" width="9.796875" style="4" bestFit="1" customWidth="1"/>
    <col min="28" max="68" width="9.8984375" style="4" bestFit="1" customWidth="1"/>
    <col min="69" max="88" width="9.296875" style="4" bestFit="1" customWidth="1"/>
    <col min="89" max="97" width="9.19921875" style="4" bestFit="1" customWidth="1"/>
    <col min="98" max="119" width="10.09765625" style="4" bestFit="1" customWidth="1"/>
    <col min="120" max="128" width="9.19921875" style="4" bestFit="1" customWidth="1"/>
    <col min="129" max="149" width="9.296875" style="4" bestFit="1" customWidth="1"/>
    <col min="150" max="189" width="9.19921875" style="4" bestFit="1" customWidth="1"/>
    <col min="190" max="211" width="9.8984375" style="4" bestFit="1" customWidth="1"/>
    <col min="212" max="220" width="9.19921875" style="4" bestFit="1" customWidth="1"/>
    <col min="221" max="241" width="9.796875" style="4" bestFit="1" customWidth="1"/>
    <col min="242" max="250" width="9.19921875" style="4" bestFit="1" customWidth="1"/>
    <col min="251" max="272" width="9.296875" style="4" bestFit="1" customWidth="1"/>
    <col min="273" max="281" width="9.19921875" style="4" bestFit="1" customWidth="1"/>
    <col min="282" max="302" width="10" style="4" bestFit="1" customWidth="1"/>
    <col min="303" max="311" width="9.19921875" style="4" bestFit="1" customWidth="1"/>
    <col min="312" max="333" width="9.796875" style="4" bestFit="1" customWidth="1"/>
    <col min="334" max="373" width="9.19921875" style="4" bestFit="1" customWidth="1"/>
    <col min="374" max="392" width="9.796875" style="4" bestFit="1" customWidth="1"/>
    <col min="393" max="401" width="9.19921875" style="4" bestFit="1" customWidth="1"/>
    <col min="402" max="423" width="9.8984375" style="4" bestFit="1" customWidth="1"/>
    <col min="424" max="432" width="9.19921875" style="4" bestFit="1" customWidth="1"/>
    <col min="433" max="453" width="9.296875" style="4" bestFit="1" customWidth="1"/>
    <col min="454" max="462" width="9.19921875" style="4" bestFit="1" customWidth="1"/>
    <col min="463" max="484" width="10.09765625" style="4" bestFit="1" customWidth="1"/>
    <col min="485" max="493" width="9.19921875" style="4" bestFit="1" customWidth="1"/>
    <col min="494" max="514" width="9.296875" style="4" bestFit="1" customWidth="1"/>
    <col min="515" max="554" width="9.19921875" style="4" bestFit="1" customWidth="1"/>
    <col min="555" max="576" width="9.8984375" style="4" bestFit="1" customWidth="1"/>
    <col min="577" max="585" width="9.19921875" style="4" bestFit="1" customWidth="1"/>
    <col min="586" max="606" width="9.796875" style="4" bestFit="1" customWidth="1"/>
    <col min="607" max="615" width="9.19921875" style="4" bestFit="1" customWidth="1"/>
    <col min="616" max="637" width="9.296875" style="4" bestFit="1" customWidth="1"/>
    <col min="638" max="646" width="9.19921875" style="4" bestFit="1" customWidth="1"/>
    <col min="647" max="667" width="10" style="4" bestFit="1" customWidth="1"/>
    <col min="668" max="676" width="9.19921875" style="4" bestFit="1" customWidth="1"/>
    <col min="677" max="681" width="9.796875" style="4" bestFit="1" customWidth="1"/>
    <col min="682" max="682" width="11.296875" style="4" bestFit="1" customWidth="1"/>
    <col min="683" max="683" width="9.09765625" style="4"/>
    <col min="684" max="684" width="9.296875" style="4" bestFit="1" customWidth="1"/>
    <col min="685" max="688" width="9.296875" style="4" customWidth="1"/>
    <col min="689" max="689" width="11.296875" style="764" bestFit="1" customWidth="1"/>
    <col min="690" max="690" width="9.19921875" style="764" bestFit="1" customWidth="1"/>
    <col min="691" max="691" width="9.09765625" style="4"/>
    <col min="692" max="692" width="12.796875" style="4" bestFit="1" customWidth="1"/>
    <col min="693" max="693" width="8.8984375" style="4" bestFit="1" customWidth="1"/>
    <col min="694" max="694" width="9.796875" style="4" bestFit="1" customWidth="1"/>
    <col min="695" max="701" width="8.8984375" style="4" bestFit="1" customWidth="1"/>
    <col min="702" max="703" width="9.8984375" style="4" bestFit="1" customWidth="1"/>
    <col min="704" max="709" width="9.796875" style="4" bestFit="1" customWidth="1"/>
    <col min="710" max="718" width="8.8984375" style="4" bestFit="1" customWidth="1"/>
    <col min="719" max="740" width="9.8984375" style="4" bestFit="1" customWidth="1"/>
    <col min="741" max="744" width="8.296875" style="4" bestFit="1" customWidth="1"/>
    <col min="745" max="770" width="9.296875" style="4" bestFit="1" customWidth="1"/>
    <col min="771" max="801" width="10.09765625" style="4" bestFit="1" customWidth="1"/>
    <col min="802" max="831" width="9.296875" style="4" bestFit="1" customWidth="1"/>
    <col min="832" max="862" width="8.8984375" style="4" bestFit="1" customWidth="1"/>
    <col min="863" max="893" width="9.8984375" style="4" bestFit="1" customWidth="1"/>
    <col min="894" max="923" width="9.796875" style="4" bestFit="1" customWidth="1"/>
    <col min="924" max="954" width="9.296875" style="4" bestFit="1" customWidth="1"/>
    <col min="955" max="984" width="10" style="4" bestFit="1" customWidth="1"/>
    <col min="985" max="1015" width="9.796875" style="4" bestFit="1" customWidth="1"/>
    <col min="1016" max="1046" width="9.19921875" style="4" bestFit="1" customWidth="1"/>
    <col min="1047" max="1074" width="9.796875" style="4" bestFit="1" customWidth="1"/>
    <col min="1075" max="1105" width="9.8984375" style="4" bestFit="1" customWidth="1"/>
    <col min="1106" max="1135" width="9.296875" style="4" bestFit="1" customWidth="1"/>
    <col min="1136" max="1166" width="10.09765625" style="4" bestFit="1" customWidth="1"/>
    <col min="1167" max="1196" width="9.296875" style="4" bestFit="1" customWidth="1"/>
    <col min="1197" max="1227" width="8.8984375" style="4" bestFit="1" customWidth="1"/>
    <col min="1228" max="1258" width="9.8984375" style="4" bestFit="1" customWidth="1"/>
    <col min="1259" max="1288" width="9.796875" style="4" bestFit="1" customWidth="1"/>
    <col min="1289" max="1319" width="9.296875" style="4" bestFit="1" customWidth="1"/>
    <col min="1320" max="1349" width="10" style="4" bestFit="1" customWidth="1"/>
    <col min="1350" max="1365" width="9.796875" style="4" bestFit="1" customWidth="1"/>
    <col min="1366" max="16384" width="9.09765625" style="4"/>
  </cols>
  <sheetData>
    <row r="1" spans="1:690" s="7" customFormat="1" ht="39" customHeight="1">
      <c r="A1" s="740" t="s">
        <v>411</v>
      </c>
      <c r="B1" s="740" t="s">
        <v>410</v>
      </c>
      <c r="C1" s="740" t="s">
        <v>413</v>
      </c>
      <c r="D1" s="740" t="s">
        <v>412</v>
      </c>
      <c r="E1" s="740" t="s">
        <v>418</v>
      </c>
      <c r="F1" s="740" t="s">
        <v>416</v>
      </c>
      <c r="G1" s="740" t="s">
        <v>417</v>
      </c>
      <c r="H1" s="740" t="s">
        <v>28</v>
      </c>
      <c r="I1" s="740" t="s">
        <v>986</v>
      </c>
      <c r="J1" s="740" t="s">
        <v>987</v>
      </c>
      <c r="L1" s="7" t="s">
        <v>1023</v>
      </c>
      <c r="M1" s="4"/>
      <c r="N1" s="4"/>
      <c r="O1" s="4"/>
      <c r="P1" s="4"/>
      <c r="ZM1" s="765"/>
      <c r="ZN1" s="765"/>
    </row>
    <row r="2" spans="1:690">
      <c r="A2" s="957" t="s">
        <v>1045</v>
      </c>
      <c r="B2" s="958" t="s">
        <v>926</v>
      </c>
      <c r="C2" s="959">
        <v>321070</v>
      </c>
      <c r="D2" s="960" t="s">
        <v>1259</v>
      </c>
      <c r="E2" s="961">
        <v>296255</v>
      </c>
      <c r="F2" s="959">
        <v>296255</v>
      </c>
      <c r="G2" s="961">
        <f>C2-F2</f>
        <v>24815</v>
      </c>
      <c r="H2" s="961">
        <f>F2-E2</f>
        <v>0</v>
      </c>
      <c r="I2" s="962">
        <f>H2/C2</f>
        <v>0</v>
      </c>
      <c r="J2" s="769"/>
      <c r="L2" s="902">
        <f>F2/C2</f>
        <v>0.92271155822717787</v>
      </c>
    </row>
    <row r="3" spans="1:690">
      <c r="A3" s="957" t="s">
        <v>1046</v>
      </c>
      <c r="B3" s="958" t="s">
        <v>1050</v>
      </c>
      <c r="C3" s="959">
        <v>99925</v>
      </c>
      <c r="D3" s="960" t="s">
        <v>1259</v>
      </c>
      <c r="E3" s="961">
        <v>99925</v>
      </c>
      <c r="F3" s="959">
        <v>93475</v>
      </c>
      <c r="G3" s="961">
        <f t="shared" ref="G3:G5" si="0">C3-F3</f>
        <v>6450</v>
      </c>
      <c r="H3" s="961">
        <f t="shared" ref="H3:H5" si="1">F3-E3</f>
        <v>-6450</v>
      </c>
      <c r="I3" s="962">
        <f t="shared" ref="I3:I5" si="2">H3/C3</f>
        <v>-6.4548411308481365E-2</v>
      </c>
      <c r="J3" s="769"/>
      <c r="L3" s="902">
        <f t="shared" ref="L3:L20" si="3">F3/C3</f>
        <v>0.93545158869151868</v>
      </c>
    </row>
    <row r="4" spans="1:690" ht="14.4" thickBot="1">
      <c r="A4" s="963" t="s">
        <v>1047</v>
      </c>
      <c r="B4" s="964" t="s">
        <v>1051</v>
      </c>
      <c r="C4" s="965">
        <v>107100</v>
      </c>
      <c r="D4" s="966" t="s">
        <v>1259</v>
      </c>
      <c r="E4" s="967">
        <v>107100</v>
      </c>
      <c r="F4" s="965">
        <v>81600</v>
      </c>
      <c r="G4" s="967">
        <f t="shared" si="0"/>
        <v>25500</v>
      </c>
      <c r="H4" s="967">
        <f t="shared" si="1"/>
        <v>-25500</v>
      </c>
      <c r="I4" s="968">
        <f t="shared" si="2"/>
        <v>-0.23809523809523808</v>
      </c>
      <c r="J4" s="769"/>
      <c r="L4" s="902">
        <f t="shared" si="3"/>
        <v>0.76190476190476186</v>
      </c>
    </row>
    <row r="5" spans="1:690" ht="14.4" thickBot="1">
      <c r="A5" s="963" t="s">
        <v>1260</v>
      </c>
      <c r="B5" s="1165" t="s">
        <v>1261</v>
      </c>
      <c r="C5" s="1166">
        <v>72730</v>
      </c>
      <c r="D5" s="1167" t="s">
        <v>1259</v>
      </c>
      <c r="E5" s="1168">
        <v>72730</v>
      </c>
      <c r="F5" s="1166">
        <v>53900</v>
      </c>
      <c r="G5" s="967">
        <f t="shared" si="0"/>
        <v>18830</v>
      </c>
      <c r="H5" s="967">
        <f t="shared" si="1"/>
        <v>-18830</v>
      </c>
      <c r="I5" s="968">
        <f t="shared" si="2"/>
        <v>-0.25890279114533205</v>
      </c>
      <c r="J5" s="1169"/>
      <c r="L5" s="902">
        <f t="shared" si="3"/>
        <v>0.7410972088546679</v>
      </c>
    </row>
    <row r="6" spans="1:690">
      <c r="A6" s="738" t="s">
        <v>1073</v>
      </c>
      <c r="B6" s="766" t="s">
        <v>1257</v>
      </c>
      <c r="C6" s="767">
        <v>8370</v>
      </c>
      <c r="D6" s="738" t="s">
        <v>1258</v>
      </c>
      <c r="E6" s="739"/>
      <c r="F6" s="739">
        <v>6965</v>
      </c>
      <c r="G6" s="739">
        <f>C6-F6</f>
        <v>1405</v>
      </c>
      <c r="H6" s="739">
        <f t="shared" ref="H6:H20" si="4">F6-E6</f>
        <v>6965</v>
      </c>
      <c r="I6" s="786">
        <f t="shared" ref="I6:I13" si="5">H6/C6</f>
        <v>0.83213859020310632</v>
      </c>
      <c r="J6" s="769"/>
      <c r="L6" s="902">
        <f t="shared" si="3"/>
        <v>0.83213859020310632</v>
      </c>
    </row>
    <row r="7" spans="1:690">
      <c r="A7" s="738" t="s">
        <v>1073</v>
      </c>
      <c r="B7" s="766" t="s">
        <v>1256</v>
      </c>
      <c r="C7" s="767">
        <v>15638</v>
      </c>
      <c r="D7" s="738" t="s">
        <v>1258</v>
      </c>
      <c r="E7" s="739"/>
      <c r="F7" s="767">
        <v>13112</v>
      </c>
      <c r="G7" s="739">
        <f t="shared" ref="G7:G20" si="6">C7-F7</f>
        <v>2526</v>
      </c>
      <c r="H7" s="739">
        <f t="shared" si="4"/>
        <v>13112</v>
      </c>
      <c r="I7" s="786">
        <f t="shared" si="5"/>
        <v>0.83847039263332912</v>
      </c>
      <c r="J7" s="913"/>
      <c r="L7" s="902">
        <f t="shared" si="3"/>
        <v>0.83847039263332912</v>
      </c>
    </row>
    <row r="8" spans="1:690">
      <c r="A8" s="738" t="s">
        <v>1263</v>
      </c>
      <c r="B8" s="766" t="s">
        <v>1262</v>
      </c>
      <c r="C8" s="767">
        <v>3865</v>
      </c>
      <c r="D8" s="738" t="s">
        <v>1259</v>
      </c>
      <c r="E8" s="739"/>
      <c r="F8" s="767">
        <v>3865</v>
      </c>
      <c r="G8" s="739">
        <f t="shared" si="6"/>
        <v>0</v>
      </c>
      <c r="H8" s="739">
        <f t="shared" si="4"/>
        <v>3865</v>
      </c>
      <c r="I8" s="786">
        <f t="shared" si="5"/>
        <v>1</v>
      </c>
      <c r="J8" s="913"/>
      <c r="L8" s="902">
        <f t="shared" si="3"/>
        <v>1</v>
      </c>
    </row>
    <row r="9" spans="1:690">
      <c r="A9" s="738"/>
      <c r="B9" s="766" t="s">
        <v>1281</v>
      </c>
      <c r="C9" s="767">
        <v>12223</v>
      </c>
      <c r="D9" s="738" t="s">
        <v>1258</v>
      </c>
      <c r="E9" s="739"/>
      <c r="F9" s="767">
        <v>8178</v>
      </c>
      <c r="G9" s="739">
        <f t="shared" si="6"/>
        <v>4045</v>
      </c>
      <c r="H9" s="739">
        <f t="shared" si="4"/>
        <v>8178</v>
      </c>
      <c r="I9" s="786">
        <f t="shared" si="5"/>
        <v>0.66906651394911232</v>
      </c>
      <c r="J9" s="769"/>
      <c r="L9" s="902">
        <f t="shared" si="3"/>
        <v>0.66906651394911232</v>
      </c>
    </row>
    <row r="10" spans="1:690">
      <c r="A10" s="738"/>
      <c r="B10" s="766" t="s">
        <v>1282</v>
      </c>
      <c r="C10" s="767">
        <v>13221</v>
      </c>
      <c r="D10" s="738" t="s">
        <v>1258</v>
      </c>
      <c r="E10" s="739"/>
      <c r="F10" s="767">
        <v>9239</v>
      </c>
      <c r="G10" s="739">
        <f t="shared" si="6"/>
        <v>3982</v>
      </c>
      <c r="H10" s="739">
        <f t="shared" si="4"/>
        <v>9239</v>
      </c>
      <c r="I10" s="786">
        <f t="shared" si="5"/>
        <v>0.69881249527267231</v>
      </c>
      <c r="J10" s="769"/>
      <c r="K10" s="4">
        <f>80800+800</f>
        <v>81600</v>
      </c>
      <c r="L10" s="902">
        <f t="shared" si="3"/>
        <v>0.69881249527267231</v>
      </c>
    </row>
    <row r="11" spans="1:690">
      <c r="A11" s="738"/>
      <c r="B11" s="766" t="s">
        <v>1429</v>
      </c>
      <c r="C11" s="767">
        <v>23700</v>
      </c>
      <c r="D11" s="960" t="s">
        <v>1258</v>
      </c>
      <c r="E11" s="739"/>
      <c r="F11" s="767">
        <v>4998</v>
      </c>
      <c r="G11" s="739">
        <f t="shared" si="6"/>
        <v>18702</v>
      </c>
      <c r="H11" s="739">
        <f t="shared" si="4"/>
        <v>4998</v>
      </c>
      <c r="I11" s="786">
        <f t="shared" si="5"/>
        <v>0.21088607594936709</v>
      </c>
      <c r="J11" s="769"/>
      <c r="L11" s="902">
        <f t="shared" si="3"/>
        <v>0.21088607594936709</v>
      </c>
    </row>
    <row r="12" spans="1:690">
      <c r="A12" s="738"/>
      <c r="B12" s="766" t="s">
        <v>1430</v>
      </c>
      <c r="C12" s="767">
        <v>27310</v>
      </c>
      <c r="D12" s="960" t="s">
        <v>1259</v>
      </c>
      <c r="E12" s="739"/>
      <c r="F12" s="767">
        <v>7972</v>
      </c>
      <c r="G12" s="739">
        <f t="shared" si="6"/>
        <v>19338</v>
      </c>
      <c r="H12" s="739">
        <f t="shared" si="4"/>
        <v>7972</v>
      </c>
      <c r="I12" s="786">
        <f t="shared" si="5"/>
        <v>0.29190772610765287</v>
      </c>
      <c r="J12" s="769"/>
      <c r="K12" s="870"/>
      <c r="L12" s="902">
        <f t="shared" si="3"/>
        <v>0.29190772610765287</v>
      </c>
    </row>
    <row r="13" spans="1:690">
      <c r="A13" s="738"/>
      <c r="B13" s="766" t="s">
        <v>1108</v>
      </c>
      <c r="C13" s="767">
        <v>48485</v>
      </c>
      <c r="D13" s="738" t="s">
        <v>1259</v>
      </c>
      <c r="E13" s="739"/>
      <c r="F13" s="767">
        <v>18078</v>
      </c>
      <c r="G13" s="739">
        <f t="shared" si="6"/>
        <v>30407</v>
      </c>
      <c r="H13" s="739">
        <f t="shared" si="4"/>
        <v>18078</v>
      </c>
      <c r="I13" s="786">
        <f t="shared" si="5"/>
        <v>0.37285758482004744</v>
      </c>
      <c r="J13" s="769"/>
      <c r="L13" s="902">
        <f t="shared" si="3"/>
        <v>0.37285758482004744</v>
      </c>
    </row>
    <row r="14" spans="1:690">
      <c r="A14" s="738"/>
      <c r="B14" s="766"/>
      <c r="C14" s="767"/>
      <c r="D14" s="738"/>
      <c r="E14" s="739"/>
      <c r="F14" s="767"/>
      <c r="G14" s="739">
        <f t="shared" si="6"/>
        <v>0</v>
      </c>
      <c r="H14" s="739">
        <f t="shared" si="4"/>
        <v>0</v>
      </c>
      <c r="I14" s="786"/>
      <c r="J14" s="769"/>
      <c r="L14" s="902" t="e">
        <f t="shared" si="3"/>
        <v>#DIV/0!</v>
      </c>
    </row>
    <row r="15" spans="1:690">
      <c r="A15" s="738"/>
      <c r="B15" s="766"/>
      <c r="C15" s="767"/>
      <c r="D15" s="738"/>
      <c r="E15" s="767"/>
      <c r="F15" s="767"/>
      <c r="G15" s="739">
        <f t="shared" si="6"/>
        <v>0</v>
      </c>
      <c r="H15" s="739">
        <f t="shared" si="4"/>
        <v>0</v>
      </c>
      <c r="I15" s="786"/>
      <c r="J15" s="769"/>
      <c r="K15" s="870"/>
      <c r="L15" s="902" t="e">
        <f t="shared" si="3"/>
        <v>#DIV/0!</v>
      </c>
    </row>
    <row r="16" spans="1:690">
      <c r="A16" s="738"/>
      <c r="B16" s="766"/>
      <c r="C16" s="767"/>
      <c r="D16" s="738"/>
      <c r="E16" s="767"/>
      <c r="F16" s="767"/>
      <c r="G16" s="739">
        <f t="shared" si="6"/>
        <v>0</v>
      </c>
      <c r="H16" s="739">
        <f t="shared" si="4"/>
        <v>0</v>
      </c>
      <c r="I16" s="786"/>
      <c r="J16" s="769"/>
      <c r="L16" s="902" t="e">
        <f t="shared" si="3"/>
        <v>#DIV/0!</v>
      </c>
    </row>
    <row r="17" spans="1:700">
      <c r="A17" s="738"/>
      <c r="B17" s="766"/>
      <c r="C17" s="767"/>
      <c r="D17" s="738"/>
      <c r="E17" s="767"/>
      <c r="F17" s="767"/>
      <c r="G17" s="739">
        <f t="shared" si="6"/>
        <v>0</v>
      </c>
      <c r="H17" s="739">
        <f t="shared" si="4"/>
        <v>0</v>
      </c>
      <c r="I17" s="786"/>
      <c r="J17" s="769"/>
      <c r="L17" s="902" t="e">
        <f t="shared" si="3"/>
        <v>#DIV/0!</v>
      </c>
    </row>
    <row r="18" spans="1:700">
      <c r="A18" s="738"/>
      <c r="B18" s="766"/>
      <c r="C18" s="767"/>
      <c r="D18" s="738"/>
      <c r="E18" s="767"/>
      <c r="F18" s="767"/>
      <c r="G18" s="739">
        <f t="shared" si="6"/>
        <v>0</v>
      </c>
      <c r="H18" s="739">
        <f t="shared" si="4"/>
        <v>0</v>
      </c>
      <c r="I18" s="786"/>
      <c r="J18" s="769"/>
      <c r="L18" s="902" t="e">
        <f t="shared" si="3"/>
        <v>#DIV/0!</v>
      </c>
    </row>
    <row r="19" spans="1:700">
      <c r="A19" s="738"/>
      <c r="B19" s="766"/>
      <c r="C19" s="767"/>
      <c r="D19" s="738"/>
      <c r="E19" s="767"/>
      <c r="F19" s="767"/>
      <c r="G19" s="739">
        <f t="shared" si="6"/>
        <v>0</v>
      </c>
      <c r="H19" s="739">
        <f t="shared" si="4"/>
        <v>0</v>
      </c>
      <c r="I19" s="786"/>
      <c r="J19" s="769"/>
      <c r="L19" s="902" t="e">
        <f t="shared" si="3"/>
        <v>#DIV/0!</v>
      </c>
    </row>
    <row r="20" spans="1:700">
      <c r="A20" s="738"/>
      <c r="B20" s="766"/>
      <c r="C20" s="767"/>
      <c r="D20" s="738"/>
      <c r="E20" s="767"/>
      <c r="F20" s="767"/>
      <c r="G20" s="739">
        <f t="shared" si="6"/>
        <v>0</v>
      </c>
      <c r="H20" s="739">
        <f t="shared" si="4"/>
        <v>0</v>
      </c>
      <c r="I20" s="786"/>
      <c r="J20" s="769"/>
      <c r="L20" s="902" t="e">
        <f t="shared" si="3"/>
        <v>#DIV/0!</v>
      </c>
    </row>
    <row r="21" spans="1:700">
      <c r="A21" s="738" t="s">
        <v>218</v>
      </c>
      <c r="B21" s="766" t="s">
        <v>218</v>
      </c>
      <c r="C21" s="767" t="s">
        <v>218</v>
      </c>
      <c r="D21" s="738" t="s">
        <v>218</v>
      </c>
      <c r="E21" s="767" t="s">
        <v>218</v>
      </c>
      <c r="F21" s="767" t="s">
        <v>218</v>
      </c>
      <c r="G21" s="739"/>
      <c r="H21" s="739"/>
      <c r="I21" s="767" t="s">
        <v>218</v>
      </c>
      <c r="J21" s="769"/>
    </row>
    <row r="22" spans="1:700">
      <c r="A22" s="738" t="s">
        <v>218</v>
      </c>
      <c r="B22" s="766" t="s">
        <v>218</v>
      </c>
      <c r="C22" s="767" t="s">
        <v>218</v>
      </c>
      <c r="D22" s="738" t="s">
        <v>218</v>
      </c>
      <c r="E22" s="767" t="s">
        <v>218</v>
      </c>
      <c r="F22" s="767" t="s">
        <v>218</v>
      </c>
      <c r="G22" s="767" t="s">
        <v>218</v>
      </c>
      <c r="H22" s="767" t="s">
        <v>218</v>
      </c>
      <c r="I22" s="767" t="s">
        <v>218</v>
      </c>
      <c r="J22" s="769"/>
      <c r="K22" s="914"/>
    </row>
    <row r="23" spans="1:700">
      <c r="A23" s="738" t="s">
        <v>218</v>
      </c>
      <c r="B23" s="766" t="s">
        <v>218</v>
      </c>
      <c r="C23" s="767" t="s">
        <v>218</v>
      </c>
      <c r="D23" s="738" t="s">
        <v>218</v>
      </c>
      <c r="E23" s="767" t="s">
        <v>218</v>
      </c>
      <c r="F23" s="767" t="s">
        <v>218</v>
      </c>
      <c r="G23" s="767" t="s">
        <v>218</v>
      </c>
      <c r="H23" s="767" t="s">
        <v>218</v>
      </c>
      <c r="I23" s="767" t="s">
        <v>218</v>
      </c>
      <c r="J23" s="769"/>
    </row>
    <row r="24" spans="1:700">
      <c r="A24" s="770"/>
      <c r="B24" s="768"/>
      <c r="C24" s="769"/>
      <c r="D24" s="770"/>
      <c r="E24" s="769"/>
      <c r="F24" s="769"/>
      <c r="G24" s="769"/>
      <c r="H24" s="769"/>
      <c r="I24" s="769"/>
      <c r="J24" s="769"/>
    </row>
    <row r="25" spans="1:700">
      <c r="A25" s="770"/>
      <c r="B25" s="768"/>
      <c r="C25" s="768"/>
      <c r="D25" s="770"/>
      <c r="E25" s="769"/>
      <c r="F25" s="769"/>
      <c r="G25" s="769"/>
      <c r="H25" s="769"/>
      <c r="I25" s="769"/>
      <c r="J25" s="769"/>
    </row>
    <row r="32" spans="1:700" hidden="1">
      <c r="A32" s="764" t="s">
        <v>838</v>
      </c>
      <c r="B32" s="764" t="s">
        <v>839</v>
      </c>
      <c r="C32" s="764" t="s">
        <v>858</v>
      </c>
      <c r="D32" s="764" t="s">
        <v>859</v>
      </c>
      <c r="E32" s="764" t="s">
        <v>860</v>
      </c>
      <c r="F32" s="764" t="s">
        <v>1015</v>
      </c>
      <c r="G32" s="764" t="s">
        <v>861</v>
      </c>
      <c r="I32" s="773" t="s">
        <v>12</v>
      </c>
      <c r="J32" s="771">
        <v>45319</v>
      </c>
      <c r="K32" s="771">
        <v>45320</v>
      </c>
      <c r="L32" s="771">
        <v>45321</v>
      </c>
      <c r="M32" s="771">
        <v>45322</v>
      </c>
      <c r="N32" s="771">
        <v>45323</v>
      </c>
      <c r="O32" s="771">
        <v>45324</v>
      </c>
      <c r="P32" s="771">
        <v>45325</v>
      </c>
      <c r="Q32" s="771">
        <v>45326</v>
      </c>
      <c r="R32" s="771">
        <v>45327</v>
      </c>
      <c r="S32" s="771">
        <v>45328</v>
      </c>
      <c r="T32" s="771">
        <v>45329</v>
      </c>
      <c r="U32" s="771">
        <v>45330</v>
      </c>
      <c r="V32" s="771">
        <v>45331</v>
      </c>
      <c r="W32" s="771">
        <v>45332</v>
      </c>
      <c r="X32" s="771">
        <v>45333</v>
      </c>
      <c r="Y32" s="771">
        <v>45334</v>
      </c>
      <c r="Z32" s="771">
        <v>45335</v>
      </c>
      <c r="AA32" s="771">
        <v>45336</v>
      </c>
      <c r="AB32" s="771">
        <v>45337</v>
      </c>
      <c r="AC32" s="771">
        <v>45338</v>
      </c>
      <c r="AD32" s="771">
        <v>45339</v>
      </c>
      <c r="AE32" s="771">
        <v>45340</v>
      </c>
      <c r="AF32" s="771">
        <v>45341</v>
      </c>
      <c r="AG32" s="771">
        <v>45342</v>
      </c>
      <c r="AH32" s="771">
        <v>45343</v>
      </c>
      <c r="AI32" s="771">
        <v>45344</v>
      </c>
      <c r="AJ32" s="771">
        <v>45345</v>
      </c>
      <c r="AK32" s="771">
        <v>45346</v>
      </c>
      <c r="AL32" s="771">
        <v>45347</v>
      </c>
      <c r="AM32" s="771">
        <v>45348</v>
      </c>
      <c r="AN32" s="771">
        <v>45349</v>
      </c>
      <c r="AO32" s="771">
        <v>45350</v>
      </c>
      <c r="AP32" s="771">
        <v>45351</v>
      </c>
      <c r="AQ32" s="771">
        <v>45352</v>
      </c>
      <c r="AR32" s="771">
        <v>45353</v>
      </c>
      <c r="AS32" s="771">
        <v>45354</v>
      </c>
      <c r="AT32" s="771">
        <v>45355</v>
      </c>
      <c r="AU32" s="771">
        <v>45356</v>
      </c>
      <c r="AV32" s="771">
        <v>45357</v>
      </c>
      <c r="AW32" s="771">
        <v>45358</v>
      </c>
      <c r="AX32" s="771">
        <v>45359</v>
      </c>
      <c r="AY32" s="771">
        <v>45360</v>
      </c>
      <c r="AZ32" s="771">
        <v>45361</v>
      </c>
      <c r="BA32" s="771">
        <v>45362</v>
      </c>
      <c r="BB32" s="771">
        <v>45363</v>
      </c>
      <c r="BC32" s="771">
        <v>45364</v>
      </c>
      <c r="BD32" s="771">
        <v>45365</v>
      </c>
      <c r="BE32" s="771">
        <v>45366</v>
      </c>
      <c r="BF32" s="771">
        <v>45367</v>
      </c>
      <c r="BG32" s="771">
        <v>45368</v>
      </c>
      <c r="BH32" s="771">
        <v>45369</v>
      </c>
      <c r="BI32" s="771">
        <v>45370</v>
      </c>
      <c r="BJ32" s="771">
        <v>45371</v>
      </c>
      <c r="BK32" s="771">
        <v>45372</v>
      </c>
      <c r="BL32" s="771">
        <v>45373</v>
      </c>
      <c r="BM32" s="771">
        <v>45374</v>
      </c>
      <c r="BN32" s="771">
        <v>45375</v>
      </c>
      <c r="BO32" s="771">
        <v>45376</v>
      </c>
      <c r="BP32" s="771">
        <v>45377</v>
      </c>
      <c r="BQ32" s="771">
        <v>45378</v>
      </c>
      <c r="BR32" s="771">
        <v>45379</v>
      </c>
      <c r="BS32" s="771">
        <v>45380</v>
      </c>
      <c r="BT32" s="771">
        <v>45381</v>
      </c>
      <c r="BU32" s="771">
        <v>45382</v>
      </c>
      <c r="BV32" s="771">
        <v>45383</v>
      </c>
      <c r="BW32" s="771">
        <v>45384</v>
      </c>
      <c r="BX32" s="771">
        <v>45385</v>
      </c>
      <c r="BY32" s="771">
        <v>45386</v>
      </c>
      <c r="BZ32" s="771">
        <v>45387</v>
      </c>
      <c r="CA32" s="771">
        <v>45388</v>
      </c>
      <c r="CB32" s="771">
        <v>45389</v>
      </c>
      <c r="CC32" s="771">
        <v>45390</v>
      </c>
      <c r="CD32" s="771">
        <v>45391</v>
      </c>
      <c r="CE32" s="771">
        <v>45392</v>
      </c>
      <c r="CF32" s="771">
        <v>45393</v>
      </c>
      <c r="CG32" s="771">
        <v>45394</v>
      </c>
      <c r="CH32" s="771">
        <v>45395</v>
      </c>
      <c r="CI32" s="771">
        <v>45396</v>
      </c>
      <c r="CJ32" s="771">
        <v>45397</v>
      </c>
      <c r="CK32" s="771">
        <v>45398</v>
      </c>
      <c r="CL32" s="771">
        <v>45399</v>
      </c>
      <c r="CM32" s="771">
        <v>45400</v>
      </c>
      <c r="CN32" s="771">
        <v>45401</v>
      </c>
      <c r="CO32" s="771">
        <v>45402</v>
      </c>
      <c r="CP32" s="771">
        <v>45403</v>
      </c>
      <c r="CQ32" s="771">
        <v>45404</v>
      </c>
      <c r="CR32" s="771">
        <v>45405</v>
      </c>
      <c r="CS32" s="771">
        <v>45406</v>
      </c>
      <c r="CT32" s="771">
        <v>45407</v>
      </c>
      <c r="CU32" s="771">
        <v>45408</v>
      </c>
      <c r="CV32" s="771">
        <v>45409</v>
      </c>
      <c r="CW32" s="771">
        <v>45410</v>
      </c>
      <c r="CX32" s="771">
        <v>45411</v>
      </c>
      <c r="CY32" s="771">
        <v>45412</v>
      </c>
      <c r="CZ32" s="771">
        <v>45413</v>
      </c>
      <c r="DA32" s="771">
        <v>45414</v>
      </c>
      <c r="DB32" s="771">
        <v>45415</v>
      </c>
      <c r="DC32" s="771">
        <v>45416</v>
      </c>
      <c r="DD32" s="771">
        <v>45417</v>
      </c>
      <c r="DE32" s="771">
        <v>45418</v>
      </c>
      <c r="DF32" s="771">
        <v>45419</v>
      </c>
      <c r="DG32" s="771">
        <v>45420</v>
      </c>
      <c r="DH32" s="771">
        <v>45421</v>
      </c>
      <c r="DI32" s="771">
        <v>45422</v>
      </c>
      <c r="DJ32" s="771">
        <v>45423</v>
      </c>
      <c r="DK32" s="771">
        <v>45424</v>
      </c>
      <c r="DL32" s="771">
        <v>45425</v>
      </c>
      <c r="DM32" s="771">
        <v>45426</v>
      </c>
      <c r="DN32" s="771">
        <v>45427</v>
      </c>
      <c r="DO32" s="771">
        <v>45428</v>
      </c>
      <c r="DP32" s="771">
        <v>45429</v>
      </c>
      <c r="DQ32" s="771">
        <v>45430</v>
      </c>
      <c r="DR32" s="771">
        <v>45431</v>
      </c>
      <c r="DS32" s="771">
        <v>45432</v>
      </c>
      <c r="DT32" s="771">
        <v>45433</v>
      </c>
      <c r="DU32" s="771">
        <v>45434</v>
      </c>
      <c r="DV32" s="771">
        <v>45435</v>
      </c>
      <c r="DW32" s="771">
        <v>45436</v>
      </c>
      <c r="DX32" s="771">
        <v>45437</v>
      </c>
      <c r="DY32" s="771">
        <v>45438</v>
      </c>
      <c r="DZ32" s="771">
        <v>45439</v>
      </c>
      <c r="EA32" s="771">
        <v>45440</v>
      </c>
      <c r="EB32" s="771">
        <v>45441</v>
      </c>
      <c r="EC32" s="771">
        <v>45442</v>
      </c>
      <c r="ED32" s="771">
        <v>45443</v>
      </c>
      <c r="EE32" s="771">
        <v>45444</v>
      </c>
      <c r="EF32" s="771">
        <v>45445</v>
      </c>
      <c r="EG32" s="771">
        <v>45446</v>
      </c>
      <c r="EH32" s="771">
        <v>45447</v>
      </c>
      <c r="EI32" s="771">
        <v>45448</v>
      </c>
      <c r="EJ32" s="771">
        <v>45449</v>
      </c>
      <c r="EK32" s="771">
        <v>45450</v>
      </c>
      <c r="EL32" s="771">
        <v>45451</v>
      </c>
      <c r="EM32" s="771">
        <v>45452</v>
      </c>
      <c r="EN32" s="771">
        <v>45453</v>
      </c>
      <c r="EO32" s="771">
        <v>45454</v>
      </c>
      <c r="EP32" s="771">
        <v>45455</v>
      </c>
      <c r="EQ32" s="771">
        <v>45456</v>
      </c>
      <c r="ER32" s="771">
        <v>45457</v>
      </c>
      <c r="ES32" s="771">
        <v>45458</v>
      </c>
      <c r="ET32" s="771">
        <v>45459</v>
      </c>
      <c r="EU32" s="771">
        <v>45460</v>
      </c>
      <c r="EV32" s="771">
        <v>45461</v>
      </c>
      <c r="EW32" s="771">
        <v>45462</v>
      </c>
      <c r="EX32" s="771">
        <v>45463</v>
      </c>
      <c r="EY32" s="771">
        <v>45464</v>
      </c>
      <c r="EZ32" s="771">
        <v>45465</v>
      </c>
      <c r="FA32" s="771">
        <v>45466</v>
      </c>
      <c r="FB32" s="771">
        <v>45467</v>
      </c>
      <c r="FC32" s="771">
        <v>45468</v>
      </c>
      <c r="FD32" s="771">
        <v>45469</v>
      </c>
      <c r="FE32" s="771">
        <v>45470</v>
      </c>
      <c r="FF32" s="771">
        <v>45471</v>
      </c>
      <c r="FG32" s="771">
        <v>45472</v>
      </c>
      <c r="FH32" s="771">
        <v>45473</v>
      </c>
      <c r="FI32" s="771">
        <v>45474</v>
      </c>
      <c r="FJ32" s="771">
        <v>45475</v>
      </c>
      <c r="FK32" s="771">
        <v>45476</v>
      </c>
      <c r="FL32" s="771">
        <v>45477</v>
      </c>
      <c r="FM32" s="771">
        <v>45478</v>
      </c>
      <c r="FN32" s="771">
        <v>45479</v>
      </c>
      <c r="FO32" s="771">
        <v>45480</v>
      </c>
      <c r="FP32" s="771">
        <v>45481</v>
      </c>
      <c r="FQ32" s="771">
        <v>45482</v>
      </c>
      <c r="FR32" s="771">
        <v>45483</v>
      </c>
      <c r="FS32" s="771">
        <v>45484</v>
      </c>
      <c r="FT32" s="771">
        <v>45485</v>
      </c>
      <c r="FU32" s="771">
        <v>45486</v>
      </c>
      <c r="FV32" s="771">
        <v>45487</v>
      </c>
      <c r="FW32" s="771">
        <v>45488</v>
      </c>
      <c r="FX32" s="771">
        <v>45489</v>
      </c>
      <c r="FY32" s="771">
        <v>45490</v>
      </c>
      <c r="FZ32" s="771">
        <v>45491</v>
      </c>
      <c r="GA32" s="771">
        <v>45492</v>
      </c>
      <c r="GB32" s="771">
        <v>45493</v>
      </c>
      <c r="GC32" s="771">
        <v>45494</v>
      </c>
      <c r="GD32" s="771">
        <v>45495</v>
      </c>
      <c r="GE32" s="771">
        <v>45496</v>
      </c>
      <c r="GF32" s="771">
        <v>45497</v>
      </c>
      <c r="GG32" s="771">
        <v>45498</v>
      </c>
      <c r="GH32" s="771">
        <v>45499</v>
      </c>
      <c r="GI32" s="771">
        <v>45500</v>
      </c>
      <c r="GJ32" s="771">
        <v>45501</v>
      </c>
      <c r="GK32" s="771">
        <v>45502</v>
      </c>
      <c r="GL32" s="771">
        <v>45503</v>
      </c>
      <c r="GM32" s="771">
        <v>45504</v>
      </c>
      <c r="GN32" s="771">
        <v>45505</v>
      </c>
      <c r="GO32" s="771">
        <v>45506</v>
      </c>
      <c r="GP32" s="771">
        <v>45507</v>
      </c>
      <c r="GQ32" s="771">
        <v>45508</v>
      </c>
      <c r="GR32" s="771">
        <v>45509</v>
      </c>
      <c r="GS32" s="771">
        <v>45510</v>
      </c>
      <c r="GT32" s="771">
        <v>45511</v>
      </c>
      <c r="GU32" s="771">
        <v>45512</v>
      </c>
      <c r="GV32" s="771">
        <v>45513</v>
      </c>
      <c r="GW32" s="771">
        <v>45514</v>
      </c>
      <c r="GX32" s="771">
        <v>45515</v>
      </c>
      <c r="GY32" s="771">
        <v>45516</v>
      </c>
      <c r="GZ32" s="771">
        <v>45517</v>
      </c>
      <c r="HA32" s="771">
        <v>45518</v>
      </c>
      <c r="HB32" s="771">
        <v>45519</v>
      </c>
      <c r="HC32" s="771">
        <v>45520</v>
      </c>
      <c r="HD32" s="771">
        <v>45521</v>
      </c>
      <c r="HE32" s="771">
        <v>45522</v>
      </c>
      <c r="HF32" s="771">
        <v>45523</v>
      </c>
      <c r="HG32" s="771">
        <v>45524</v>
      </c>
      <c r="HH32" s="771">
        <v>45525</v>
      </c>
      <c r="HI32" s="771">
        <v>45526</v>
      </c>
      <c r="HJ32" s="771">
        <v>45527</v>
      </c>
      <c r="HK32" s="771">
        <v>45528</v>
      </c>
      <c r="HL32" s="771">
        <v>45529</v>
      </c>
      <c r="HM32" s="771">
        <v>45530</v>
      </c>
      <c r="HN32" s="771">
        <v>45531</v>
      </c>
      <c r="HO32" s="771">
        <v>45532</v>
      </c>
      <c r="HP32" s="771">
        <v>45533</v>
      </c>
      <c r="HQ32" s="771">
        <v>45534</v>
      </c>
      <c r="HR32" s="771">
        <v>45535</v>
      </c>
      <c r="HS32" s="771">
        <v>45536</v>
      </c>
      <c r="HT32" s="771">
        <v>45537</v>
      </c>
      <c r="HU32" s="771">
        <v>45538</v>
      </c>
      <c r="HV32" s="771">
        <v>45539</v>
      </c>
      <c r="HW32" s="771">
        <v>45540</v>
      </c>
      <c r="HX32" s="771">
        <v>45541</v>
      </c>
      <c r="HY32" s="771">
        <v>45542</v>
      </c>
      <c r="HZ32" s="771">
        <v>45543</v>
      </c>
      <c r="IA32" s="771">
        <v>45544</v>
      </c>
      <c r="IB32" s="771">
        <v>45545</v>
      </c>
      <c r="IC32" s="771">
        <v>45546</v>
      </c>
      <c r="ID32" s="771">
        <v>45547</v>
      </c>
      <c r="IE32" s="771">
        <v>45548</v>
      </c>
      <c r="IF32" s="771">
        <v>45549</v>
      </c>
      <c r="IG32" s="771">
        <v>45550</v>
      </c>
      <c r="IH32" s="771">
        <v>45551</v>
      </c>
      <c r="II32" s="771">
        <v>45552</v>
      </c>
      <c r="IJ32" s="771">
        <v>45553</v>
      </c>
      <c r="IK32" s="771">
        <v>45554</v>
      </c>
      <c r="IL32" s="771">
        <v>45555</v>
      </c>
      <c r="IM32" s="771">
        <v>45556</v>
      </c>
      <c r="IN32" s="771">
        <v>45557</v>
      </c>
      <c r="IO32" s="771">
        <v>45558</v>
      </c>
      <c r="IP32" s="771">
        <v>45559</v>
      </c>
      <c r="IQ32" s="771">
        <v>45560</v>
      </c>
      <c r="IR32" s="771">
        <v>45561</v>
      </c>
      <c r="IS32" s="771">
        <v>45562</v>
      </c>
      <c r="IT32" s="771">
        <v>45563</v>
      </c>
      <c r="IU32" s="771">
        <v>45564</v>
      </c>
      <c r="IV32" s="771">
        <v>45565</v>
      </c>
      <c r="IW32" s="771">
        <v>45566</v>
      </c>
      <c r="IX32" s="771">
        <v>45567</v>
      </c>
      <c r="IY32" s="771">
        <v>45568</v>
      </c>
      <c r="IZ32" s="771">
        <v>45569</v>
      </c>
      <c r="JA32" s="771">
        <v>45570</v>
      </c>
      <c r="JB32" s="771">
        <v>45571</v>
      </c>
      <c r="JC32" s="771">
        <v>45572</v>
      </c>
      <c r="JD32" s="771">
        <v>45573</v>
      </c>
      <c r="JE32" s="771">
        <v>45574</v>
      </c>
      <c r="JF32" s="771">
        <v>45575</v>
      </c>
      <c r="JG32" s="771">
        <v>45576</v>
      </c>
      <c r="JH32" s="771">
        <v>45577</v>
      </c>
      <c r="JI32" s="771">
        <v>45578</v>
      </c>
      <c r="JJ32" s="771">
        <v>45579</v>
      </c>
      <c r="JK32" s="771">
        <v>45580</v>
      </c>
      <c r="JL32" s="771">
        <v>45581</v>
      </c>
      <c r="JM32" s="771">
        <v>45582</v>
      </c>
      <c r="JN32" s="771">
        <v>45583</v>
      </c>
      <c r="JO32" s="771">
        <v>45584</v>
      </c>
      <c r="JP32" s="771">
        <v>45585</v>
      </c>
      <c r="JQ32" s="771">
        <v>45586</v>
      </c>
      <c r="JR32" s="771">
        <v>45587</v>
      </c>
      <c r="JS32" s="771">
        <v>45588</v>
      </c>
      <c r="JT32" s="771">
        <v>45589</v>
      </c>
      <c r="JU32" s="771">
        <v>45590</v>
      </c>
      <c r="JV32" s="771">
        <v>45591</v>
      </c>
      <c r="JW32" s="771">
        <v>45592</v>
      </c>
      <c r="JX32" s="771">
        <v>45593</v>
      </c>
      <c r="JY32" s="771">
        <v>45594</v>
      </c>
      <c r="JZ32" s="771">
        <v>45595</v>
      </c>
      <c r="KA32" s="771">
        <v>45596</v>
      </c>
      <c r="KB32" s="771">
        <v>45597</v>
      </c>
      <c r="KC32" s="771">
        <v>45598</v>
      </c>
      <c r="KD32" s="771">
        <v>45599</v>
      </c>
      <c r="KE32" s="771">
        <v>45600</v>
      </c>
      <c r="KF32" s="771">
        <v>45601</v>
      </c>
      <c r="KG32" s="771">
        <v>45602</v>
      </c>
      <c r="KH32" s="771">
        <v>45603</v>
      </c>
      <c r="KI32" s="771">
        <v>45604</v>
      </c>
      <c r="KJ32" s="771">
        <v>45605</v>
      </c>
      <c r="KK32" s="771">
        <v>45606</v>
      </c>
      <c r="KL32" s="771">
        <v>45607</v>
      </c>
      <c r="KM32" s="771">
        <v>45608</v>
      </c>
      <c r="KN32" s="771">
        <v>45609</v>
      </c>
      <c r="KO32" s="771">
        <v>45610</v>
      </c>
      <c r="KP32" s="771">
        <v>45611</v>
      </c>
      <c r="KQ32" s="771">
        <v>45612</v>
      </c>
      <c r="KR32" s="771">
        <v>45613</v>
      </c>
      <c r="KS32" s="771">
        <v>45614</v>
      </c>
      <c r="KT32" s="771">
        <v>45615</v>
      </c>
      <c r="KU32" s="771">
        <v>45616</v>
      </c>
      <c r="KV32" s="771">
        <v>45617</v>
      </c>
      <c r="KW32" s="771">
        <v>45618</v>
      </c>
      <c r="KX32" s="771">
        <v>45619</v>
      </c>
      <c r="KY32" s="771">
        <v>45620</v>
      </c>
      <c r="KZ32" s="771">
        <v>45621</v>
      </c>
      <c r="LA32" s="771">
        <v>45622</v>
      </c>
      <c r="LB32" s="771">
        <v>45623</v>
      </c>
      <c r="LC32" s="771">
        <v>45624</v>
      </c>
      <c r="LD32" s="771">
        <v>45625</v>
      </c>
      <c r="LE32" s="771">
        <v>45626</v>
      </c>
      <c r="LF32" s="771">
        <v>45627</v>
      </c>
      <c r="LG32" s="771">
        <v>45628</v>
      </c>
      <c r="LH32" s="771">
        <v>45629</v>
      </c>
      <c r="LI32" s="771">
        <v>45630</v>
      </c>
      <c r="LJ32" s="771">
        <v>45631</v>
      </c>
      <c r="LK32" s="771">
        <v>45632</v>
      </c>
      <c r="LL32" s="771">
        <v>45633</v>
      </c>
      <c r="LM32" s="771">
        <v>45634</v>
      </c>
      <c r="LN32" s="771">
        <v>45635</v>
      </c>
      <c r="LO32" s="771">
        <v>45636</v>
      </c>
      <c r="LP32" s="771">
        <v>45637</v>
      </c>
      <c r="LQ32" s="771">
        <v>45638</v>
      </c>
      <c r="LR32" s="771">
        <v>45639</v>
      </c>
      <c r="LS32" s="771">
        <v>45640</v>
      </c>
      <c r="LT32" s="771">
        <v>45641</v>
      </c>
      <c r="LU32" s="771">
        <v>45642</v>
      </c>
      <c r="LV32" s="771">
        <v>45643</v>
      </c>
      <c r="LW32" s="771">
        <v>45644</v>
      </c>
      <c r="LX32" s="771">
        <v>45645</v>
      </c>
      <c r="LY32" s="771">
        <v>45646</v>
      </c>
      <c r="LZ32" s="771">
        <v>45647</v>
      </c>
      <c r="MA32" s="771">
        <v>45648</v>
      </c>
      <c r="MB32" s="771">
        <v>45649</v>
      </c>
      <c r="MC32" s="771">
        <v>45650</v>
      </c>
      <c r="MD32" s="771">
        <v>45651</v>
      </c>
      <c r="ME32" s="771">
        <v>45652</v>
      </c>
      <c r="MF32" s="771">
        <v>45653</v>
      </c>
      <c r="MG32" s="771">
        <v>45654</v>
      </c>
      <c r="MH32" s="771">
        <v>45655</v>
      </c>
      <c r="MI32" s="771">
        <v>45656</v>
      </c>
      <c r="MJ32" s="771">
        <v>45657</v>
      </c>
      <c r="MK32" s="771">
        <v>45658</v>
      </c>
      <c r="ML32" s="771">
        <v>45659</v>
      </c>
      <c r="MM32" s="771">
        <v>45660</v>
      </c>
      <c r="MN32" s="771">
        <v>45661</v>
      </c>
      <c r="MO32" s="771">
        <v>45662</v>
      </c>
      <c r="MP32" s="771">
        <v>45663</v>
      </c>
      <c r="MQ32" s="771">
        <v>45664</v>
      </c>
      <c r="MR32" s="771">
        <v>45665</v>
      </c>
      <c r="MS32" s="771">
        <v>45666</v>
      </c>
      <c r="MT32" s="771">
        <v>45667</v>
      </c>
      <c r="MU32" s="771">
        <v>45668</v>
      </c>
      <c r="MV32" s="771">
        <v>45669</v>
      </c>
      <c r="MW32" s="771">
        <v>45670</v>
      </c>
      <c r="MX32" s="771">
        <v>45671</v>
      </c>
      <c r="MY32" s="771">
        <v>45672</v>
      </c>
      <c r="MZ32" s="771">
        <v>45673</v>
      </c>
      <c r="NA32" s="771">
        <v>45674</v>
      </c>
      <c r="NB32" s="771">
        <v>45675</v>
      </c>
      <c r="NC32" s="771">
        <v>45676</v>
      </c>
      <c r="ND32" s="771">
        <v>45677</v>
      </c>
      <c r="NE32" s="771">
        <v>45678</v>
      </c>
      <c r="NF32" s="771">
        <v>45679</v>
      </c>
      <c r="NG32" s="771">
        <v>45680</v>
      </c>
      <c r="NH32" s="771">
        <v>45681</v>
      </c>
      <c r="NI32" s="771">
        <v>45682</v>
      </c>
      <c r="NJ32" s="771">
        <v>45683</v>
      </c>
      <c r="NK32" s="771">
        <v>45684</v>
      </c>
      <c r="NL32" s="771">
        <v>45685</v>
      </c>
      <c r="NM32" s="771">
        <v>45686</v>
      </c>
      <c r="NN32" s="771">
        <v>45687</v>
      </c>
      <c r="NO32" s="771">
        <v>45688</v>
      </c>
      <c r="NP32" s="771">
        <v>45689</v>
      </c>
      <c r="NQ32" s="771">
        <v>45690</v>
      </c>
      <c r="NR32" s="771">
        <v>45691</v>
      </c>
      <c r="NS32" s="771">
        <v>45692</v>
      </c>
      <c r="NT32" s="771">
        <v>45693</v>
      </c>
      <c r="NU32" s="771">
        <v>45694</v>
      </c>
      <c r="NV32" s="771">
        <v>45695</v>
      </c>
      <c r="NW32" s="771">
        <v>45696</v>
      </c>
      <c r="NX32" s="771">
        <v>45697</v>
      </c>
      <c r="NY32" s="771">
        <v>45698</v>
      </c>
      <c r="NZ32" s="771">
        <v>45699</v>
      </c>
      <c r="OA32" s="771">
        <v>45700</v>
      </c>
      <c r="OB32" s="771">
        <v>45701</v>
      </c>
      <c r="OC32" s="771">
        <v>45702</v>
      </c>
      <c r="OD32" s="771">
        <v>45703</v>
      </c>
      <c r="OE32" s="771">
        <v>45704</v>
      </c>
      <c r="OF32" s="771">
        <v>45705</v>
      </c>
      <c r="OG32" s="771">
        <v>45706</v>
      </c>
      <c r="OH32" s="771">
        <v>45707</v>
      </c>
      <c r="OI32" s="771">
        <v>45708</v>
      </c>
      <c r="OJ32" s="771">
        <v>45709</v>
      </c>
      <c r="OK32" s="771">
        <v>45710</v>
      </c>
      <c r="OL32" s="771">
        <v>45711</v>
      </c>
      <c r="OM32" s="771">
        <v>45712</v>
      </c>
      <c r="ON32" s="771">
        <v>45713</v>
      </c>
      <c r="OO32" s="771">
        <v>45714</v>
      </c>
      <c r="OP32" s="771">
        <v>45715</v>
      </c>
      <c r="OQ32" s="771">
        <v>45716</v>
      </c>
      <c r="OR32" s="771">
        <v>45717</v>
      </c>
      <c r="OS32" s="771">
        <v>45718</v>
      </c>
      <c r="OT32" s="771">
        <v>45719</v>
      </c>
      <c r="OU32" s="771">
        <v>45720</v>
      </c>
      <c r="OV32" s="771">
        <v>45721</v>
      </c>
      <c r="OW32" s="771">
        <v>45722</v>
      </c>
      <c r="OX32" s="771">
        <v>45723</v>
      </c>
      <c r="OY32" s="771">
        <v>45724</v>
      </c>
      <c r="OZ32" s="771">
        <v>45725</v>
      </c>
      <c r="PA32" s="771">
        <v>45726</v>
      </c>
      <c r="PB32" s="771">
        <v>45727</v>
      </c>
      <c r="PC32" s="771">
        <v>45728</v>
      </c>
      <c r="PD32" s="771">
        <v>45729</v>
      </c>
      <c r="PE32" s="771">
        <v>45730</v>
      </c>
      <c r="PF32" s="771">
        <v>45731</v>
      </c>
      <c r="PG32" s="771">
        <v>45732</v>
      </c>
      <c r="PH32" s="771">
        <v>45733</v>
      </c>
      <c r="PI32" s="771">
        <v>45734</v>
      </c>
      <c r="PJ32" s="771">
        <v>45735</v>
      </c>
      <c r="PK32" s="771">
        <v>45736</v>
      </c>
      <c r="PL32" s="771">
        <v>45737</v>
      </c>
      <c r="PM32" s="771">
        <v>45738</v>
      </c>
      <c r="PN32" s="771">
        <v>45739</v>
      </c>
      <c r="PO32" s="771">
        <v>45740</v>
      </c>
      <c r="PP32" s="771">
        <v>45741</v>
      </c>
      <c r="PQ32" s="771">
        <v>45742</v>
      </c>
      <c r="PR32" s="771">
        <v>45743</v>
      </c>
      <c r="PS32" s="771">
        <v>45744</v>
      </c>
      <c r="PT32" s="771">
        <v>45745</v>
      </c>
      <c r="PU32" s="771">
        <v>45746</v>
      </c>
      <c r="PV32" s="771">
        <v>45747</v>
      </c>
      <c r="PW32" s="771">
        <v>45748</v>
      </c>
      <c r="PX32" s="771">
        <v>45749</v>
      </c>
      <c r="PY32" s="771">
        <v>45750</v>
      </c>
      <c r="PZ32" s="771">
        <v>45751</v>
      </c>
      <c r="QA32" s="771">
        <v>45752</v>
      </c>
      <c r="QB32" s="771">
        <v>45753</v>
      </c>
      <c r="QC32" s="771">
        <v>45754</v>
      </c>
      <c r="QD32" s="771">
        <v>45755</v>
      </c>
      <c r="QE32" s="771">
        <v>45756</v>
      </c>
      <c r="QF32" s="771">
        <v>45757</v>
      </c>
      <c r="QG32" s="771">
        <v>45758</v>
      </c>
      <c r="QH32" s="771">
        <v>45759</v>
      </c>
      <c r="QI32" s="771">
        <v>45760</v>
      </c>
      <c r="QJ32" s="771">
        <v>45761</v>
      </c>
      <c r="QK32" s="771">
        <v>45762</v>
      </c>
      <c r="QL32" s="771">
        <v>45763</v>
      </c>
      <c r="QM32" s="771">
        <v>45764</v>
      </c>
      <c r="QN32" s="771">
        <v>45765</v>
      </c>
      <c r="QO32" s="771">
        <v>45766</v>
      </c>
      <c r="QP32" s="771">
        <v>45767</v>
      </c>
      <c r="QQ32" s="771">
        <v>45768</v>
      </c>
      <c r="QR32" s="771">
        <v>45769</v>
      </c>
      <c r="QS32" s="771">
        <v>45770</v>
      </c>
      <c r="QT32" s="771">
        <v>45771</v>
      </c>
      <c r="QU32" s="771">
        <v>45772</v>
      </c>
      <c r="QV32" s="771">
        <v>45773</v>
      </c>
      <c r="QW32" s="771">
        <v>45774</v>
      </c>
      <c r="QX32" s="771">
        <v>45775</v>
      </c>
      <c r="QY32" s="771">
        <v>45776</v>
      </c>
      <c r="QZ32" s="771">
        <v>45777</v>
      </c>
      <c r="RA32" s="771">
        <v>45778</v>
      </c>
      <c r="RB32" s="771">
        <v>45779</v>
      </c>
      <c r="RC32" s="771">
        <v>45780</v>
      </c>
      <c r="RD32" s="771">
        <v>45781</v>
      </c>
      <c r="RE32" s="771">
        <v>45782</v>
      </c>
      <c r="RF32" s="771">
        <v>45783</v>
      </c>
      <c r="RG32" s="771">
        <v>45784</v>
      </c>
      <c r="RH32" s="771">
        <v>45785</v>
      </c>
      <c r="RI32" s="771">
        <v>45786</v>
      </c>
      <c r="RJ32" s="771">
        <v>45787</v>
      </c>
      <c r="RK32" s="771">
        <v>45788</v>
      </c>
      <c r="RL32" s="771">
        <v>45789</v>
      </c>
      <c r="RM32" s="771">
        <v>45790</v>
      </c>
      <c r="RN32" s="771">
        <v>45791</v>
      </c>
      <c r="RO32" s="771">
        <v>45792</v>
      </c>
      <c r="RP32" s="771">
        <v>45793</v>
      </c>
      <c r="RQ32" s="771">
        <v>45794</v>
      </c>
      <c r="RR32" s="771">
        <v>45795</v>
      </c>
      <c r="RS32" s="771">
        <v>45796</v>
      </c>
      <c r="RT32" s="771">
        <v>45797</v>
      </c>
      <c r="RU32" s="771">
        <v>45798</v>
      </c>
      <c r="RV32" s="771">
        <v>45799</v>
      </c>
      <c r="RW32" s="771">
        <v>45800</v>
      </c>
      <c r="RX32" s="771">
        <v>45801</v>
      </c>
      <c r="RY32" s="771">
        <v>45802</v>
      </c>
      <c r="RZ32" s="771">
        <v>45803</v>
      </c>
      <c r="SA32" s="771">
        <v>45804</v>
      </c>
      <c r="SB32" s="771">
        <v>45805</v>
      </c>
      <c r="SC32" s="771">
        <v>45806</v>
      </c>
      <c r="SD32" s="771">
        <v>45807</v>
      </c>
      <c r="SE32" s="771">
        <v>45808</v>
      </c>
      <c r="SF32" s="771">
        <v>45809</v>
      </c>
      <c r="SG32" s="771">
        <v>45810</v>
      </c>
      <c r="SH32" s="771">
        <v>45811</v>
      </c>
      <c r="SI32" s="771">
        <v>45812</v>
      </c>
      <c r="SJ32" s="771">
        <v>45813</v>
      </c>
      <c r="SK32" s="771">
        <v>45814</v>
      </c>
      <c r="SL32" s="771">
        <v>45815</v>
      </c>
      <c r="SM32" s="771">
        <v>45816</v>
      </c>
      <c r="SN32" s="771">
        <v>45817</v>
      </c>
      <c r="SO32" s="771">
        <v>45818</v>
      </c>
      <c r="SP32" s="771">
        <v>45819</v>
      </c>
      <c r="SQ32" s="771">
        <v>45820</v>
      </c>
      <c r="SR32" s="771">
        <v>45821</v>
      </c>
      <c r="SS32" s="771">
        <v>45822</v>
      </c>
      <c r="ST32" s="771">
        <v>45823</v>
      </c>
      <c r="SU32" s="771">
        <v>45824</v>
      </c>
      <c r="SV32" s="771">
        <v>45825</v>
      </c>
      <c r="SW32" s="771">
        <v>45826</v>
      </c>
      <c r="SX32" s="771">
        <v>45827</v>
      </c>
      <c r="SY32" s="771">
        <v>45828</v>
      </c>
      <c r="SZ32" s="771">
        <v>45829</v>
      </c>
      <c r="TA32" s="771">
        <v>45830</v>
      </c>
      <c r="TB32" s="771">
        <v>45831</v>
      </c>
      <c r="TC32" s="771">
        <v>45832</v>
      </c>
      <c r="TD32" s="771">
        <v>45833</v>
      </c>
      <c r="TE32" s="771">
        <v>45834</v>
      </c>
      <c r="TF32" s="771">
        <v>45835</v>
      </c>
      <c r="TG32" s="771">
        <v>45836</v>
      </c>
      <c r="TH32" s="771">
        <v>45837</v>
      </c>
      <c r="TI32" s="771">
        <v>45838</v>
      </c>
      <c r="TJ32" s="771">
        <v>45839</v>
      </c>
      <c r="TK32" s="771">
        <v>45840</v>
      </c>
      <c r="TL32" s="771">
        <v>45841</v>
      </c>
      <c r="TM32" s="771">
        <v>45842</v>
      </c>
      <c r="TN32" s="771">
        <v>45843</v>
      </c>
      <c r="TO32" s="771">
        <v>45844</v>
      </c>
      <c r="TP32" s="771">
        <v>45845</v>
      </c>
      <c r="TQ32" s="771">
        <v>45846</v>
      </c>
      <c r="TR32" s="771">
        <v>45847</v>
      </c>
      <c r="TS32" s="771">
        <v>45848</v>
      </c>
      <c r="TT32" s="771">
        <v>45849</v>
      </c>
      <c r="TU32" s="771">
        <v>45850</v>
      </c>
      <c r="TV32" s="771">
        <v>45851</v>
      </c>
      <c r="TW32" s="771">
        <v>45852</v>
      </c>
      <c r="TX32" s="771">
        <v>45853</v>
      </c>
      <c r="TY32" s="771">
        <v>45854</v>
      </c>
      <c r="TZ32" s="771">
        <v>45855</v>
      </c>
      <c r="UA32" s="771">
        <v>45856</v>
      </c>
      <c r="UB32" s="771">
        <v>45857</v>
      </c>
      <c r="UC32" s="771">
        <v>45858</v>
      </c>
      <c r="UD32" s="771">
        <v>45859</v>
      </c>
      <c r="UE32" s="771">
        <v>45860</v>
      </c>
      <c r="UF32" s="771">
        <v>45861</v>
      </c>
      <c r="UG32" s="771">
        <v>45862</v>
      </c>
      <c r="UH32" s="771">
        <v>45863</v>
      </c>
      <c r="UI32" s="771">
        <v>45864</v>
      </c>
      <c r="UJ32" s="771">
        <v>45865</v>
      </c>
      <c r="UK32" s="771">
        <v>45866</v>
      </c>
      <c r="UL32" s="771">
        <v>45867</v>
      </c>
      <c r="UM32" s="771">
        <v>45868</v>
      </c>
      <c r="UN32" s="771">
        <v>45869</v>
      </c>
      <c r="UO32" s="771">
        <v>45870</v>
      </c>
      <c r="UP32" s="771">
        <v>45871</v>
      </c>
      <c r="UQ32" s="771">
        <v>45872</v>
      </c>
      <c r="UR32" s="771">
        <v>45873</v>
      </c>
      <c r="US32" s="771">
        <v>45874</v>
      </c>
      <c r="UT32" s="771">
        <v>45875</v>
      </c>
      <c r="UU32" s="771">
        <v>45876</v>
      </c>
      <c r="UV32" s="771">
        <v>45877</v>
      </c>
      <c r="UW32" s="771">
        <v>45878</v>
      </c>
      <c r="UX32" s="771">
        <v>45879</v>
      </c>
      <c r="UY32" s="771">
        <v>45880</v>
      </c>
      <c r="UZ32" s="771">
        <v>45881</v>
      </c>
      <c r="VA32" s="771">
        <v>45882</v>
      </c>
      <c r="VB32" s="771">
        <v>45883</v>
      </c>
      <c r="VC32" s="771">
        <v>45884</v>
      </c>
      <c r="VD32" s="771">
        <v>45885</v>
      </c>
      <c r="VE32" s="771">
        <v>45886</v>
      </c>
      <c r="VF32" s="771">
        <v>45887</v>
      </c>
      <c r="VG32" s="771">
        <v>45888</v>
      </c>
      <c r="VH32" s="771">
        <v>45889</v>
      </c>
      <c r="VI32" s="771">
        <v>45890</v>
      </c>
      <c r="VJ32" s="771">
        <v>45891</v>
      </c>
      <c r="VK32" s="771">
        <v>45892</v>
      </c>
      <c r="VL32" s="771">
        <v>45893</v>
      </c>
      <c r="VM32" s="771">
        <v>45894</v>
      </c>
      <c r="VN32" s="771">
        <v>45895</v>
      </c>
      <c r="VO32" s="771">
        <v>45896</v>
      </c>
      <c r="VP32" s="771">
        <v>45897</v>
      </c>
      <c r="VQ32" s="771">
        <v>45898</v>
      </c>
      <c r="VR32" s="771">
        <v>45899</v>
      </c>
      <c r="VS32" s="771">
        <v>45900</v>
      </c>
      <c r="VT32" s="771">
        <v>45901</v>
      </c>
      <c r="VU32" s="771">
        <v>45902</v>
      </c>
      <c r="VV32" s="771">
        <v>45903</v>
      </c>
      <c r="VW32" s="771">
        <v>45904</v>
      </c>
      <c r="VX32" s="771">
        <v>45905</v>
      </c>
      <c r="VY32" s="771">
        <v>45906</v>
      </c>
      <c r="VZ32" s="771">
        <v>45907</v>
      </c>
      <c r="WA32" s="771">
        <v>45908</v>
      </c>
      <c r="WB32" s="771">
        <v>45909</v>
      </c>
      <c r="WC32" s="771">
        <v>45910</v>
      </c>
      <c r="WD32" s="771">
        <v>45911</v>
      </c>
      <c r="WE32" s="771">
        <v>45912</v>
      </c>
      <c r="WF32" s="771">
        <v>45913</v>
      </c>
      <c r="WG32" s="771">
        <v>45914</v>
      </c>
      <c r="WH32" s="771">
        <v>45915</v>
      </c>
      <c r="WI32" s="771">
        <v>45916</v>
      </c>
      <c r="WJ32" s="771">
        <v>45917</v>
      </c>
      <c r="WK32" s="771">
        <v>45918</v>
      </c>
      <c r="WL32" s="771">
        <v>45919</v>
      </c>
      <c r="WM32" s="771">
        <v>45920</v>
      </c>
      <c r="WN32" s="771">
        <v>45921</v>
      </c>
      <c r="WO32" s="771">
        <v>45922</v>
      </c>
      <c r="WP32" s="771">
        <v>45923</v>
      </c>
      <c r="WQ32" s="771">
        <v>45924</v>
      </c>
      <c r="WR32" s="771">
        <v>45925</v>
      </c>
      <c r="WS32" s="771">
        <v>45926</v>
      </c>
      <c r="WT32" s="771">
        <v>45927</v>
      </c>
      <c r="WU32" s="771">
        <v>45928</v>
      </c>
      <c r="WV32" s="771">
        <v>45929</v>
      </c>
      <c r="WW32" s="771">
        <v>45930</v>
      </c>
      <c r="WX32" s="771">
        <v>45931</v>
      </c>
      <c r="WY32" s="771">
        <v>45932</v>
      </c>
      <c r="WZ32" s="771">
        <v>45933</v>
      </c>
      <c r="XA32" s="771">
        <v>45934</v>
      </c>
      <c r="XB32" s="771">
        <v>45935</v>
      </c>
      <c r="XC32" s="771">
        <v>45936</v>
      </c>
      <c r="XD32" s="771">
        <v>45937</v>
      </c>
      <c r="XE32" s="771">
        <v>45938</v>
      </c>
      <c r="XF32" s="771">
        <v>45939</v>
      </c>
      <c r="XG32" s="771">
        <v>45940</v>
      </c>
      <c r="XH32" s="771">
        <v>45941</v>
      </c>
      <c r="XI32" s="771">
        <v>45942</v>
      </c>
      <c r="XJ32" s="771">
        <v>45943</v>
      </c>
      <c r="XK32" s="771">
        <v>45944</v>
      </c>
      <c r="XL32" s="771">
        <v>45945</v>
      </c>
      <c r="XM32" s="771">
        <v>45946</v>
      </c>
      <c r="XN32" s="771">
        <v>45947</v>
      </c>
      <c r="XO32" s="771">
        <v>45948</v>
      </c>
      <c r="XP32" s="771">
        <v>45949</v>
      </c>
      <c r="XQ32" s="771">
        <v>45950</v>
      </c>
      <c r="XR32" s="771">
        <v>45951</v>
      </c>
      <c r="XS32" s="771">
        <v>45952</v>
      </c>
      <c r="XT32" s="771">
        <v>45953</v>
      </c>
      <c r="XU32" s="771">
        <v>45954</v>
      </c>
      <c r="XV32" s="771">
        <v>45955</v>
      </c>
      <c r="XW32" s="771">
        <v>45956</v>
      </c>
      <c r="XX32" s="771">
        <v>45957</v>
      </c>
      <c r="XY32" s="771">
        <v>45958</v>
      </c>
      <c r="XZ32" s="771">
        <v>45959</v>
      </c>
      <c r="YA32" s="771">
        <v>45960</v>
      </c>
      <c r="YB32" s="771">
        <v>45961</v>
      </c>
      <c r="YC32" s="771">
        <v>45962</v>
      </c>
      <c r="YD32" s="771">
        <v>45963</v>
      </c>
      <c r="YE32" s="771">
        <v>45964</v>
      </c>
      <c r="YF32" s="771">
        <v>45965</v>
      </c>
      <c r="YG32" s="771">
        <v>45966</v>
      </c>
      <c r="YH32" s="771">
        <v>45967</v>
      </c>
      <c r="YI32" s="771">
        <v>45968</v>
      </c>
      <c r="YJ32" s="771">
        <v>45969</v>
      </c>
      <c r="YK32" s="771">
        <v>45970</v>
      </c>
      <c r="YL32" s="771">
        <v>45971</v>
      </c>
      <c r="YM32" s="771">
        <v>45972</v>
      </c>
      <c r="YN32" s="771">
        <v>45973</v>
      </c>
      <c r="YO32" s="771">
        <v>45974</v>
      </c>
      <c r="YP32" s="771">
        <v>45975</v>
      </c>
      <c r="YQ32" s="771">
        <v>45976</v>
      </c>
      <c r="YR32" s="771">
        <v>45977</v>
      </c>
      <c r="YS32" s="771">
        <v>45978</v>
      </c>
      <c r="YT32" s="771">
        <v>45979</v>
      </c>
      <c r="YU32" s="771">
        <v>45980</v>
      </c>
      <c r="YV32" s="771">
        <v>45981</v>
      </c>
      <c r="YW32" s="771">
        <v>45982</v>
      </c>
      <c r="YX32" s="771">
        <v>45983</v>
      </c>
      <c r="YY32" s="771">
        <v>45984</v>
      </c>
      <c r="YZ32" s="771">
        <v>45985</v>
      </c>
      <c r="ZA32" s="771">
        <v>45986</v>
      </c>
      <c r="ZB32" s="771">
        <v>45987</v>
      </c>
      <c r="ZC32" s="771">
        <v>45988</v>
      </c>
      <c r="ZD32" s="771">
        <v>45989</v>
      </c>
      <c r="ZE32" s="771">
        <v>45990</v>
      </c>
      <c r="ZF32" s="771">
        <v>45991</v>
      </c>
      <c r="ZG32" s="771">
        <v>45992</v>
      </c>
      <c r="ZH32" s="771">
        <v>45993</v>
      </c>
      <c r="ZI32" s="771">
        <v>45994</v>
      </c>
      <c r="ZJ32" s="771">
        <v>45995</v>
      </c>
      <c r="ZK32" s="771">
        <v>45996</v>
      </c>
      <c r="ZL32" s="771">
        <v>45997</v>
      </c>
      <c r="ZM32" s="764">
        <v>45998</v>
      </c>
      <c r="ZN32" s="764">
        <v>45999</v>
      </c>
      <c r="ZO32" s="771">
        <v>46000</v>
      </c>
      <c r="ZP32" s="771">
        <v>46001</v>
      </c>
      <c r="ZQ32" s="771">
        <v>46002</v>
      </c>
      <c r="ZR32" s="771">
        <v>46003</v>
      </c>
      <c r="ZS32" s="771">
        <v>46004</v>
      </c>
      <c r="ZT32" s="771">
        <v>46005</v>
      </c>
      <c r="ZU32" s="771">
        <v>46006</v>
      </c>
      <c r="ZV32" s="771">
        <v>46007</v>
      </c>
      <c r="ZW32" s="771">
        <v>46008</v>
      </c>
      <c r="ZX32" s="771">
        <v>46009</v>
      </c>
    </row>
    <row r="33" spans="1:700" hidden="1">
      <c r="A33" s="764" t="s">
        <v>5</v>
      </c>
      <c r="B33" s="764"/>
      <c r="C33" s="764"/>
      <c r="D33" s="764"/>
      <c r="E33" s="764">
        <v>102031</v>
      </c>
      <c r="F33" s="764">
        <v>44934.91</v>
      </c>
      <c r="G33" s="764">
        <v>45093675</v>
      </c>
      <c r="H33" s="772"/>
      <c r="I33" s="764">
        <f>F33</f>
        <v>44934.91</v>
      </c>
      <c r="J33" s="4">
        <v>21.55</v>
      </c>
      <c r="K33" s="4">
        <v>21.55</v>
      </c>
      <c r="L33" s="4">
        <v>21.55</v>
      </c>
      <c r="M33" s="4">
        <v>21.55</v>
      </c>
      <c r="N33" s="4">
        <v>21.55</v>
      </c>
      <c r="P33" s="4">
        <v>21.83</v>
      </c>
      <c r="Q33" s="4">
        <v>21.83</v>
      </c>
      <c r="R33" s="4">
        <v>21.83</v>
      </c>
      <c r="S33" s="4">
        <v>0.27</v>
      </c>
      <c r="T33" s="4">
        <v>0.27</v>
      </c>
      <c r="U33" s="4">
        <v>1.46</v>
      </c>
      <c r="W33" s="4">
        <v>1.46</v>
      </c>
      <c r="X33" s="4">
        <v>1.46</v>
      </c>
      <c r="Y33" s="4">
        <v>70.33</v>
      </c>
      <c r="Z33" s="4">
        <v>70.33</v>
      </c>
      <c r="AA33" s="4">
        <v>70.33</v>
      </c>
      <c r="AB33" s="4">
        <v>112.19</v>
      </c>
      <c r="AD33" s="4">
        <v>112.19</v>
      </c>
      <c r="AE33" s="4">
        <v>112.19</v>
      </c>
      <c r="AF33" s="4">
        <v>59.21</v>
      </c>
      <c r="AG33" s="4">
        <v>59.21</v>
      </c>
      <c r="AH33" s="4">
        <v>59.21</v>
      </c>
      <c r="AK33" s="4">
        <v>35.32</v>
      </c>
      <c r="AL33" s="4">
        <v>35.32</v>
      </c>
      <c r="AM33" s="4">
        <v>16.440000000000001</v>
      </c>
      <c r="AN33" s="4">
        <v>16.850000000000001</v>
      </c>
      <c r="AO33" s="4">
        <v>16.850000000000001</v>
      </c>
      <c r="AP33" s="4">
        <v>0.87</v>
      </c>
      <c r="AR33" s="4">
        <v>0.27</v>
      </c>
      <c r="AS33" s="4">
        <v>0.27</v>
      </c>
      <c r="AT33" s="4">
        <v>0</v>
      </c>
      <c r="AU33" s="4">
        <v>0</v>
      </c>
      <c r="AV33" s="4">
        <v>0</v>
      </c>
      <c r="AW33" s="4">
        <v>189.2</v>
      </c>
      <c r="AY33" s="4">
        <v>189.2</v>
      </c>
      <c r="AZ33" s="4">
        <v>189.2</v>
      </c>
      <c r="BA33" s="4">
        <v>141.9</v>
      </c>
      <c r="BB33" s="4">
        <v>141.9</v>
      </c>
      <c r="BC33" s="4">
        <v>141.9</v>
      </c>
      <c r="BD33" s="4">
        <v>141.9</v>
      </c>
      <c r="BF33" s="4">
        <v>141.9</v>
      </c>
      <c r="BG33" s="4">
        <v>141.9</v>
      </c>
      <c r="BH33" s="4">
        <v>141.9</v>
      </c>
      <c r="BI33" s="4">
        <v>141.9</v>
      </c>
      <c r="BJ33" s="4">
        <v>141.9</v>
      </c>
      <c r="BK33" s="4">
        <v>141.9</v>
      </c>
      <c r="BM33" s="4">
        <v>141.9</v>
      </c>
      <c r="BN33" s="4">
        <v>141.9</v>
      </c>
      <c r="BO33" s="4">
        <v>141.9</v>
      </c>
      <c r="BP33" s="4">
        <v>141.9</v>
      </c>
      <c r="BQ33" s="4">
        <v>141.9</v>
      </c>
      <c r="BR33" s="4">
        <v>141.9</v>
      </c>
      <c r="BT33" s="4">
        <v>141.9</v>
      </c>
      <c r="BU33" s="4">
        <v>141.9</v>
      </c>
      <c r="BV33" s="4">
        <v>141.9</v>
      </c>
      <c r="BW33" s="4">
        <v>141.9</v>
      </c>
      <c r="BX33" s="4">
        <v>127.2</v>
      </c>
      <c r="BY33" s="4">
        <v>126.6</v>
      </c>
      <c r="CA33" s="4">
        <v>126.6</v>
      </c>
      <c r="CB33" s="4">
        <v>126.6</v>
      </c>
      <c r="CC33" s="4">
        <v>126.6</v>
      </c>
      <c r="CD33" s="4">
        <v>126.6</v>
      </c>
      <c r="CJ33" s="4">
        <v>168.8</v>
      </c>
      <c r="CK33" s="4">
        <v>168.8</v>
      </c>
      <c r="CL33" s="4">
        <v>168.8</v>
      </c>
      <c r="CM33" s="4">
        <v>168.8</v>
      </c>
      <c r="CO33" s="4">
        <v>168.8</v>
      </c>
      <c r="CP33" s="4">
        <v>168.8</v>
      </c>
      <c r="CQ33" s="4">
        <v>168.8</v>
      </c>
      <c r="CR33" s="4">
        <v>168.8</v>
      </c>
      <c r="CS33" s="4">
        <v>168.8</v>
      </c>
      <c r="CT33" s="4">
        <v>168.8</v>
      </c>
      <c r="CV33" s="4">
        <v>168.8</v>
      </c>
      <c r="CW33" s="4">
        <v>168.8</v>
      </c>
      <c r="CX33" s="4">
        <v>168.8</v>
      </c>
      <c r="CY33" s="4">
        <v>176.59</v>
      </c>
      <c r="CZ33" s="4">
        <v>184.37</v>
      </c>
      <c r="DA33" s="4">
        <v>184.37</v>
      </c>
      <c r="DC33" s="4">
        <v>184.37</v>
      </c>
      <c r="DD33" s="4">
        <v>184.37</v>
      </c>
      <c r="DE33" s="4">
        <v>184.37</v>
      </c>
      <c r="DF33" s="4">
        <v>184.37</v>
      </c>
      <c r="DG33" s="4">
        <v>184.48</v>
      </c>
      <c r="DH33" s="4">
        <v>184.59</v>
      </c>
      <c r="DJ33" s="4">
        <v>184.59</v>
      </c>
      <c r="DK33" s="4">
        <v>184.59</v>
      </c>
      <c r="DL33" s="4">
        <v>184.59</v>
      </c>
      <c r="DM33" s="4">
        <v>188.22</v>
      </c>
      <c r="DN33" s="4">
        <v>191.86</v>
      </c>
      <c r="DO33" s="4">
        <v>191.87</v>
      </c>
      <c r="DQ33" s="4">
        <v>192.51</v>
      </c>
      <c r="DR33" s="4">
        <v>193.15</v>
      </c>
      <c r="DS33" s="4">
        <v>189.52</v>
      </c>
      <c r="DT33" s="4">
        <v>173.9</v>
      </c>
      <c r="DU33" s="4">
        <v>161.91</v>
      </c>
      <c r="DV33" s="4">
        <v>162.5</v>
      </c>
      <c r="DX33" s="4">
        <v>164.88</v>
      </c>
      <c r="DY33" s="4">
        <v>167.11</v>
      </c>
      <c r="DZ33" s="4">
        <v>167.57</v>
      </c>
      <c r="EA33" s="4">
        <v>167.58</v>
      </c>
      <c r="EB33" s="4">
        <v>166.99</v>
      </c>
      <c r="EC33" s="4">
        <v>168.41</v>
      </c>
      <c r="EE33" s="4">
        <v>169.07</v>
      </c>
      <c r="EF33" s="4">
        <v>168.89</v>
      </c>
      <c r="EG33" s="4">
        <v>170.07</v>
      </c>
      <c r="EH33" s="4">
        <v>170.1</v>
      </c>
      <c r="EI33" s="4">
        <v>168.12</v>
      </c>
      <c r="EJ33" s="4">
        <v>166.1</v>
      </c>
      <c r="EL33" s="4">
        <v>173.18</v>
      </c>
      <c r="EM33" s="4">
        <v>181.19</v>
      </c>
      <c r="EN33" s="4">
        <v>182.12</v>
      </c>
      <c r="EO33" s="4">
        <v>182.19</v>
      </c>
      <c r="EP33" s="4">
        <v>182.26</v>
      </c>
      <c r="EQ33" s="4">
        <v>715.97</v>
      </c>
      <c r="ES33" s="4">
        <v>1253.81</v>
      </c>
      <c r="ET33" s="4">
        <v>1257.95</v>
      </c>
      <c r="EZ33" s="4">
        <v>1259.46</v>
      </c>
      <c r="FA33" s="4">
        <v>1260.97</v>
      </c>
      <c r="FB33" s="4">
        <v>1261.4000000000001</v>
      </c>
      <c r="FC33" s="4">
        <v>1257.71</v>
      </c>
      <c r="FD33" s="4">
        <v>1256.27</v>
      </c>
      <c r="FE33" s="4">
        <v>1258.96</v>
      </c>
      <c r="FG33" s="4">
        <v>1258.8</v>
      </c>
      <c r="FH33" s="4">
        <v>1259.08</v>
      </c>
      <c r="FI33" s="4">
        <v>1257.81</v>
      </c>
      <c r="FJ33" s="4">
        <v>1253.4100000000001</v>
      </c>
      <c r="FK33" s="4">
        <v>1250.72</v>
      </c>
      <c r="FL33" s="4">
        <v>1250.72</v>
      </c>
      <c r="FN33" s="4">
        <v>1256.6600000000001</v>
      </c>
      <c r="FO33" s="4">
        <v>1261.05</v>
      </c>
      <c r="FP33" s="4">
        <v>1261.24</v>
      </c>
      <c r="FQ33" s="4">
        <v>1262.99</v>
      </c>
      <c r="FR33" s="4">
        <v>1262.99</v>
      </c>
      <c r="FS33" s="4">
        <v>1396.73</v>
      </c>
      <c r="FU33" s="4">
        <v>1526.57</v>
      </c>
      <c r="FV33" s="4">
        <v>1521.77</v>
      </c>
      <c r="FW33" s="4">
        <v>1520.73</v>
      </c>
      <c r="FX33" s="4">
        <v>1520.58</v>
      </c>
      <c r="FY33" s="4">
        <v>1520.58</v>
      </c>
      <c r="FZ33" s="4">
        <v>1518.2</v>
      </c>
      <c r="GB33" s="4">
        <v>1516.6</v>
      </c>
      <c r="GC33" s="4">
        <v>1522.61</v>
      </c>
      <c r="GD33" s="4">
        <v>1531.64</v>
      </c>
      <c r="GE33" s="4">
        <v>1535.45</v>
      </c>
      <c r="GF33" s="4">
        <v>785.51</v>
      </c>
      <c r="GG33" s="4">
        <v>35.590000000000003</v>
      </c>
      <c r="GI33" s="4">
        <v>28.78</v>
      </c>
      <c r="GJ33" s="4">
        <v>21.94</v>
      </c>
      <c r="GK33" s="4">
        <v>21.94</v>
      </c>
      <c r="GL33" s="4">
        <v>23.84</v>
      </c>
      <c r="GM33" s="4">
        <v>25.12</v>
      </c>
      <c r="GN33" s="4">
        <v>24.42</v>
      </c>
      <c r="GP33" s="4">
        <v>24.2</v>
      </c>
      <c r="GQ33" s="4">
        <v>36.24</v>
      </c>
      <c r="GR33" s="4">
        <v>48.4</v>
      </c>
      <c r="GS33" s="4">
        <v>52.11</v>
      </c>
      <c r="GT33" s="4">
        <v>55.84</v>
      </c>
      <c r="GU33" s="4">
        <v>55.69</v>
      </c>
      <c r="GW33" s="4">
        <v>42.55</v>
      </c>
      <c r="GX33" s="4">
        <v>28.38</v>
      </c>
      <c r="GY33" s="4">
        <v>33.58</v>
      </c>
      <c r="GZ33" s="4">
        <v>40.479999999999997</v>
      </c>
      <c r="HA33" s="4">
        <v>41.01</v>
      </c>
      <c r="HB33" s="4">
        <v>41.81</v>
      </c>
      <c r="HD33" s="4">
        <v>72.510000000000005</v>
      </c>
      <c r="HE33" s="4">
        <v>274.38</v>
      </c>
      <c r="HF33" s="4">
        <v>459.01</v>
      </c>
      <c r="HG33" s="4">
        <v>471.56</v>
      </c>
      <c r="HH33" s="4">
        <v>471.46</v>
      </c>
      <c r="HI33" s="4">
        <v>467.45</v>
      </c>
      <c r="HK33" s="4">
        <v>464.26</v>
      </c>
      <c r="HL33" s="4">
        <v>452.44</v>
      </c>
      <c r="HM33" s="4">
        <v>444.04</v>
      </c>
      <c r="HN33" s="4">
        <v>448.3</v>
      </c>
      <c r="HO33" s="4">
        <v>448.19</v>
      </c>
      <c r="HP33" s="4">
        <v>445.73</v>
      </c>
      <c r="HR33" s="4">
        <v>444.97</v>
      </c>
      <c r="HS33" s="4">
        <v>442.3</v>
      </c>
      <c r="HT33" s="4">
        <v>438.04</v>
      </c>
      <c r="HU33" s="4">
        <v>260.54000000000002</v>
      </c>
      <c r="HV33" s="4">
        <v>83.03</v>
      </c>
      <c r="HW33" s="4">
        <v>78.290000000000006</v>
      </c>
      <c r="HY33" s="4">
        <v>43.88</v>
      </c>
      <c r="HZ33" s="4">
        <v>13.3</v>
      </c>
      <c r="IA33" s="4">
        <v>197.77</v>
      </c>
      <c r="IB33" s="4">
        <v>383.29</v>
      </c>
      <c r="IC33" s="4">
        <v>383.45</v>
      </c>
      <c r="ID33" s="4">
        <v>381.68</v>
      </c>
      <c r="IF33" s="4">
        <v>380</v>
      </c>
      <c r="IG33" s="4">
        <v>194.34</v>
      </c>
      <c r="IH33" s="4">
        <v>8.59</v>
      </c>
      <c r="II33" s="4">
        <v>8.59</v>
      </c>
      <c r="IJ33" s="4">
        <v>8.77</v>
      </c>
      <c r="IK33" s="4">
        <v>8.69</v>
      </c>
      <c r="IM33" s="4">
        <v>8.43</v>
      </c>
      <c r="IN33" s="4">
        <v>8.44</v>
      </c>
      <c r="IP33" s="4">
        <v>8.2799999999999994</v>
      </c>
      <c r="IQ33" s="4">
        <v>8.9600000000000009</v>
      </c>
      <c r="IR33" s="4">
        <v>9.8000000000000007</v>
      </c>
      <c r="IT33" s="4">
        <v>9.74</v>
      </c>
      <c r="IU33" s="4">
        <v>11.69</v>
      </c>
      <c r="IV33" s="4">
        <v>13.68</v>
      </c>
      <c r="IW33" s="4">
        <v>14.81</v>
      </c>
      <c r="IX33" s="4">
        <v>15.72</v>
      </c>
      <c r="IY33" s="4">
        <v>15.51</v>
      </c>
      <c r="JA33" s="4">
        <v>14.14</v>
      </c>
      <c r="JB33" s="4">
        <v>15.53</v>
      </c>
      <c r="JC33" s="4">
        <v>19.420000000000002</v>
      </c>
      <c r="JD33" s="4">
        <v>22.57</v>
      </c>
      <c r="JE33" s="4">
        <v>24.53</v>
      </c>
      <c r="JF33" s="4">
        <v>27.69</v>
      </c>
      <c r="JH33" s="4">
        <v>35.94</v>
      </c>
      <c r="JI33" s="4">
        <v>41.52</v>
      </c>
      <c r="JJ33" s="4">
        <v>42.66</v>
      </c>
      <c r="JK33" s="4">
        <v>42.76</v>
      </c>
      <c r="JL33" s="4">
        <v>53.47</v>
      </c>
      <c r="JM33" s="4">
        <v>69.64</v>
      </c>
      <c r="JO33" s="4">
        <v>62.96</v>
      </c>
      <c r="JP33" s="4">
        <v>58.15</v>
      </c>
      <c r="JQ33" s="4">
        <v>72.8</v>
      </c>
      <c r="JR33" s="4">
        <v>112.27</v>
      </c>
      <c r="JS33" s="4">
        <v>142.58000000000001</v>
      </c>
      <c r="JT33" s="4">
        <v>129.26</v>
      </c>
      <c r="JV33" s="4">
        <v>127.31</v>
      </c>
      <c r="JW33" s="4">
        <v>144.72999999999999</v>
      </c>
      <c r="JX33" s="4">
        <v>105.34</v>
      </c>
      <c r="JY33" s="4">
        <v>57.11</v>
      </c>
      <c r="JZ33" s="4">
        <v>64.400000000000006</v>
      </c>
      <c r="KA33" s="4">
        <v>64.56</v>
      </c>
      <c r="KC33" s="4">
        <v>46.25</v>
      </c>
      <c r="KD33" s="4">
        <v>41.41</v>
      </c>
      <c r="KE33" s="4">
        <v>50.63</v>
      </c>
      <c r="KF33" s="4">
        <v>54.8</v>
      </c>
      <c r="KG33" s="4">
        <v>49.72</v>
      </c>
      <c r="KH33" s="4">
        <v>44.52</v>
      </c>
      <c r="KJ33" s="4">
        <v>47.52</v>
      </c>
      <c r="KK33" s="4">
        <v>50.57</v>
      </c>
      <c r="KL33" s="4">
        <v>39.97</v>
      </c>
      <c r="KM33" s="4">
        <v>29.71</v>
      </c>
      <c r="KN33" s="4">
        <v>37.26</v>
      </c>
      <c r="KO33" s="4">
        <v>44.53</v>
      </c>
      <c r="KQ33" s="4">
        <v>39.58</v>
      </c>
      <c r="KR33" s="4">
        <v>33.69</v>
      </c>
      <c r="KS33" s="4">
        <v>51.95</v>
      </c>
      <c r="KT33" s="4">
        <v>91.66</v>
      </c>
      <c r="KU33" s="4">
        <v>108.72</v>
      </c>
      <c r="KV33" s="4">
        <v>106.4</v>
      </c>
      <c r="KX33" s="4">
        <v>107.85</v>
      </c>
      <c r="KY33" s="4">
        <v>99.66</v>
      </c>
      <c r="KZ33" s="4">
        <v>92.65</v>
      </c>
      <c r="LA33" s="4">
        <v>83.03</v>
      </c>
      <c r="LB33" s="4">
        <v>72.459999999999994</v>
      </c>
      <c r="LC33" s="4">
        <v>60.56</v>
      </c>
      <c r="LE33" s="4">
        <v>48.38</v>
      </c>
      <c r="LF33" s="4">
        <v>45.24</v>
      </c>
      <c r="LG33" s="4">
        <v>44.94</v>
      </c>
      <c r="LH33" s="4">
        <v>57.38</v>
      </c>
      <c r="LI33" s="4">
        <v>66.430000000000007</v>
      </c>
      <c r="LJ33" s="4">
        <v>97.63</v>
      </c>
      <c r="LL33" s="4">
        <v>122.69</v>
      </c>
      <c r="LM33" s="4">
        <v>88.44</v>
      </c>
      <c r="LN33" s="4">
        <v>64.319999999999993</v>
      </c>
      <c r="LO33" s="4">
        <v>139.59</v>
      </c>
      <c r="LP33" s="4">
        <v>214.39</v>
      </c>
      <c r="LQ33" s="4">
        <v>219.2</v>
      </c>
      <c r="LS33" s="4">
        <v>217.1</v>
      </c>
      <c r="LT33" s="4">
        <v>215.73</v>
      </c>
      <c r="LU33" s="4">
        <v>224.41</v>
      </c>
      <c r="LV33" s="4">
        <v>153.08000000000001</v>
      </c>
      <c r="LW33" s="4">
        <v>75.72</v>
      </c>
      <c r="LX33" s="4">
        <v>77.28</v>
      </c>
      <c r="LZ33" s="4">
        <v>77.930000000000007</v>
      </c>
      <c r="MA33" s="4">
        <v>79.36</v>
      </c>
      <c r="MB33" s="4">
        <v>76.900000000000006</v>
      </c>
      <c r="MC33" s="4">
        <v>73.16</v>
      </c>
      <c r="MD33" s="4">
        <v>71.12</v>
      </c>
      <c r="ME33" s="4">
        <v>78.67</v>
      </c>
      <c r="MG33" s="4">
        <v>87.82</v>
      </c>
      <c r="MH33" s="4">
        <v>87.1</v>
      </c>
      <c r="MI33" s="4">
        <v>77.2</v>
      </c>
      <c r="MJ33" s="4">
        <v>62.8</v>
      </c>
      <c r="MK33" s="4">
        <v>63.13</v>
      </c>
      <c r="ML33" s="4">
        <v>66.81</v>
      </c>
      <c r="MN33" s="4">
        <v>64.95</v>
      </c>
      <c r="MO33" s="4">
        <v>63.67</v>
      </c>
      <c r="MP33" s="4">
        <v>51.03</v>
      </c>
      <c r="MQ33" s="4">
        <v>37.85</v>
      </c>
      <c r="MR33" s="4">
        <v>33.5</v>
      </c>
      <c r="MS33" s="4">
        <v>29.9</v>
      </c>
      <c r="MU33" s="4">
        <v>29.85</v>
      </c>
      <c r="MV33" s="4">
        <v>28.91</v>
      </c>
      <c r="MW33" s="4">
        <v>27.97</v>
      </c>
      <c r="MX33" s="4">
        <v>23.83</v>
      </c>
      <c r="MY33" s="4">
        <v>38.57</v>
      </c>
      <c r="MZ33" s="4">
        <v>58.66</v>
      </c>
      <c r="NB33" s="4">
        <v>38.82</v>
      </c>
      <c r="NC33" s="4">
        <v>17.75</v>
      </c>
      <c r="ND33" s="4">
        <v>17.73</v>
      </c>
      <c r="NE33" s="4">
        <v>16.559999999999999</v>
      </c>
      <c r="NF33" s="4">
        <v>15.49</v>
      </c>
      <c r="NG33" s="4">
        <v>15.6</v>
      </c>
      <c r="NI33" s="4">
        <v>15.6</v>
      </c>
      <c r="NJ33" s="4">
        <v>15.6</v>
      </c>
      <c r="NK33" s="4">
        <v>15.59</v>
      </c>
      <c r="NL33" s="4">
        <v>15.58</v>
      </c>
      <c r="NM33" s="4">
        <v>15.59</v>
      </c>
      <c r="NN33" s="4">
        <v>14.44</v>
      </c>
      <c r="NP33" s="4">
        <v>18.239999999999998</v>
      </c>
      <c r="NQ33" s="4">
        <v>23.21</v>
      </c>
      <c r="NR33" s="4">
        <v>23.26</v>
      </c>
      <c r="NS33" s="4">
        <v>23.31</v>
      </c>
      <c r="NT33" s="4">
        <v>23.31</v>
      </c>
      <c r="NU33" s="4">
        <v>23.31</v>
      </c>
      <c r="NW33" s="4">
        <v>32.130000000000003</v>
      </c>
      <c r="NX33" s="4">
        <v>40.950000000000003</v>
      </c>
      <c r="NY33" s="4">
        <v>40.950000000000003</v>
      </c>
      <c r="NZ33" s="4">
        <v>44.56</v>
      </c>
      <c r="OA33" s="4">
        <v>44.66</v>
      </c>
      <c r="OB33" s="4">
        <v>41.15</v>
      </c>
      <c r="OD33" s="4">
        <v>41.15</v>
      </c>
      <c r="OE33" s="4">
        <v>37.19</v>
      </c>
      <c r="OF33" s="4">
        <v>33.229999999999997</v>
      </c>
      <c r="OG33" s="4">
        <v>40.64</v>
      </c>
      <c r="OH33" s="4">
        <v>48.13</v>
      </c>
      <c r="OI33" s="4">
        <v>48.21</v>
      </c>
      <c r="OL33" s="4">
        <v>49.78</v>
      </c>
      <c r="OM33" s="4">
        <v>51.42</v>
      </c>
      <c r="ON33" s="4">
        <v>51.48</v>
      </c>
      <c r="OO33" s="4">
        <v>55.47</v>
      </c>
      <c r="OP33" s="4">
        <v>49.97</v>
      </c>
      <c r="OR33" s="4">
        <v>30.38</v>
      </c>
      <c r="OS33" s="4">
        <v>30.4</v>
      </c>
      <c r="OT33" s="4">
        <v>42.94</v>
      </c>
      <c r="OU33" s="4">
        <v>42.94</v>
      </c>
      <c r="OV33" s="4">
        <v>42.62</v>
      </c>
      <c r="OW33" s="4">
        <v>41.99</v>
      </c>
      <c r="OY33" s="4">
        <v>39.520000000000003</v>
      </c>
      <c r="OZ33" s="4">
        <v>39.619999999999997</v>
      </c>
      <c r="PA33" s="4">
        <v>38.85</v>
      </c>
      <c r="PB33" s="4">
        <v>37.200000000000003</v>
      </c>
      <c r="PC33" s="4">
        <v>41.88</v>
      </c>
      <c r="PD33" s="4">
        <v>39.29</v>
      </c>
      <c r="PF33" s="4">
        <v>38</v>
      </c>
      <c r="PG33" s="4">
        <v>38</v>
      </c>
      <c r="PH33" s="4">
        <v>36.57</v>
      </c>
      <c r="PI33" s="4">
        <v>34.119999999999997</v>
      </c>
      <c r="PJ33" s="4">
        <v>32.89</v>
      </c>
      <c r="PK33" s="4">
        <v>32.89</v>
      </c>
      <c r="PM33" s="4">
        <v>38.78</v>
      </c>
      <c r="PN33" s="4">
        <v>34.909999999999997</v>
      </c>
      <c r="PO33" s="4">
        <v>33.020000000000003</v>
      </c>
      <c r="PP33" s="4">
        <v>33.11</v>
      </c>
      <c r="PQ33" s="4">
        <v>33.11</v>
      </c>
      <c r="PR33" s="4">
        <v>33.11</v>
      </c>
      <c r="PT33" s="4">
        <v>33.11</v>
      </c>
      <c r="PY33" s="4">
        <v>44.87</v>
      </c>
      <c r="QA33" s="4">
        <v>41.58</v>
      </c>
      <c r="QB33" s="4">
        <v>25.17</v>
      </c>
      <c r="QC33" s="4">
        <v>25.17</v>
      </c>
      <c r="QD33" s="4">
        <v>24.87</v>
      </c>
      <c r="QE33" s="4">
        <v>23.97</v>
      </c>
      <c r="QF33" s="4">
        <v>21.96</v>
      </c>
      <c r="QH33" s="4">
        <v>26.95</v>
      </c>
      <c r="QI33" s="4">
        <v>59.98</v>
      </c>
      <c r="QJ33" s="4">
        <v>59.98</v>
      </c>
      <c r="QK33" s="4">
        <v>57.9</v>
      </c>
      <c r="QL33" s="4">
        <v>51.64</v>
      </c>
      <c r="QM33" s="4">
        <v>51.68</v>
      </c>
      <c r="QO33" s="4">
        <v>67.069999999999993</v>
      </c>
      <c r="QP33" s="4">
        <v>112.2</v>
      </c>
      <c r="QQ33" s="4">
        <v>110.21</v>
      </c>
      <c r="QR33" s="4">
        <v>105.83</v>
      </c>
      <c r="QS33" s="4">
        <v>105.85</v>
      </c>
      <c r="QT33" s="4">
        <v>93.69</v>
      </c>
      <c r="QV33" s="4">
        <v>57.03</v>
      </c>
      <c r="QW33" s="4">
        <v>57.06</v>
      </c>
      <c r="QX33" s="4">
        <v>60.03</v>
      </c>
      <c r="QY33" s="4">
        <v>73</v>
      </c>
      <c r="QZ33" s="4">
        <v>85.47</v>
      </c>
      <c r="RA33" s="4">
        <v>84.59</v>
      </c>
      <c r="RC33" s="4">
        <v>84.59</v>
      </c>
      <c r="RD33" s="4">
        <v>83.47</v>
      </c>
      <c r="RE33" s="4">
        <v>74.959999999999994</v>
      </c>
      <c r="RF33" s="4">
        <v>65.16</v>
      </c>
      <c r="RG33" s="4">
        <v>87.05</v>
      </c>
      <c r="RH33" s="4">
        <v>96.26</v>
      </c>
      <c r="RJ33" s="4">
        <v>81.819999999999993</v>
      </c>
      <c r="RK33" s="4">
        <v>88.54</v>
      </c>
      <c r="RL33" s="4">
        <v>92.61</v>
      </c>
      <c r="RM33" s="4">
        <v>92.47</v>
      </c>
      <c r="RN33" s="4">
        <v>92.47</v>
      </c>
      <c r="RO33" s="4">
        <v>88.12</v>
      </c>
      <c r="RQ33" s="4">
        <v>93.15</v>
      </c>
      <c r="RR33" s="4">
        <v>80.89</v>
      </c>
      <c r="RS33" s="4">
        <v>77.48</v>
      </c>
      <c r="RT33" s="4">
        <v>77.44</v>
      </c>
      <c r="RU33" s="4">
        <v>71.489999999999995</v>
      </c>
      <c r="RV33" s="4">
        <v>77.95</v>
      </c>
      <c r="RX33" s="4">
        <v>109.23</v>
      </c>
      <c r="RY33" s="4">
        <v>94.06</v>
      </c>
      <c r="RZ33" s="4">
        <v>48.46</v>
      </c>
      <c r="SA33" s="4">
        <v>57.19</v>
      </c>
      <c r="SB33" s="4">
        <v>82.65</v>
      </c>
      <c r="SC33" s="4">
        <v>70.88</v>
      </c>
      <c r="SE33" s="4">
        <v>33.17</v>
      </c>
      <c r="SF33" s="4">
        <v>23.85</v>
      </c>
      <c r="SG33" s="4">
        <v>26.07</v>
      </c>
      <c r="SH33" s="4">
        <v>23.38</v>
      </c>
      <c r="SI33" s="4">
        <v>15.24</v>
      </c>
      <c r="SJ33" s="4">
        <v>15.09</v>
      </c>
      <c r="SP33" s="4">
        <v>15.39</v>
      </c>
      <c r="SQ33" s="4">
        <v>15.14</v>
      </c>
      <c r="SS33" s="4">
        <v>14.41</v>
      </c>
      <c r="ST33" s="4">
        <v>15.11</v>
      </c>
      <c r="SU33" s="4">
        <v>18.47</v>
      </c>
      <c r="SV33" s="4">
        <v>23.22</v>
      </c>
      <c r="SW33" s="4">
        <v>23.21</v>
      </c>
      <c r="SX33" s="4">
        <v>23.18</v>
      </c>
      <c r="SZ33" s="4">
        <v>31.08</v>
      </c>
      <c r="TA33" s="4">
        <v>54.77</v>
      </c>
      <c r="TB33" s="4">
        <v>54.77</v>
      </c>
      <c r="TC33" s="4">
        <v>54.77</v>
      </c>
      <c r="TD33" s="4">
        <v>58.18</v>
      </c>
      <c r="TE33" s="4">
        <v>75.040000000000006</v>
      </c>
      <c r="TG33" s="4">
        <v>95.06</v>
      </c>
      <c r="TH33" s="4">
        <v>128.25</v>
      </c>
      <c r="TI33" s="4">
        <v>226.95</v>
      </c>
      <c r="TJ33" s="4">
        <v>228.05</v>
      </c>
      <c r="TK33" s="4">
        <v>188.29</v>
      </c>
      <c r="TL33" s="4">
        <v>69</v>
      </c>
      <c r="TN33" s="4">
        <v>67.010000000000005</v>
      </c>
      <c r="TO33" s="4">
        <v>57.64</v>
      </c>
      <c r="TP33" s="4">
        <v>47.52</v>
      </c>
      <c r="TQ33" s="4">
        <v>46.01</v>
      </c>
      <c r="TR33" s="4">
        <v>42.06</v>
      </c>
      <c r="TS33" s="4">
        <v>43.71</v>
      </c>
      <c r="TU33" s="4">
        <v>43.57</v>
      </c>
      <c r="TV33" s="4">
        <v>43.5</v>
      </c>
      <c r="TW33" s="4">
        <v>43.11</v>
      </c>
      <c r="TX33" s="4">
        <v>43.31</v>
      </c>
      <c r="TY33" s="4">
        <v>43.29</v>
      </c>
      <c r="TZ33" s="4">
        <v>41.84</v>
      </c>
      <c r="UB33" s="4">
        <v>32.36</v>
      </c>
      <c r="UC33" s="4">
        <v>16.670000000000002</v>
      </c>
      <c r="UD33" s="4">
        <v>15.57</v>
      </c>
      <c r="UE33" s="4">
        <v>18.25</v>
      </c>
      <c r="UF33" s="4">
        <v>27.31</v>
      </c>
      <c r="UG33" s="4">
        <v>29.33</v>
      </c>
      <c r="UI33" s="4">
        <v>29.03</v>
      </c>
      <c r="UJ33" s="4">
        <v>31.79</v>
      </c>
      <c r="UK33" s="4">
        <v>29.01</v>
      </c>
      <c r="UL33" s="4">
        <v>73.540000000000006</v>
      </c>
      <c r="UM33" s="4">
        <v>71.55</v>
      </c>
      <c r="UN33" s="4">
        <v>35.979999999999997</v>
      </c>
      <c r="UP33" s="4">
        <v>36.5</v>
      </c>
      <c r="UQ33" s="4">
        <v>38.47</v>
      </c>
      <c r="UR33" s="4">
        <v>41.74</v>
      </c>
      <c r="US33" s="4">
        <v>49.19</v>
      </c>
      <c r="UT33" s="4">
        <v>69.2</v>
      </c>
      <c r="UU33" s="4">
        <v>126.69</v>
      </c>
      <c r="UW33" s="4">
        <v>100.17</v>
      </c>
      <c r="UX33" s="4">
        <v>39.119999999999997</v>
      </c>
      <c r="UY33" s="4">
        <v>41.31</v>
      </c>
      <c r="UZ33" s="4">
        <v>52.36</v>
      </c>
      <c r="VA33" s="4">
        <v>55.87</v>
      </c>
      <c r="VB33" s="4">
        <v>32.83</v>
      </c>
      <c r="VD33" s="4">
        <v>32.65</v>
      </c>
      <c r="VE33" s="4">
        <v>32.1</v>
      </c>
      <c r="VF33" s="4">
        <v>32.1</v>
      </c>
      <c r="VG33" s="4">
        <v>33.15</v>
      </c>
      <c r="VH33" s="4">
        <v>36.26</v>
      </c>
      <c r="VI33" s="4">
        <v>36.380000000000003</v>
      </c>
      <c r="VK33" s="4">
        <v>36.5</v>
      </c>
      <c r="VL33" s="4">
        <v>33.19</v>
      </c>
      <c r="VM33" s="4">
        <v>23.46</v>
      </c>
      <c r="VN33" s="4">
        <v>24.23</v>
      </c>
      <c r="VO33" s="4">
        <v>23.62</v>
      </c>
      <c r="VP33" s="4">
        <v>20.59</v>
      </c>
      <c r="VR33" s="4">
        <v>20.57</v>
      </c>
      <c r="VS33" s="4">
        <v>31.85</v>
      </c>
      <c r="VT33" s="4">
        <v>67.010000000000005</v>
      </c>
      <c r="VU33" s="4">
        <v>82.05</v>
      </c>
      <c r="VV33" s="4">
        <v>118.49</v>
      </c>
      <c r="VW33" s="4">
        <v>121.05</v>
      </c>
      <c r="VY33" s="4">
        <v>117.22</v>
      </c>
      <c r="VZ33" s="4">
        <v>148.47999999999999</v>
      </c>
      <c r="WA33" s="4">
        <v>243.82</v>
      </c>
      <c r="WB33" s="4">
        <v>243.97</v>
      </c>
      <c r="WC33" s="4">
        <v>242.68</v>
      </c>
      <c r="WD33" s="4">
        <v>242.22</v>
      </c>
      <c r="WF33" s="4">
        <v>230.75</v>
      </c>
      <c r="WG33" s="4">
        <v>238.39</v>
      </c>
      <c r="WH33" s="4">
        <v>352.51</v>
      </c>
      <c r="WI33" s="4">
        <v>355.95</v>
      </c>
      <c r="WJ33" s="4">
        <v>362.35</v>
      </c>
      <c r="WK33" s="4">
        <v>359.99</v>
      </c>
      <c r="WM33" s="4">
        <v>359.75</v>
      </c>
      <c r="WN33" s="4">
        <v>365.12</v>
      </c>
      <c r="WO33" s="4">
        <v>378.86</v>
      </c>
      <c r="WQ33" s="4">
        <v>321.98</v>
      </c>
      <c r="WR33" s="4">
        <v>172.61</v>
      </c>
      <c r="WT33" s="4">
        <v>172.81</v>
      </c>
      <c r="WU33" s="4">
        <v>173.28</v>
      </c>
      <c r="WV33" s="4">
        <v>176.82</v>
      </c>
      <c r="WW33" s="4">
        <v>182.75</v>
      </c>
      <c r="WX33" s="4">
        <v>182.4</v>
      </c>
      <c r="WY33" s="4">
        <v>190.28</v>
      </c>
      <c r="XA33" s="4">
        <v>207.41</v>
      </c>
      <c r="XB33" s="4">
        <v>208.55</v>
      </c>
      <c r="XC33" s="4">
        <v>188.07</v>
      </c>
      <c r="XD33" s="4">
        <v>150.81</v>
      </c>
      <c r="XE33" s="4">
        <v>207.66</v>
      </c>
      <c r="XF33" s="4">
        <v>171.87</v>
      </c>
      <c r="XH33" s="4">
        <v>72.23</v>
      </c>
      <c r="XI33" s="4">
        <v>98.64</v>
      </c>
      <c r="XJ33" s="4">
        <v>176.75</v>
      </c>
      <c r="XK33" s="4">
        <v>173.92</v>
      </c>
      <c r="XL33" s="4">
        <v>164.68</v>
      </c>
      <c r="XM33" s="4">
        <v>135.94</v>
      </c>
      <c r="XO33" s="4">
        <v>135.06</v>
      </c>
      <c r="XP33" s="4">
        <v>135.74</v>
      </c>
      <c r="XQ33" s="4">
        <v>134.41999999999999</v>
      </c>
      <c r="XR33" s="4">
        <v>170</v>
      </c>
      <c r="XS33" s="4">
        <v>300.86</v>
      </c>
      <c r="XT33" s="4">
        <v>333.41</v>
      </c>
      <c r="XV33" s="4">
        <v>335.99</v>
      </c>
      <c r="XW33" s="4">
        <v>379.73</v>
      </c>
      <c r="XX33" s="4">
        <v>335.5</v>
      </c>
      <c r="XY33" s="4">
        <v>202</v>
      </c>
      <c r="XZ33" s="4">
        <v>200.23</v>
      </c>
      <c r="YA33" s="4">
        <v>241.61</v>
      </c>
      <c r="YC33" s="4">
        <v>366.26</v>
      </c>
      <c r="YD33" s="4">
        <v>364.93</v>
      </c>
      <c r="YE33" s="4">
        <v>373.75</v>
      </c>
      <c r="YF33" s="4">
        <v>440.86</v>
      </c>
      <c r="YG33" s="4">
        <v>526.66999999999996</v>
      </c>
      <c r="YH33" s="4">
        <v>526.62</v>
      </c>
      <c r="YJ33" s="4">
        <v>527.57000000000005</v>
      </c>
      <c r="YK33" s="4">
        <v>500.4</v>
      </c>
      <c r="YL33" s="4">
        <v>404.75</v>
      </c>
      <c r="YM33" s="4">
        <v>388.18</v>
      </c>
      <c r="YN33" s="4">
        <v>388.38</v>
      </c>
      <c r="YO33" s="4">
        <v>351.31</v>
      </c>
      <c r="YQ33" s="4">
        <v>231.37</v>
      </c>
      <c r="YR33" s="4">
        <v>217.45</v>
      </c>
      <c r="YS33" s="4">
        <v>244.64</v>
      </c>
      <c r="YT33" s="4">
        <v>247.28</v>
      </c>
      <c r="YU33" s="4">
        <v>254.64</v>
      </c>
      <c r="YV33" s="4">
        <v>235.11</v>
      </c>
      <c r="YX33" s="4">
        <v>181.35</v>
      </c>
      <c r="YY33" s="4">
        <v>181.02</v>
      </c>
      <c r="YZ33" s="4">
        <v>166.1</v>
      </c>
      <c r="ZA33" s="4">
        <v>123.29</v>
      </c>
      <c r="ZB33" s="4">
        <v>123.29</v>
      </c>
      <c r="ZC33" s="4">
        <v>121.71</v>
      </c>
      <c r="ZE33" s="4">
        <v>108.76</v>
      </c>
      <c r="ZF33" s="4">
        <v>84.11</v>
      </c>
      <c r="ZG33" s="4">
        <v>83.53</v>
      </c>
      <c r="ZH33" s="4">
        <v>82.26</v>
      </c>
      <c r="ZI33" s="4">
        <v>82.26</v>
      </c>
      <c r="ZJ33" s="4">
        <v>82.26</v>
      </c>
      <c r="ZL33" s="4">
        <v>82.26</v>
      </c>
      <c r="ZM33" s="764">
        <v>96.75</v>
      </c>
      <c r="ZN33" s="764">
        <v>140.22999999999999</v>
      </c>
      <c r="ZO33" s="4">
        <v>140.22999999999999</v>
      </c>
      <c r="ZP33" s="4">
        <v>140.22999999999999</v>
      </c>
      <c r="ZQ33" s="4">
        <v>140.22999999999999</v>
      </c>
      <c r="ZS33" s="4">
        <v>140.22999999999999</v>
      </c>
      <c r="ZT33" s="4">
        <v>140.22999999999999</v>
      </c>
      <c r="ZU33" s="4">
        <v>140.22999999999999</v>
      </c>
      <c r="ZV33" s="4">
        <v>140.22999999999999</v>
      </c>
      <c r="ZW33" s="4">
        <v>140.22999999999999</v>
      </c>
      <c r="ZX33" s="4">
        <v>105.17</v>
      </c>
    </row>
    <row r="34" spans="1:700" hidden="1">
      <c r="A34" s="764" t="s">
        <v>862</v>
      </c>
      <c r="B34" s="764"/>
      <c r="C34" s="764"/>
      <c r="D34" s="764"/>
      <c r="E34" s="764">
        <v>90</v>
      </c>
      <c r="F34" s="764">
        <v>0</v>
      </c>
      <c r="G34" s="764">
        <v>42300</v>
      </c>
      <c r="H34" s="772"/>
      <c r="I34" s="764">
        <f t="shared" ref="I34:I97" si="7">F34</f>
        <v>0</v>
      </c>
      <c r="VV34" s="4">
        <v>1.23</v>
      </c>
      <c r="VW34" s="4">
        <v>3.68</v>
      </c>
      <c r="VZ34" s="4">
        <v>0.73</v>
      </c>
      <c r="WA34" s="4">
        <v>2.94</v>
      </c>
      <c r="WB34" s="4">
        <v>2.94</v>
      </c>
      <c r="WC34" s="4">
        <v>2.94</v>
      </c>
      <c r="WD34" s="4">
        <v>2.94</v>
      </c>
      <c r="WF34" s="4">
        <v>2.5099999999999998</v>
      </c>
      <c r="WG34" s="4">
        <v>1.23</v>
      </c>
      <c r="WH34" s="4">
        <v>1.23</v>
      </c>
      <c r="WI34" s="4">
        <v>1.23</v>
      </c>
      <c r="WJ34" s="4">
        <v>0.92</v>
      </c>
      <c r="XF34" s="4">
        <v>0.21</v>
      </c>
      <c r="XH34" s="4">
        <v>0.85</v>
      </c>
      <c r="XI34" s="4">
        <v>0.85</v>
      </c>
      <c r="XJ34" s="4">
        <v>0.85</v>
      </c>
      <c r="XK34" s="4">
        <v>0.85</v>
      </c>
      <c r="XL34" s="4">
        <v>2.5</v>
      </c>
      <c r="XM34" s="4">
        <v>7.45</v>
      </c>
      <c r="XO34" s="4">
        <v>7.59</v>
      </c>
      <c r="XP34" s="4">
        <v>8.02</v>
      </c>
      <c r="XQ34" s="4">
        <v>6.87</v>
      </c>
      <c r="XR34" s="4">
        <v>3.41</v>
      </c>
      <c r="XS34" s="4">
        <v>4.07</v>
      </c>
      <c r="XT34" s="4">
        <v>5.34</v>
      </c>
      <c r="XV34" s="4">
        <v>3.21</v>
      </c>
      <c r="XW34" s="4">
        <v>3.21</v>
      </c>
      <c r="XX34" s="4">
        <v>3.21</v>
      </c>
      <c r="XY34" s="4">
        <v>2.64</v>
      </c>
      <c r="XZ34" s="4">
        <v>0.92</v>
      </c>
      <c r="YA34" s="4">
        <v>0.92</v>
      </c>
      <c r="YC34" s="4">
        <v>0.92</v>
      </c>
      <c r="YD34" s="4">
        <v>0.92</v>
      </c>
      <c r="YE34" s="4">
        <v>0.69</v>
      </c>
    </row>
    <row r="35" spans="1:700" hidden="1">
      <c r="A35" s="764" t="s">
        <v>863</v>
      </c>
      <c r="B35" s="764"/>
      <c r="C35" s="764"/>
      <c r="D35" s="764"/>
      <c r="E35" s="764">
        <v>60</v>
      </c>
      <c r="F35" s="764">
        <v>1.8</v>
      </c>
      <c r="G35" s="764">
        <v>1043400</v>
      </c>
      <c r="H35" s="772"/>
      <c r="I35" s="764">
        <f t="shared" si="7"/>
        <v>1.8</v>
      </c>
      <c r="AN35" s="4">
        <v>0.6</v>
      </c>
      <c r="AO35" s="4">
        <v>0.6</v>
      </c>
      <c r="AP35" s="4">
        <v>0.6</v>
      </c>
      <c r="OM35" s="4">
        <v>7.0000000000000007E-2</v>
      </c>
      <c r="ON35" s="4">
        <v>0.13</v>
      </c>
      <c r="OO35" s="4">
        <v>0.13</v>
      </c>
      <c r="OP35" s="4">
        <v>0.13</v>
      </c>
      <c r="OR35" s="4">
        <v>0.1</v>
      </c>
      <c r="OS35" s="4">
        <v>0.1</v>
      </c>
      <c r="OT35" s="4">
        <v>0.1</v>
      </c>
      <c r="OU35" s="4">
        <v>0.1</v>
      </c>
      <c r="OV35" s="4">
        <v>0.1</v>
      </c>
      <c r="OW35" s="4">
        <v>0.1</v>
      </c>
      <c r="OY35" s="4">
        <v>0.1</v>
      </c>
      <c r="OZ35" s="4">
        <v>0.1</v>
      </c>
      <c r="PA35" s="4">
        <v>0.1</v>
      </c>
      <c r="PB35" s="4">
        <v>0.1</v>
      </c>
      <c r="PC35" s="4">
        <v>0.1</v>
      </c>
      <c r="PD35" s="4">
        <v>0.1</v>
      </c>
      <c r="PF35" s="4">
        <v>0.1</v>
      </c>
      <c r="PG35" s="4">
        <v>0.1</v>
      </c>
      <c r="PH35" s="4">
        <v>0.1</v>
      </c>
      <c r="PI35" s="4">
        <v>0.1</v>
      </c>
      <c r="PJ35" s="4">
        <v>0.1</v>
      </c>
      <c r="PK35" s="4">
        <v>0.1</v>
      </c>
      <c r="PM35" s="4">
        <v>0.1</v>
      </c>
      <c r="PN35" s="4">
        <v>0.1</v>
      </c>
      <c r="PO35" s="4">
        <v>0.1</v>
      </c>
      <c r="PP35" s="4">
        <v>0.1</v>
      </c>
      <c r="PQ35" s="4">
        <v>0.1</v>
      </c>
      <c r="PR35" s="4">
        <v>0.1</v>
      </c>
      <c r="PT35" s="4">
        <v>0.1</v>
      </c>
      <c r="PY35" s="4">
        <v>0.13</v>
      </c>
      <c r="QA35" s="4">
        <v>0.13</v>
      </c>
      <c r="QB35" s="4">
        <v>0.13</v>
      </c>
      <c r="QC35" s="4">
        <v>0.13</v>
      </c>
      <c r="QD35" s="4">
        <v>0.13</v>
      </c>
      <c r="QE35" s="4">
        <v>0.13</v>
      </c>
      <c r="QF35" s="4">
        <v>0.13</v>
      </c>
      <c r="QH35" s="4">
        <v>0.13</v>
      </c>
      <c r="QI35" s="4">
        <v>0.13</v>
      </c>
      <c r="QJ35" s="4">
        <v>0.13</v>
      </c>
      <c r="QK35" s="4">
        <v>0.13</v>
      </c>
      <c r="QL35" s="4">
        <v>0.13</v>
      </c>
      <c r="QM35" s="4">
        <v>0.13</v>
      </c>
      <c r="QO35" s="4">
        <v>0.13</v>
      </c>
      <c r="QP35" s="4">
        <v>0.13</v>
      </c>
      <c r="QQ35" s="4">
        <v>0.13</v>
      </c>
      <c r="QR35" s="4">
        <v>0.13</v>
      </c>
      <c r="QS35" s="4">
        <v>0.13</v>
      </c>
      <c r="QT35" s="4">
        <v>0.13</v>
      </c>
      <c r="QV35" s="4">
        <v>0.13</v>
      </c>
      <c r="QW35" s="4">
        <v>0.13</v>
      </c>
      <c r="QX35" s="4">
        <v>0.13</v>
      </c>
      <c r="QY35" s="4">
        <v>0.13</v>
      </c>
      <c r="QZ35" s="4">
        <v>0.13</v>
      </c>
      <c r="RA35" s="4">
        <v>0.13</v>
      </c>
      <c r="RC35" s="4">
        <v>0.13</v>
      </c>
      <c r="RD35" s="4">
        <v>0.13</v>
      </c>
      <c r="RE35" s="4">
        <v>0.13</v>
      </c>
      <c r="RF35" s="4">
        <v>0.13</v>
      </c>
      <c r="RG35" s="4">
        <v>0.13</v>
      </c>
      <c r="RH35" s="4">
        <v>0.13</v>
      </c>
      <c r="RJ35" s="4">
        <v>0.13</v>
      </c>
      <c r="RK35" s="4">
        <v>0.13</v>
      </c>
      <c r="RL35" s="4">
        <v>0.13</v>
      </c>
      <c r="RM35" s="4">
        <v>0.13</v>
      </c>
      <c r="RN35" s="4">
        <v>0.13</v>
      </c>
      <c r="RO35" s="4">
        <v>0.13</v>
      </c>
      <c r="RQ35" s="4">
        <v>0.13</v>
      </c>
      <c r="RR35" s="4">
        <v>0.13</v>
      </c>
      <c r="RS35" s="4">
        <v>0.13</v>
      </c>
      <c r="RT35" s="4">
        <v>0.23</v>
      </c>
      <c r="RU35" s="4">
        <v>0.5</v>
      </c>
      <c r="RV35" s="4">
        <v>0.5</v>
      </c>
      <c r="RX35" s="4">
        <v>0.5</v>
      </c>
      <c r="RY35" s="4">
        <v>0.56000000000000005</v>
      </c>
      <c r="RZ35" s="4">
        <v>0.75</v>
      </c>
      <c r="SA35" s="4">
        <v>1.0900000000000001</v>
      </c>
      <c r="SB35" s="4">
        <v>2.1</v>
      </c>
      <c r="SC35" s="4">
        <v>2.19</v>
      </c>
      <c r="SE35" s="4">
        <v>2.44</v>
      </c>
      <c r="SF35" s="4">
        <v>2.44</v>
      </c>
      <c r="SG35" s="4">
        <v>2.44</v>
      </c>
      <c r="SH35" s="4">
        <v>2.1</v>
      </c>
      <c r="SI35" s="4">
        <v>1.0900000000000001</v>
      </c>
      <c r="SJ35" s="4">
        <v>1.0900000000000001</v>
      </c>
      <c r="SP35" s="4">
        <v>1.0900000000000001</v>
      </c>
      <c r="SQ35" s="4">
        <v>1.03</v>
      </c>
      <c r="SS35" s="4">
        <v>0.84</v>
      </c>
      <c r="ST35" s="4">
        <v>0.74</v>
      </c>
      <c r="SU35" s="4">
        <v>0.38</v>
      </c>
      <c r="SV35" s="4">
        <v>0.13</v>
      </c>
      <c r="SW35" s="4">
        <v>0.2</v>
      </c>
      <c r="SX35" s="4">
        <v>0.39</v>
      </c>
      <c r="SZ35" s="4">
        <v>0.39</v>
      </c>
      <c r="TA35" s="4">
        <v>0.39</v>
      </c>
      <c r="TB35" s="4">
        <v>0.39</v>
      </c>
      <c r="TC35" s="4">
        <v>0.39</v>
      </c>
      <c r="TD35" s="4">
        <v>0.36</v>
      </c>
      <c r="TE35" s="4">
        <v>0.26</v>
      </c>
      <c r="TG35" s="4">
        <v>0.26</v>
      </c>
      <c r="TH35" s="4">
        <v>0.42</v>
      </c>
      <c r="TI35" s="4">
        <v>0.9</v>
      </c>
      <c r="TJ35" s="4">
        <v>0.9</v>
      </c>
      <c r="TK35" s="4">
        <v>0.9</v>
      </c>
      <c r="TL35" s="4">
        <v>0.9</v>
      </c>
      <c r="TN35" s="4">
        <v>0.9</v>
      </c>
      <c r="TO35" s="4">
        <v>0.9</v>
      </c>
      <c r="TP35" s="4">
        <v>0.9</v>
      </c>
      <c r="TQ35" s="4">
        <v>0.9</v>
      </c>
      <c r="TR35" s="4">
        <v>0.9</v>
      </c>
      <c r="TS35" s="4">
        <v>0.9</v>
      </c>
      <c r="TU35" s="4">
        <v>0.9</v>
      </c>
      <c r="TV35" s="4">
        <v>0.75</v>
      </c>
      <c r="TW35" s="4">
        <v>0.28999999999999998</v>
      </c>
      <c r="TX35" s="4">
        <v>0.28999999999999998</v>
      </c>
      <c r="TY35" s="4">
        <v>0.28999999999999998</v>
      </c>
      <c r="TZ35" s="4">
        <v>0.28999999999999998</v>
      </c>
      <c r="UB35" s="4">
        <v>0.28999999999999998</v>
      </c>
      <c r="UC35" s="4">
        <v>0.28999999999999998</v>
      </c>
      <c r="UD35" s="4">
        <v>0.28999999999999998</v>
      </c>
      <c r="UE35" s="4">
        <v>0.22</v>
      </c>
      <c r="UT35" s="4">
        <v>0.05</v>
      </c>
      <c r="UU35" s="4">
        <v>0.2</v>
      </c>
      <c r="UW35" s="4">
        <v>0.25</v>
      </c>
      <c r="UX35" s="4">
        <v>0.4</v>
      </c>
      <c r="UY35" s="4">
        <v>0.43</v>
      </c>
      <c r="UZ35" s="4">
        <v>0.51</v>
      </c>
      <c r="VA35" s="4">
        <v>0.44</v>
      </c>
      <c r="VB35" s="4">
        <v>0.23</v>
      </c>
      <c r="VD35" s="4">
        <v>0.23</v>
      </c>
      <c r="VE35" s="4">
        <v>0.23</v>
      </c>
      <c r="VF35" s="4">
        <v>0.18</v>
      </c>
      <c r="VG35" s="4">
        <v>0.03</v>
      </c>
      <c r="VH35" s="4">
        <v>0.03</v>
      </c>
      <c r="VI35" s="4">
        <v>0.03</v>
      </c>
      <c r="VK35" s="4">
        <v>0.03</v>
      </c>
      <c r="VL35" s="4">
        <v>0.03</v>
      </c>
      <c r="VM35" s="4">
        <v>0.03</v>
      </c>
      <c r="VN35" s="4">
        <v>0.02</v>
      </c>
      <c r="YT35" s="4">
        <v>0.19</v>
      </c>
      <c r="YU35" s="4">
        <v>0.75</v>
      </c>
      <c r="YV35" s="4">
        <v>0.75</v>
      </c>
      <c r="YX35" s="4">
        <v>0.75</v>
      </c>
      <c r="YY35" s="4">
        <v>0.75</v>
      </c>
      <c r="YZ35" s="4">
        <v>0.75</v>
      </c>
      <c r="ZA35" s="4">
        <v>0.75</v>
      </c>
      <c r="ZB35" s="4">
        <v>0.75</v>
      </c>
      <c r="ZC35" s="4">
        <v>0.56000000000000005</v>
      </c>
    </row>
    <row r="36" spans="1:700" hidden="1">
      <c r="A36" s="764" t="s">
        <v>864</v>
      </c>
      <c r="B36" s="764"/>
      <c r="C36" s="764"/>
      <c r="D36" s="764"/>
      <c r="E36" s="764">
        <v>925</v>
      </c>
      <c r="F36" s="764">
        <v>0</v>
      </c>
      <c r="G36" s="764">
        <v>342250</v>
      </c>
      <c r="H36" s="772"/>
      <c r="I36" s="764">
        <f t="shared" si="7"/>
        <v>0</v>
      </c>
      <c r="HD36" s="4">
        <v>12.68</v>
      </c>
      <c r="HE36" s="4">
        <v>25.37</v>
      </c>
      <c r="HF36" s="4">
        <v>25.37</v>
      </c>
      <c r="HG36" s="4">
        <v>25.37</v>
      </c>
      <c r="HH36" s="4">
        <v>25.37</v>
      </c>
      <c r="HI36" s="4">
        <v>25.37</v>
      </c>
      <c r="HK36" s="4">
        <v>25.37</v>
      </c>
      <c r="HL36" s="4">
        <v>25.37</v>
      </c>
      <c r="HM36" s="4">
        <v>25.37</v>
      </c>
      <c r="HN36" s="4">
        <v>25.37</v>
      </c>
      <c r="HO36" s="4">
        <v>25.37</v>
      </c>
      <c r="HP36" s="4">
        <v>25.37</v>
      </c>
      <c r="HR36" s="4">
        <v>25.37</v>
      </c>
      <c r="HS36" s="4">
        <v>25.37</v>
      </c>
      <c r="HT36" s="4">
        <v>25.37</v>
      </c>
      <c r="HU36" s="4">
        <v>25.37</v>
      </c>
      <c r="HV36" s="4">
        <v>25.37</v>
      </c>
      <c r="HW36" s="4">
        <v>25.37</v>
      </c>
      <c r="HY36" s="4">
        <v>12.68</v>
      </c>
      <c r="IU36" s="4">
        <v>0.56999999999999995</v>
      </c>
      <c r="IV36" s="4">
        <v>1.1399999999999999</v>
      </c>
      <c r="IW36" s="4">
        <v>1.1399999999999999</v>
      </c>
      <c r="IX36" s="4">
        <v>1.1399999999999999</v>
      </c>
      <c r="IY36" s="4">
        <v>1.1399999999999999</v>
      </c>
      <c r="JA36" s="4">
        <v>0.56999999999999995</v>
      </c>
      <c r="JR36" s="4">
        <v>9.58</v>
      </c>
      <c r="JS36" s="4">
        <v>19.16</v>
      </c>
      <c r="JT36" s="4">
        <v>19.16</v>
      </c>
      <c r="JV36" s="4">
        <v>19.16</v>
      </c>
      <c r="JW36" s="4">
        <v>20.97</v>
      </c>
      <c r="JX36" s="4">
        <v>13.21</v>
      </c>
      <c r="JY36" s="4">
        <v>3.63</v>
      </c>
      <c r="JZ36" s="4">
        <v>3.63</v>
      </c>
      <c r="KA36" s="4">
        <v>1.81</v>
      </c>
      <c r="KT36" s="4">
        <v>6.5</v>
      </c>
      <c r="KU36" s="4">
        <v>13</v>
      </c>
      <c r="KV36" s="4">
        <v>13</v>
      </c>
      <c r="KX36" s="4">
        <v>13</v>
      </c>
      <c r="KY36" s="4">
        <v>6.5</v>
      </c>
      <c r="LJ36" s="4">
        <v>7.54</v>
      </c>
      <c r="LL36" s="4">
        <v>15.09</v>
      </c>
      <c r="LM36" s="4">
        <v>7.54</v>
      </c>
      <c r="LO36" s="4">
        <v>18.02</v>
      </c>
      <c r="LP36" s="4">
        <v>36.04</v>
      </c>
      <c r="LQ36" s="4">
        <v>36.04</v>
      </c>
      <c r="LS36" s="4">
        <v>36.04</v>
      </c>
      <c r="LT36" s="4">
        <v>36.04</v>
      </c>
      <c r="LU36" s="4">
        <v>36.04</v>
      </c>
      <c r="LV36" s="4">
        <v>18.02</v>
      </c>
      <c r="MY36" s="4">
        <v>10.130000000000001</v>
      </c>
      <c r="MZ36" s="4">
        <v>20.25</v>
      </c>
      <c r="NB36" s="4">
        <v>10.130000000000001</v>
      </c>
      <c r="NW36" s="4">
        <v>1.69</v>
      </c>
      <c r="NX36" s="4">
        <v>3.38</v>
      </c>
      <c r="NY36" s="4">
        <v>3.38</v>
      </c>
      <c r="NZ36" s="4">
        <v>3.38</v>
      </c>
      <c r="OA36" s="4">
        <v>1.69</v>
      </c>
    </row>
    <row r="37" spans="1:700" hidden="1">
      <c r="A37" s="764" t="s">
        <v>865</v>
      </c>
      <c r="B37" s="764"/>
      <c r="C37" s="764"/>
      <c r="D37" s="764"/>
      <c r="E37" s="764">
        <v>102</v>
      </c>
      <c r="F37" s="764">
        <v>0</v>
      </c>
      <c r="G37" s="764">
        <v>95880</v>
      </c>
      <c r="H37" s="772"/>
      <c r="I37" s="764">
        <f t="shared" si="7"/>
        <v>0</v>
      </c>
      <c r="XR37" s="4">
        <v>0.85</v>
      </c>
      <c r="XS37" s="4">
        <v>3.4</v>
      </c>
      <c r="XT37" s="4">
        <v>3.4</v>
      </c>
      <c r="XV37" s="4">
        <v>6.12</v>
      </c>
      <c r="XW37" s="4">
        <v>14.28</v>
      </c>
      <c r="XX37" s="4">
        <v>14.28</v>
      </c>
      <c r="XY37" s="4">
        <v>14.28</v>
      </c>
      <c r="XZ37" s="4">
        <v>14.28</v>
      </c>
      <c r="YA37" s="4">
        <v>12.41</v>
      </c>
      <c r="YC37" s="4">
        <v>6.8</v>
      </c>
      <c r="YD37" s="4">
        <v>6.8</v>
      </c>
      <c r="YE37" s="4">
        <v>5.0999999999999996</v>
      </c>
    </row>
    <row r="38" spans="1:700" hidden="1">
      <c r="A38" s="764" t="s">
        <v>866</v>
      </c>
      <c r="B38" s="764"/>
      <c r="C38" s="764"/>
      <c r="D38" s="764"/>
      <c r="E38" s="764">
        <v>1231</v>
      </c>
      <c r="F38" s="764">
        <v>0</v>
      </c>
      <c r="G38" s="764">
        <v>689360</v>
      </c>
      <c r="H38" s="772"/>
      <c r="I38" s="764">
        <f t="shared" si="7"/>
        <v>0</v>
      </c>
      <c r="HD38" s="4">
        <v>14.86</v>
      </c>
      <c r="HE38" s="4">
        <v>29.73</v>
      </c>
      <c r="HF38" s="4">
        <v>29.73</v>
      </c>
      <c r="HG38" s="4">
        <v>29.73</v>
      </c>
      <c r="HH38" s="4">
        <v>29.73</v>
      </c>
      <c r="HI38" s="4">
        <v>29.73</v>
      </c>
      <c r="HK38" s="4">
        <v>29.73</v>
      </c>
      <c r="HL38" s="4">
        <v>29.73</v>
      </c>
      <c r="HM38" s="4">
        <v>29.73</v>
      </c>
      <c r="HN38" s="4">
        <v>29.73</v>
      </c>
      <c r="HO38" s="4">
        <v>29.73</v>
      </c>
      <c r="HP38" s="4">
        <v>29.73</v>
      </c>
      <c r="HR38" s="4">
        <v>29.73</v>
      </c>
      <c r="HS38" s="4">
        <v>29.73</v>
      </c>
      <c r="HT38" s="4">
        <v>29.73</v>
      </c>
      <c r="HU38" s="4">
        <v>29.73</v>
      </c>
      <c r="HV38" s="4">
        <v>29.73</v>
      </c>
      <c r="HW38" s="4">
        <v>29.73</v>
      </c>
      <c r="HY38" s="4">
        <v>14.86</v>
      </c>
      <c r="IU38" s="4">
        <v>0.67</v>
      </c>
      <c r="IV38" s="4">
        <v>1.34</v>
      </c>
      <c r="IW38" s="4">
        <v>1.34</v>
      </c>
      <c r="IX38" s="4">
        <v>1.34</v>
      </c>
      <c r="IY38" s="4">
        <v>1.34</v>
      </c>
      <c r="JA38" s="4">
        <v>0.67</v>
      </c>
      <c r="JR38" s="4">
        <v>12.29</v>
      </c>
      <c r="JS38" s="4">
        <v>24.58</v>
      </c>
      <c r="JT38" s="4">
        <v>24.58</v>
      </c>
      <c r="JV38" s="4">
        <v>24.58</v>
      </c>
      <c r="JW38" s="4">
        <v>26.9</v>
      </c>
      <c r="JX38" s="4">
        <v>16.940000000000001</v>
      </c>
      <c r="JY38" s="4">
        <v>4.6500000000000004</v>
      </c>
      <c r="JZ38" s="4">
        <v>4.6500000000000004</v>
      </c>
      <c r="KA38" s="4">
        <v>2.33</v>
      </c>
      <c r="KT38" s="4">
        <v>11.8</v>
      </c>
      <c r="KU38" s="4">
        <v>23.6</v>
      </c>
      <c r="KV38" s="4">
        <v>23.6</v>
      </c>
      <c r="KX38" s="4">
        <v>23.6</v>
      </c>
      <c r="KY38" s="4">
        <v>11.8</v>
      </c>
      <c r="LJ38" s="4">
        <v>12.63</v>
      </c>
      <c r="LL38" s="4">
        <v>25.26</v>
      </c>
      <c r="LM38" s="4">
        <v>12.63</v>
      </c>
      <c r="LO38" s="4">
        <v>30.17</v>
      </c>
      <c r="LP38" s="4">
        <v>60.33</v>
      </c>
      <c r="LQ38" s="4">
        <v>60.33</v>
      </c>
      <c r="LS38" s="4">
        <v>60.33</v>
      </c>
      <c r="LT38" s="4">
        <v>60.33</v>
      </c>
      <c r="LU38" s="4">
        <v>60.33</v>
      </c>
      <c r="LV38" s="4">
        <v>30.17</v>
      </c>
      <c r="MY38" s="4">
        <v>7.65</v>
      </c>
      <c r="MZ38" s="4">
        <v>15.3</v>
      </c>
      <c r="NB38" s="4">
        <v>7.65</v>
      </c>
      <c r="NW38" s="4">
        <v>1.27</v>
      </c>
      <c r="NX38" s="4">
        <v>2.5499999999999998</v>
      </c>
      <c r="NY38" s="4">
        <v>2.5499999999999998</v>
      </c>
      <c r="NZ38" s="4">
        <v>2.5499999999999998</v>
      </c>
      <c r="OA38" s="4">
        <v>1.27</v>
      </c>
    </row>
    <row r="39" spans="1:700" hidden="1">
      <c r="A39" s="764" t="s">
        <v>867</v>
      </c>
      <c r="B39" s="764"/>
      <c r="C39" s="764"/>
      <c r="D39" s="764"/>
      <c r="E39" s="764">
        <v>625</v>
      </c>
      <c r="F39" s="764">
        <v>0</v>
      </c>
      <c r="G39" s="764">
        <v>468750</v>
      </c>
      <c r="H39" s="772"/>
      <c r="I39" s="764">
        <f t="shared" si="7"/>
        <v>0</v>
      </c>
      <c r="HD39" s="4">
        <v>2.98</v>
      </c>
      <c r="HE39" s="4">
        <v>5.96</v>
      </c>
      <c r="HF39" s="4">
        <v>5.96</v>
      </c>
      <c r="HG39" s="4">
        <v>5.96</v>
      </c>
      <c r="HH39" s="4">
        <v>5.96</v>
      </c>
      <c r="HI39" s="4">
        <v>5.96</v>
      </c>
      <c r="HK39" s="4">
        <v>5.96</v>
      </c>
      <c r="HL39" s="4">
        <v>5.96</v>
      </c>
      <c r="HM39" s="4">
        <v>5.96</v>
      </c>
      <c r="HN39" s="4">
        <v>5.96</v>
      </c>
      <c r="HO39" s="4">
        <v>5.96</v>
      </c>
      <c r="HP39" s="4">
        <v>5.96</v>
      </c>
      <c r="HR39" s="4">
        <v>5.96</v>
      </c>
      <c r="HS39" s="4">
        <v>5.96</v>
      </c>
      <c r="HT39" s="4">
        <v>5.96</v>
      </c>
      <c r="HU39" s="4">
        <v>5.96</v>
      </c>
      <c r="HV39" s="4">
        <v>5.96</v>
      </c>
      <c r="HW39" s="4">
        <v>5.96</v>
      </c>
      <c r="HY39" s="4">
        <v>2.98</v>
      </c>
      <c r="IU39" s="4">
        <v>0.13</v>
      </c>
      <c r="IV39" s="4">
        <v>0.27</v>
      </c>
      <c r="IW39" s="4">
        <v>0.27</v>
      </c>
      <c r="IX39" s="4">
        <v>0.27</v>
      </c>
      <c r="IY39" s="4">
        <v>0.27</v>
      </c>
      <c r="JA39" s="4">
        <v>0.13</v>
      </c>
      <c r="JR39" s="4">
        <v>15.53</v>
      </c>
      <c r="JS39" s="4">
        <v>31.05</v>
      </c>
      <c r="JT39" s="4">
        <v>31.05</v>
      </c>
      <c r="JV39" s="4">
        <v>31.05</v>
      </c>
      <c r="JW39" s="4">
        <v>34</v>
      </c>
      <c r="JX39" s="4">
        <v>21.41</v>
      </c>
      <c r="JY39" s="4">
        <v>5.88</v>
      </c>
      <c r="JZ39" s="4">
        <v>5.88</v>
      </c>
      <c r="KA39" s="4">
        <v>2.94</v>
      </c>
      <c r="KT39" s="4">
        <v>3.05</v>
      </c>
      <c r="KU39" s="4">
        <v>6.1</v>
      </c>
      <c r="KV39" s="4">
        <v>6.1</v>
      </c>
      <c r="KX39" s="4">
        <v>6.1</v>
      </c>
      <c r="KY39" s="4">
        <v>3.05</v>
      </c>
      <c r="LJ39" s="4">
        <v>9.0399999999999991</v>
      </c>
      <c r="LL39" s="4">
        <v>18.09</v>
      </c>
      <c r="LM39" s="4">
        <v>9.0399999999999991</v>
      </c>
      <c r="LO39" s="4">
        <v>21.6</v>
      </c>
      <c r="LP39" s="4">
        <v>43.2</v>
      </c>
      <c r="LQ39" s="4">
        <v>43.2</v>
      </c>
      <c r="LS39" s="4">
        <v>43.2</v>
      </c>
      <c r="LT39" s="4">
        <v>43.2</v>
      </c>
      <c r="LU39" s="4">
        <v>43.2</v>
      </c>
      <c r="LV39" s="4">
        <v>21.6</v>
      </c>
      <c r="MY39" s="4">
        <v>3.34</v>
      </c>
      <c r="MZ39" s="4">
        <v>6.68</v>
      </c>
      <c r="NB39" s="4">
        <v>3.34</v>
      </c>
      <c r="NW39" s="4">
        <v>0.56000000000000005</v>
      </c>
      <c r="NX39" s="4">
        <v>1.1100000000000001</v>
      </c>
      <c r="NY39" s="4">
        <v>1.1100000000000001</v>
      </c>
      <c r="NZ39" s="4">
        <v>1.1100000000000001</v>
      </c>
      <c r="OA39" s="4">
        <v>0.56000000000000005</v>
      </c>
    </row>
    <row r="40" spans="1:700" hidden="1">
      <c r="A40" s="764" t="s">
        <v>868</v>
      </c>
      <c r="B40" s="764"/>
      <c r="C40" s="764"/>
      <c r="D40" s="764"/>
      <c r="E40" s="764">
        <v>2</v>
      </c>
      <c r="F40" s="764">
        <v>0</v>
      </c>
      <c r="G40" s="764">
        <v>70500</v>
      </c>
      <c r="H40" s="772"/>
      <c r="I40" s="764">
        <f t="shared" si="7"/>
        <v>0</v>
      </c>
      <c r="HU40" s="4">
        <v>0.2</v>
      </c>
      <c r="HV40" s="4">
        <v>0.4</v>
      </c>
      <c r="HW40" s="4">
        <v>0.4</v>
      </c>
      <c r="HY40" s="4">
        <v>0.4</v>
      </c>
      <c r="HZ40" s="4">
        <v>0.4</v>
      </c>
      <c r="IA40" s="4">
        <v>0.2</v>
      </c>
    </row>
    <row r="41" spans="1:700" hidden="1">
      <c r="A41" s="764" t="s">
        <v>869</v>
      </c>
      <c r="B41" s="764"/>
      <c r="C41" s="764"/>
      <c r="D41" s="764"/>
      <c r="E41" s="764">
        <v>3</v>
      </c>
      <c r="F41" s="764">
        <v>0</v>
      </c>
      <c r="G41" s="764">
        <v>28680</v>
      </c>
      <c r="H41" s="772"/>
      <c r="I41" s="764">
        <f t="shared" si="7"/>
        <v>0</v>
      </c>
      <c r="QT41" s="4">
        <v>0.02</v>
      </c>
      <c r="QV41" s="4">
        <v>0.08</v>
      </c>
      <c r="QW41" s="4">
        <v>0.08</v>
      </c>
      <c r="QX41" s="4">
        <v>0.08</v>
      </c>
      <c r="QY41" s="4">
        <v>0.09</v>
      </c>
      <c r="QZ41" s="4">
        <v>0.15</v>
      </c>
      <c r="RA41" s="4">
        <v>0.15</v>
      </c>
      <c r="RC41" s="4">
        <v>0.15</v>
      </c>
      <c r="RD41" s="4">
        <v>0.15</v>
      </c>
      <c r="RE41" s="4">
        <v>0.15</v>
      </c>
      <c r="RF41" s="4">
        <v>0.15</v>
      </c>
      <c r="RG41" s="4">
        <v>0.15</v>
      </c>
      <c r="RH41" s="4">
        <v>0.14000000000000001</v>
      </c>
      <c r="RJ41" s="4">
        <v>0.1</v>
      </c>
      <c r="RK41" s="4">
        <v>0.1</v>
      </c>
      <c r="RL41" s="4">
        <v>0.18</v>
      </c>
      <c r="RM41" s="4">
        <v>0.4</v>
      </c>
      <c r="RN41" s="4">
        <v>0.4</v>
      </c>
      <c r="RO41" s="4">
        <v>0.3</v>
      </c>
    </row>
    <row r="42" spans="1:700" hidden="1">
      <c r="A42" s="764" t="s">
        <v>870</v>
      </c>
      <c r="B42" s="764"/>
      <c r="C42" s="764"/>
      <c r="D42" s="764"/>
      <c r="E42" s="764">
        <v>3</v>
      </c>
      <c r="F42" s="764">
        <v>0</v>
      </c>
      <c r="G42" s="764">
        <v>28680</v>
      </c>
      <c r="H42" s="772"/>
      <c r="I42" s="764">
        <f t="shared" si="7"/>
        <v>0</v>
      </c>
      <c r="RS42" s="4">
        <v>0.01</v>
      </c>
      <c r="RT42" s="4">
        <v>0.03</v>
      </c>
      <c r="RU42" s="4">
        <v>0.03</v>
      </c>
      <c r="RV42" s="4">
        <v>0.05</v>
      </c>
      <c r="RX42" s="4">
        <v>0.1</v>
      </c>
      <c r="RY42" s="4">
        <v>0.1</v>
      </c>
      <c r="RZ42" s="4">
        <v>0.1</v>
      </c>
      <c r="SA42" s="4">
        <v>0.09</v>
      </c>
      <c r="SB42" s="4">
        <v>0.05</v>
      </c>
      <c r="SC42" s="4">
        <v>0.1</v>
      </c>
      <c r="SE42" s="4">
        <v>0.25</v>
      </c>
      <c r="SF42" s="4">
        <v>0.23</v>
      </c>
      <c r="SG42" s="4">
        <v>0.15</v>
      </c>
      <c r="SH42" s="4">
        <v>0.16</v>
      </c>
      <c r="SI42" s="4">
        <v>0.2</v>
      </c>
      <c r="SJ42" s="4">
        <v>0.18</v>
      </c>
      <c r="SP42" s="4">
        <v>0.13</v>
      </c>
      <c r="SQ42" s="4">
        <v>0.12</v>
      </c>
      <c r="SS42" s="4">
        <v>0.11</v>
      </c>
      <c r="ST42" s="4">
        <v>0.23</v>
      </c>
      <c r="SU42" s="4">
        <v>0.23</v>
      </c>
      <c r="SV42" s="4">
        <v>0.2</v>
      </c>
      <c r="SW42" s="4">
        <v>0.15</v>
      </c>
    </row>
    <row r="43" spans="1:700" hidden="1">
      <c r="A43" s="764" t="s">
        <v>871</v>
      </c>
      <c r="B43" s="764"/>
      <c r="C43" s="764"/>
      <c r="D43" s="764"/>
      <c r="E43" s="764">
        <v>1</v>
      </c>
      <c r="F43" s="764">
        <v>0</v>
      </c>
      <c r="G43" s="764">
        <v>9560</v>
      </c>
      <c r="H43" s="772"/>
      <c r="I43" s="764">
        <f t="shared" si="7"/>
        <v>0</v>
      </c>
      <c r="TZ43" s="4">
        <v>0.01</v>
      </c>
      <c r="UB43" s="4">
        <v>0.02</v>
      </c>
      <c r="UC43" s="4">
        <v>0.02</v>
      </c>
      <c r="UD43" s="4">
        <v>0.02</v>
      </c>
      <c r="UE43" s="4">
        <v>0.02</v>
      </c>
      <c r="UF43" s="4">
        <v>0.03</v>
      </c>
      <c r="UG43" s="4">
        <v>7.0000000000000007E-2</v>
      </c>
      <c r="UI43" s="4">
        <v>7.0000000000000007E-2</v>
      </c>
      <c r="UJ43" s="4">
        <v>7.0000000000000007E-2</v>
      </c>
      <c r="UK43" s="4">
        <v>7.0000000000000007E-2</v>
      </c>
      <c r="UL43" s="4">
        <v>7.0000000000000007E-2</v>
      </c>
      <c r="UM43" s="4">
        <v>0.06</v>
      </c>
      <c r="UN43" s="4">
        <v>0.03</v>
      </c>
      <c r="UP43" s="4">
        <v>0.03</v>
      </c>
      <c r="UQ43" s="4">
        <v>0.06</v>
      </c>
      <c r="UR43" s="4">
        <v>0.13</v>
      </c>
      <c r="US43" s="4">
        <v>0.13</v>
      </c>
      <c r="UT43" s="4">
        <v>0.1</v>
      </c>
    </row>
    <row r="44" spans="1:700" hidden="1">
      <c r="A44" s="764" t="s">
        <v>872</v>
      </c>
      <c r="B44" s="764"/>
      <c r="C44" s="764"/>
      <c r="D44" s="764"/>
      <c r="E44" s="764">
        <v>7</v>
      </c>
      <c r="F44" s="764">
        <v>0</v>
      </c>
      <c r="G44" s="764">
        <v>66990</v>
      </c>
      <c r="H44" s="772"/>
      <c r="I44" s="764">
        <f t="shared" si="7"/>
        <v>0</v>
      </c>
      <c r="UC44" s="4">
        <v>0.03</v>
      </c>
      <c r="UD44" s="4">
        <v>0.1</v>
      </c>
      <c r="UE44" s="4">
        <v>0.1</v>
      </c>
      <c r="UF44" s="4">
        <v>0.11</v>
      </c>
      <c r="UG44" s="4">
        <v>0.15</v>
      </c>
      <c r="UI44" s="4">
        <v>0.15</v>
      </c>
      <c r="UJ44" s="4">
        <v>0.15</v>
      </c>
      <c r="UK44" s="4">
        <v>0.15</v>
      </c>
      <c r="UL44" s="4">
        <v>0.15</v>
      </c>
      <c r="UM44" s="4">
        <v>0.15</v>
      </c>
      <c r="UN44" s="4">
        <v>0.15</v>
      </c>
      <c r="UP44" s="4">
        <v>0.13</v>
      </c>
      <c r="UQ44" s="4">
        <v>0.08</v>
      </c>
      <c r="UR44" s="4">
        <v>0.08</v>
      </c>
      <c r="US44" s="4">
        <v>0.08</v>
      </c>
      <c r="UT44" s="4">
        <v>0.13</v>
      </c>
      <c r="UU44" s="4">
        <v>0.3</v>
      </c>
      <c r="UW44" s="4">
        <v>0.3</v>
      </c>
      <c r="UX44" s="4">
        <v>0.3</v>
      </c>
      <c r="UY44" s="4">
        <v>0.22</v>
      </c>
      <c r="VI44" s="4">
        <v>0.01</v>
      </c>
      <c r="VK44" s="4">
        <v>0.05</v>
      </c>
      <c r="VL44" s="4">
        <v>0.05</v>
      </c>
      <c r="VM44" s="4">
        <v>0.05</v>
      </c>
      <c r="VN44" s="4">
        <v>0.06</v>
      </c>
      <c r="VO44" s="4">
        <v>0.08</v>
      </c>
      <c r="VP44" s="4">
        <v>0.08</v>
      </c>
      <c r="VR44" s="4">
        <v>0.08</v>
      </c>
      <c r="VS44" s="4">
        <v>0.08</v>
      </c>
      <c r="VT44" s="4">
        <v>0.08</v>
      </c>
      <c r="VU44" s="4">
        <v>7.0000000000000007E-2</v>
      </c>
      <c r="VV44" s="4">
        <v>7.0000000000000007E-2</v>
      </c>
      <c r="VW44" s="4">
        <v>7.0000000000000007E-2</v>
      </c>
      <c r="VY44" s="4">
        <v>7.0000000000000007E-2</v>
      </c>
      <c r="VZ44" s="4">
        <v>7.0000000000000007E-2</v>
      </c>
      <c r="WA44" s="4">
        <v>7.0000000000000007E-2</v>
      </c>
      <c r="WB44" s="4">
        <v>7.0000000000000007E-2</v>
      </c>
      <c r="WC44" s="4">
        <v>7.0000000000000007E-2</v>
      </c>
      <c r="WD44" s="4">
        <v>7.0000000000000007E-2</v>
      </c>
      <c r="WF44" s="4">
        <v>7.0000000000000007E-2</v>
      </c>
      <c r="WG44" s="4">
        <v>0.09</v>
      </c>
      <c r="WH44" s="4">
        <v>0.16</v>
      </c>
      <c r="WI44" s="4">
        <v>0.16</v>
      </c>
      <c r="WJ44" s="4">
        <v>0.17</v>
      </c>
      <c r="WK44" s="4">
        <v>0.2</v>
      </c>
      <c r="WM44" s="4">
        <v>0.2</v>
      </c>
      <c r="WN44" s="4">
        <v>0.17</v>
      </c>
      <c r="WO44" s="4">
        <v>7.0000000000000007E-2</v>
      </c>
      <c r="WQ44" s="4">
        <v>7.0000000000000007E-2</v>
      </c>
      <c r="WR44" s="4">
        <v>7.0000000000000007E-2</v>
      </c>
      <c r="WT44" s="4">
        <v>7.0000000000000007E-2</v>
      </c>
      <c r="WU44" s="4">
        <v>7.0000000000000007E-2</v>
      </c>
      <c r="WV44" s="4">
        <v>7.0000000000000007E-2</v>
      </c>
      <c r="WW44" s="4">
        <v>7.0000000000000007E-2</v>
      </c>
      <c r="WX44" s="4">
        <v>7.0000000000000007E-2</v>
      </c>
      <c r="WY44" s="4">
        <v>0.06</v>
      </c>
      <c r="XA44" s="4">
        <v>0.02</v>
      </c>
      <c r="XB44" s="4">
        <v>0.02</v>
      </c>
      <c r="XC44" s="4">
        <v>0.02</v>
      </c>
      <c r="XD44" s="4">
        <v>0.02</v>
      </c>
      <c r="XE44" s="4">
        <v>0.02</v>
      </c>
      <c r="XF44" s="4">
        <v>0.02</v>
      </c>
      <c r="XH44" s="4">
        <v>0.02</v>
      </c>
      <c r="XI44" s="4">
        <v>0.02</v>
      </c>
      <c r="XJ44" s="4">
        <v>0.02</v>
      </c>
      <c r="XK44" s="4">
        <v>0.06</v>
      </c>
      <c r="XL44" s="4">
        <v>0.16</v>
      </c>
      <c r="XM44" s="4">
        <v>0.16</v>
      </c>
      <c r="XO44" s="4">
        <v>0.16</v>
      </c>
      <c r="XP44" s="4">
        <v>0.16</v>
      </c>
      <c r="XQ44" s="4">
        <v>0.12</v>
      </c>
    </row>
    <row r="45" spans="1:700" hidden="1">
      <c r="A45" s="764" t="s">
        <v>873</v>
      </c>
      <c r="B45" s="764"/>
      <c r="C45" s="764"/>
      <c r="D45" s="764"/>
      <c r="E45" s="764">
        <v>650</v>
      </c>
      <c r="F45" s="764">
        <v>0</v>
      </c>
      <c r="G45" s="764">
        <v>113750</v>
      </c>
      <c r="H45" s="772"/>
      <c r="I45" s="764">
        <f t="shared" si="7"/>
        <v>0</v>
      </c>
      <c r="YD45" s="4">
        <v>4.88</v>
      </c>
      <c r="YE45" s="4">
        <v>19.5</v>
      </c>
      <c r="YF45" s="4">
        <v>19.5</v>
      </c>
      <c r="YG45" s="4">
        <v>19.5</v>
      </c>
      <c r="YH45" s="4">
        <v>19.5</v>
      </c>
      <c r="YJ45" s="4">
        <v>20.43</v>
      </c>
      <c r="YK45" s="4">
        <v>23.21</v>
      </c>
      <c r="YL45" s="4">
        <v>23.21</v>
      </c>
      <c r="YM45" s="4">
        <v>23.21</v>
      </c>
      <c r="YN45" s="4">
        <v>23.21</v>
      </c>
      <c r="YO45" s="4">
        <v>23.21</v>
      </c>
      <c r="YQ45" s="4">
        <v>23.21</v>
      </c>
      <c r="YR45" s="4">
        <v>31.34</v>
      </c>
      <c r="YS45" s="4">
        <v>55.71</v>
      </c>
      <c r="YT45" s="4">
        <v>55.71</v>
      </c>
      <c r="YU45" s="4">
        <v>55.71</v>
      </c>
      <c r="YV45" s="4">
        <v>55.71</v>
      </c>
      <c r="YX45" s="4">
        <v>55.71</v>
      </c>
      <c r="YY45" s="4">
        <v>55.71</v>
      </c>
      <c r="YZ45" s="4">
        <v>41.79</v>
      </c>
    </row>
    <row r="46" spans="1:700" hidden="1">
      <c r="A46" s="764" t="s">
        <v>874</v>
      </c>
      <c r="B46" s="764"/>
      <c r="C46" s="764"/>
      <c r="D46" s="764"/>
      <c r="E46" s="764">
        <v>3000</v>
      </c>
      <c r="F46" s="764">
        <v>1043.4100000000001</v>
      </c>
      <c r="G46" s="764">
        <v>4935000</v>
      </c>
      <c r="H46" s="772"/>
      <c r="I46" s="764">
        <f t="shared" si="7"/>
        <v>1043.4100000000001</v>
      </c>
      <c r="XD46" s="4">
        <v>27.69</v>
      </c>
      <c r="XE46" s="4">
        <v>110.77</v>
      </c>
      <c r="XF46" s="4">
        <v>83.07</v>
      </c>
      <c r="XI46" s="4">
        <v>27.69</v>
      </c>
      <c r="XJ46" s="4">
        <v>110.77</v>
      </c>
      <c r="XK46" s="4">
        <v>110.77</v>
      </c>
      <c r="XL46" s="4">
        <v>99.69</v>
      </c>
      <c r="XM46" s="4">
        <v>66.459999999999994</v>
      </c>
      <c r="XO46" s="4">
        <v>66.459999999999994</v>
      </c>
      <c r="XP46" s="4">
        <v>66.459999999999994</v>
      </c>
      <c r="XQ46" s="4">
        <v>66.459999999999994</v>
      </c>
      <c r="XR46" s="4">
        <v>105.23</v>
      </c>
      <c r="XS46" s="4">
        <v>221.53</v>
      </c>
      <c r="XT46" s="4">
        <v>221.53</v>
      </c>
      <c r="XV46" s="4">
        <v>221.53</v>
      </c>
      <c r="XW46" s="4">
        <v>221.53</v>
      </c>
      <c r="XX46" s="4">
        <v>177.22</v>
      </c>
      <c r="XY46" s="4">
        <v>44.31</v>
      </c>
      <c r="XZ46" s="4">
        <v>44.31</v>
      </c>
      <c r="YA46" s="4">
        <v>68.83</v>
      </c>
      <c r="YC46" s="4">
        <v>142.38999999999999</v>
      </c>
      <c r="YD46" s="4">
        <v>131.32</v>
      </c>
      <c r="YE46" s="4">
        <v>98.09</v>
      </c>
      <c r="YF46" s="4">
        <v>98.09</v>
      </c>
      <c r="YG46" s="4">
        <v>98.09</v>
      </c>
      <c r="YH46" s="4">
        <v>98.09</v>
      </c>
      <c r="YJ46" s="4">
        <v>98.09</v>
      </c>
      <c r="YK46" s="4">
        <v>73.56</v>
      </c>
    </row>
    <row r="47" spans="1:700" hidden="1">
      <c r="A47" s="764" t="s">
        <v>875</v>
      </c>
      <c r="B47" s="764"/>
      <c r="C47" s="764"/>
      <c r="D47" s="764"/>
      <c r="E47" s="764">
        <v>20</v>
      </c>
      <c r="F47" s="764">
        <v>2.4300000000000002</v>
      </c>
      <c r="G47" s="764">
        <v>483000</v>
      </c>
      <c r="H47" s="772"/>
      <c r="I47" s="764">
        <f t="shared" si="7"/>
        <v>2.4300000000000002</v>
      </c>
      <c r="U47" s="4">
        <v>0.1</v>
      </c>
      <c r="W47" s="4">
        <v>0.1</v>
      </c>
      <c r="X47" s="4">
        <v>0.1</v>
      </c>
      <c r="Y47" s="4">
        <v>0.1</v>
      </c>
      <c r="Z47" s="4">
        <v>0.1</v>
      </c>
      <c r="AA47" s="4">
        <v>0.1</v>
      </c>
      <c r="BX47" s="4">
        <v>0.02</v>
      </c>
      <c r="BY47" s="4">
        <v>0.02</v>
      </c>
      <c r="CA47" s="4">
        <v>0.02</v>
      </c>
      <c r="CB47" s="4">
        <v>0.02</v>
      </c>
      <c r="CC47" s="4">
        <v>0.02</v>
      </c>
      <c r="CD47" s="4">
        <v>0.02</v>
      </c>
      <c r="CJ47" s="4">
        <v>0.02</v>
      </c>
      <c r="CK47" s="4">
        <v>0.02</v>
      </c>
      <c r="CL47" s="4">
        <v>0.02</v>
      </c>
      <c r="CM47" s="4">
        <v>0.02</v>
      </c>
      <c r="CO47" s="4">
        <v>0.02</v>
      </c>
      <c r="CP47" s="4">
        <v>0.02</v>
      </c>
      <c r="CQ47" s="4">
        <v>0.02</v>
      </c>
      <c r="CR47" s="4">
        <v>0.02</v>
      </c>
      <c r="CS47" s="4">
        <v>0.02</v>
      </c>
      <c r="CT47" s="4">
        <v>0.02</v>
      </c>
      <c r="CV47" s="4">
        <v>0.02</v>
      </c>
      <c r="CW47" s="4">
        <v>0.02</v>
      </c>
      <c r="CX47" s="4">
        <v>0.02</v>
      </c>
      <c r="CY47" s="4">
        <v>0.02</v>
      </c>
      <c r="CZ47" s="4">
        <v>0.02</v>
      </c>
      <c r="DA47" s="4">
        <v>0.02</v>
      </c>
      <c r="DC47" s="4">
        <v>0.02</v>
      </c>
      <c r="DD47" s="4">
        <v>0.02</v>
      </c>
      <c r="DE47" s="4">
        <v>0.02</v>
      </c>
      <c r="DF47" s="4">
        <v>0.02</v>
      </c>
      <c r="DG47" s="4">
        <v>0.02</v>
      </c>
      <c r="DH47" s="4">
        <v>0.02</v>
      </c>
      <c r="DJ47" s="4">
        <v>0.02</v>
      </c>
      <c r="DK47" s="4">
        <v>0.02</v>
      </c>
      <c r="DL47" s="4">
        <v>0.02</v>
      </c>
      <c r="DM47" s="4">
        <v>0.02</v>
      </c>
      <c r="DN47" s="4">
        <v>0.02</v>
      </c>
      <c r="DO47" s="4">
        <v>0.02</v>
      </c>
      <c r="DQ47" s="4">
        <v>0.02</v>
      </c>
      <c r="DR47" s="4">
        <v>0.02</v>
      </c>
      <c r="DS47" s="4">
        <v>0.02</v>
      </c>
      <c r="DT47" s="4">
        <v>0.02</v>
      </c>
      <c r="DU47" s="4">
        <v>0.02</v>
      </c>
      <c r="DV47" s="4">
        <v>0.02</v>
      </c>
      <c r="DX47" s="4">
        <v>0.02</v>
      </c>
      <c r="DY47" s="4">
        <v>0.02</v>
      </c>
      <c r="DZ47" s="4">
        <v>0.02</v>
      </c>
      <c r="EA47" s="4">
        <v>0.02</v>
      </c>
      <c r="EB47" s="4">
        <v>0.02</v>
      </c>
      <c r="EC47" s="4">
        <v>0.02</v>
      </c>
      <c r="EE47" s="4">
        <v>0.02</v>
      </c>
      <c r="EF47" s="4">
        <v>0.02</v>
      </c>
      <c r="EG47" s="4">
        <v>0.02</v>
      </c>
      <c r="EH47" s="4">
        <v>0.02</v>
      </c>
      <c r="EI47" s="4">
        <v>0.02</v>
      </c>
      <c r="EJ47" s="4">
        <v>0.02</v>
      </c>
      <c r="EL47" s="4">
        <v>0.02</v>
      </c>
      <c r="EM47" s="4">
        <v>0.02</v>
      </c>
      <c r="EN47" s="4">
        <v>0.02</v>
      </c>
      <c r="EO47" s="4">
        <v>0.02</v>
      </c>
      <c r="EP47" s="4">
        <v>0.02</v>
      </c>
      <c r="EQ47" s="4">
        <v>0.02</v>
      </c>
      <c r="ES47" s="4">
        <v>0.02</v>
      </c>
      <c r="ET47" s="4">
        <v>0.02</v>
      </c>
      <c r="EZ47" s="4">
        <v>0.02</v>
      </c>
      <c r="FA47" s="4">
        <v>0.02</v>
      </c>
      <c r="FB47" s="4">
        <v>0.02</v>
      </c>
      <c r="FC47" s="4">
        <v>0.02</v>
      </c>
      <c r="FD47" s="4">
        <v>0.02</v>
      </c>
      <c r="FE47" s="4">
        <v>0.02</v>
      </c>
      <c r="FG47" s="4">
        <v>0.02</v>
      </c>
      <c r="FH47" s="4">
        <v>0.02</v>
      </c>
      <c r="FI47" s="4">
        <v>0.02</v>
      </c>
      <c r="FJ47" s="4">
        <v>0.02</v>
      </c>
      <c r="FK47" s="4">
        <v>0.02</v>
      </c>
      <c r="FL47" s="4">
        <v>0.02</v>
      </c>
      <c r="FN47" s="4">
        <v>0.02</v>
      </c>
      <c r="FO47" s="4">
        <v>0.02</v>
      </c>
      <c r="FP47" s="4">
        <v>0.02</v>
      </c>
      <c r="FQ47" s="4">
        <v>0.02</v>
      </c>
      <c r="FR47" s="4">
        <v>0.02</v>
      </c>
      <c r="FS47" s="4">
        <v>0.02</v>
      </c>
      <c r="FU47" s="4">
        <v>0.02</v>
      </c>
      <c r="FV47" s="4">
        <v>0.02</v>
      </c>
      <c r="FW47" s="4">
        <v>0.02</v>
      </c>
      <c r="FX47" s="4">
        <v>0.02</v>
      </c>
      <c r="FY47" s="4">
        <v>0.02</v>
      </c>
      <c r="FZ47" s="4">
        <v>0.02</v>
      </c>
      <c r="GB47" s="4">
        <v>0.02</v>
      </c>
      <c r="GC47" s="4">
        <v>0.02</v>
      </c>
      <c r="GD47" s="4">
        <v>0.02</v>
      </c>
      <c r="GE47" s="4">
        <v>0.02</v>
      </c>
      <c r="GF47" s="4">
        <v>0.02</v>
      </c>
      <c r="GG47" s="4">
        <v>0.02</v>
      </c>
      <c r="GI47" s="4">
        <v>0.02</v>
      </c>
      <c r="GJ47" s="4">
        <v>0.02</v>
      </c>
      <c r="GK47" s="4">
        <v>0.02</v>
      </c>
      <c r="GL47" s="4">
        <v>0.02</v>
      </c>
      <c r="GM47" s="4">
        <v>0.02</v>
      </c>
      <c r="GN47" s="4">
        <v>0.02</v>
      </c>
      <c r="GP47" s="4">
        <v>0.02</v>
      </c>
      <c r="GQ47" s="4">
        <v>0.02</v>
      </c>
      <c r="GR47" s="4">
        <v>0.02</v>
      </c>
      <c r="GS47" s="4">
        <v>0.02</v>
      </c>
      <c r="GT47" s="4">
        <v>0.02</v>
      </c>
      <c r="GU47" s="4">
        <v>0.02</v>
      </c>
      <c r="GW47" s="4">
        <v>0.02</v>
      </c>
      <c r="GX47" s="4">
        <v>0.02</v>
      </c>
      <c r="GY47" s="4">
        <v>0.02</v>
      </c>
      <c r="GZ47" s="4">
        <v>0.02</v>
      </c>
      <c r="HA47" s="4">
        <v>0.02</v>
      </c>
      <c r="HB47" s="4">
        <v>0.02</v>
      </c>
      <c r="HD47" s="4">
        <v>0.02</v>
      </c>
      <c r="HE47" s="4">
        <v>0.02</v>
      </c>
      <c r="HF47" s="4">
        <v>0.02</v>
      </c>
      <c r="HG47" s="4">
        <v>0.02</v>
      </c>
      <c r="HH47" s="4">
        <v>0.02</v>
      </c>
      <c r="HI47" s="4">
        <v>0.02</v>
      </c>
      <c r="HK47" s="4">
        <v>0.02</v>
      </c>
      <c r="HL47" s="4">
        <v>0.02</v>
      </c>
      <c r="HM47" s="4">
        <v>0.02</v>
      </c>
      <c r="HN47" s="4">
        <v>0.02</v>
      </c>
      <c r="HO47" s="4">
        <v>0.02</v>
      </c>
      <c r="HP47" s="4">
        <v>0.02</v>
      </c>
      <c r="HR47" s="4">
        <v>0.02</v>
      </c>
      <c r="HS47" s="4">
        <v>0.02</v>
      </c>
      <c r="HT47" s="4">
        <v>0.02</v>
      </c>
      <c r="HU47" s="4">
        <v>0.02</v>
      </c>
      <c r="HV47" s="4">
        <v>0.02</v>
      </c>
      <c r="HW47" s="4">
        <v>0.02</v>
      </c>
      <c r="HY47" s="4">
        <v>0.02</v>
      </c>
      <c r="HZ47" s="4">
        <v>0.02</v>
      </c>
      <c r="IA47" s="4">
        <v>0.02</v>
      </c>
      <c r="IB47" s="4">
        <v>0.03</v>
      </c>
      <c r="IC47" s="4">
        <v>0.04</v>
      </c>
      <c r="ID47" s="4">
        <v>0.04</v>
      </c>
      <c r="IF47" s="4">
        <v>0.04</v>
      </c>
      <c r="IG47" s="4">
        <v>0.04</v>
      </c>
      <c r="IH47" s="4">
        <v>0.04</v>
      </c>
      <c r="II47" s="4">
        <v>0.04</v>
      </c>
      <c r="IJ47" s="4">
        <v>0.05</v>
      </c>
      <c r="IK47" s="4">
        <v>0.05</v>
      </c>
      <c r="IM47" s="4">
        <v>0.05</v>
      </c>
      <c r="IN47" s="4">
        <v>0.05</v>
      </c>
      <c r="IP47" s="4">
        <v>0.08</v>
      </c>
      <c r="IQ47" s="4">
        <v>0.1</v>
      </c>
      <c r="IR47" s="4">
        <v>0.1</v>
      </c>
      <c r="IT47" s="4">
        <v>0.1</v>
      </c>
      <c r="IU47" s="4">
        <v>0.06</v>
      </c>
      <c r="IV47" s="4">
        <v>0.02</v>
      </c>
      <c r="IW47" s="4">
        <v>0.02</v>
      </c>
      <c r="IX47" s="4">
        <v>0.02</v>
      </c>
      <c r="IY47" s="4">
        <v>0.02</v>
      </c>
      <c r="JA47" s="4">
        <v>0.03</v>
      </c>
      <c r="JB47" s="4">
        <v>0.03</v>
      </c>
      <c r="JC47" s="4">
        <v>0.03</v>
      </c>
      <c r="JD47" s="4">
        <v>0.03</v>
      </c>
      <c r="JE47" s="4">
        <v>0.03</v>
      </c>
      <c r="JF47" s="4">
        <v>0.08</v>
      </c>
      <c r="JH47" s="4">
        <v>0.13</v>
      </c>
      <c r="JI47" s="4">
        <v>0.13</v>
      </c>
      <c r="JJ47" s="4">
        <v>0.13</v>
      </c>
      <c r="JK47" s="4">
        <v>0.13</v>
      </c>
      <c r="JL47" s="4">
        <v>0.13</v>
      </c>
      <c r="JM47" s="4">
        <v>0.16</v>
      </c>
      <c r="JO47" s="4">
        <v>0.19</v>
      </c>
      <c r="JP47" s="4">
        <v>0.19</v>
      </c>
      <c r="JQ47" s="4">
        <v>0.19</v>
      </c>
      <c r="JR47" s="4">
        <v>0.31</v>
      </c>
      <c r="JS47" s="4">
        <v>0.44</v>
      </c>
      <c r="JT47" s="4">
        <v>0.44</v>
      </c>
      <c r="JV47" s="4">
        <v>0.44</v>
      </c>
      <c r="JW47" s="4">
        <v>0.23</v>
      </c>
      <c r="JX47" s="4">
        <v>0.02</v>
      </c>
      <c r="JY47" s="4">
        <v>0.02</v>
      </c>
      <c r="JZ47" s="4">
        <v>0.02</v>
      </c>
      <c r="KA47" s="4">
        <v>0.04</v>
      </c>
      <c r="KC47" s="4">
        <v>0.06</v>
      </c>
      <c r="KD47" s="4">
        <v>0.06</v>
      </c>
      <c r="KE47" s="4">
        <v>0.06</v>
      </c>
      <c r="KF47" s="4">
        <v>0.06</v>
      </c>
      <c r="KG47" s="4">
        <v>0.06</v>
      </c>
      <c r="KH47" s="4">
        <v>0.06</v>
      </c>
      <c r="KJ47" s="4">
        <v>0.06</v>
      </c>
      <c r="KK47" s="4">
        <v>0.06</v>
      </c>
      <c r="KL47" s="4">
        <v>0.04</v>
      </c>
      <c r="KM47" s="4">
        <v>0.02</v>
      </c>
      <c r="KN47" s="4">
        <v>0.02</v>
      </c>
      <c r="KO47" s="4">
        <v>0.02</v>
      </c>
      <c r="KQ47" s="4">
        <v>0.02</v>
      </c>
      <c r="KR47" s="4">
        <v>0.02</v>
      </c>
      <c r="KS47" s="4">
        <v>0.02</v>
      </c>
      <c r="KT47" s="4">
        <v>0.02</v>
      </c>
      <c r="KU47" s="4">
        <v>0.02</v>
      </c>
      <c r="KV47" s="4">
        <v>0.02</v>
      </c>
      <c r="KX47" s="4">
        <v>0.01</v>
      </c>
      <c r="LB47" s="4">
        <v>0.27</v>
      </c>
      <c r="LC47" s="4">
        <v>0.54</v>
      </c>
      <c r="LE47" s="4">
        <v>0.54</v>
      </c>
      <c r="LF47" s="4">
        <v>0.67</v>
      </c>
      <c r="LG47" s="4">
        <v>0.8</v>
      </c>
      <c r="LH47" s="4">
        <v>1.41</v>
      </c>
      <c r="LI47" s="4">
        <v>2.0099999999999998</v>
      </c>
      <c r="LJ47" s="4">
        <v>1</v>
      </c>
      <c r="LM47" s="4">
        <v>0.1</v>
      </c>
      <c r="LN47" s="4">
        <v>0.2</v>
      </c>
      <c r="LO47" s="4">
        <v>0.2</v>
      </c>
      <c r="LP47" s="4">
        <v>0.2</v>
      </c>
      <c r="LQ47" s="4">
        <v>0.1</v>
      </c>
      <c r="NF47" s="4">
        <v>0.02</v>
      </c>
      <c r="NG47" s="4">
        <v>0.04</v>
      </c>
      <c r="NI47" s="4">
        <v>0.04</v>
      </c>
      <c r="NJ47" s="4">
        <v>0.04</v>
      </c>
      <c r="NK47" s="4">
        <v>0.04</v>
      </c>
      <c r="NL47" s="4">
        <v>0.04</v>
      </c>
      <c r="NM47" s="4">
        <v>0.06</v>
      </c>
      <c r="NN47" s="4">
        <v>7.0000000000000007E-2</v>
      </c>
      <c r="NP47" s="4">
        <v>7.0000000000000007E-2</v>
      </c>
      <c r="NQ47" s="4">
        <v>7.0000000000000007E-2</v>
      </c>
      <c r="NR47" s="4">
        <v>0.12</v>
      </c>
      <c r="NS47" s="4">
        <v>0.17</v>
      </c>
      <c r="NT47" s="4">
        <v>0.17</v>
      </c>
      <c r="NU47" s="4">
        <v>0.17</v>
      </c>
      <c r="NW47" s="4">
        <v>0.08</v>
      </c>
      <c r="OA47" s="4">
        <v>0.01</v>
      </c>
      <c r="OB47" s="4">
        <v>0.02</v>
      </c>
      <c r="OD47" s="4">
        <v>0.02</v>
      </c>
      <c r="OE47" s="4">
        <v>0.02</v>
      </c>
      <c r="OF47" s="4">
        <v>0.02</v>
      </c>
      <c r="OG47" s="4">
        <v>0.02</v>
      </c>
      <c r="OH47" s="4">
        <v>0.02</v>
      </c>
      <c r="OI47" s="4">
        <v>0.01</v>
      </c>
      <c r="YA47" s="4">
        <v>0.06</v>
      </c>
      <c r="YC47" s="4">
        <v>0.25</v>
      </c>
      <c r="YD47" s="4">
        <v>0.25</v>
      </c>
      <c r="YE47" s="4">
        <v>0.25</v>
      </c>
      <c r="YF47" s="4">
        <v>0.25</v>
      </c>
      <c r="YG47" s="4">
        <v>0.25</v>
      </c>
      <c r="YH47" s="4">
        <v>0.25</v>
      </c>
      <c r="YJ47" s="4">
        <v>0.25</v>
      </c>
      <c r="YK47" s="4">
        <v>0.19</v>
      </c>
    </row>
    <row r="48" spans="1:700" hidden="1">
      <c r="A48" s="764" t="s">
        <v>876</v>
      </c>
      <c r="B48" s="764"/>
      <c r="C48" s="764"/>
      <c r="D48" s="764"/>
      <c r="E48" s="764">
        <v>2</v>
      </c>
      <c r="F48" s="764">
        <v>0</v>
      </c>
      <c r="G48" s="764">
        <v>117500</v>
      </c>
      <c r="H48" s="772"/>
      <c r="I48" s="764">
        <f t="shared" si="7"/>
        <v>0</v>
      </c>
      <c r="YZ48" s="4">
        <v>0.17</v>
      </c>
      <c r="ZA48" s="4">
        <v>0.67</v>
      </c>
      <c r="ZB48" s="4">
        <v>0.67</v>
      </c>
      <c r="ZC48" s="4">
        <v>0.5</v>
      </c>
    </row>
    <row r="49" spans="1:700" hidden="1">
      <c r="A49" s="764" t="s">
        <v>877</v>
      </c>
      <c r="B49" s="764"/>
      <c r="C49" s="764"/>
      <c r="D49" s="764"/>
      <c r="E49" s="764">
        <v>23</v>
      </c>
      <c r="F49" s="764">
        <v>0</v>
      </c>
      <c r="G49" s="764">
        <v>135700</v>
      </c>
      <c r="H49" s="772"/>
      <c r="I49" s="764">
        <f t="shared" si="7"/>
        <v>0</v>
      </c>
      <c r="VS49" s="4">
        <v>0.05</v>
      </c>
      <c r="VT49" s="4">
        <v>0.2</v>
      </c>
      <c r="VU49" s="4">
        <v>0.2</v>
      </c>
      <c r="VV49" s="4">
        <v>0.24</v>
      </c>
      <c r="VW49" s="4">
        <v>0.38</v>
      </c>
      <c r="VY49" s="4">
        <v>0.38</v>
      </c>
      <c r="VZ49" s="4">
        <v>0.38</v>
      </c>
      <c r="WA49" s="4">
        <v>0.38</v>
      </c>
      <c r="WB49" s="4">
        <v>0.38</v>
      </c>
      <c r="WC49" s="4">
        <v>0.38</v>
      </c>
      <c r="WD49" s="4">
        <v>0.38</v>
      </c>
      <c r="WF49" s="4">
        <v>0.39</v>
      </c>
      <c r="WG49" s="4">
        <v>0.45</v>
      </c>
      <c r="WH49" s="4">
        <v>0.45</v>
      </c>
      <c r="WI49" s="4">
        <v>0.45</v>
      </c>
      <c r="WJ49" s="4">
        <v>0.42</v>
      </c>
      <c r="WK49" s="4">
        <v>0.27</v>
      </c>
      <c r="WM49" s="4">
        <v>0.12</v>
      </c>
      <c r="WN49" s="4">
        <v>0.2</v>
      </c>
      <c r="WO49" s="4">
        <v>0.45</v>
      </c>
      <c r="WQ49" s="4">
        <v>0.42</v>
      </c>
      <c r="WR49" s="4">
        <v>0.3</v>
      </c>
      <c r="WT49" s="4">
        <v>0.2</v>
      </c>
      <c r="WU49" s="4">
        <v>0.2</v>
      </c>
      <c r="WV49" s="4">
        <v>0.17</v>
      </c>
      <c r="WW49" s="4">
        <v>7.0000000000000007E-2</v>
      </c>
      <c r="WX49" s="4">
        <v>7.0000000000000007E-2</v>
      </c>
      <c r="WY49" s="4">
        <v>0.05</v>
      </c>
      <c r="XB49" s="4">
        <v>0.28000000000000003</v>
      </c>
      <c r="XC49" s="4">
        <v>0.83</v>
      </c>
      <c r="XF49" s="4">
        <v>0.46</v>
      </c>
      <c r="XH49" s="4">
        <v>1.93</v>
      </c>
      <c r="XI49" s="4">
        <v>2.13</v>
      </c>
      <c r="XJ49" s="4">
        <v>1.65</v>
      </c>
      <c r="XK49" s="4">
        <v>1.1000000000000001</v>
      </c>
      <c r="XL49" s="4">
        <v>1.1000000000000001</v>
      </c>
      <c r="XM49" s="4">
        <v>0.92</v>
      </c>
      <c r="XO49" s="4">
        <v>0.45</v>
      </c>
      <c r="XP49" s="4">
        <v>0.7</v>
      </c>
      <c r="XQ49" s="4">
        <v>0.61</v>
      </c>
      <c r="XR49" s="4">
        <v>0.33</v>
      </c>
      <c r="XS49" s="4">
        <v>0.33</v>
      </c>
      <c r="XT49" s="4">
        <v>0.33</v>
      </c>
      <c r="XV49" s="4">
        <v>0.32</v>
      </c>
      <c r="XW49" s="4">
        <v>0.3</v>
      </c>
      <c r="XX49" s="4">
        <v>0.3</v>
      </c>
      <c r="XY49" s="4">
        <v>0.3</v>
      </c>
      <c r="XZ49" s="4">
        <v>0.25</v>
      </c>
      <c r="YA49" s="4">
        <v>0.08</v>
      </c>
      <c r="YC49" s="4">
        <v>0.08</v>
      </c>
      <c r="YD49" s="4">
        <v>0.08</v>
      </c>
      <c r="YE49" s="4">
        <v>0.08</v>
      </c>
      <c r="YF49" s="4">
        <v>0.06</v>
      </c>
    </row>
    <row r="50" spans="1:700" hidden="1">
      <c r="A50" s="764" t="s">
        <v>878</v>
      </c>
      <c r="B50" s="764"/>
      <c r="C50" s="764"/>
      <c r="D50" s="764"/>
      <c r="E50" s="764">
        <v>13</v>
      </c>
      <c r="F50" s="764">
        <v>0</v>
      </c>
      <c r="G50" s="764">
        <v>152750</v>
      </c>
      <c r="H50" s="772"/>
      <c r="I50" s="764">
        <f t="shared" si="7"/>
        <v>0</v>
      </c>
      <c r="YN50" s="4">
        <v>0.33</v>
      </c>
      <c r="YO50" s="4">
        <v>0.98</v>
      </c>
      <c r="YR50" s="4">
        <v>0.76</v>
      </c>
      <c r="YS50" s="4">
        <v>3.03</v>
      </c>
      <c r="YT50" s="4">
        <v>3.03</v>
      </c>
      <c r="YU50" s="4">
        <v>2.4900000000000002</v>
      </c>
      <c r="YV50" s="4">
        <v>0.87</v>
      </c>
      <c r="YX50" s="4">
        <v>0.87</v>
      </c>
      <c r="YY50" s="4">
        <v>0.65</v>
      </c>
    </row>
    <row r="51" spans="1:700" hidden="1">
      <c r="A51" s="764" t="s">
        <v>879</v>
      </c>
      <c r="B51" s="764"/>
      <c r="C51" s="764"/>
      <c r="D51" s="764"/>
      <c r="E51" s="764">
        <v>37125</v>
      </c>
      <c r="F51" s="764">
        <v>36754.04</v>
      </c>
      <c r="G51" s="764">
        <v>2227500</v>
      </c>
      <c r="H51" s="772"/>
      <c r="I51" s="764">
        <f t="shared" si="7"/>
        <v>36754.04</v>
      </c>
      <c r="AW51" s="4">
        <v>189.2</v>
      </c>
      <c r="AY51" s="4">
        <v>189.2</v>
      </c>
      <c r="AZ51" s="4">
        <v>189.2</v>
      </c>
      <c r="BA51" s="4">
        <v>141.9</v>
      </c>
      <c r="BB51" s="4">
        <v>141.9</v>
      </c>
      <c r="BC51" s="4">
        <v>141.9</v>
      </c>
      <c r="BD51" s="4">
        <v>141.9</v>
      </c>
      <c r="BF51" s="4">
        <v>141.9</v>
      </c>
      <c r="BG51" s="4">
        <v>141.9</v>
      </c>
      <c r="BH51" s="4">
        <v>141.9</v>
      </c>
      <c r="BI51" s="4">
        <v>141.9</v>
      </c>
      <c r="BJ51" s="4">
        <v>141.9</v>
      </c>
      <c r="BK51" s="4">
        <v>141.9</v>
      </c>
      <c r="BM51" s="4">
        <v>141.9</v>
      </c>
      <c r="BN51" s="4">
        <v>141.9</v>
      </c>
      <c r="BO51" s="4">
        <v>141.9</v>
      </c>
      <c r="BP51" s="4">
        <v>141.9</v>
      </c>
      <c r="BQ51" s="4">
        <v>141.9</v>
      </c>
      <c r="BR51" s="4">
        <v>141.9</v>
      </c>
      <c r="BT51" s="4">
        <v>141.9</v>
      </c>
      <c r="BU51" s="4">
        <v>141.9</v>
      </c>
      <c r="BV51" s="4">
        <v>141.9</v>
      </c>
      <c r="BW51" s="4">
        <v>141.9</v>
      </c>
      <c r="BX51" s="4">
        <v>120.97</v>
      </c>
      <c r="BY51" s="4">
        <v>120.97</v>
      </c>
      <c r="CA51" s="4">
        <v>120.97</v>
      </c>
      <c r="CB51" s="4">
        <v>120.97</v>
      </c>
      <c r="CC51" s="4">
        <v>120.97</v>
      </c>
      <c r="CD51" s="4">
        <v>120.97</v>
      </c>
      <c r="CJ51" s="4">
        <v>161.29</v>
      </c>
      <c r="CK51" s="4">
        <v>161.29</v>
      </c>
      <c r="CL51" s="4">
        <v>161.29</v>
      </c>
      <c r="CM51" s="4">
        <v>161.29</v>
      </c>
      <c r="CO51" s="4">
        <v>161.29</v>
      </c>
      <c r="CP51" s="4">
        <v>161.29</v>
      </c>
      <c r="CQ51" s="4">
        <v>161.29</v>
      </c>
      <c r="CR51" s="4">
        <v>161.29</v>
      </c>
      <c r="CS51" s="4">
        <v>161.29</v>
      </c>
      <c r="CT51" s="4">
        <v>161.29</v>
      </c>
      <c r="CV51" s="4">
        <v>161.29</v>
      </c>
      <c r="CW51" s="4">
        <v>161.29</v>
      </c>
      <c r="CX51" s="4">
        <v>161.29</v>
      </c>
      <c r="CY51" s="4">
        <v>168.11</v>
      </c>
      <c r="CZ51" s="4">
        <v>174.92</v>
      </c>
      <c r="DA51" s="4">
        <v>174.92</v>
      </c>
      <c r="DC51" s="4">
        <v>174.92</v>
      </c>
      <c r="DD51" s="4">
        <v>174.92</v>
      </c>
      <c r="DE51" s="4">
        <v>174.92</v>
      </c>
      <c r="DF51" s="4">
        <v>174.92</v>
      </c>
      <c r="DG51" s="4">
        <v>174.92</v>
      </c>
      <c r="DH51" s="4">
        <v>174.92</v>
      </c>
      <c r="DJ51" s="4">
        <v>174.92</v>
      </c>
      <c r="DK51" s="4">
        <v>174.92</v>
      </c>
      <c r="DL51" s="4">
        <v>174.92</v>
      </c>
      <c r="DM51" s="4">
        <v>174.92</v>
      </c>
      <c r="DN51" s="4">
        <v>174.92</v>
      </c>
      <c r="DO51" s="4">
        <v>174.92</v>
      </c>
      <c r="DQ51" s="4">
        <v>174.92</v>
      </c>
      <c r="DR51" s="4">
        <v>174.92</v>
      </c>
      <c r="DS51" s="4">
        <v>174.92</v>
      </c>
      <c r="DT51" s="4">
        <v>162.88999999999999</v>
      </c>
      <c r="DU51" s="4">
        <v>150.86000000000001</v>
      </c>
      <c r="DV51" s="4">
        <v>150.86000000000001</v>
      </c>
      <c r="DX51" s="4">
        <v>150.86000000000001</v>
      </c>
      <c r="DY51" s="4">
        <v>150.86000000000001</v>
      </c>
      <c r="DZ51" s="4">
        <v>150.86000000000001</v>
      </c>
      <c r="EA51" s="4">
        <v>150.86000000000001</v>
      </c>
      <c r="EB51" s="4">
        <v>150.86000000000001</v>
      </c>
      <c r="EC51" s="4">
        <v>150.86000000000001</v>
      </c>
      <c r="EE51" s="4">
        <v>150.86000000000001</v>
      </c>
      <c r="EF51" s="4">
        <v>150.86000000000001</v>
      </c>
      <c r="EG51" s="4">
        <v>150.86000000000001</v>
      </c>
      <c r="EH51" s="4">
        <v>150.86000000000001</v>
      </c>
      <c r="EI51" s="4">
        <v>150.86000000000001</v>
      </c>
      <c r="EJ51" s="4">
        <v>150.86000000000001</v>
      </c>
      <c r="EL51" s="4">
        <v>150.86000000000001</v>
      </c>
      <c r="EM51" s="4">
        <v>150.86000000000001</v>
      </c>
      <c r="EN51" s="4">
        <v>150.86000000000001</v>
      </c>
      <c r="EO51" s="4">
        <v>150.86000000000001</v>
      </c>
      <c r="EP51" s="4">
        <v>150.86000000000001</v>
      </c>
      <c r="EQ51" s="4">
        <v>691.69</v>
      </c>
      <c r="ES51" s="4">
        <v>1232.52</v>
      </c>
      <c r="ET51" s="4">
        <v>1232.52</v>
      </c>
      <c r="EZ51" s="4">
        <v>1232.52</v>
      </c>
      <c r="FA51" s="4">
        <v>1232.52</v>
      </c>
      <c r="FB51" s="4">
        <v>1232.52</v>
      </c>
      <c r="FC51" s="4">
        <v>1232.52</v>
      </c>
      <c r="FD51" s="4">
        <v>1232.52</v>
      </c>
      <c r="FE51" s="4">
        <v>1232.52</v>
      </c>
      <c r="FG51" s="4">
        <v>1232.52</v>
      </c>
      <c r="FH51" s="4">
        <v>1232.52</v>
      </c>
      <c r="FI51" s="4">
        <v>1232.52</v>
      </c>
      <c r="FJ51" s="4">
        <v>1232.52</v>
      </c>
      <c r="FK51" s="4">
        <v>1232.52</v>
      </c>
      <c r="FL51" s="4">
        <v>1232.52</v>
      </c>
      <c r="FN51" s="4">
        <v>1232.52</v>
      </c>
      <c r="FO51" s="4">
        <v>1232.52</v>
      </c>
      <c r="FP51" s="4">
        <v>1232.52</v>
      </c>
      <c r="FQ51" s="4">
        <v>1232.52</v>
      </c>
      <c r="FR51" s="4">
        <v>1232.52</v>
      </c>
      <c r="FS51" s="4">
        <v>616.26</v>
      </c>
    </row>
    <row r="52" spans="1:700" hidden="1">
      <c r="A52" s="764" t="s">
        <v>880</v>
      </c>
      <c r="B52" s="764"/>
      <c r="C52" s="764"/>
      <c r="D52" s="764"/>
      <c r="E52" s="764">
        <v>16500</v>
      </c>
      <c r="F52" s="764">
        <v>0</v>
      </c>
      <c r="G52" s="764">
        <v>825000</v>
      </c>
      <c r="H52" s="772"/>
      <c r="I52" s="764">
        <f t="shared" si="7"/>
        <v>0</v>
      </c>
      <c r="FS52" s="4">
        <v>750</v>
      </c>
      <c r="FU52" s="4">
        <v>1500</v>
      </c>
      <c r="FV52" s="4">
        <v>1500</v>
      </c>
      <c r="FW52" s="4">
        <v>1500</v>
      </c>
      <c r="FX52" s="4">
        <v>1500</v>
      </c>
      <c r="FY52" s="4">
        <v>1500</v>
      </c>
      <c r="FZ52" s="4">
        <v>1500</v>
      </c>
      <c r="GB52" s="4">
        <v>1500</v>
      </c>
      <c r="GC52" s="4">
        <v>1500</v>
      </c>
      <c r="GD52" s="4">
        <v>1500</v>
      </c>
      <c r="GE52" s="4">
        <v>1500</v>
      </c>
      <c r="GF52" s="4">
        <v>750</v>
      </c>
    </row>
    <row r="53" spans="1:700" hidden="1">
      <c r="A53" s="764" t="s">
        <v>881</v>
      </c>
      <c r="B53" s="764"/>
      <c r="C53" s="764"/>
      <c r="D53" s="764"/>
      <c r="E53" s="764">
        <v>1856</v>
      </c>
      <c r="F53" s="764">
        <v>0</v>
      </c>
      <c r="G53" s="764">
        <v>129920</v>
      </c>
      <c r="H53" s="772"/>
      <c r="I53" s="764">
        <f t="shared" si="7"/>
        <v>0</v>
      </c>
      <c r="IA53" s="4">
        <v>185.6</v>
      </c>
      <c r="IB53" s="4">
        <v>371.2</v>
      </c>
      <c r="IC53" s="4">
        <v>371.2</v>
      </c>
      <c r="ID53" s="4">
        <v>371.2</v>
      </c>
      <c r="IF53" s="4">
        <v>371.2</v>
      </c>
      <c r="IG53" s="4">
        <v>185.6</v>
      </c>
    </row>
    <row r="54" spans="1:700" hidden="1">
      <c r="A54" s="764" t="s">
        <v>882</v>
      </c>
      <c r="B54" s="764"/>
      <c r="C54" s="764"/>
      <c r="D54" s="764"/>
      <c r="E54" s="764">
        <v>1</v>
      </c>
      <c r="F54" s="764">
        <v>0.03</v>
      </c>
      <c r="G54" s="764">
        <v>9570</v>
      </c>
      <c r="H54" s="772"/>
      <c r="I54" s="764">
        <f t="shared" si="7"/>
        <v>0.03</v>
      </c>
      <c r="AK54" s="4">
        <v>0.01</v>
      </c>
      <c r="AL54" s="4">
        <v>0.01</v>
      </c>
      <c r="AM54" s="4">
        <v>0.01</v>
      </c>
      <c r="XB54" s="4">
        <v>0.01</v>
      </c>
      <c r="XC54" s="4">
        <v>0.02</v>
      </c>
      <c r="XD54" s="4">
        <v>0.02</v>
      </c>
      <c r="XE54" s="4">
        <v>0.02</v>
      </c>
      <c r="XF54" s="4">
        <v>0.02</v>
      </c>
      <c r="XH54" s="4">
        <v>0.02</v>
      </c>
      <c r="XI54" s="4">
        <v>0.02</v>
      </c>
      <c r="XJ54" s="4">
        <v>0.02</v>
      </c>
      <c r="XK54" s="4">
        <v>0.02</v>
      </c>
      <c r="XL54" s="4">
        <v>0.02</v>
      </c>
      <c r="XM54" s="4">
        <v>0.02</v>
      </c>
      <c r="XO54" s="4">
        <v>0.03</v>
      </c>
      <c r="XP54" s="4">
        <v>0.03</v>
      </c>
      <c r="XQ54" s="4">
        <v>0.03</v>
      </c>
      <c r="XR54" s="4">
        <v>0.03</v>
      </c>
      <c r="XS54" s="4">
        <v>0.02</v>
      </c>
      <c r="XT54" s="4">
        <v>0.02</v>
      </c>
      <c r="XV54" s="4">
        <v>0.02</v>
      </c>
      <c r="XW54" s="4">
        <v>0.04</v>
      </c>
      <c r="XX54" s="4">
        <v>0.12</v>
      </c>
      <c r="XY54" s="4">
        <v>0.12</v>
      </c>
      <c r="XZ54" s="4">
        <v>0.12</v>
      </c>
      <c r="YA54" s="4">
        <v>0.09</v>
      </c>
      <c r="ZC54" s="4">
        <v>0</v>
      </c>
      <c r="ZE54" s="4">
        <v>0.01</v>
      </c>
      <c r="ZF54" s="4">
        <v>0.01</v>
      </c>
      <c r="ZG54" s="4">
        <v>0.01</v>
      </c>
      <c r="ZH54" s="4">
        <v>0.01</v>
      </c>
      <c r="ZI54" s="4">
        <v>0.01</v>
      </c>
      <c r="ZJ54" s="4">
        <v>0.01</v>
      </c>
      <c r="ZL54" s="4">
        <v>0.01</v>
      </c>
      <c r="ZM54" s="764">
        <v>0.01</v>
      </c>
    </row>
    <row r="55" spans="1:700" hidden="1">
      <c r="A55" s="764" t="s">
        <v>883</v>
      </c>
      <c r="B55" s="764"/>
      <c r="C55" s="764"/>
      <c r="D55" s="764"/>
      <c r="E55" s="764">
        <v>193</v>
      </c>
      <c r="F55" s="764">
        <v>5.79</v>
      </c>
      <c r="G55" s="764">
        <v>675500</v>
      </c>
      <c r="H55" s="772"/>
      <c r="I55" s="764">
        <f t="shared" si="7"/>
        <v>5.79</v>
      </c>
      <c r="AB55" s="4">
        <v>0.97</v>
      </c>
      <c r="AD55" s="4">
        <v>0.97</v>
      </c>
      <c r="AE55" s="4">
        <v>0.97</v>
      </c>
      <c r="AF55" s="4">
        <v>0.97</v>
      </c>
      <c r="AG55" s="4">
        <v>0.97</v>
      </c>
      <c r="AH55" s="4">
        <v>0.97</v>
      </c>
      <c r="TG55" s="4">
        <v>0.14000000000000001</v>
      </c>
      <c r="TH55" s="4">
        <v>0.55000000000000004</v>
      </c>
      <c r="TI55" s="4">
        <v>0.55000000000000004</v>
      </c>
      <c r="TJ55" s="4">
        <v>0.55000000000000004</v>
      </c>
      <c r="TK55" s="4">
        <v>0.55000000000000004</v>
      </c>
      <c r="TL55" s="4">
        <v>0.55000000000000004</v>
      </c>
      <c r="TN55" s="4">
        <v>0.55000000000000004</v>
      </c>
      <c r="TO55" s="4">
        <v>0.55000000000000004</v>
      </c>
      <c r="TP55" s="4">
        <v>0.55000000000000004</v>
      </c>
      <c r="TQ55" s="4">
        <v>0.55000000000000004</v>
      </c>
      <c r="TR55" s="4">
        <v>0.55000000000000004</v>
      </c>
      <c r="TS55" s="4">
        <v>0.55000000000000004</v>
      </c>
      <c r="TU55" s="4">
        <v>0.55000000000000004</v>
      </c>
      <c r="TV55" s="4">
        <v>0.55000000000000004</v>
      </c>
      <c r="TW55" s="4">
        <v>0.55000000000000004</v>
      </c>
      <c r="TX55" s="4">
        <v>0.55000000000000004</v>
      </c>
      <c r="TY55" s="4">
        <v>0.55000000000000004</v>
      </c>
      <c r="TZ55" s="4">
        <v>0.55000000000000004</v>
      </c>
      <c r="UB55" s="4">
        <v>0.55000000000000004</v>
      </c>
      <c r="UC55" s="4">
        <v>0.55000000000000004</v>
      </c>
      <c r="UD55" s="4">
        <v>0.55000000000000004</v>
      </c>
      <c r="UE55" s="4">
        <v>0.55000000000000004</v>
      </c>
      <c r="UF55" s="4">
        <v>0.55000000000000004</v>
      </c>
      <c r="UG55" s="4">
        <v>0.55000000000000004</v>
      </c>
      <c r="UI55" s="4">
        <v>0.55000000000000004</v>
      </c>
      <c r="UJ55" s="4">
        <v>0.55000000000000004</v>
      </c>
      <c r="UK55" s="4">
        <v>0.55000000000000004</v>
      </c>
      <c r="UL55" s="4">
        <v>0.55000000000000004</v>
      </c>
      <c r="UM55" s="4">
        <v>0.55000000000000004</v>
      </c>
      <c r="UN55" s="4">
        <v>0.55000000000000004</v>
      </c>
      <c r="UP55" s="4">
        <v>0.55000000000000004</v>
      </c>
      <c r="UQ55" s="4">
        <v>0.55000000000000004</v>
      </c>
      <c r="UR55" s="4">
        <v>0.55000000000000004</v>
      </c>
      <c r="US55" s="4">
        <v>0.55000000000000004</v>
      </c>
      <c r="UT55" s="4">
        <v>0.55000000000000004</v>
      </c>
      <c r="UU55" s="4">
        <v>0.55000000000000004</v>
      </c>
      <c r="UW55" s="4">
        <v>0.55000000000000004</v>
      </c>
      <c r="UX55" s="4">
        <v>0.55000000000000004</v>
      </c>
      <c r="UY55" s="4">
        <v>0.55000000000000004</v>
      </c>
      <c r="UZ55" s="4">
        <v>0.55000000000000004</v>
      </c>
      <c r="VA55" s="4">
        <v>0.55000000000000004</v>
      </c>
      <c r="VB55" s="4">
        <v>0.55000000000000004</v>
      </c>
      <c r="VD55" s="4">
        <v>0.55000000000000004</v>
      </c>
      <c r="VE55" s="4">
        <v>0.55000000000000004</v>
      </c>
      <c r="VF55" s="4">
        <v>0.55000000000000004</v>
      </c>
      <c r="VG55" s="4">
        <v>0.55000000000000004</v>
      </c>
      <c r="VH55" s="4">
        <v>0.55000000000000004</v>
      </c>
      <c r="VI55" s="4">
        <v>0.55000000000000004</v>
      </c>
      <c r="VK55" s="4">
        <v>0.55000000000000004</v>
      </c>
      <c r="VL55" s="4">
        <v>0.55000000000000004</v>
      </c>
      <c r="VM55" s="4">
        <v>0.55000000000000004</v>
      </c>
      <c r="VN55" s="4">
        <v>0.55000000000000004</v>
      </c>
      <c r="VO55" s="4">
        <v>0.55000000000000004</v>
      </c>
      <c r="VP55" s="4">
        <v>0.55000000000000004</v>
      </c>
      <c r="VR55" s="4">
        <v>0.55000000000000004</v>
      </c>
      <c r="VS55" s="4">
        <v>0.55000000000000004</v>
      </c>
      <c r="VT55" s="4">
        <v>0.55000000000000004</v>
      </c>
      <c r="VU55" s="4">
        <v>0.55000000000000004</v>
      </c>
      <c r="VV55" s="4">
        <v>0.55000000000000004</v>
      </c>
      <c r="VW55" s="4">
        <v>0.55000000000000004</v>
      </c>
      <c r="VY55" s="4">
        <v>0.55000000000000004</v>
      </c>
      <c r="VZ55" s="4">
        <v>0.55000000000000004</v>
      </c>
      <c r="WA55" s="4">
        <v>0.55000000000000004</v>
      </c>
      <c r="WB55" s="4">
        <v>0.55000000000000004</v>
      </c>
      <c r="WC55" s="4">
        <v>0.55000000000000004</v>
      </c>
      <c r="WD55" s="4">
        <v>0.55000000000000004</v>
      </c>
      <c r="WF55" s="4">
        <v>0.55000000000000004</v>
      </c>
      <c r="WG55" s="4">
        <v>0.55000000000000004</v>
      </c>
      <c r="WH55" s="4">
        <v>0.55000000000000004</v>
      </c>
      <c r="WI55" s="4">
        <v>0.55000000000000004</v>
      </c>
      <c r="WJ55" s="4">
        <v>0.41</v>
      </c>
      <c r="WX55" s="4">
        <v>1.27</v>
      </c>
      <c r="WY55" s="4">
        <v>5.0599999999999996</v>
      </c>
      <c r="XA55" s="4">
        <v>6.07</v>
      </c>
      <c r="XB55" s="4">
        <v>9.08</v>
      </c>
      <c r="XC55" s="4">
        <v>9.08</v>
      </c>
      <c r="XD55" s="4">
        <v>9.08</v>
      </c>
      <c r="XE55" s="4">
        <v>8.08</v>
      </c>
      <c r="XF55" s="4">
        <v>5.9</v>
      </c>
      <c r="XH55" s="4">
        <v>8.41</v>
      </c>
      <c r="XI55" s="4">
        <v>7.15</v>
      </c>
      <c r="XJ55" s="4">
        <v>2.5099999999999998</v>
      </c>
      <c r="YD55" s="4">
        <v>1.82</v>
      </c>
      <c r="YE55" s="4">
        <v>7.27</v>
      </c>
      <c r="YF55" s="4">
        <v>7.27</v>
      </c>
      <c r="YG55" s="4">
        <v>7.27</v>
      </c>
      <c r="YH55" s="4">
        <v>7.27</v>
      </c>
      <c r="YJ55" s="4">
        <v>7.27</v>
      </c>
      <c r="YK55" s="4">
        <v>7.27</v>
      </c>
      <c r="YL55" s="4">
        <v>5.45</v>
      </c>
      <c r="YV55" s="4">
        <v>0.56000000000000005</v>
      </c>
      <c r="YX55" s="4">
        <v>2.23</v>
      </c>
      <c r="YY55" s="4">
        <v>2.23</v>
      </c>
      <c r="YZ55" s="4">
        <v>1.68</v>
      </c>
      <c r="ZM55" s="764">
        <v>0.48</v>
      </c>
      <c r="ZN55" s="764">
        <v>1.93</v>
      </c>
      <c r="ZO55" s="4">
        <v>1.93</v>
      </c>
      <c r="ZP55" s="4">
        <v>1.93</v>
      </c>
      <c r="ZQ55" s="4">
        <v>1.93</v>
      </c>
      <c r="ZS55" s="4">
        <v>1.93</v>
      </c>
      <c r="ZT55" s="4">
        <v>1.93</v>
      </c>
      <c r="ZU55" s="4">
        <v>1.93</v>
      </c>
      <c r="ZV55" s="4">
        <v>1.93</v>
      </c>
      <c r="ZW55" s="4">
        <v>1.93</v>
      </c>
      <c r="ZX55" s="4">
        <v>1.45</v>
      </c>
    </row>
    <row r="56" spans="1:700" hidden="1">
      <c r="A56" s="764" t="s">
        <v>884</v>
      </c>
      <c r="B56" s="764"/>
      <c r="C56" s="764"/>
      <c r="D56" s="764"/>
      <c r="E56" s="764">
        <v>1</v>
      </c>
      <c r="F56" s="764">
        <v>0</v>
      </c>
      <c r="G56" s="764">
        <v>18800</v>
      </c>
      <c r="H56" s="772"/>
      <c r="I56" s="764">
        <f t="shared" si="7"/>
        <v>0</v>
      </c>
      <c r="GM56" s="4">
        <v>0.03</v>
      </c>
      <c r="GN56" s="4">
        <v>0.06</v>
      </c>
      <c r="GP56" s="4">
        <v>0.06</v>
      </c>
      <c r="GQ56" s="4">
        <v>0.06</v>
      </c>
      <c r="GR56" s="4">
        <v>0.06</v>
      </c>
      <c r="GS56" s="4">
        <v>0.18</v>
      </c>
      <c r="GT56" s="4">
        <v>0.3</v>
      </c>
      <c r="GU56" s="4">
        <v>0.16</v>
      </c>
      <c r="GW56" s="4">
        <v>0.02</v>
      </c>
      <c r="GX56" s="4">
        <v>0.02</v>
      </c>
      <c r="GY56" s="4">
        <v>0.02</v>
      </c>
      <c r="GZ56" s="4">
        <v>0.02</v>
      </c>
      <c r="HA56" s="4">
        <v>0.01</v>
      </c>
    </row>
    <row r="57" spans="1:700" hidden="1">
      <c r="A57" s="764" t="s">
        <v>885</v>
      </c>
      <c r="B57" s="764"/>
      <c r="C57" s="764"/>
      <c r="D57" s="764"/>
      <c r="E57" s="764">
        <v>1</v>
      </c>
      <c r="F57" s="764">
        <v>0</v>
      </c>
      <c r="G57" s="764">
        <v>23500</v>
      </c>
      <c r="H57" s="772"/>
      <c r="I57" s="764">
        <f t="shared" si="7"/>
        <v>0</v>
      </c>
      <c r="GG57" s="4">
        <v>0.03</v>
      </c>
      <c r="GI57" s="4">
        <v>0.06</v>
      </c>
      <c r="GJ57" s="4">
        <v>0.06</v>
      </c>
      <c r="GK57" s="4">
        <v>0.06</v>
      </c>
      <c r="GL57" s="4">
        <v>0.06</v>
      </c>
      <c r="GM57" s="4">
        <v>0.18</v>
      </c>
      <c r="GN57" s="4">
        <v>0.3</v>
      </c>
      <c r="GP57" s="4">
        <v>0.16</v>
      </c>
      <c r="GQ57" s="4">
        <v>0.02</v>
      </c>
      <c r="GR57" s="4">
        <v>0.02</v>
      </c>
      <c r="GS57" s="4">
        <v>0.02</v>
      </c>
      <c r="GT57" s="4">
        <v>0.02</v>
      </c>
      <c r="GU57" s="4">
        <v>0.01</v>
      </c>
    </row>
    <row r="58" spans="1:700" hidden="1">
      <c r="A58" s="764" t="s">
        <v>886</v>
      </c>
      <c r="B58" s="764"/>
      <c r="C58" s="764"/>
      <c r="D58" s="764"/>
      <c r="E58" s="764">
        <v>215</v>
      </c>
      <c r="F58" s="764">
        <v>0</v>
      </c>
      <c r="G58" s="764">
        <v>202100</v>
      </c>
      <c r="H58" s="772"/>
      <c r="I58" s="764">
        <f t="shared" si="7"/>
        <v>0</v>
      </c>
      <c r="LN58" s="4">
        <v>1.89</v>
      </c>
      <c r="LO58" s="4">
        <v>3.77</v>
      </c>
      <c r="LP58" s="4">
        <v>3.77</v>
      </c>
      <c r="LQ58" s="4">
        <v>3.77</v>
      </c>
      <c r="LS58" s="4">
        <v>3.77</v>
      </c>
      <c r="LT58" s="4">
        <v>3.77</v>
      </c>
      <c r="LU58" s="4">
        <v>8.17</v>
      </c>
      <c r="LV58" s="4">
        <v>12.57</v>
      </c>
      <c r="LW58" s="4">
        <v>12.57</v>
      </c>
      <c r="LX58" s="4">
        <v>7.79</v>
      </c>
      <c r="LZ58" s="4">
        <v>3.02</v>
      </c>
      <c r="MA58" s="4">
        <v>3.02</v>
      </c>
      <c r="MB58" s="4">
        <v>3.02</v>
      </c>
      <c r="MC58" s="4">
        <v>3.02</v>
      </c>
      <c r="MD58" s="4">
        <v>5</v>
      </c>
      <c r="ME58" s="4">
        <v>6.98</v>
      </c>
      <c r="MG58" s="4">
        <v>6.98</v>
      </c>
      <c r="MH58" s="4">
        <v>6.98</v>
      </c>
      <c r="MI58" s="4">
        <v>6.98</v>
      </c>
      <c r="MJ58" s="4">
        <v>6.98</v>
      </c>
      <c r="MK58" s="4">
        <v>9.31</v>
      </c>
      <c r="ML58" s="4">
        <v>11.63</v>
      </c>
      <c r="MN58" s="4">
        <v>11.63</v>
      </c>
      <c r="MO58" s="4">
        <v>11.63</v>
      </c>
      <c r="MP58" s="4">
        <v>11.63</v>
      </c>
      <c r="MQ58" s="4">
        <v>11.63</v>
      </c>
      <c r="MR58" s="4">
        <v>8.14</v>
      </c>
      <c r="MS58" s="4">
        <v>4.6500000000000004</v>
      </c>
      <c r="MU58" s="4">
        <v>4.6500000000000004</v>
      </c>
      <c r="MV58" s="4">
        <v>4.6500000000000004</v>
      </c>
      <c r="MW58" s="4">
        <v>4.6500000000000004</v>
      </c>
      <c r="MX58" s="4">
        <v>4.6500000000000004</v>
      </c>
      <c r="MY58" s="4">
        <v>2.33</v>
      </c>
    </row>
    <row r="59" spans="1:700" hidden="1">
      <c r="A59" s="764" t="s">
        <v>887</v>
      </c>
      <c r="B59" s="764"/>
      <c r="C59" s="764"/>
      <c r="D59" s="764"/>
      <c r="E59" s="764">
        <v>215</v>
      </c>
      <c r="F59" s="764">
        <v>0</v>
      </c>
      <c r="G59" s="764">
        <v>202100</v>
      </c>
      <c r="H59" s="772"/>
      <c r="I59" s="764">
        <f t="shared" si="7"/>
        <v>0</v>
      </c>
      <c r="KL59" s="4">
        <v>0.64</v>
      </c>
      <c r="KM59" s="4">
        <v>1.29</v>
      </c>
      <c r="KN59" s="4">
        <v>1.29</v>
      </c>
      <c r="KO59" s="4">
        <v>1.29</v>
      </c>
      <c r="KQ59" s="4">
        <v>1.29</v>
      </c>
      <c r="KR59" s="4">
        <v>1.29</v>
      </c>
      <c r="KS59" s="4">
        <v>1.29</v>
      </c>
      <c r="KT59" s="4">
        <v>1.29</v>
      </c>
      <c r="KU59" s="4">
        <v>1.29</v>
      </c>
      <c r="KV59" s="4">
        <v>2.02</v>
      </c>
      <c r="KX59" s="4">
        <v>2.76</v>
      </c>
      <c r="KY59" s="4">
        <v>2.76</v>
      </c>
      <c r="KZ59" s="4">
        <v>2.76</v>
      </c>
      <c r="LA59" s="4">
        <v>2.76</v>
      </c>
      <c r="LB59" s="4">
        <v>2.76</v>
      </c>
      <c r="LC59" s="4">
        <v>2.76</v>
      </c>
      <c r="LE59" s="4">
        <v>1.86</v>
      </c>
      <c r="LF59" s="4">
        <v>0.97</v>
      </c>
      <c r="LG59" s="4">
        <v>0.97</v>
      </c>
      <c r="LH59" s="4">
        <v>0.97</v>
      </c>
      <c r="LI59" s="4">
        <v>0.97</v>
      </c>
      <c r="LJ59" s="4">
        <v>0.97</v>
      </c>
      <c r="LL59" s="4">
        <v>0.97</v>
      </c>
      <c r="LM59" s="4">
        <v>0.97</v>
      </c>
      <c r="LN59" s="4">
        <v>0.48</v>
      </c>
      <c r="LU59" s="4">
        <v>3.61</v>
      </c>
      <c r="LV59" s="4">
        <v>7.21</v>
      </c>
      <c r="LW59" s="4">
        <v>7.21</v>
      </c>
      <c r="LX59" s="4">
        <v>7.21</v>
      </c>
      <c r="LZ59" s="4">
        <v>7.21</v>
      </c>
      <c r="MA59" s="4">
        <v>7.21</v>
      </c>
      <c r="MB59" s="4">
        <v>9.6199999999999992</v>
      </c>
      <c r="MC59" s="4">
        <v>12.02</v>
      </c>
      <c r="MD59" s="4">
        <v>12.02</v>
      </c>
      <c r="ME59" s="4">
        <v>12.02</v>
      </c>
      <c r="MG59" s="4">
        <v>12.02</v>
      </c>
      <c r="MH59" s="4">
        <v>12.02</v>
      </c>
      <c r="MI59" s="4">
        <v>8.42</v>
      </c>
      <c r="MJ59" s="4">
        <v>4.8099999999999996</v>
      </c>
      <c r="MK59" s="4">
        <v>4.8099999999999996</v>
      </c>
      <c r="ML59" s="4">
        <v>4.8099999999999996</v>
      </c>
      <c r="MN59" s="4">
        <v>4.8099999999999996</v>
      </c>
      <c r="MO59" s="4">
        <v>4.8099999999999996</v>
      </c>
      <c r="MP59" s="4">
        <v>2.4</v>
      </c>
      <c r="OP59" s="4">
        <v>0.97</v>
      </c>
      <c r="OR59" s="4">
        <v>1.45</v>
      </c>
      <c r="OS59" s="4">
        <v>1.45</v>
      </c>
      <c r="OT59" s="4">
        <v>1.45</v>
      </c>
      <c r="OU59" s="4">
        <v>1.45</v>
      </c>
      <c r="OV59" s="4">
        <v>1.45</v>
      </c>
      <c r="OW59" s="4">
        <v>1.45</v>
      </c>
      <c r="OY59" s="4">
        <v>6.03</v>
      </c>
      <c r="OZ59" s="4">
        <v>6.03</v>
      </c>
      <c r="PA59" s="4">
        <v>4.42</v>
      </c>
      <c r="PB59" s="4">
        <v>1.21</v>
      </c>
      <c r="PC59" s="4">
        <v>1.21</v>
      </c>
      <c r="PD59" s="4">
        <v>1.21</v>
      </c>
      <c r="PF59" s="4">
        <v>1.21</v>
      </c>
      <c r="PG59" s="4">
        <v>1.21</v>
      </c>
    </row>
    <row r="60" spans="1:700" hidden="1">
      <c r="A60" s="764" t="s">
        <v>888</v>
      </c>
      <c r="B60" s="764"/>
      <c r="C60" s="764"/>
      <c r="D60" s="764"/>
      <c r="E60" s="764">
        <v>215</v>
      </c>
      <c r="F60" s="764">
        <v>0</v>
      </c>
      <c r="G60" s="764">
        <v>202100</v>
      </c>
      <c r="H60" s="772"/>
      <c r="I60" s="764">
        <f t="shared" si="7"/>
        <v>0</v>
      </c>
      <c r="LV60" s="4">
        <v>1.08</v>
      </c>
      <c r="LW60" s="4">
        <v>2.17</v>
      </c>
      <c r="LX60" s="4">
        <v>2.17</v>
      </c>
      <c r="LZ60" s="4">
        <v>2.17</v>
      </c>
      <c r="MA60" s="4">
        <v>2.17</v>
      </c>
      <c r="MB60" s="4">
        <v>2.17</v>
      </c>
      <c r="MC60" s="4">
        <v>4.7</v>
      </c>
      <c r="MD60" s="4">
        <v>7.22</v>
      </c>
      <c r="ME60" s="4">
        <v>7.22</v>
      </c>
      <c r="MG60" s="4">
        <v>4.4800000000000004</v>
      </c>
      <c r="MH60" s="4">
        <v>1.73</v>
      </c>
      <c r="MI60" s="4">
        <v>1.73</v>
      </c>
      <c r="MJ60" s="4">
        <v>1.73</v>
      </c>
      <c r="MK60" s="4">
        <v>1.73</v>
      </c>
      <c r="ML60" s="4">
        <v>0.87</v>
      </c>
      <c r="OE60" s="4">
        <v>3.22</v>
      </c>
      <c r="OF60" s="4">
        <v>6.44</v>
      </c>
      <c r="OG60" s="4">
        <v>6.44</v>
      </c>
      <c r="OH60" s="4">
        <v>6.44</v>
      </c>
      <c r="OI60" s="4">
        <v>6.44</v>
      </c>
      <c r="OL60" s="4">
        <v>6.44</v>
      </c>
      <c r="OM60" s="4">
        <v>6.44</v>
      </c>
      <c r="ON60" s="4">
        <v>6.44</v>
      </c>
      <c r="OO60" s="4">
        <v>10.37</v>
      </c>
      <c r="OP60" s="4">
        <v>14.31</v>
      </c>
      <c r="OR60" s="4">
        <v>10.73</v>
      </c>
      <c r="OS60" s="4">
        <v>10.73</v>
      </c>
      <c r="OT60" s="4">
        <v>10.73</v>
      </c>
      <c r="OU60" s="4">
        <v>10.73</v>
      </c>
      <c r="OV60" s="4">
        <v>10.73</v>
      </c>
      <c r="OW60" s="4">
        <v>10.73</v>
      </c>
      <c r="OY60" s="4">
        <v>3.68</v>
      </c>
      <c r="OZ60" s="4">
        <v>3.68</v>
      </c>
      <c r="PA60" s="4">
        <v>3.68</v>
      </c>
      <c r="PB60" s="4">
        <v>3.68</v>
      </c>
      <c r="PC60" s="4">
        <v>3.68</v>
      </c>
      <c r="PD60" s="4">
        <v>3.68</v>
      </c>
      <c r="PF60" s="4">
        <v>3.68</v>
      </c>
      <c r="PG60" s="4">
        <v>3.68</v>
      </c>
      <c r="PH60" s="4">
        <v>3.68</v>
      </c>
      <c r="PI60" s="4">
        <v>1.23</v>
      </c>
    </row>
    <row r="61" spans="1:700" hidden="1">
      <c r="A61" s="764" t="s">
        <v>963</v>
      </c>
      <c r="B61" s="764"/>
      <c r="C61" s="764"/>
      <c r="D61" s="764"/>
      <c r="E61" s="764">
        <v>4</v>
      </c>
      <c r="F61" s="764">
        <v>0.12</v>
      </c>
      <c r="G61" s="764">
        <v>11280</v>
      </c>
      <c r="H61" s="772"/>
      <c r="I61" s="764">
        <f t="shared" si="7"/>
        <v>0.12</v>
      </c>
      <c r="AF61" s="4">
        <v>0.02</v>
      </c>
      <c r="AG61" s="4">
        <v>0.02</v>
      </c>
      <c r="AH61" s="4">
        <v>0.02</v>
      </c>
      <c r="AK61" s="4">
        <v>0.02</v>
      </c>
      <c r="AL61" s="4">
        <v>0.02</v>
      </c>
      <c r="AM61" s="4">
        <v>0.02</v>
      </c>
      <c r="AN61" s="4">
        <v>0.02</v>
      </c>
      <c r="AO61" s="4">
        <v>0.02</v>
      </c>
      <c r="NN61" s="4">
        <v>0</v>
      </c>
      <c r="NP61" s="4">
        <v>0.01</v>
      </c>
      <c r="NQ61" s="4">
        <v>0.01</v>
      </c>
      <c r="NR61" s="4">
        <v>0.01</v>
      </c>
      <c r="NS61" s="4">
        <v>0.01</v>
      </c>
      <c r="NT61" s="4">
        <v>0.01</v>
      </c>
      <c r="NU61" s="4">
        <v>0.01</v>
      </c>
      <c r="NW61" s="4">
        <v>0.01</v>
      </c>
      <c r="NX61" s="4">
        <v>0.01</v>
      </c>
      <c r="NY61" s="4">
        <v>0.01</v>
      </c>
      <c r="NZ61" s="4">
        <v>0.01</v>
      </c>
      <c r="OA61" s="4">
        <v>0.01</v>
      </c>
      <c r="OB61" s="4">
        <v>0.01</v>
      </c>
      <c r="OD61" s="4">
        <v>0.01</v>
      </c>
      <c r="OE61" s="4">
        <v>0.01</v>
      </c>
      <c r="OF61" s="4">
        <v>0.01</v>
      </c>
      <c r="OG61" s="4">
        <v>0.01</v>
      </c>
      <c r="OH61" s="4">
        <v>0.01</v>
      </c>
      <c r="OI61" s="4">
        <v>0.01</v>
      </c>
      <c r="OL61" s="4">
        <v>0.01</v>
      </c>
      <c r="OM61" s="4">
        <v>0.01</v>
      </c>
      <c r="ON61" s="4">
        <v>0.01</v>
      </c>
      <c r="OO61" s="4">
        <v>0.01</v>
      </c>
      <c r="OP61" s="4">
        <v>0.01</v>
      </c>
      <c r="OR61" s="4">
        <v>0.01</v>
      </c>
      <c r="OS61" s="4">
        <v>0.01</v>
      </c>
      <c r="OT61" s="4">
        <v>0.01</v>
      </c>
      <c r="OU61" s="4">
        <v>0.01</v>
      </c>
      <c r="OV61" s="4">
        <v>0.01</v>
      </c>
      <c r="OW61" s="4">
        <v>0.01</v>
      </c>
      <c r="OY61" s="4">
        <v>0.01</v>
      </c>
      <c r="OZ61" s="4">
        <v>0.01</v>
      </c>
      <c r="PA61" s="4">
        <v>0.01</v>
      </c>
      <c r="PB61" s="4">
        <v>0.01</v>
      </c>
      <c r="PC61" s="4">
        <v>0.01</v>
      </c>
      <c r="PD61" s="4">
        <v>0.01</v>
      </c>
      <c r="PF61" s="4">
        <v>0.01</v>
      </c>
      <c r="PG61" s="4">
        <v>0.01</v>
      </c>
      <c r="PH61" s="4">
        <v>0.01</v>
      </c>
      <c r="PI61" s="4">
        <v>0.01</v>
      </c>
      <c r="PJ61" s="4">
        <v>0.01</v>
      </c>
      <c r="PK61" s="4">
        <v>0.01</v>
      </c>
      <c r="PM61" s="4">
        <v>0.01</v>
      </c>
      <c r="PN61" s="4">
        <v>0.01</v>
      </c>
      <c r="PO61" s="4">
        <v>0.01</v>
      </c>
      <c r="PP61" s="4">
        <v>0.01</v>
      </c>
      <c r="PQ61" s="4">
        <v>0.01</v>
      </c>
      <c r="PR61" s="4">
        <v>0.01</v>
      </c>
      <c r="PT61" s="4">
        <v>0.01</v>
      </c>
      <c r="PY61" s="4">
        <v>0.01</v>
      </c>
      <c r="QA61" s="4">
        <v>0.01</v>
      </c>
      <c r="QB61" s="4">
        <v>0.01</v>
      </c>
      <c r="QC61" s="4">
        <v>0.01</v>
      </c>
      <c r="QD61" s="4">
        <v>0.01</v>
      </c>
      <c r="QE61" s="4">
        <v>0.01</v>
      </c>
      <c r="QF61" s="4">
        <v>0.01</v>
      </c>
      <c r="QH61" s="4">
        <v>0.01</v>
      </c>
      <c r="QI61" s="4">
        <v>0.01</v>
      </c>
      <c r="QJ61" s="4">
        <v>0.01</v>
      </c>
      <c r="QK61" s="4">
        <v>0.01</v>
      </c>
      <c r="QL61" s="4">
        <v>0.01</v>
      </c>
      <c r="QM61" s="4">
        <v>0.01</v>
      </c>
      <c r="QO61" s="4">
        <v>0.01</v>
      </c>
      <c r="QP61" s="4">
        <v>0.01</v>
      </c>
      <c r="QQ61" s="4">
        <v>0.01</v>
      </c>
      <c r="QR61" s="4">
        <v>0.01</v>
      </c>
      <c r="QS61" s="4">
        <v>0.01</v>
      </c>
      <c r="QT61" s="4">
        <v>0.02</v>
      </c>
      <c r="QV61" s="4">
        <v>7.0000000000000007E-2</v>
      </c>
      <c r="QW61" s="4">
        <v>7.0000000000000007E-2</v>
      </c>
      <c r="QX61" s="4">
        <v>7.0000000000000007E-2</v>
      </c>
      <c r="QY61" s="4">
        <v>0.09</v>
      </c>
      <c r="QZ61" s="4">
        <v>0.14000000000000001</v>
      </c>
      <c r="RA61" s="4">
        <v>0.14000000000000001</v>
      </c>
      <c r="RC61" s="4">
        <v>0.14000000000000001</v>
      </c>
      <c r="RD61" s="4">
        <v>0.14000000000000001</v>
      </c>
      <c r="RE61" s="4">
        <v>0.14000000000000001</v>
      </c>
      <c r="RF61" s="4">
        <v>0.14000000000000001</v>
      </c>
      <c r="RG61" s="4">
        <v>0.14000000000000001</v>
      </c>
      <c r="RH61" s="4">
        <v>0.13</v>
      </c>
      <c r="RJ61" s="4">
        <v>0.09</v>
      </c>
      <c r="RK61" s="4">
        <v>0.09</v>
      </c>
      <c r="RL61" s="4">
        <v>0.16</v>
      </c>
      <c r="RM61" s="4">
        <v>0.37</v>
      </c>
      <c r="RN61" s="4">
        <v>0.37</v>
      </c>
      <c r="RO61" s="4">
        <v>0.28000000000000003</v>
      </c>
      <c r="RQ61" s="4">
        <v>0.01</v>
      </c>
      <c r="RR61" s="4">
        <v>0.01</v>
      </c>
      <c r="RS61" s="4">
        <v>0.01</v>
      </c>
      <c r="RT61" s="4">
        <v>0.01</v>
      </c>
      <c r="RU61" s="4">
        <v>0.01</v>
      </c>
      <c r="RV61" s="4">
        <v>0.01</v>
      </c>
      <c r="RX61" s="4">
        <v>0.01</v>
      </c>
      <c r="RY61" s="4">
        <v>0.01</v>
      </c>
      <c r="RZ61" s="4">
        <v>0.01</v>
      </c>
      <c r="SA61" s="4">
        <v>0.01</v>
      </c>
      <c r="SB61" s="4">
        <v>0.01</v>
      </c>
      <c r="SC61" s="4">
        <v>0.01</v>
      </c>
      <c r="SE61" s="4">
        <v>0.01</v>
      </c>
      <c r="SF61" s="4">
        <v>0.01</v>
      </c>
      <c r="SG61" s="4">
        <v>0.01</v>
      </c>
      <c r="SH61" s="4">
        <v>0.01</v>
      </c>
      <c r="SI61" s="4">
        <v>0.01</v>
      </c>
      <c r="SJ61" s="4">
        <v>0.01</v>
      </c>
      <c r="SP61" s="4">
        <v>0.01</v>
      </c>
      <c r="SQ61" s="4">
        <v>0.01</v>
      </c>
      <c r="SS61" s="4">
        <v>0.01</v>
      </c>
      <c r="YT61" s="4">
        <v>0.01</v>
      </c>
      <c r="YU61" s="4">
        <v>0.05</v>
      </c>
      <c r="YV61" s="4">
        <v>0.05</v>
      </c>
      <c r="YX61" s="4">
        <v>0.05</v>
      </c>
      <c r="YY61" s="4">
        <v>0.05</v>
      </c>
      <c r="YZ61" s="4">
        <v>0.05</v>
      </c>
      <c r="ZA61" s="4">
        <v>0.05</v>
      </c>
      <c r="ZB61" s="4">
        <v>0.05</v>
      </c>
      <c r="ZC61" s="4">
        <v>0.04</v>
      </c>
    </row>
    <row r="62" spans="1:700" hidden="1">
      <c r="A62" s="764" t="s">
        <v>964</v>
      </c>
      <c r="B62" s="764"/>
      <c r="C62" s="764"/>
      <c r="D62" s="764"/>
      <c r="E62" s="764">
        <v>2</v>
      </c>
      <c r="F62" s="764">
        <v>0.06</v>
      </c>
      <c r="G62" s="764">
        <v>5640</v>
      </c>
      <c r="H62" s="772"/>
      <c r="I62" s="764">
        <f t="shared" si="7"/>
        <v>0.06</v>
      </c>
      <c r="AF62" s="4">
        <v>0.01</v>
      </c>
      <c r="AG62" s="4">
        <v>0.01</v>
      </c>
      <c r="AH62" s="4">
        <v>0.01</v>
      </c>
      <c r="AK62" s="4">
        <v>0.01</v>
      </c>
      <c r="AL62" s="4">
        <v>0.01</v>
      </c>
      <c r="AM62" s="4">
        <v>0.01</v>
      </c>
      <c r="AN62" s="4">
        <v>0.01</v>
      </c>
      <c r="AO62" s="4">
        <v>0.01</v>
      </c>
      <c r="NN62" s="4">
        <v>0</v>
      </c>
      <c r="NP62" s="4">
        <v>0</v>
      </c>
      <c r="NQ62" s="4">
        <v>0</v>
      </c>
      <c r="NR62" s="4">
        <v>0</v>
      </c>
      <c r="NS62" s="4">
        <v>0</v>
      </c>
      <c r="NT62" s="4">
        <v>0</v>
      </c>
      <c r="NU62" s="4">
        <v>0</v>
      </c>
      <c r="NW62" s="4">
        <v>0</v>
      </c>
      <c r="NX62" s="4">
        <v>0</v>
      </c>
      <c r="NY62" s="4">
        <v>0</v>
      </c>
      <c r="NZ62" s="4">
        <v>0</v>
      </c>
      <c r="OA62" s="4">
        <v>0</v>
      </c>
      <c r="OB62" s="4">
        <v>0</v>
      </c>
      <c r="OD62" s="4">
        <v>0</v>
      </c>
      <c r="OE62" s="4">
        <v>0</v>
      </c>
      <c r="OF62" s="4">
        <v>0</v>
      </c>
      <c r="OG62" s="4">
        <v>0</v>
      </c>
      <c r="OH62" s="4">
        <v>0</v>
      </c>
      <c r="OI62" s="4">
        <v>0</v>
      </c>
      <c r="OL62" s="4">
        <v>0</v>
      </c>
      <c r="OM62" s="4">
        <v>0</v>
      </c>
      <c r="ON62" s="4">
        <v>0</v>
      </c>
      <c r="OO62" s="4">
        <v>0</v>
      </c>
      <c r="OP62" s="4">
        <v>0</v>
      </c>
      <c r="OR62" s="4">
        <v>0</v>
      </c>
      <c r="OS62" s="4">
        <v>0</v>
      </c>
      <c r="OT62" s="4">
        <v>0</v>
      </c>
      <c r="OU62" s="4">
        <v>0</v>
      </c>
      <c r="OV62" s="4">
        <v>0</v>
      </c>
      <c r="OW62" s="4">
        <v>0</v>
      </c>
      <c r="OY62" s="4">
        <v>0</v>
      </c>
      <c r="OZ62" s="4">
        <v>0</v>
      </c>
      <c r="PA62" s="4">
        <v>0</v>
      </c>
      <c r="PB62" s="4">
        <v>0</v>
      </c>
      <c r="PC62" s="4">
        <v>0</v>
      </c>
      <c r="PD62" s="4">
        <v>0</v>
      </c>
      <c r="PF62" s="4">
        <v>0</v>
      </c>
      <c r="PG62" s="4">
        <v>0</v>
      </c>
      <c r="PH62" s="4">
        <v>0</v>
      </c>
      <c r="PI62" s="4">
        <v>0</v>
      </c>
      <c r="PJ62" s="4">
        <v>0</v>
      </c>
      <c r="PK62" s="4">
        <v>0</v>
      </c>
      <c r="PM62" s="4">
        <v>0</v>
      </c>
      <c r="PN62" s="4">
        <v>0</v>
      </c>
      <c r="PO62" s="4">
        <v>0</v>
      </c>
      <c r="PP62" s="4">
        <v>0</v>
      </c>
      <c r="PQ62" s="4">
        <v>0</v>
      </c>
      <c r="PR62" s="4">
        <v>0</v>
      </c>
      <c r="PT62" s="4">
        <v>0</v>
      </c>
      <c r="PY62" s="4">
        <v>0</v>
      </c>
      <c r="QA62" s="4">
        <v>0</v>
      </c>
      <c r="QB62" s="4">
        <v>0</v>
      </c>
      <c r="QC62" s="4">
        <v>0</v>
      </c>
      <c r="QD62" s="4">
        <v>0</v>
      </c>
      <c r="QE62" s="4">
        <v>0</v>
      </c>
      <c r="QF62" s="4">
        <v>0</v>
      </c>
      <c r="QH62" s="4">
        <v>0</v>
      </c>
      <c r="QI62" s="4">
        <v>0</v>
      </c>
      <c r="QJ62" s="4">
        <v>0</v>
      </c>
      <c r="QK62" s="4">
        <v>0</v>
      </c>
      <c r="QL62" s="4">
        <v>0</v>
      </c>
      <c r="QM62" s="4">
        <v>0</v>
      </c>
      <c r="QO62" s="4">
        <v>0</v>
      </c>
      <c r="QP62" s="4">
        <v>0</v>
      </c>
      <c r="QQ62" s="4">
        <v>0</v>
      </c>
      <c r="QR62" s="4">
        <v>0</v>
      </c>
      <c r="QS62" s="4">
        <v>0</v>
      </c>
      <c r="QT62" s="4">
        <v>0</v>
      </c>
      <c r="QV62" s="4">
        <v>0</v>
      </c>
      <c r="QW62" s="4">
        <v>0</v>
      </c>
      <c r="QX62" s="4">
        <v>0</v>
      </c>
      <c r="QY62" s="4">
        <v>0</v>
      </c>
      <c r="QZ62" s="4">
        <v>0</v>
      </c>
      <c r="RA62" s="4">
        <v>0</v>
      </c>
      <c r="RC62" s="4">
        <v>0</v>
      </c>
      <c r="RD62" s="4">
        <v>0</v>
      </c>
      <c r="RE62" s="4">
        <v>0</v>
      </c>
      <c r="RF62" s="4">
        <v>0</v>
      </c>
      <c r="RG62" s="4">
        <v>0</v>
      </c>
      <c r="RH62" s="4">
        <v>0</v>
      </c>
      <c r="RJ62" s="4">
        <v>0</v>
      </c>
      <c r="RK62" s="4">
        <v>0</v>
      </c>
      <c r="RL62" s="4">
        <v>0</v>
      </c>
      <c r="RM62" s="4">
        <v>0</v>
      </c>
      <c r="RN62" s="4">
        <v>0</v>
      </c>
      <c r="RO62" s="4">
        <v>0</v>
      </c>
      <c r="RQ62" s="4">
        <v>0</v>
      </c>
      <c r="RR62" s="4">
        <v>0</v>
      </c>
      <c r="RS62" s="4">
        <v>0.01</v>
      </c>
      <c r="RT62" s="4">
        <v>0.02</v>
      </c>
      <c r="RU62" s="4">
        <v>0.02</v>
      </c>
      <c r="RV62" s="4">
        <v>0.03</v>
      </c>
      <c r="RX62" s="4">
        <v>0.05</v>
      </c>
      <c r="RY62" s="4">
        <v>0.05</v>
      </c>
      <c r="RZ62" s="4">
        <v>0.05</v>
      </c>
      <c r="SA62" s="4">
        <v>0.04</v>
      </c>
      <c r="SB62" s="4">
        <v>0.03</v>
      </c>
      <c r="SC62" s="4">
        <v>0.05</v>
      </c>
      <c r="SE62" s="4">
        <v>0.12</v>
      </c>
      <c r="SF62" s="4">
        <v>0.1</v>
      </c>
      <c r="SG62" s="4">
        <v>7.0000000000000007E-2</v>
      </c>
      <c r="SH62" s="4">
        <v>0.08</v>
      </c>
      <c r="SI62" s="4">
        <v>0.09</v>
      </c>
      <c r="SJ62" s="4">
        <v>0.09</v>
      </c>
      <c r="SP62" s="4">
        <v>0.06</v>
      </c>
      <c r="SQ62" s="4">
        <v>0.06</v>
      </c>
      <c r="SS62" s="4">
        <v>0.05</v>
      </c>
      <c r="ST62" s="4">
        <v>0.1</v>
      </c>
      <c r="SU62" s="4">
        <v>0.1</v>
      </c>
      <c r="SV62" s="4">
        <v>0.09</v>
      </c>
      <c r="SW62" s="4">
        <v>7.0000000000000007E-2</v>
      </c>
      <c r="YT62" s="4">
        <v>0.01</v>
      </c>
      <c r="YU62" s="4">
        <v>0.03</v>
      </c>
      <c r="YV62" s="4">
        <v>0.03</v>
      </c>
      <c r="YX62" s="4">
        <v>0.03</v>
      </c>
      <c r="YY62" s="4">
        <v>0.03</v>
      </c>
      <c r="YZ62" s="4">
        <v>0.03</v>
      </c>
      <c r="ZA62" s="4">
        <v>0.03</v>
      </c>
      <c r="ZB62" s="4">
        <v>0.03</v>
      </c>
      <c r="ZC62" s="4">
        <v>0.02</v>
      </c>
    </row>
    <row r="63" spans="1:700" hidden="1">
      <c r="A63" s="764" t="s">
        <v>965</v>
      </c>
      <c r="B63" s="764"/>
      <c r="C63" s="764"/>
      <c r="D63" s="764"/>
      <c r="E63" s="764">
        <v>1</v>
      </c>
      <c r="F63" s="764">
        <v>0.03</v>
      </c>
      <c r="G63" s="764">
        <v>2820</v>
      </c>
      <c r="H63" s="772"/>
      <c r="I63" s="764">
        <f t="shared" si="7"/>
        <v>0.03</v>
      </c>
      <c r="AF63" s="4">
        <v>0</v>
      </c>
      <c r="AG63" s="4">
        <v>0</v>
      </c>
      <c r="AH63" s="4">
        <v>0</v>
      </c>
      <c r="AK63" s="4">
        <v>0</v>
      </c>
      <c r="AL63" s="4">
        <v>0</v>
      </c>
      <c r="AM63" s="4">
        <v>0</v>
      </c>
      <c r="AN63" s="4">
        <v>0</v>
      </c>
      <c r="AO63" s="4">
        <v>0</v>
      </c>
      <c r="NN63" s="4">
        <v>0</v>
      </c>
      <c r="NP63" s="4">
        <v>0</v>
      </c>
      <c r="NQ63" s="4">
        <v>0</v>
      </c>
      <c r="NR63" s="4">
        <v>0</v>
      </c>
      <c r="NS63" s="4">
        <v>0</v>
      </c>
      <c r="NT63" s="4">
        <v>0</v>
      </c>
      <c r="NU63" s="4">
        <v>0</v>
      </c>
      <c r="NW63" s="4">
        <v>0</v>
      </c>
      <c r="NX63" s="4">
        <v>0</v>
      </c>
      <c r="NY63" s="4">
        <v>0</v>
      </c>
      <c r="NZ63" s="4">
        <v>0</v>
      </c>
      <c r="OA63" s="4">
        <v>0</v>
      </c>
      <c r="OB63" s="4">
        <v>0</v>
      </c>
      <c r="OD63" s="4">
        <v>0</v>
      </c>
      <c r="OE63" s="4">
        <v>0</v>
      </c>
      <c r="OF63" s="4">
        <v>0</v>
      </c>
      <c r="OG63" s="4">
        <v>0</v>
      </c>
      <c r="OH63" s="4">
        <v>0</v>
      </c>
      <c r="OI63" s="4">
        <v>0</v>
      </c>
      <c r="OL63" s="4">
        <v>0</v>
      </c>
      <c r="OM63" s="4">
        <v>0</v>
      </c>
      <c r="ON63" s="4">
        <v>0</v>
      </c>
      <c r="OO63" s="4">
        <v>0</v>
      </c>
      <c r="OP63" s="4">
        <v>0</v>
      </c>
      <c r="OR63" s="4">
        <v>0</v>
      </c>
      <c r="OS63" s="4">
        <v>0</v>
      </c>
      <c r="OT63" s="4">
        <v>0</v>
      </c>
      <c r="OU63" s="4">
        <v>0</v>
      </c>
      <c r="OV63" s="4">
        <v>0</v>
      </c>
      <c r="OW63" s="4">
        <v>0</v>
      </c>
      <c r="OY63" s="4">
        <v>0</v>
      </c>
      <c r="OZ63" s="4">
        <v>0</v>
      </c>
      <c r="PA63" s="4">
        <v>0</v>
      </c>
      <c r="PB63" s="4">
        <v>0</v>
      </c>
      <c r="PC63" s="4">
        <v>0</v>
      </c>
      <c r="PD63" s="4">
        <v>0</v>
      </c>
      <c r="PF63" s="4">
        <v>0</v>
      </c>
      <c r="PG63" s="4">
        <v>0</v>
      </c>
      <c r="PH63" s="4">
        <v>0</v>
      </c>
      <c r="PI63" s="4">
        <v>0</v>
      </c>
      <c r="PJ63" s="4">
        <v>0</v>
      </c>
      <c r="PK63" s="4">
        <v>0</v>
      </c>
      <c r="PM63" s="4">
        <v>0</v>
      </c>
      <c r="PN63" s="4">
        <v>0</v>
      </c>
      <c r="PO63" s="4">
        <v>0</v>
      </c>
      <c r="PP63" s="4">
        <v>0</v>
      </c>
      <c r="PQ63" s="4">
        <v>0</v>
      </c>
      <c r="PR63" s="4">
        <v>0</v>
      </c>
      <c r="PT63" s="4">
        <v>0</v>
      </c>
      <c r="PY63" s="4">
        <v>0</v>
      </c>
      <c r="QA63" s="4">
        <v>0</v>
      </c>
      <c r="QB63" s="4">
        <v>0</v>
      </c>
      <c r="QC63" s="4">
        <v>0</v>
      </c>
      <c r="QD63" s="4">
        <v>0</v>
      </c>
      <c r="QE63" s="4">
        <v>0</v>
      </c>
      <c r="QF63" s="4">
        <v>0</v>
      </c>
      <c r="QH63" s="4">
        <v>0</v>
      </c>
      <c r="QI63" s="4">
        <v>0</v>
      </c>
      <c r="QJ63" s="4">
        <v>0</v>
      </c>
      <c r="QK63" s="4">
        <v>0</v>
      </c>
      <c r="QL63" s="4">
        <v>0</v>
      </c>
      <c r="QM63" s="4">
        <v>0</v>
      </c>
      <c r="QO63" s="4">
        <v>0</v>
      </c>
      <c r="QP63" s="4">
        <v>0</v>
      </c>
      <c r="QQ63" s="4">
        <v>0</v>
      </c>
      <c r="QR63" s="4">
        <v>0</v>
      </c>
      <c r="QS63" s="4">
        <v>0</v>
      </c>
      <c r="QT63" s="4">
        <v>0</v>
      </c>
      <c r="QV63" s="4">
        <v>0</v>
      </c>
      <c r="QW63" s="4">
        <v>0</v>
      </c>
      <c r="QX63" s="4">
        <v>0</v>
      </c>
      <c r="QY63" s="4">
        <v>0</v>
      </c>
      <c r="QZ63" s="4">
        <v>0</v>
      </c>
      <c r="RA63" s="4">
        <v>0</v>
      </c>
      <c r="RC63" s="4">
        <v>0</v>
      </c>
      <c r="RD63" s="4">
        <v>0</v>
      </c>
      <c r="RE63" s="4">
        <v>0</v>
      </c>
      <c r="RF63" s="4">
        <v>0</v>
      </c>
      <c r="RG63" s="4">
        <v>0</v>
      </c>
      <c r="RH63" s="4">
        <v>0</v>
      </c>
      <c r="RJ63" s="4">
        <v>0</v>
      </c>
      <c r="RK63" s="4">
        <v>0</v>
      </c>
      <c r="RL63" s="4">
        <v>0</v>
      </c>
      <c r="RM63" s="4">
        <v>0</v>
      </c>
      <c r="RN63" s="4">
        <v>0</v>
      </c>
      <c r="RO63" s="4">
        <v>0</v>
      </c>
      <c r="RQ63" s="4">
        <v>0</v>
      </c>
      <c r="RR63" s="4">
        <v>0</v>
      </c>
      <c r="RS63" s="4">
        <v>0</v>
      </c>
      <c r="RT63" s="4">
        <v>0</v>
      </c>
      <c r="RU63" s="4">
        <v>0</v>
      </c>
      <c r="RV63" s="4">
        <v>0</v>
      </c>
      <c r="RX63" s="4">
        <v>0</v>
      </c>
      <c r="RY63" s="4">
        <v>0</v>
      </c>
      <c r="RZ63" s="4">
        <v>0</v>
      </c>
      <c r="SA63" s="4">
        <v>0</v>
      </c>
      <c r="SB63" s="4">
        <v>0</v>
      </c>
      <c r="SC63" s="4">
        <v>0</v>
      </c>
      <c r="SE63" s="4">
        <v>0</v>
      </c>
      <c r="SF63" s="4">
        <v>0</v>
      </c>
      <c r="SG63" s="4">
        <v>0</v>
      </c>
      <c r="SH63" s="4">
        <v>0</v>
      </c>
      <c r="SI63" s="4">
        <v>0</v>
      </c>
      <c r="SJ63" s="4">
        <v>0</v>
      </c>
      <c r="SP63" s="4">
        <v>0</v>
      </c>
      <c r="SQ63" s="4">
        <v>0</v>
      </c>
      <c r="SS63" s="4">
        <v>0</v>
      </c>
      <c r="TZ63" s="4">
        <v>0.01</v>
      </c>
      <c r="UB63" s="4">
        <v>0.03</v>
      </c>
      <c r="UC63" s="4">
        <v>0.03</v>
      </c>
      <c r="UD63" s="4">
        <v>0.03</v>
      </c>
      <c r="UE63" s="4">
        <v>0.03</v>
      </c>
      <c r="UF63" s="4">
        <v>0.03</v>
      </c>
      <c r="UG63" s="4">
        <v>0.02</v>
      </c>
      <c r="UI63" s="4">
        <v>0.02</v>
      </c>
      <c r="UJ63" s="4">
        <v>0.02</v>
      </c>
      <c r="UK63" s="4">
        <v>0.02</v>
      </c>
      <c r="UL63" s="4">
        <v>0.02</v>
      </c>
      <c r="UM63" s="4">
        <v>0.03</v>
      </c>
      <c r="UN63" s="4">
        <v>0.04</v>
      </c>
      <c r="UP63" s="4">
        <v>0.04</v>
      </c>
      <c r="UQ63" s="4">
        <v>0.06</v>
      </c>
      <c r="UR63" s="4">
        <v>0.09</v>
      </c>
      <c r="US63" s="4">
        <v>0.09</v>
      </c>
      <c r="UT63" s="4">
        <v>7.0000000000000007E-2</v>
      </c>
      <c r="YT63" s="4">
        <v>0</v>
      </c>
      <c r="YU63" s="4">
        <v>0.01</v>
      </c>
      <c r="YV63" s="4">
        <v>0.01</v>
      </c>
      <c r="YX63" s="4">
        <v>0.01</v>
      </c>
      <c r="YY63" s="4">
        <v>0.01</v>
      </c>
      <c r="YZ63" s="4">
        <v>0.01</v>
      </c>
      <c r="ZA63" s="4">
        <v>0.01</v>
      </c>
      <c r="ZB63" s="4">
        <v>0.01</v>
      </c>
      <c r="ZC63" s="4">
        <v>0.01</v>
      </c>
    </row>
    <row r="64" spans="1:700" hidden="1">
      <c r="A64" s="764" t="s">
        <v>966</v>
      </c>
      <c r="B64" s="764"/>
      <c r="C64" s="764"/>
      <c r="D64" s="764"/>
      <c r="E64" s="764">
        <v>1</v>
      </c>
      <c r="F64" s="764">
        <v>0.03</v>
      </c>
      <c r="G64" s="764">
        <v>13630</v>
      </c>
      <c r="H64" s="772"/>
      <c r="I64" s="764">
        <f t="shared" si="7"/>
        <v>0.03</v>
      </c>
      <c r="AF64" s="4">
        <v>0</v>
      </c>
      <c r="AG64" s="4">
        <v>0</v>
      </c>
      <c r="AH64" s="4">
        <v>0</v>
      </c>
      <c r="AK64" s="4">
        <v>0</v>
      </c>
      <c r="AL64" s="4">
        <v>0</v>
      </c>
      <c r="AM64" s="4">
        <v>0</v>
      </c>
      <c r="AN64" s="4">
        <v>0</v>
      </c>
      <c r="AO64" s="4">
        <v>0</v>
      </c>
      <c r="NN64" s="4">
        <v>0</v>
      </c>
      <c r="NP64" s="4">
        <v>0</v>
      </c>
      <c r="NQ64" s="4">
        <v>0</v>
      </c>
      <c r="NR64" s="4">
        <v>0</v>
      </c>
      <c r="NS64" s="4">
        <v>0</v>
      </c>
      <c r="NT64" s="4">
        <v>0</v>
      </c>
      <c r="NU64" s="4">
        <v>0</v>
      </c>
      <c r="NW64" s="4">
        <v>0</v>
      </c>
      <c r="NX64" s="4">
        <v>0</v>
      </c>
      <c r="NY64" s="4">
        <v>0</v>
      </c>
      <c r="NZ64" s="4">
        <v>0</v>
      </c>
      <c r="OA64" s="4">
        <v>0</v>
      </c>
      <c r="OB64" s="4">
        <v>0</v>
      </c>
      <c r="OD64" s="4">
        <v>0</v>
      </c>
      <c r="OE64" s="4">
        <v>0</v>
      </c>
      <c r="OF64" s="4">
        <v>0</v>
      </c>
      <c r="OG64" s="4">
        <v>0</v>
      </c>
      <c r="OH64" s="4">
        <v>0</v>
      </c>
      <c r="OI64" s="4">
        <v>0</v>
      </c>
      <c r="OL64" s="4">
        <v>0</v>
      </c>
      <c r="OM64" s="4">
        <v>0</v>
      </c>
      <c r="ON64" s="4">
        <v>0</v>
      </c>
      <c r="OO64" s="4">
        <v>0</v>
      </c>
      <c r="OP64" s="4">
        <v>0</v>
      </c>
      <c r="OR64" s="4">
        <v>0</v>
      </c>
      <c r="OS64" s="4">
        <v>0</v>
      </c>
      <c r="OT64" s="4">
        <v>0</v>
      </c>
      <c r="OU64" s="4">
        <v>0</v>
      </c>
      <c r="OV64" s="4">
        <v>0</v>
      </c>
      <c r="OW64" s="4">
        <v>0</v>
      </c>
      <c r="OY64" s="4">
        <v>0</v>
      </c>
      <c r="OZ64" s="4">
        <v>0</v>
      </c>
      <c r="PA64" s="4">
        <v>0</v>
      </c>
      <c r="PB64" s="4">
        <v>0</v>
      </c>
      <c r="PC64" s="4">
        <v>0</v>
      </c>
      <c r="PD64" s="4">
        <v>0</v>
      </c>
      <c r="PF64" s="4">
        <v>0</v>
      </c>
      <c r="PG64" s="4">
        <v>0</v>
      </c>
      <c r="PH64" s="4">
        <v>0</v>
      </c>
      <c r="PI64" s="4">
        <v>0</v>
      </c>
      <c r="PJ64" s="4">
        <v>0</v>
      </c>
      <c r="PK64" s="4">
        <v>0</v>
      </c>
      <c r="PM64" s="4">
        <v>0</v>
      </c>
      <c r="PN64" s="4">
        <v>0</v>
      </c>
      <c r="PO64" s="4">
        <v>0</v>
      </c>
      <c r="PP64" s="4">
        <v>0</v>
      </c>
      <c r="PQ64" s="4">
        <v>0</v>
      </c>
      <c r="PR64" s="4">
        <v>0</v>
      </c>
      <c r="PT64" s="4">
        <v>0</v>
      </c>
      <c r="PY64" s="4">
        <v>0</v>
      </c>
      <c r="QA64" s="4">
        <v>0</v>
      </c>
      <c r="QB64" s="4">
        <v>0</v>
      </c>
      <c r="QC64" s="4">
        <v>0</v>
      </c>
      <c r="QD64" s="4">
        <v>0</v>
      </c>
      <c r="QE64" s="4">
        <v>0</v>
      </c>
      <c r="QF64" s="4">
        <v>0</v>
      </c>
      <c r="QH64" s="4">
        <v>0</v>
      </c>
      <c r="QI64" s="4">
        <v>0</v>
      </c>
      <c r="QJ64" s="4">
        <v>0</v>
      </c>
      <c r="QK64" s="4">
        <v>0.02</v>
      </c>
      <c r="QL64" s="4">
        <v>0.05</v>
      </c>
      <c r="QM64" s="4">
        <v>0.01</v>
      </c>
      <c r="QO64" s="4">
        <v>0.05</v>
      </c>
      <c r="QP64" s="4">
        <v>0.05</v>
      </c>
      <c r="QQ64" s="4">
        <v>0.05</v>
      </c>
      <c r="QR64" s="4">
        <v>0.05</v>
      </c>
      <c r="QS64" s="4">
        <v>0.05</v>
      </c>
      <c r="QT64" s="4">
        <v>0.04</v>
      </c>
      <c r="QV64" s="4">
        <v>0.04</v>
      </c>
      <c r="QW64" s="4">
        <v>0.06</v>
      </c>
      <c r="QX64" s="4">
        <v>0.14000000000000001</v>
      </c>
      <c r="QY64" s="4">
        <v>0.1</v>
      </c>
      <c r="QZ64" s="4">
        <v>0</v>
      </c>
      <c r="RA64" s="4">
        <v>0</v>
      </c>
      <c r="RC64" s="4">
        <v>0</v>
      </c>
      <c r="RD64" s="4">
        <v>0</v>
      </c>
      <c r="RE64" s="4">
        <v>0</v>
      </c>
      <c r="RF64" s="4">
        <v>0</v>
      </c>
      <c r="RG64" s="4">
        <v>0</v>
      </c>
      <c r="RH64" s="4">
        <v>0</v>
      </c>
      <c r="RJ64" s="4">
        <v>0</v>
      </c>
      <c r="RK64" s="4">
        <v>0</v>
      </c>
      <c r="RL64" s="4">
        <v>0</v>
      </c>
      <c r="RM64" s="4">
        <v>0</v>
      </c>
      <c r="RN64" s="4">
        <v>0</v>
      </c>
      <c r="RO64" s="4">
        <v>0</v>
      </c>
      <c r="RQ64" s="4">
        <v>0</v>
      </c>
      <c r="RR64" s="4">
        <v>0</v>
      </c>
      <c r="RS64" s="4">
        <v>0</v>
      </c>
      <c r="RT64" s="4">
        <v>0</v>
      </c>
      <c r="RU64" s="4">
        <v>0</v>
      </c>
      <c r="RV64" s="4">
        <v>0</v>
      </c>
      <c r="RX64" s="4">
        <v>0</v>
      </c>
      <c r="RY64" s="4">
        <v>0</v>
      </c>
      <c r="RZ64" s="4">
        <v>0</v>
      </c>
      <c r="SA64" s="4">
        <v>0</v>
      </c>
      <c r="SB64" s="4">
        <v>0</v>
      </c>
      <c r="SC64" s="4">
        <v>0</v>
      </c>
      <c r="SE64" s="4">
        <v>0</v>
      </c>
      <c r="SF64" s="4">
        <v>0</v>
      </c>
      <c r="SG64" s="4">
        <v>0</v>
      </c>
      <c r="SH64" s="4">
        <v>0</v>
      </c>
      <c r="SI64" s="4">
        <v>0</v>
      </c>
      <c r="SJ64" s="4">
        <v>0</v>
      </c>
      <c r="SP64" s="4">
        <v>0</v>
      </c>
      <c r="SQ64" s="4">
        <v>0</v>
      </c>
      <c r="SS64" s="4">
        <v>0</v>
      </c>
      <c r="YT64" s="4">
        <v>0</v>
      </c>
      <c r="YU64" s="4">
        <v>0.01</v>
      </c>
      <c r="YV64" s="4">
        <v>0.01</v>
      </c>
      <c r="YX64" s="4">
        <v>0.01</v>
      </c>
      <c r="YY64" s="4">
        <v>0.01</v>
      </c>
      <c r="YZ64" s="4">
        <v>0.01</v>
      </c>
      <c r="ZA64" s="4">
        <v>0.01</v>
      </c>
      <c r="ZB64" s="4">
        <v>0.01</v>
      </c>
      <c r="ZC64" s="4">
        <v>0.01</v>
      </c>
    </row>
    <row r="65" spans="1:679" hidden="1">
      <c r="A65" s="764" t="s">
        <v>967</v>
      </c>
      <c r="B65" s="764"/>
      <c r="C65" s="764"/>
      <c r="D65" s="764"/>
      <c r="E65" s="764">
        <v>12</v>
      </c>
      <c r="F65" s="764">
        <v>0.36</v>
      </c>
      <c r="G65" s="764">
        <v>36720</v>
      </c>
      <c r="H65" s="772"/>
      <c r="I65" s="764">
        <f t="shared" si="7"/>
        <v>0.36</v>
      </c>
      <c r="AF65" s="4">
        <v>0.05</v>
      </c>
      <c r="AG65" s="4">
        <v>0.05</v>
      </c>
      <c r="AH65" s="4">
        <v>0.05</v>
      </c>
      <c r="AK65" s="4">
        <v>0.05</v>
      </c>
      <c r="AL65" s="4">
        <v>0.05</v>
      </c>
      <c r="AM65" s="4">
        <v>0.05</v>
      </c>
      <c r="AN65" s="4">
        <v>0.05</v>
      </c>
      <c r="AO65" s="4">
        <v>0.05</v>
      </c>
      <c r="NN65" s="4">
        <v>0.01</v>
      </c>
      <c r="NP65" s="4">
        <v>0.02</v>
      </c>
      <c r="NQ65" s="4">
        <v>0.02</v>
      </c>
      <c r="NR65" s="4">
        <v>0.02</v>
      </c>
      <c r="NS65" s="4">
        <v>0.02</v>
      </c>
      <c r="NT65" s="4">
        <v>0.02</v>
      </c>
      <c r="NU65" s="4">
        <v>0.02</v>
      </c>
      <c r="NW65" s="4">
        <v>0.02</v>
      </c>
      <c r="NX65" s="4">
        <v>0.02</v>
      </c>
      <c r="NY65" s="4">
        <v>0.02</v>
      </c>
      <c r="NZ65" s="4">
        <v>0.02</v>
      </c>
      <c r="OA65" s="4">
        <v>0.02</v>
      </c>
      <c r="OB65" s="4">
        <v>0.02</v>
      </c>
      <c r="OD65" s="4">
        <v>0.02</v>
      </c>
      <c r="OE65" s="4">
        <v>0.02</v>
      </c>
      <c r="OF65" s="4">
        <v>0.02</v>
      </c>
      <c r="OG65" s="4">
        <v>0.02</v>
      </c>
      <c r="OH65" s="4">
        <v>0.02</v>
      </c>
      <c r="OI65" s="4">
        <v>0.02</v>
      </c>
      <c r="OL65" s="4">
        <v>0.02</v>
      </c>
      <c r="OM65" s="4">
        <v>0.02</v>
      </c>
      <c r="ON65" s="4">
        <v>0.02</v>
      </c>
      <c r="OO65" s="4">
        <v>0.02</v>
      </c>
      <c r="OP65" s="4">
        <v>0.02</v>
      </c>
      <c r="OR65" s="4">
        <v>0.02</v>
      </c>
      <c r="OS65" s="4">
        <v>0.02</v>
      </c>
      <c r="OT65" s="4">
        <v>0.02</v>
      </c>
      <c r="OU65" s="4">
        <v>0.02</v>
      </c>
      <c r="OV65" s="4">
        <v>0.02</v>
      </c>
      <c r="OW65" s="4">
        <v>0.02</v>
      </c>
      <c r="OY65" s="4">
        <v>0.02</v>
      </c>
      <c r="OZ65" s="4">
        <v>0.02</v>
      </c>
      <c r="PA65" s="4">
        <v>0.02</v>
      </c>
      <c r="PB65" s="4">
        <v>0.02</v>
      </c>
      <c r="PC65" s="4">
        <v>0.02</v>
      </c>
      <c r="PD65" s="4">
        <v>0.02</v>
      </c>
      <c r="PF65" s="4">
        <v>0.02</v>
      </c>
      <c r="PG65" s="4">
        <v>0.02</v>
      </c>
      <c r="PH65" s="4">
        <v>0.02</v>
      </c>
      <c r="PI65" s="4">
        <v>0.02</v>
      </c>
      <c r="PJ65" s="4">
        <v>0.02</v>
      </c>
      <c r="PK65" s="4">
        <v>0.02</v>
      </c>
      <c r="PM65" s="4">
        <v>0.02</v>
      </c>
      <c r="PN65" s="4">
        <v>0.02</v>
      </c>
      <c r="PO65" s="4">
        <v>0.02</v>
      </c>
      <c r="PP65" s="4">
        <v>0.02</v>
      </c>
      <c r="PQ65" s="4">
        <v>0.02</v>
      </c>
      <c r="PR65" s="4">
        <v>0.02</v>
      </c>
      <c r="PT65" s="4">
        <v>0.02</v>
      </c>
      <c r="PY65" s="4">
        <v>0.02</v>
      </c>
      <c r="QA65" s="4">
        <v>0.02</v>
      </c>
      <c r="QB65" s="4">
        <v>0.02</v>
      </c>
      <c r="QC65" s="4">
        <v>0.02</v>
      </c>
      <c r="QD65" s="4">
        <v>0.02</v>
      </c>
      <c r="QE65" s="4">
        <v>0.02</v>
      </c>
      <c r="QF65" s="4">
        <v>0.02</v>
      </c>
      <c r="QH65" s="4">
        <v>0.02</v>
      </c>
      <c r="QI65" s="4">
        <v>0.02</v>
      </c>
      <c r="QJ65" s="4">
        <v>0.02</v>
      </c>
      <c r="QK65" s="4">
        <v>0.26</v>
      </c>
      <c r="QL65" s="4">
        <v>0.96</v>
      </c>
      <c r="QM65" s="4">
        <v>0.96</v>
      </c>
      <c r="QO65" s="4">
        <v>0.96</v>
      </c>
      <c r="QP65" s="4">
        <v>0.79</v>
      </c>
      <c r="QQ65" s="4">
        <v>0.26</v>
      </c>
      <c r="QR65" s="4">
        <v>0.26</v>
      </c>
      <c r="QS65" s="4">
        <v>0.26</v>
      </c>
      <c r="QT65" s="4">
        <v>0.2</v>
      </c>
      <c r="QV65" s="4">
        <v>0.02</v>
      </c>
      <c r="QW65" s="4">
        <v>0.02</v>
      </c>
      <c r="QX65" s="4">
        <v>0.02</v>
      </c>
      <c r="QY65" s="4">
        <v>0.02</v>
      </c>
      <c r="QZ65" s="4">
        <v>0.02</v>
      </c>
      <c r="RA65" s="4">
        <v>0.02</v>
      </c>
      <c r="RC65" s="4">
        <v>0.02</v>
      </c>
      <c r="RD65" s="4">
        <v>0.02</v>
      </c>
      <c r="RE65" s="4">
        <v>0.02</v>
      </c>
      <c r="RF65" s="4">
        <v>0.02</v>
      </c>
      <c r="RG65" s="4">
        <v>0.02</v>
      </c>
      <c r="RH65" s="4">
        <v>0.16</v>
      </c>
      <c r="RJ65" s="4">
        <v>0.56000000000000005</v>
      </c>
      <c r="RK65" s="4">
        <v>0.46</v>
      </c>
      <c r="RL65" s="4">
        <v>0.16</v>
      </c>
      <c r="RM65" s="4">
        <v>0.12</v>
      </c>
      <c r="RN65" s="4">
        <v>0.02</v>
      </c>
      <c r="RO65" s="4">
        <v>0.02</v>
      </c>
      <c r="RQ65" s="4">
        <v>0.06</v>
      </c>
      <c r="RR65" s="4">
        <v>0.16</v>
      </c>
      <c r="RS65" s="4">
        <v>0.16</v>
      </c>
      <c r="RT65" s="4">
        <v>0.16</v>
      </c>
      <c r="RU65" s="4">
        <v>0.13</v>
      </c>
      <c r="RV65" s="4">
        <v>0.06</v>
      </c>
      <c r="RX65" s="4">
        <v>0.06</v>
      </c>
      <c r="RY65" s="4">
        <v>0.06</v>
      </c>
      <c r="RZ65" s="4">
        <v>0.05</v>
      </c>
      <c r="SA65" s="4">
        <v>0.02</v>
      </c>
      <c r="SB65" s="4">
        <v>0.02</v>
      </c>
      <c r="SC65" s="4">
        <v>0.02</v>
      </c>
      <c r="SE65" s="4">
        <v>0.02</v>
      </c>
      <c r="SF65" s="4">
        <v>0.02</v>
      </c>
      <c r="SG65" s="4">
        <v>0.02</v>
      </c>
      <c r="SH65" s="4">
        <v>0.02</v>
      </c>
      <c r="SI65" s="4">
        <v>0.02</v>
      </c>
      <c r="SJ65" s="4">
        <v>0.02</v>
      </c>
      <c r="SP65" s="4">
        <v>0.02</v>
      </c>
      <c r="SQ65" s="4">
        <v>0.02</v>
      </c>
      <c r="SS65" s="4">
        <v>0.02</v>
      </c>
      <c r="UM65" s="4">
        <v>0.09</v>
      </c>
      <c r="UN65" s="4">
        <v>0.36</v>
      </c>
      <c r="UP65" s="4">
        <v>0.36</v>
      </c>
      <c r="UQ65" s="4">
        <v>0.28999999999999998</v>
      </c>
      <c r="UR65" s="4">
        <v>0.09</v>
      </c>
      <c r="US65" s="4">
        <v>0.09</v>
      </c>
      <c r="UT65" s="4">
        <v>7.0000000000000007E-2</v>
      </c>
      <c r="YT65" s="4">
        <v>0.04</v>
      </c>
      <c r="YU65" s="4">
        <v>0.15</v>
      </c>
      <c r="YV65" s="4">
        <v>0.15</v>
      </c>
      <c r="YX65" s="4">
        <v>0.15</v>
      </c>
      <c r="YY65" s="4">
        <v>0.15</v>
      </c>
      <c r="YZ65" s="4">
        <v>0.15</v>
      </c>
      <c r="ZA65" s="4">
        <v>0.15</v>
      </c>
      <c r="ZB65" s="4">
        <v>0.15</v>
      </c>
      <c r="ZC65" s="4">
        <v>0.11</v>
      </c>
    </row>
    <row r="66" spans="1:679" hidden="1">
      <c r="A66" s="764" t="s">
        <v>968</v>
      </c>
      <c r="B66" s="764"/>
      <c r="C66" s="764"/>
      <c r="D66" s="764"/>
      <c r="E66" s="764">
        <v>2</v>
      </c>
      <c r="F66" s="764">
        <v>0.06</v>
      </c>
      <c r="G66" s="764">
        <v>8460</v>
      </c>
      <c r="H66" s="772"/>
      <c r="I66" s="764">
        <f t="shared" si="7"/>
        <v>0.06</v>
      </c>
      <c r="AF66" s="4">
        <v>0.01</v>
      </c>
      <c r="AG66" s="4">
        <v>0.01</v>
      </c>
      <c r="AH66" s="4">
        <v>0.01</v>
      </c>
      <c r="AK66" s="4">
        <v>0.01</v>
      </c>
      <c r="AL66" s="4">
        <v>0.01</v>
      </c>
      <c r="AM66" s="4">
        <v>0.01</v>
      </c>
      <c r="AN66" s="4">
        <v>0.01</v>
      </c>
      <c r="AO66" s="4">
        <v>0.01</v>
      </c>
      <c r="NN66" s="4">
        <v>0</v>
      </c>
      <c r="NP66" s="4">
        <v>0</v>
      </c>
      <c r="NQ66" s="4">
        <v>0</v>
      </c>
      <c r="NR66" s="4">
        <v>0</v>
      </c>
      <c r="NS66" s="4">
        <v>0</v>
      </c>
      <c r="NT66" s="4">
        <v>0</v>
      </c>
      <c r="NU66" s="4">
        <v>0</v>
      </c>
      <c r="NW66" s="4">
        <v>0</v>
      </c>
      <c r="NX66" s="4">
        <v>0</v>
      </c>
      <c r="NY66" s="4">
        <v>0</v>
      </c>
      <c r="NZ66" s="4">
        <v>0</v>
      </c>
      <c r="OA66" s="4">
        <v>0</v>
      </c>
      <c r="OB66" s="4">
        <v>0</v>
      </c>
      <c r="OD66" s="4">
        <v>0</v>
      </c>
      <c r="OE66" s="4">
        <v>0</v>
      </c>
      <c r="OF66" s="4">
        <v>0</v>
      </c>
      <c r="OG66" s="4">
        <v>0</v>
      </c>
      <c r="OH66" s="4">
        <v>0</v>
      </c>
      <c r="OI66" s="4">
        <v>0</v>
      </c>
      <c r="OL66" s="4">
        <v>0</v>
      </c>
      <c r="OM66" s="4">
        <v>0</v>
      </c>
      <c r="ON66" s="4">
        <v>0</v>
      </c>
      <c r="OO66" s="4">
        <v>0</v>
      </c>
      <c r="OP66" s="4">
        <v>0</v>
      </c>
      <c r="OR66" s="4">
        <v>0</v>
      </c>
      <c r="OS66" s="4">
        <v>0</v>
      </c>
      <c r="OT66" s="4">
        <v>0</v>
      </c>
      <c r="OU66" s="4">
        <v>0</v>
      </c>
      <c r="OV66" s="4">
        <v>0</v>
      </c>
      <c r="OW66" s="4">
        <v>0</v>
      </c>
      <c r="OY66" s="4">
        <v>0</v>
      </c>
      <c r="OZ66" s="4">
        <v>0</v>
      </c>
      <c r="PA66" s="4">
        <v>0</v>
      </c>
      <c r="PB66" s="4">
        <v>0</v>
      </c>
      <c r="PC66" s="4">
        <v>0</v>
      </c>
      <c r="PD66" s="4">
        <v>0</v>
      </c>
      <c r="PF66" s="4">
        <v>0</v>
      </c>
      <c r="PG66" s="4">
        <v>0</v>
      </c>
      <c r="PH66" s="4">
        <v>0</v>
      </c>
      <c r="PI66" s="4">
        <v>0</v>
      </c>
      <c r="PJ66" s="4">
        <v>0</v>
      </c>
      <c r="PK66" s="4">
        <v>0</v>
      </c>
      <c r="PM66" s="4">
        <v>0</v>
      </c>
      <c r="PN66" s="4">
        <v>0</v>
      </c>
      <c r="PO66" s="4">
        <v>0</v>
      </c>
      <c r="PP66" s="4">
        <v>0</v>
      </c>
      <c r="PQ66" s="4">
        <v>0</v>
      </c>
      <c r="PR66" s="4">
        <v>0</v>
      </c>
      <c r="PT66" s="4">
        <v>0</v>
      </c>
      <c r="PY66" s="4">
        <v>0</v>
      </c>
      <c r="QA66" s="4">
        <v>0</v>
      </c>
      <c r="QB66" s="4">
        <v>0</v>
      </c>
      <c r="QC66" s="4">
        <v>0</v>
      </c>
      <c r="QD66" s="4">
        <v>0</v>
      </c>
      <c r="QE66" s="4">
        <v>0</v>
      </c>
      <c r="QF66" s="4">
        <v>0</v>
      </c>
      <c r="QH66" s="4">
        <v>0</v>
      </c>
      <c r="QI66" s="4">
        <v>0</v>
      </c>
      <c r="QJ66" s="4">
        <v>0</v>
      </c>
      <c r="QK66" s="4">
        <v>0</v>
      </c>
      <c r="QL66" s="4">
        <v>0</v>
      </c>
      <c r="QM66" s="4">
        <v>0</v>
      </c>
      <c r="QO66" s="4">
        <v>0</v>
      </c>
      <c r="QP66" s="4">
        <v>0</v>
      </c>
      <c r="QQ66" s="4">
        <v>0</v>
      </c>
      <c r="QR66" s="4">
        <v>0</v>
      </c>
      <c r="QS66" s="4">
        <v>0</v>
      </c>
      <c r="QT66" s="4">
        <v>0</v>
      </c>
      <c r="QV66" s="4">
        <v>0</v>
      </c>
      <c r="QW66" s="4">
        <v>0</v>
      </c>
      <c r="QX66" s="4">
        <v>0</v>
      </c>
      <c r="QY66" s="4">
        <v>0</v>
      </c>
      <c r="QZ66" s="4">
        <v>0</v>
      </c>
      <c r="RA66" s="4">
        <v>0</v>
      </c>
      <c r="RC66" s="4">
        <v>0</v>
      </c>
      <c r="RD66" s="4">
        <v>0</v>
      </c>
      <c r="RE66" s="4">
        <v>0</v>
      </c>
      <c r="RF66" s="4">
        <v>0</v>
      </c>
      <c r="RG66" s="4">
        <v>0</v>
      </c>
      <c r="RH66" s="4">
        <v>0</v>
      </c>
      <c r="RJ66" s="4">
        <v>0</v>
      </c>
      <c r="RK66" s="4">
        <v>0</v>
      </c>
      <c r="RL66" s="4">
        <v>0</v>
      </c>
      <c r="RM66" s="4">
        <v>0</v>
      </c>
      <c r="RN66" s="4">
        <v>0</v>
      </c>
      <c r="RO66" s="4">
        <v>0</v>
      </c>
      <c r="RQ66" s="4">
        <v>0</v>
      </c>
      <c r="RR66" s="4">
        <v>0</v>
      </c>
      <c r="RS66" s="4">
        <v>0</v>
      </c>
      <c r="RT66" s="4">
        <v>0</v>
      </c>
      <c r="RU66" s="4">
        <v>7.0000000000000007E-2</v>
      </c>
      <c r="RV66" s="4">
        <v>0.27</v>
      </c>
      <c r="RX66" s="4">
        <v>0.27</v>
      </c>
      <c r="RY66" s="4">
        <v>0.27</v>
      </c>
      <c r="RZ66" s="4">
        <v>0.22</v>
      </c>
      <c r="SA66" s="4">
        <v>7.0000000000000007E-2</v>
      </c>
      <c r="SB66" s="4">
        <v>7.0000000000000007E-2</v>
      </c>
      <c r="SC66" s="4">
        <v>7.0000000000000007E-2</v>
      </c>
      <c r="SE66" s="4">
        <v>0.05</v>
      </c>
      <c r="SF66" s="4">
        <v>0</v>
      </c>
      <c r="SG66" s="4">
        <v>0</v>
      </c>
      <c r="SH66" s="4">
        <v>0</v>
      </c>
      <c r="SI66" s="4">
        <v>0</v>
      </c>
      <c r="SJ66" s="4">
        <v>0</v>
      </c>
      <c r="SP66" s="4">
        <v>0</v>
      </c>
      <c r="SQ66" s="4">
        <v>0</v>
      </c>
      <c r="SS66" s="4">
        <v>0</v>
      </c>
      <c r="YT66" s="4">
        <v>0.01</v>
      </c>
      <c r="YU66" s="4">
        <v>0.03</v>
      </c>
      <c r="YV66" s="4">
        <v>0.03</v>
      </c>
      <c r="YX66" s="4">
        <v>0.03</v>
      </c>
      <c r="YY66" s="4">
        <v>0.03</v>
      </c>
      <c r="YZ66" s="4">
        <v>0.03</v>
      </c>
      <c r="ZA66" s="4">
        <v>0.03</v>
      </c>
      <c r="ZB66" s="4">
        <v>0.03</v>
      </c>
      <c r="ZC66" s="4">
        <v>0.02</v>
      </c>
    </row>
    <row r="67" spans="1:679" hidden="1">
      <c r="A67" s="764" t="s">
        <v>969</v>
      </c>
      <c r="B67" s="764"/>
      <c r="C67" s="764"/>
      <c r="D67" s="764"/>
      <c r="E67" s="764">
        <v>3</v>
      </c>
      <c r="F67" s="764">
        <v>0.09</v>
      </c>
      <c r="G67" s="764">
        <v>18330</v>
      </c>
      <c r="H67" s="772"/>
      <c r="I67" s="764">
        <f t="shared" si="7"/>
        <v>0.09</v>
      </c>
      <c r="AF67" s="4">
        <v>0.01</v>
      </c>
      <c r="AG67" s="4">
        <v>0.01</v>
      </c>
      <c r="AH67" s="4">
        <v>0.01</v>
      </c>
      <c r="AK67" s="4">
        <v>0.01</v>
      </c>
      <c r="AL67" s="4">
        <v>0.01</v>
      </c>
      <c r="AM67" s="4">
        <v>0.01</v>
      </c>
      <c r="AN67" s="4">
        <v>0.01</v>
      </c>
      <c r="AO67" s="4">
        <v>0.01</v>
      </c>
      <c r="NN67" s="4">
        <v>0</v>
      </c>
      <c r="NP67" s="4">
        <v>0.01</v>
      </c>
      <c r="NQ67" s="4">
        <v>0.01</v>
      </c>
      <c r="NR67" s="4">
        <v>0.01</v>
      </c>
      <c r="NS67" s="4">
        <v>0.01</v>
      </c>
      <c r="NT67" s="4">
        <v>0.01</v>
      </c>
      <c r="NU67" s="4">
        <v>0.01</v>
      </c>
      <c r="NW67" s="4">
        <v>0.01</v>
      </c>
      <c r="NX67" s="4">
        <v>0.01</v>
      </c>
      <c r="NY67" s="4">
        <v>0.01</v>
      </c>
      <c r="NZ67" s="4">
        <v>0.01</v>
      </c>
      <c r="OA67" s="4">
        <v>0.01</v>
      </c>
      <c r="OB67" s="4">
        <v>0.01</v>
      </c>
      <c r="OD67" s="4">
        <v>0.01</v>
      </c>
      <c r="OE67" s="4">
        <v>0.01</v>
      </c>
      <c r="OF67" s="4">
        <v>0.01</v>
      </c>
      <c r="OG67" s="4">
        <v>0.01</v>
      </c>
      <c r="OH67" s="4">
        <v>0.01</v>
      </c>
      <c r="OI67" s="4">
        <v>0.01</v>
      </c>
      <c r="OL67" s="4">
        <v>0.01</v>
      </c>
      <c r="OM67" s="4">
        <v>0.01</v>
      </c>
      <c r="ON67" s="4">
        <v>0.01</v>
      </c>
      <c r="OO67" s="4">
        <v>0.01</v>
      </c>
      <c r="OP67" s="4">
        <v>0.01</v>
      </c>
      <c r="OR67" s="4">
        <v>0</v>
      </c>
      <c r="OS67" s="4">
        <v>0</v>
      </c>
      <c r="OT67" s="4">
        <v>0</v>
      </c>
      <c r="OU67" s="4">
        <v>0</v>
      </c>
      <c r="OV67" s="4">
        <v>0</v>
      </c>
      <c r="OW67" s="4">
        <v>0</v>
      </c>
      <c r="OY67" s="4">
        <v>0</v>
      </c>
      <c r="OZ67" s="4">
        <v>0</v>
      </c>
      <c r="PA67" s="4">
        <v>0</v>
      </c>
      <c r="PB67" s="4">
        <v>0</v>
      </c>
      <c r="PC67" s="4">
        <v>0</v>
      </c>
      <c r="PD67" s="4">
        <v>0</v>
      </c>
      <c r="PF67" s="4">
        <v>0</v>
      </c>
      <c r="PG67" s="4">
        <v>0</v>
      </c>
      <c r="PH67" s="4">
        <v>0</v>
      </c>
      <c r="PI67" s="4">
        <v>0</v>
      </c>
      <c r="PJ67" s="4">
        <v>0</v>
      </c>
      <c r="PK67" s="4">
        <v>0</v>
      </c>
      <c r="PM67" s="4">
        <v>0</v>
      </c>
      <c r="PN67" s="4">
        <v>0</v>
      </c>
      <c r="PO67" s="4">
        <v>0</v>
      </c>
      <c r="PP67" s="4">
        <v>0</v>
      </c>
      <c r="PQ67" s="4">
        <v>0</v>
      </c>
      <c r="PR67" s="4">
        <v>0</v>
      </c>
      <c r="PT67" s="4">
        <v>0</v>
      </c>
      <c r="PY67" s="4">
        <v>0.01</v>
      </c>
      <c r="QA67" s="4">
        <v>0.01</v>
      </c>
      <c r="QB67" s="4">
        <v>0.01</v>
      </c>
      <c r="QC67" s="4">
        <v>0.01</v>
      </c>
      <c r="QD67" s="4">
        <v>0.01</v>
      </c>
      <c r="QE67" s="4">
        <v>0.01</v>
      </c>
      <c r="QF67" s="4">
        <v>0.01</v>
      </c>
      <c r="QH67" s="4">
        <v>0.01</v>
      </c>
      <c r="QI67" s="4">
        <v>0.01</v>
      </c>
      <c r="QJ67" s="4">
        <v>0.01</v>
      </c>
      <c r="QK67" s="4">
        <v>0.01</v>
      </c>
      <c r="QL67" s="4">
        <v>0.01</v>
      </c>
      <c r="QM67" s="4">
        <v>0.01</v>
      </c>
      <c r="QO67" s="4">
        <v>0.01</v>
      </c>
      <c r="QP67" s="4">
        <v>0.01</v>
      </c>
      <c r="QQ67" s="4">
        <v>0.01</v>
      </c>
      <c r="QR67" s="4">
        <v>0.01</v>
      </c>
      <c r="QS67" s="4">
        <v>0.01</v>
      </c>
      <c r="QT67" s="4">
        <v>0.01</v>
      </c>
      <c r="QV67" s="4">
        <v>0.01</v>
      </c>
      <c r="QW67" s="4">
        <v>0.01</v>
      </c>
      <c r="QX67" s="4">
        <v>0.01</v>
      </c>
      <c r="QY67" s="4">
        <v>0.01</v>
      </c>
      <c r="QZ67" s="4">
        <v>0.01</v>
      </c>
      <c r="RA67" s="4">
        <v>0.01</v>
      </c>
      <c r="RC67" s="4">
        <v>0.01</v>
      </c>
      <c r="RD67" s="4">
        <v>0.01</v>
      </c>
      <c r="RE67" s="4">
        <v>0.01</v>
      </c>
      <c r="RF67" s="4">
        <v>0.01</v>
      </c>
      <c r="RG67" s="4">
        <v>0.01</v>
      </c>
      <c r="RH67" s="4">
        <v>0.01</v>
      </c>
      <c r="RJ67" s="4">
        <v>0.01</v>
      </c>
      <c r="RK67" s="4">
        <v>0.14000000000000001</v>
      </c>
      <c r="RL67" s="4">
        <v>0.54</v>
      </c>
      <c r="RM67" s="4">
        <v>0.44</v>
      </c>
      <c r="RN67" s="4">
        <v>0.14000000000000001</v>
      </c>
      <c r="RO67" s="4">
        <v>0.11</v>
      </c>
      <c r="RQ67" s="4">
        <v>0.01</v>
      </c>
      <c r="RR67" s="4">
        <v>0.01</v>
      </c>
      <c r="RS67" s="4">
        <v>0.01</v>
      </c>
      <c r="RT67" s="4">
        <v>0.01</v>
      </c>
      <c r="RU67" s="4">
        <v>0.01</v>
      </c>
      <c r="RV67" s="4">
        <v>0.01</v>
      </c>
      <c r="RX67" s="4">
        <v>0.01</v>
      </c>
      <c r="RY67" s="4">
        <v>0.01</v>
      </c>
      <c r="RZ67" s="4">
        <v>0.01</v>
      </c>
      <c r="SA67" s="4">
        <v>0.01</v>
      </c>
      <c r="SB67" s="4">
        <v>0.01</v>
      </c>
      <c r="SC67" s="4">
        <v>0.01</v>
      </c>
      <c r="SE67" s="4">
        <v>0.01</v>
      </c>
      <c r="SF67" s="4">
        <v>0.01</v>
      </c>
      <c r="SG67" s="4">
        <v>0.01</v>
      </c>
      <c r="SH67" s="4">
        <v>0.01</v>
      </c>
      <c r="SI67" s="4">
        <v>0.01</v>
      </c>
      <c r="SJ67" s="4">
        <v>0.01</v>
      </c>
      <c r="SP67" s="4">
        <v>0.01</v>
      </c>
      <c r="SQ67" s="4">
        <v>0.01</v>
      </c>
      <c r="SS67" s="4">
        <v>0</v>
      </c>
      <c r="TO67" s="4">
        <v>0.03</v>
      </c>
      <c r="TP67" s="4">
        <v>0.13</v>
      </c>
      <c r="TQ67" s="4">
        <v>0.13</v>
      </c>
      <c r="TR67" s="4">
        <v>0.13</v>
      </c>
      <c r="TS67" s="4">
        <v>0.11</v>
      </c>
      <c r="TU67" s="4">
        <v>0.03</v>
      </c>
      <c r="TV67" s="4">
        <v>0.03</v>
      </c>
      <c r="TW67" s="4">
        <v>0.03</v>
      </c>
      <c r="TX67" s="4">
        <v>0.03</v>
      </c>
      <c r="YT67" s="4">
        <v>0.01</v>
      </c>
      <c r="YU67" s="4">
        <v>0.04</v>
      </c>
      <c r="YV67" s="4">
        <v>0.04</v>
      </c>
      <c r="YX67" s="4">
        <v>0.04</v>
      </c>
      <c r="YY67" s="4">
        <v>0.04</v>
      </c>
      <c r="YZ67" s="4">
        <v>0.04</v>
      </c>
      <c r="ZA67" s="4">
        <v>0.04</v>
      </c>
      <c r="ZB67" s="4">
        <v>0.04</v>
      </c>
      <c r="ZC67" s="4">
        <v>0.03</v>
      </c>
    </row>
    <row r="68" spans="1:679" hidden="1">
      <c r="A68" s="764" t="s">
        <v>970</v>
      </c>
      <c r="B68" s="764"/>
      <c r="C68" s="764"/>
      <c r="D68" s="764"/>
      <c r="E68" s="764">
        <v>3</v>
      </c>
      <c r="F68" s="764">
        <v>0.09</v>
      </c>
      <c r="G68" s="764">
        <v>21150</v>
      </c>
      <c r="H68" s="772"/>
      <c r="I68" s="764">
        <f t="shared" si="7"/>
        <v>0.09</v>
      </c>
      <c r="AF68" s="4">
        <v>0.01</v>
      </c>
      <c r="AG68" s="4">
        <v>0.01</v>
      </c>
      <c r="AH68" s="4">
        <v>0.01</v>
      </c>
      <c r="AK68" s="4">
        <v>0.01</v>
      </c>
      <c r="AL68" s="4">
        <v>0.01</v>
      </c>
      <c r="AM68" s="4">
        <v>0.01</v>
      </c>
      <c r="AN68" s="4">
        <v>0.01</v>
      </c>
      <c r="AO68" s="4">
        <v>0.01</v>
      </c>
      <c r="NN68" s="4">
        <v>0</v>
      </c>
      <c r="NP68" s="4">
        <v>0.01</v>
      </c>
      <c r="NQ68" s="4">
        <v>0.01</v>
      </c>
      <c r="NR68" s="4">
        <v>0.01</v>
      </c>
      <c r="NS68" s="4">
        <v>0.01</v>
      </c>
      <c r="NT68" s="4">
        <v>0.01</v>
      </c>
      <c r="NU68" s="4">
        <v>0.01</v>
      </c>
      <c r="NW68" s="4">
        <v>0.01</v>
      </c>
      <c r="NX68" s="4">
        <v>0.01</v>
      </c>
      <c r="NY68" s="4">
        <v>0.01</v>
      </c>
      <c r="NZ68" s="4">
        <v>0.01</v>
      </c>
      <c r="OA68" s="4">
        <v>0.01</v>
      </c>
      <c r="OB68" s="4">
        <v>0.01</v>
      </c>
      <c r="OD68" s="4">
        <v>0.01</v>
      </c>
      <c r="OE68" s="4">
        <v>0.01</v>
      </c>
      <c r="OF68" s="4">
        <v>0.01</v>
      </c>
      <c r="OG68" s="4">
        <v>0.01</v>
      </c>
      <c r="OH68" s="4">
        <v>0.01</v>
      </c>
      <c r="OI68" s="4">
        <v>0.01</v>
      </c>
      <c r="OL68" s="4">
        <v>0.01</v>
      </c>
      <c r="OM68" s="4">
        <v>0.01</v>
      </c>
      <c r="ON68" s="4">
        <v>0.01</v>
      </c>
      <c r="OO68" s="4">
        <v>0.01</v>
      </c>
      <c r="OP68" s="4">
        <v>0.01</v>
      </c>
      <c r="OR68" s="4">
        <v>0</v>
      </c>
      <c r="OS68" s="4">
        <v>0</v>
      </c>
      <c r="OT68" s="4">
        <v>0</v>
      </c>
      <c r="OU68" s="4">
        <v>0</v>
      </c>
      <c r="OV68" s="4">
        <v>0</v>
      </c>
      <c r="OW68" s="4">
        <v>0</v>
      </c>
      <c r="OY68" s="4">
        <v>0</v>
      </c>
      <c r="OZ68" s="4">
        <v>0</v>
      </c>
      <c r="PA68" s="4">
        <v>0</v>
      </c>
      <c r="PB68" s="4">
        <v>0</v>
      </c>
      <c r="PC68" s="4">
        <v>0</v>
      </c>
      <c r="PD68" s="4">
        <v>0</v>
      </c>
      <c r="PF68" s="4">
        <v>0</v>
      </c>
      <c r="PG68" s="4">
        <v>0</v>
      </c>
      <c r="PH68" s="4">
        <v>0</v>
      </c>
      <c r="PI68" s="4">
        <v>0</v>
      </c>
      <c r="PJ68" s="4">
        <v>0</v>
      </c>
      <c r="PK68" s="4">
        <v>0</v>
      </c>
      <c r="PM68" s="4">
        <v>0</v>
      </c>
      <c r="PN68" s="4">
        <v>0</v>
      </c>
      <c r="PO68" s="4">
        <v>0</v>
      </c>
      <c r="PP68" s="4">
        <v>0</v>
      </c>
      <c r="PQ68" s="4">
        <v>0</v>
      </c>
      <c r="PR68" s="4">
        <v>0</v>
      </c>
      <c r="PT68" s="4">
        <v>0</v>
      </c>
      <c r="PY68" s="4">
        <v>0.01</v>
      </c>
      <c r="QA68" s="4">
        <v>0.01</v>
      </c>
      <c r="QB68" s="4">
        <v>0.01</v>
      </c>
      <c r="QC68" s="4">
        <v>0.01</v>
      </c>
      <c r="QD68" s="4">
        <v>0.01</v>
      </c>
      <c r="QE68" s="4">
        <v>0.01</v>
      </c>
      <c r="QF68" s="4">
        <v>0.01</v>
      </c>
      <c r="QH68" s="4">
        <v>0.01</v>
      </c>
      <c r="QI68" s="4">
        <v>0.01</v>
      </c>
      <c r="QJ68" s="4">
        <v>0.01</v>
      </c>
      <c r="QK68" s="4">
        <v>0.01</v>
      </c>
      <c r="QL68" s="4">
        <v>0.01</v>
      </c>
      <c r="QM68" s="4">
        <v>0.01</v>
      </c>
      <c r="QO68" s="4">
        <v>0.01</v>
      </c>
      <c r="QP68" s="4">
        <v>0.01</v>
      </c>
      <c r="QQ68" s="4">
        <v>0.01</v>
      </c>
      <c r="QR68" s="4">
        <v>0.01</v>
      </c>
      <c r="QS68" s="4">
        <v>0.01</v>
      </c>
      <c r="QT68" s="4">
        <v>0.01</v>
      </c>
      <c r="QV68" s="4">
        <v>0.01</v>
      </c>
      <c r="QW68" s="4">
        <v>0.01</v>
      </c>
      <c r="QX68" s="4">
        <v>0.01</v>
      </c>
      <c r="QY68" s="4">
        <v>0.01</v>
      </c>
      <c r="QZ68" s="4">
        <v>0.01</v>
      </c>
      <c r="RA68" s="4">
        <v>0.01</v>
      </c>
      <c r="RC68" s="4">
        <v>0.01</v>
      </c>
      <c r="RD68" s="4">
        <v>0.01</v>
      </c>
      <c r="RE68" s="4">
        <v>0.01</v>
      </c>
      <c r="RF68" s="4">
        <v>0.01</v>
      </c>
      <c r="RG68" s="4">
        <v>0.01</v>
      </c>
      <c r="RH68" s="4">
        <v>0.01</v>
      </c>
      <c r="RJ68" s="4">
        <v>0.01</v>
      </c>
      <c r="RK68" s="4">
        <v>0.01</v>
      </c>
      <c r="RL68" s="4">
        <v>0.01</v>
      </c>
      <c r="RM68" s="4">
        <v>7.0000000000000007E-2</v>
      </c>
      <c r="RN68" s="4">
        <v>0.27</v>
      </c>
      <c r="RO68" s="4">
        <v>0.22</v>
      </c>
      <c r="RQ68" s="4">
        <v>7.0000000000000007E-2</v>
      </c>
      <c r="RR68" s="4">
        <v>0.06</v>
      </c>
      <c r="RS68" s="4">
        <v>0.01</v>
      </c>
      <c r="RT68" s="4">
        <v>0.01</v>
      </c>
      <c r="RU68" s="4">
        <v>0.01</v>
      </c>
      <c r="RV68" s="4">
        <v>0.01</v>
      </c>
      <c r="RX68" s="4">
        <v>0.01</v>
      </c>
      <c r="RY68" s="4">
        <v>0.01</v>
      </c>
      <c r="RZ68" s="4">
        <v>7.0000000000000007E-2</v>
      </c>
      <c r="SA68" s="4">
        <v>0.27</v>
      </c>
      <c r="SB68" s="4">
        <v>0.27</v>
      </c>
      <c r="SC68" s="4">
        <v>0.27</v>
      </c>
      <c r="SE68" s="4">
        <v>0.22</v>
      </c>
      <c r="SF68" s="4">
        <v>7.0000000000000007E-2</v>
      </c>
      <c r="SG68" s="4">
        <v>7.0000000000000007E-2</v>
      </c>
      <c r="SH68" s="4">
        <v>7.0000000000000007E-2</v>
      </c>
      <c r="SI68" s="4">
        <v>0.06</v>
      </c>
      <c r="SJ68" s="4">
        <v>0.01</v>
      </c>
      <c r="SP68" s="4">
        <v>0.01</v>
      </c>
      <c r="SQ68" s="4">
        <v>0.01</v>
      </c>
      <c r="SS68" s="4">
        <v>0</v>
      </c>
      <c r="YT68" s="4">
        <v>0.01</v>
      </c>
      <c r="YU68" s="4">
        <v>0.04</v>
      </c>
      <c r="YV68" s="4">
        <v>0.04</v>
      </c>
      <c r="YX68" s="4">
        <v>0.04</v>
      </c>
      <c r="YY68" s="4">
        <v>0.04</v>
      </c>
      <c r="YZ68" s="4">
        <v>0.04</v>
      </c>
      <c r="ZA68" s="4">
        <v>0.04</v>
      </c>
      <c r="ZB68" s="4">
        <v>0.04</v>
      </c>
      <c r="ZC68" s="4">
        <v>0.03</v>
      </c>
    </row>
    <row r="69" spans="1:679" hidden="1">
      <c r="A69" s="764" t="s">
        <v>971</v>
      </c>
      <c r="B69" s="764"/>
      <c r="C69" s="764"/>
      <c r="D69" s="764"/>
      <c r="E69" s="764">
        <v>1</v>
      </c>
      <c r="F69" s="764">
        <v>0.03</v>
      </c>
      <c r="G69" s="764">
        <v>8225</v>
      </c>
      <c r="H69" s="772"/>
      <c r="I69" s="764">
        <f t="shared" si="7"/>
        <v>0.03</v>
      </c>
      <c r="AF69" s="4">
        <v>0</v>
      </c>
      <c r="AG69" s="4">
        <v>0</v>
      </c>
      <c r="AH69" s="4">
        <v>0</v>
      </c>
      <c r="AK69" s="4">
        <v>0</v>
      </c>
      <c r="AL69" s="4">
        <v>0</v>
      </c>
      <c r="AM69" s="4">
        <v>0</v>
      </c>
      <c r="AN69" s="4">
        <v>0</v>
      </c>
      <c r="AO69" s="4">
        <v>0</v>
      </c>
      <c r="NN69" s="4">
        <v>0</v>
      </c>
      <c r="NP69" s="4">
        <v>0</v>
      </c>
      <c r="NQ69" s="4">
        <v>0</v>
      </c>
      <c r="NR69" s="4">
        <v>0</v>
      </c>
      <c r="NS69" s="4">
        <v>0</v>
      </c>
      <c r="NT69" s="4">
        <v>0</v>
      </c>
      <c r="NU69" s="4">
        <v>0</v>
      </c>
      <c r="NW69" s="4">
        <v>0</v>
      </c>
      <c r="NX69" s="4">
        <v>0</v>
      </c>
      <c r="NY69" s="4">
        <v>0</v>
      </c>
      <c r="NZ69" s="4">
        <v>0</v>
      </c>
      <c r="OA69" s="4">
        <v>0</v>
      </c>
      <c r="OB69" s="4">
        <v>0</v>
      </c>
      <c r="OD69" s="4">
        <v>0</v>
      </c>
      <c r="OE69" s="4">
        <v>0</v>
      </c>
      <c r="OF69" s="4">
        <v>0</v>
      </c>
      <c r="OG69" s="4">
        <v>0</v>
      </c>
      <c r="OH69" s="4">
        <v>0</v>
      </c>
      <c r="OI69" s="4">
        <v>0</v>
      </c>
      <c r="OL69" s="4">
        <v>0</v>
      </c>
      <c r="OM69" s="4">
        <v>0</v>
      </c>
      <c r="ON69" s="4">
        <v>0</v>
      </c>
      <c r="OO69" s="4">
        <v>0</v>
      </c>
      <c r="OP69" s="4">
        <v>0</v>
      </c>
      <c r="OR69" s="4">
        <v>0</v>
      </c>
      <c r="OS69" s="4">
        <v>0</v>
      </c>
      <c r="OT69" s="4">
        <v>0</v>
      </c>
      <c r="OU69" s="4">
        <v>0</v>
      </c>
      <c r="OV69" s="4">
        <v>0</v>
      </c>
      <c r="OW69" s="4">
        <v>0</v>
      </c>
      <c r="OY69" s="4">
        <v>0</v>
      </c>
      <c r="OZ69" s="4">
        <v>0</v>
      </c>
      <c r="PA69" s="4">
        <v>0</v>
      </c>
      <c r="PB69" s="4">
        <v>0</v>
      </c>
      <c r="PC69" s="4">
        <v>0</v>
      </c>
      <c r="PD69" s="4">
        <v>0</v>
      </c>
      <c r="PF69" s="4">
        <v>0</v>
      </c>
      <c r="PG69" s="4">
        <v>0</v>
      </c>
      <c r="PH69" s="4">
        <v>0</v>
      </c>
      <c r="PI69" s="4">
        <v>0</v>
      </c>
      <c r="PJ69" s="4">
        <v>0</v>
      </c>
      <c r="PK69" s="4">
        <v>0</v>
      </c>
      <c r="PM69" s="4">
        <v>0</v>
      </c>
      <c r="PN69" s="4">
        <v>0</v>
      </c>
      <c r="PO69" s="4">
        <v>0</v>
      </c>
      <c r="PP69" s="4">
        <v>0</v>
      </c>
      <c r="PQ69" s="4">
        <v>0</v>
      </c>
      <c r="PR69" s="4">
        <v>0</v>
      </c>
      <c r="PT69" s="4">
        <v>0</v>
      </c>
      <c r="PY69" s="4">
        <v>0</v>
      </c>
      <c r="QA69" s="4">
        <v>0</v>
      </c>
      <c r="QB69" s="4">
        <v>0</v>
      </c>
      <c r="QC69" s="4">
        <v>0</v>
      </c>
      <c r="QD69" s="4">
        <v>0</v>
      </c>
      <c r="QE69" s="4">
        <v>0</v>
      </c>
      <c r="QF69" s="4">
        <v>0</v>
      </c>
      <c r="QH69" s="4">
        <v>0</v>
      </c>
      <c r="QI69" s="4">
        <v>0</v>
      </c>
      <c r="QJ69" s="4">
        <v>0</v>
      </c>
      <c r="QK69" s="4">
        <v>0</v>
      </c>
      <c r="QL69" s="4">
        <v>0</v>
      </c>
      <c r="QM69" s="4">
        <v>0</v>
      </c>
      <c r="QO69" s="4">
        <v>0</v>
      </c>
      <c r="QP69" s="4">
        <v>0</v>
      </c>
      <c r="QQ69" s="4">
        <v>0</v>
      </c>
      <c r="QR69" s="4">
        <v>0</v>
      </c>
      <c r="QS69" s="4">
        <v>0</v>
      </c>
      <c r="QT69" s="4">
        <v>0</v>
      </c>
      <c r="QV69" s="4">
        <v>0</v>
      </c>
      <c r="QW69" s="4">
        <v>0</v>
      </c>
      <c r="QX69" s="4">
        <v>0</v>
      </c>
      <c r="QY69" s="4">
        <v>0</v>
      </c>
      <c r="QZ69" s="4">
        <v>0</v>
      </c>
      <c r="RA69" s="4">
        <v>0</v>
      </c>
      <c r="RC69" s="4">
        <v>0</v>
      </c>
      <c r="RD69" s="4">
        <v>0</v>
      </c>
      <c r="RE69" s="4">
        <v>0</v>
      </c>
      <c r="RF69" s="4">
        <v>0</v>
      </c>
      <c r="RG69" s="4">
        <v>0</v>
      </c>
      <c r="RH69" s="4">
        <v>0</v>
      </c>
      <c r="RJ69" s="4">
        <v>0</v>
      </c>
      <c r="RK69" s="4">
        <v>0</v>
      </c>
      <c r="RL69" s="4">
        <v>0</v>
      </c>
      <c r="RM69" s="4">
        <v>0</v>
      </c>
      <c r="RN69" s="4">
        <v>0</v>
      </c>
      <c r="RO69" s="4">
        <v>0</v>
      </c>
      <c r="RQ69" s="4">
        <v>0</v>
      </c>
      <c r="RR69" s="4">
        <v>0</v>
      </c>
      <c r="RS69" s="4">
        <v>0</v>
      </c>
      <c r="RT69" s="4">
        <v>0</v>
      </c>
      <c r="RU69" s="4">
        <v>0</v>
      </c>
      <c r="RV69" s="4">
        <v>0</v>
      </c>
      <c r="RX69" s="4">
        <v>0</v>
      </c>
      <c r="RY69" s="4">
        <v>0</v>
      </c>
      <c r="RZ69" s="4">
        <v>0</v>
      </c>
      <c r="SA69" s="4">
        <v>0</v>
      </c>
      <c r="SB69" s="4">
        <v>0</v>
      </c>
      <c r="SC69" s="4">
        <v>0</v>
      </c>
      <c r="SE69" s="4">
        <v>0.04</v>
      </c>
      <c r="SF69" s="4">
        <v>0.14000000000000001</v>
      </c>
      <c r="SG69" s="4">
        <v>0.14000000000000001</v>
      </c>
      <c r="SH69" s="4">
        <v>0.14000000000000001</v>
      </c>
      <c r="SI69" s="4">
        <v>0.11</v>
      </c>
      <c r="SJ69" s="4">
        <v>0.04</v>
      </c>
      <c r="SP69" s="4">
        <v>0.04</v>
      </c>
      <c r="SQ69" s="4">
        <v>0.04</v>
      </c>
      <c r="SS69" s="4">
        <v>0.03</v>
      </c>
      <c r="YT69" s="4">
        <v>0</v>
      </c>
      <c r="YU69" s="4">
        <v>0.01</v>
      </c>
      <c r="YV69" s="4">
        <v>0.01</v>
      </c>
      <c r="YX69" s="4">
        <v>0.01</v>
      </c>
      <c r="YY69" s="4">
        <v>0.01</v>
      </c>
      <c r="YZ69" s="4">
        <v>0.01</v>
      </c>
      <c r="ZA69" s="4">
        <v>0.01</v>
      </c>
      <c r="ZB69" s="4">
        <v>0.01</v>
      </c>
      <c r="ZC69" s="4">
        <v>0.01</v>
      </c>
    </row>
    <row r="70" spans="1:679" hidden="1">
      <c r="A70" s="764" t="s">
        <v>889</v>
      </c>
      <c r="B70" s="764"/>
      <c r="C70" s="764"/>
      <c r="D70" s="764"/>
      <c r="E70" s="764">
        <v>300</v>
      </c>
      <c r="F70" s="764">
        <v>9</v>
      </c>
      <c r="G70" s="764">
        <v>96000</v>
      </c>
      <c r="H70" s="772"/>
      <c r="I70" s="764">
        <f t="shared" si="7"/>
        <v>9</v>
      </c>
      <c r="AB70" s="4">
        <v>1.1299999999999999</v>
      </c>
      <c r="AD70" s="4">
        <v>1.1299999999999999</v>
      </c>
      <c r="AE70" s="4">
        <v>1.1299999999999999</v>
      </c>
      <c r="AF70" s="4">
        <v>1.1299999999999999</v>
      </c>
      <c r="AG70" s="4">
        <v>1.1299999999999999</v>
      </c>
      <c r="AH70" s="4">
        <v>1.1299999999999999</v>
      </c>
      <c r="AK70" s="4">
        <v>1.1299999999999999</v>
      </c>
      <c r="AL70" s="4">
        <v>1.1299999999999999</v>
      </c>
      <c r="NP70" s="4">
        <v>0.33</v>
      </c>
      <c r="NQ70" s="4">
        <v>0.67</v>
      </c>
      <c r="NR70" s="4">
        <v>0.67</v>
      </c>
      <c r="NS70" s="4">
        <v>0.67</v>
      </c>
      <c r="NT70" s="4">
        <v>0.67</v>
      </c>
      <c r="NU70" s="4">
        <v>0.67</v>
      </c>
      <c r="NW70" s="4">
        <v>0.67</v>
      </c>
      <c r="NX70" s="4">
        <v>0.67</v>
      </c>
      <c r="NY70" s="4">
        <v>0.67</v>
      </c>
      <c r="NZ70" s="4">
        <v>0.67</v>
      </c>
      <c r="OA70" s="4">
        <v>0.67</v>
      </c>
      <c r="OB70" s="4">
        <v>0.67</v>
      </c>
      <c r="OD70" s="4">
        <v>0.67</v>
      </c>
      <c r="OE70" s="4">
        <v>0.67</v>
      </c>
      <c r="OF70" s="4">
        <v>0.67</v>
      </c>
      <c r="OG70" s="4">
        <v>0.67</v>
      </c>
      <c r="OH70" s="4">
        <v>0.67</v>
      </c>
      <c r="OI70" s="4">
        <v>0.67</v>
      </c>
      <c r="OL70" s="4">
        <v>0.67</v>
      </c>
      <c r="OM70" s="4">
        <v>0.67</v>
      </c>
      <c r="ON70" s="4">
        <v>0.67</v>
      </c>
      <c r="OO70" s="4">
        <v>0.67</v>
      </c>
      <c r="OP70" s="4">
        <v>0.67</v>
      </c>
      <c r="OR70" s="4">
        <v>0.5</v>
      </c>
      <c r="OS70" s="4">
        <v>0.5</v>
      </c>
      <c r="OT70" s="4">
        <v>0.5</v>
      </c>
      <c r="OU70" s="4">
        <v>0.5</v>
      </c>
      <c r="OV70" s="4">
        <v>0.5</v>
      </c>
      <c r="OW70" s="4">
        <v>0.5</v>
      </c>
      <c r="OY70" s="4">
        <v>0.5</v>
      </c>
      <c r="OZ70" s="4">
        <v>0.5</v>
      </c>
      <c r="PA70" s="4">
        <v>0.5</v>
      </c>
      <c r="PB70" s="4">
        <v>0.5</v>
      </c>
      <c r="PC70" s="4">
        <v>0.5</v>
      </c>
      <c r="PD70" s="4">
        <v>0.5</v>
      </c>
      <c r="PF70" s="4">
        <v>0.5</v>
      </c>
      <c r="PG70" s="4">
        <v>0.5</v>
      </c>
      <c r="PH70" s="4">
        <v>0.5</v>
      </c>
      <c r="PI70" s="4">
        <v>0.5</v>
      </c>
      <c r="PJ70" s="4">
        <v>0.5</v>
      </c>
      <c r="PK70" s="4">
        <v>0.5</v>
      </c>
      <c r="PM70" s="4">
        <v>0.5</v>
      </c>
      <c r="PN70" s="4">
        <v>0.5</v>
      </c>
      <c r="PO70" s="4">
        <v>0.5</v>
      </c>
      <c r="PP70" s="4">
        <v>0.5</v>
      </c>
      <c r="PQ70" s="4">
        <v>0.5</v>
      </c>
      <c r="PR70" s="4">
        <v>0.5</v>
      </c>
      <c r="PT70" s="4">
        <v>0.5</v>
      </c>
      <c r="PY70" s="4">
        <v>0.67</v>
      </c>
      <c r="QA70" s="4">
        <v>0.67</v>
      </c>
      <c r="QB70" s="4">
        <v>0.67</v>
      </c>
      <c r="QC70" s="4">
        <v>0.67</v>
      </c>
      <c r="QD70" s="4">
        <v>1.76</v>
      </c>
      <c r="QE70" s="4">
        <v>5.04</v>
      </c>
      <c r="QF70" s="4">
        <v>5.04</v>
      </c>
      <c r="QH70" s="4">
        <v>4.68</v>
      </c>
      <c r="QI70" s="4">
        <v>3.59</v>
      </c>
      <c r="QJ70" s="4">
        <v>3.59</v>
      </c>
      <c r="QK70" s="4">
        <v>5.04</v>
      </c>
      <c r="QL70" s="4">
        <v>9.42</v>
      </c>
      <c r="QM70" s="4">
        <v>9.42</v>
      </c>
      <c r="QO70" s="4">
        <v>9.42</v>
      </c>
      <c r="QP70" s="4">
        <v>9.42</v>
      </c>
      <c r="QQ70" s="4">
        <v>7.96</v>
      </c>
      <c r="QR70" s="4">
        <v>3.59</v>
      </c>
      <c r="QS70" s="4">
        <v>3.59</v>
      </c>
      <c r="QT70" s="4">
        <v>3.51</v>
      </c>
      <c r="QV70" s="4">
        <v>3.29</v>
      </c>
      <c r="QW70" s="4">
        <v>3.29</v>
      </c>
      <c r="QX70" s="4">
        <v>3.29</v>
      </c>
      <c r="QY70" s="4">
        <v>7.55</v>
      </c>
      <c r="QZ70" s="4">
        <v>15.4</v>
      </c>
      <c r="RA70" s="4">
        <v>0.67</v>
      </c>
      <c r="RC70" s="4">
        <v>0.67</v>
      </c>
      <c r="RD70" s="4">
        <v>2.08</v>
      </c>
      <c r="RE70" s="4">
        <v>6.34</v>
      </c>
      <c r="RF70" s="4">
        <v>12.01</v>
      </c>
      <c r="RG70" s="4">
        <v>29.03</v>
      </c>
      <c r="RH70" s="4">
        <v>23.36</v>
      </c>
      <c r="RJ70" s="4">
        <v>6.34</v>
      </c>
      <c r="RK70" s="4">
        <v>7.05</v>
      </c>
      <c r="RL70" s="4">
        <v>9.17</v>
      </c>
      <c r="RM70" s="4">
        <v>7.05</v>
      </c>
      <c r="RN70" s="4">
        <v>0.67</v>
      </c>
      <c r="RO70" s="4">
        <v>0.67</v>
      </c>
      <c r="RQ70" s="4">
        <v>0.67</v>
      </c>
      <c r="RR70" s="4">
        <v>0.67</v>
      </c>
      <c r="RS70" s="4">
        <v>0.67</v>
      </c>
      <c r="RT70" s="4">
        <v>0.67</v>
      </c>
      <c r="RU70" s="4">
        <v>0.67</v>
      </c>
      <c r="RV70" s="4">
        <v>0.67</v>
      </c>
      <c r="RX70" s="4">
        <v>0.67</v>
      </c>
      <c r="RY70" s="4">
        <v>0.67</v>
      </c>
      <c r="RZ70" s="4">
        <v>0.67</v>
      </c>
      <c r="SA70" s="4">
        <v>0.67</v>
      </c>
      <c r="SB70" s="4">
        <v>0.67</v>
      </c>
      <c r="SC70" s="4">
        <v>0.5</v>
      </c>
      <c r="YT70" s="4">
        <v>0.94</v>
      </c>
      <c r="YU70" s="4">
        <v>3.75</v>
      </c>
      <c r="YV70" s="4">
        <v>3.75</v>
      </c>
      <c r="YX70" s="4">
        <v>3.75</v>
      </c>
      <c r="YY70" s="4">
        <v>3.75</v>
      </c>
      <c r="YZ70" s="4">
        <v>3.75</v>
      </c>
      <c r="ZA70" s="4">
        <v>3.75</v>
      </c>
      <c r="ZB70" s="4">
        <v>3.75</v>
      </c>
      <c r="ZC70" s="4">
        <v>2.81</v>
      </c>
    </row>
    <row r="71" spans="1:679" hidden="1">
      <c r="A71" s="764" t="s">
        <v>890</v>
      </c>
      <c r="B71" s="764"/>
      <c r="C71" s="764"/>
      <c r="D71" s="764"/>
      <c r="E71" s="764">
        <v>2300</v>
      </c>
      <c r="F71" s="764">
        <v>99.73</v>
      </c>
      <c r="G71" s="764">
        <v>1081000</v>
      </c>
      <c r="H71" s="772"/>
      <c r="I71" s="764">
        <f t="shared" si="7"/>
        <v>99.73</v>
      </c>
      <c r="AB71" s="4">
        <v>8.6300000000000008</v>
      </c>
      <c r="AD71" s="4">
        <v>8.6300000000000008</v>
      </c>
      <c r="AE71" s="4">
        <v>8.6300000000000008</v>
      </c>
      <c r="AF71" s="4">
        <v>8.6300000000000008</v>
      </c>
      <c r="AG71" s="4">
        <v>8.6300000000000008</v>
      </c>
      <c r="AH71" s="4">
        <v>8.6300000000000008</v>
      </c>
      <c r="AK71" s="4">
        <v>8.6300000000000008</v>
      </c>
      <c r="AL71" s="4">
        <v>8.6300000000000008</v>
      </c>
      <c r="NP71" s="4">
        <v>2.56</v>
      </c>
      <c r="NQ71" s="4">
        <v>5.1100000000000003</v>
      </c>
      <c r="NR71" s="4">
        <v>5.1100000000000003</v>
      </c>
      <c r="NS71" s="4">
        <v>5.1100000000000003</v>
      </c>
      <c r="NT71" s="4">
        <v>5.1100000000000003</v>
      </c>
      <c r="NU71" s="4">
        <v>5.1100000000000003</v>
      </c>
      <c r="NW71" s="4">
        <v>5.1100000000000003</v>
      </c>
      <c r="NX71" s="4">
        <v>5.1100000000000003</v>
      </c>
      <c r="NY71" s="4">
        <v>5.1100000000000003</v>
      </c>
      <c r="NZ71" s="4">
        <v>5.1100000000000003</v>
      </c>
      <c r="OA71" s="4">
        <v>5.1100000000000003</v>
      </c>
      <c r="OB71" s="4">
        <v>5.1100000000000003</v>
      </c>
      <c r="OD71" s="4">
        <v>5.1100000000000003</v>
      </c>
      <c r="OE71" s="4">
        <v>5.1100000000000003</v>
      </c>
      <c r="OF71" s="4">
        <v>5.1100000000000003</v>
      </c>
      <c r="OG71" s="4">
        <v>5.1100000000000003</v>
      </c>
      <c r="OH71" s="4">
        <v>5.1100000000000003</v>
      </c>
      <c r="OI71" s="4">
        <v>5.1100000000000003</v>
      </c>
      <c r="OL71" s="4">
        <v>5.1100000000000003</v>
      </c>
      <c r="OM71" s="4">
        <v>5.1100000000000003</v>
      </c>
      <c r="ON71" s="4">
        <v>5.1100000000000003</v>
      </c>
      <c r="OO71" s="4">
        <v>5.1100000000000003</v>
      </c>
      <c r="OP71" s="4">
        <v>5.1100000000000003</v>
      </c>
      <c r="OR71" s="4">
        <v>3.83</v>
      </c>
      <c r="OS71" s="4">
        <v>3.83</v>
      </c>
      <c r="OT71" s="4">
        <v>3.83</v>
      </c>
      <c r="OU71" s="4">
        <v>3.83</v>
      </c>
      <c r="OV71" s="4">
        <v>3.83</v>
      </c>
      <c r="OW71" s="4">
        <v>3.83</v>
      </c>
      <c r="OY71" s="4">
        <v>3.83</v>
      </c>
      <c r="OZ71" s="4">
        <v>3.83</v>
      </c>
      <c r="PA71" s="4">
        <v>3.83</v>
      </c>
      <c r="PB71" s="4">
        <v>3.83</v>
      </c>
      <c r="PC71" s="4">
        <v>3.83</v>
      </c>
      <c r="PD71" s="4">
        <v>3.83</v>
      </c>
      <c r="PF71" s="4">
        <v>3.83</v>
      </c>
      <c r="PG71" s="4">
        <v>3.83</v>
      </c>
      <c r="PH71" s="4">
        <v>3.83</v>
      </c>
      <c r="PI71" s="4">
        <v>3.83</v>
      </c>
      <c r="PJ71" s="4">
        <v>3.83</v>
      </c>
      <c r="PK71" s="4">
        <v>3.83</v>
      </c>
      <c r="PM71" s="4">
        <v>3.83</v>
      </c>
      <c r="PN71" s="4">
        <v>3.83</v>
      </c>
      <c r="PO71" s="4">
        <v>3.83</v>
      </c>
      <c r="PP71" s="4">
        <v>3.83</v>
      </c>
      <c r="PQ71" s="4">
        <v>3.83</v>
      </c>
      <c r="PR71" s="4">
        <v>3.83</v>
      </c>
      <c r="PT71" s="4">
        <v>3.83</v>
      </c>
      <c r="PY71" s="4">
        <v>5.1100000000000003</v>
      </c>
      <c r="QA71" s="4">
        <v>5.1100000000000003</v>
      </c>
      <c r="QB71" s="4">
        <v>5.1100000000000003</v>
      </c>
      <c r="QC71" s="4">
        <v>5.1100000000000003</v>
      </c>
      <c r="QD71" s="4">
        <v>5.1100000000000003</v>
      </c>
      <c r="QE71" s="4">
        <v>5.1100000000000003</v>
      </c>
      <c r="QF71" s="4">
        <v>5.1100000000000003</v>
      </c>
      <c r="QH71" s="4">
        <v>16.489999999999998</v>
      </c>
      <c r="QI71" s="4">
        <v>50.61</v>
      </c>
      <c r="QJ71" s="4">
        <v>50.61</v>
      </c>
      <c r="QK71" s="4">
        <v>46.82</v>
      </c>
      <c r="QL71" s="4">
        <v>35.450000000000003</v>
      </c>
      <c r="QM71" s="4">
        <v>35.450000000000003</v>
      </c>
      <c r="QO71" s="4">
        <v>50.62</v>
      </c>
      <c r="QP71" s="4">
        <v>96.12</v>
      </c>
      <c r="QQ71" s="4">
        <v>96.12</v>
      </c>
      <c r="QR71" s="4">
        <v>96.12</v>
      </c>
      <c r="QS71" s="4">
        <v>96.12</v>
      </c>
      <c r="QT71" s="4">
        <v>84.03</v>
      </c>
      <c r="QV71" s="4">
        <v>47.76</v>
      </c>
      <c r="QW71" s="4">
        <v>47.76</v>
      </c>
      <c r="QX71" s="4">
        <v>47</v>
      </c>
      <c r="QY71" s="4">
        <v>44.73</v>
      </c>
      <c r="QZ71" s="4">
        <v>49.34</v>
      </c>
      <c r="RA71" s="4">
        <v>63.19</v>
      </c>
      <c r="RC71" s="4">
        <v>63.19</v>
      </c>
      <c r="RD71" s="4">
        <v>56.36</v>
      </c>
      <c r="RE71" s="4">
        <v>31.27</v>
      </c>
      <c r="RF71" s="4">
        <v>17.43</v>
      </c>
      <c r="RG71" s="4">
        <v>16.190000000000001</v>
      </c>
      <c r="RH71" s="4">
        <v>12.5</v>
      </c>
      <c r="RJ71" s="4">
        <v>12.5</v>
      </c>
      <c r="RK71" s="4">
        <v>12.5</v>
      </c>
      <c r="RL71" s="4">
        <v>12.5</v>
      </c>
      <c r="RM71" s="4">
        <v>10.65</v>
      </c>
      <c r="RN71" s="4">
        <v>5.1100000000000003</v>
      </c>
      <c r="RO71" s="4">
        <v>5.1100000000000003</v>
      </c>
      <c r="RQ71" s="4">
        <v>5.1100000000000003</v>
      </c>
      <c r="RR71" s="4">
        <v>5.1100000000000003</v>
      </c>
      <c r="RS71" s="4">
        <v>5.1100000000000003</v>
      </c>
      <c r="RT71" s="4">
        <v>5.1100000000000003</v>
      </c>
      <c r="RU71" s="4">
        <v>5.1100000000000003</v>
      </c>
      <c r="RV71" s="4">
        <v>5.1100000000000003</v>
      </c>
      <c r="RX71" s="4">
        <v>5.1100000000000003</v>
      </c>
      <c r="RY71" s="4">
        <v>5.1100000000000003</v>
      </c>
      <c r="RZ71" s="4">
        <v>5.1100000000000003</v>
      </c>
      <c r="SA71" s="4">
        <v>5.1100000000000003</v>
      </c>
      <c r="SB71" s="4">
        <v>5.1100000000000003</v>
      </c>
      <c r="SC71" s="4">
        <v>3.83</v>
      </c>
      <c r="SU71" s="4">
        <v>1.54</v>
      </c>
      <c r="SV71" s="4">
        <v>6.16</v>
      </c>
      <c r="SW71" s="4">
        <v>6.16</v>
      </c>
      <c r="SX71" s="4">
        <v>6.16</v>
      </c>
      <c r="SZ71" s="4">
        <v>5.65</v>
      </c>
      <c r="TA71" s="4">
        <v>4.1100000000000003</v>
      </c>
      <c r="TB71" s="4">
        <v>4.1100000000000003</v>
      </c>
      <c r="TC71" s="4">
        <v>4.1100000000000003</v>
      </c>
      <c r="TD71" s="4">
        <v>6.51</v>
      </c>
      <c r="TE71" s="4">
        <v>13.69</v>
      </c>
      <c r="TG71" s="4">
        <v>13.69</v>
      </c>
      <c r="TH71" s="4">
        <v>13.69</v>
      </c>
      <c r="TI71" s="4">
        <v>13.69</v>
      </c>
      <c r="TJ71" s="4">
        <v>13.69</v>
      </c>
      <c r="TK71" s="4">
        <v>11.3</v>
      </c>
      <c r="TL71" s="4">
        <v>4.1100000000000003</v>
      </c>
      <c r="TN71" s="4">
        <v>4.1100000000000003</v>
      </c>
      <c r="TO71" s="4">
        <v>4.1100000000000003</v>
      </c>
      <c r="TP71" s="4">
        <v>4.1100000000000003</v>
      </c>
      <c r="TQ71" s="4">
        <v>4.1100000000000003</v>
      </c>
      <c r="TR71" s="4">
        <v>4.1100000000000003</v>
      </c>
      <c r="TS71" s="4">
        <v>4.1100000000000003</v>
      </c>
      <c r="TU71" s="4">
        <v>4.1100000000000003</v>
      </c>
      <c r="TV71" s="4">
        <v>4.1100000000000003</v>
      </c>
      <c r="TW71" s="4">
        <v>3.08</v>
      </c>
      <c r="UE71" s="4">
        <v>2.75</v>
      </c>
      <c r="UF71" s="4">
        <v>11.02</v>
      </c>
      <c r="UG71" s="4">
        <v>11.02</v>
      </c>
      <c r="UI71" s="4">
        <v>13.77</v>
      </c>
      <c r="UJ71" s="4">
        <v>16.53</v>
      </c>
      <c r="UK71" s="4">
        <v>13.77</v>
      </c>
      <c r="UL71" s="4">
        <v>55.09</v>
      </c>
      <c r="UM71" s="4">
        <v>43.15</v>
      </c>
      <c r="UN71" s="4">
        <v>7.35</v>
      </c>
      <c r="UP71" s="4">
        <v>7.35</v>
      </c>
      <c r="UQ71" s="4">
        <v>7.58</v>
      </c>
      <c r="UR71" s="4">
        <v>8.26</v>
      </c>
      <c r="US71" s="4">
        <v>8.26</v>
      </c>
      <c r="UT71" s="4">
        <v>8.26</v>
      </c>
      <c r="UU71" s="4">
        <v>6.2</v>
      </c>
      <c r="YT71" s="4">
        <v>7.19</v>
      </c>
      <c r="YU71" s="4">
        <v>28.75</v>
      </c>
      <c r="YV71" s="4">
        <v>28.75</v>
      </c>
      <c r="YX71" s="4">
        <v>28.75</v>
      </c>
      <c r="YY71" s="4">
        <v>28.75</v>
      </c>
      <c r="YZ71" s="4">
        <v>28.75</v>
      </c>
      <c r="ZA71" s="4">
        <v>28.75</v>
      </c>
      <c r="ZB71" s="4">
        <v>28.75</v>
      </c>
      <c r="ZC71" s="4">
        <v>21.56</v>
      </c>
    </row>
    <row r="72" spans="1:679" hidden="1">
      <c r="A72" s="764" t="s">
        <v>972</v>
      </c>
      <c r="B72" s="764"/>
      <c r="C72" s="764"/>
      <c r="D72" s="764"/>
      <c r="E72" s="764">
        <v>750</v>
      </c>
      <c r="F72" s="764">
        <v>22.5</v>
      </c>
      <c r="G72" s="764">
        <v>412500</v>
      </c>
      <c r="H72" s="772"/>
      <c r="I72" s="764">
        <f t="shared" si="7"/>
        <v>22.5</v>
      </c>
      <c r="AB72" s="4">
        <v>2.81</v>
      </c>
      <c r="AD72" s="4">
        <v>2.81</v>
      </c>
      <c r="AE72" s="4">
        <v>2.81</v>
      </c>
      <c r="AF72" s="4">
        <v>2.81</v>
      </c>
      <c r="AG72" s="4">
        <v>2.81</v>
      </c>
      <c r="AH72" s="4">
        <v>2.81</v>
      </c>
      <c r="AK72" s="4">
        <v>2.81</v>
      </c>
      <c r="AL72" s="4">
        <v>2.81</v>
      </c>
      <c r="NP72" s="4">
        <v>0.83</v>
      </c>
      <c r="NQ72" s="4">
        <v>1.67</v>
      </c>
      <c r="NR72" s="4">
        <v>1.67</v>
      </c>
      <c r="NS72" s="4">
        <v>1.67</v>
      </c>
      <c r="NT72" s="4">
        <v>1.67</v>
      </c>
      <c r="NU72" s="4">
        <v>1.67</v>
      </c>
      <c r="NW72" s="4">
        <v>1.67</v>
      </c>
      <c r="NX72" s="4">
        <v>1.67</v>
      </c>
      <c r="NY72" s="4">
        <v>1.67</v>
      </c>
      <c r="NZ72" s="4">
        <v>1.67</v>
      </c>
      <c r="OA72" s="4">
        <v>1.67</v>
      </c>
      <c r="OB72" s="4">
        <v>1.67</v>
      </c>
      <c r="OD72" s="4">
        <v>1.67</v>
      </c>
      <c r="OE72" s="4">
        <v>1.67</v>
      </c>
      <c r="OF72" s="4">
        <v>1.67</v>
      </c>
      <c r="OG72" s="4">
        <v>1.67</v>
      </c>
      <c r="OH72" s="4">
        <v>1.67</v>
      </c>
      <c r="OI72" s="4">
        <v>1.67</v>
      </c>
      <c r="OL72" s="4">
        <v>1.67</v>
      </c>
      <c r="OM72" s="4">
        <v>1.67</v>
      </c>
      <c r="ON72" s="4">
        <v>1.67</v>
      </c>
      <c r="OO72" s="4">
        <v>1.67</v>
      </c>
      <c r="OP72" s="4">
        <v>1.67</v>
      </c>
      <c r="OR72" s="4">
        <v>1.25</v>
      </c>
      <c r="OS72" s="4">
        <v>1.25</v>
      </c>
      <c r="OT72" s="4">
        <v>1.25</v>
      </c>
      <c r="OU72" s="4">
        <v>1.25</v>
      </c>
      <c r="OV72" s="4">
        <v>1.25</v>
      </c>
      <c r="OW72" s="4">
        <v>1.25</v>
      </c>
      <c r="OY72" s="4">
        <v>1.25</v>
      </c>
      <c r="OZ72" s="4">
        <v>1.25</v>
      </c>
      <c r="PA72" s="4">
        <v>1.25</v>
      </c>
      <c r="PB72" s="4">
        <v>1.25</v>
      </c>
      <c r="PC72" s="4">
        <v>1.25</v>
      </c>
      <c r="PD72" s="4">
        <v>1.25</v>
      </c>
      <c r="PF72" s="4">
        <v>1.25</v>
      </c>
      <c r="PG72" s="4">
        <v>1.25</v>
      </c>
      <c r="PH72" s="4">
        <v>1.25</v>
      </c>
      <c r="PI72" s="4">
        <v>1.25</v>
      </c>
      <c r="PJ72" s="4">
        <v>1.25</v>
      </c>
      <c r="PK72" s="4">
        <v>1.25</v>
      </c>
      <c r="PM72" s="4">
        <v>1.25</v>
      </c>
      <c r="PN72" s="4">
        <v>1.25</v>
      </c>
      <c r="PO72" s="4">
        <v>1.25</v>
      </c>
      <c r="PP72" s="4">
        <v>1.25</v>
      </c>
      <c r="PQ72" s="4">
        <v>1.25</v>
      </c>
      <c r="PR72" s="4">
        <v>1.25</v>
      </c>
      <c r="PT72" s="4">
        <v>1.25</v>
      </c>
      <c r="PY72" s="4">
        <v>1.67</v>
      </c>
      <c r="QA72" s="4">
        <v>1.67</v>
      </c>
      <c r="QB72" s="4">
        <v>1.67</v>
      </c>
      <c r="QC72" s="4">
        <v>1.67</v>
      </c>
      <c r="QD72" s="4">
        <v>1.67</v>
      </c>
      <c r="QE72" s="4">
        <v>1.67</v>
      </c>
      <c r="QF72" s="4">
        <v>1.67</v>
      </c>
      <c r="QH72" s="4">
        <v>1.67</v>
      </c>
      <c r="QI72" s="4">
        <v>1.67</v>
      </c>
      <c r="QJ72" s="4">
        <v>1.67</v>
      </c>
      <c r="QK72" s="4">
        <v>1.67</v>
      </c>
      <c r="QL72" s="4">
        <v>1.67</v>
      </c>
      <c r="QM72" s="4">
        <v>1.67</v>
      </c>
      <c r="QO72" s="4">
        <v>1.67</v>
      </c>
      <c r="QP72" s="4">
        <v>1.67</v>
      </c>
      <c r="QQ72" s="4">
        <v>1.67</v>
      </c>
      <c r="QR72" s="4">
        <v>1.67</v>
      </c>
      <c r="QS72" s="4">
        <v>1.67</v>
      </c>
      <c r="QT72" s="4">
        <v>1.67</v>
      </c>
      <c r="QV72" s="4">
        <v>1.67</v>
      </c>
      <c r="QW72" s="4">
        <v>1.67</v>
      </c>
      <c r="QX72" s="4">
        <v>5.33</v>
      </c>
      <c r="QY72" s="4">
        <v>16.309999999999999</v>
      </c>
      <c r="QZ72" s="4">
        <v>16.309999999999999</v>
      </c>
      <c r="RA72" s="4">
        <v>16.309999999999999</v>
      </c>
      <c r="RC72" s="4">
        <v>16.309999999999999</v>
      </c>
      <c r="RD72" s="4">
        <v>17.260000000000002</v>
      </c>
      <c r="RE72" s="4">
        <v>19.559999999999999</v>
      </c>
      <c r="RF72" s="4">
        <v>17.940000000000001</v>
      </c>
      <c r="RG72" s="4">
        <v>24.04</v>
      </c>
      <c r="RH72" s="4">
        <v>42.52</v>
      </c>
      <c r="RJ72" s="4">
        <v>43.06</v>
      </c>
      <c r="RK72" s="4">
        <v>43.78</v>
      </c>
      <c r="RL72" s="4">
        <v>45.94</v>
      </c>
      <c r="RM72" s="4">
        <v>45.22</v>
      </c>
      <c r="RN72" s="4">
        <v>36.96</v>
      </c>
      <c r="RO72" s="4">
        <v>18.75</v>
      </c>
      <c r="RQ72" s="4">
        <v>19.02</v>
      </c>
      <c r="RR72" s="4">
        <v>17.73</v>
      </c>
      <c r="RS72" s="4">
        <v>13.87</v>
      </c>
      <c r="RT72" s="4">
        <v>13.87</v>
      </c>
      <c r="RU72" s="4">
        <v>13.87</v>
      </c>
      <c r="RV72" s="4">
        <v>13.87</v>
      </c>
      <c r="RX72" s="4">
        <v>13.87</v>
      </c>
      <c r="RY72" s="4">
        <v>10.82</v>
      </c>
      <c r="RZ72" s="4">
        <v>1.67</v>
      </c>
      <c r="SA72" s="4">
        <v>1.67</v>
      </c>
      <c r="SB72" s="4">
        <v>1.67</v>
      </c>
      <c r="SC72" s="4">
        <v>1.25</v>
      </c>
      <c r="YT72" s="4">
        <v>2.34</v>
      </c>
      <c r="YU72" s="4">
        <v>9.3800000000000008</v>
      </c>
      <c r="YV72" s="4">
        <v>9.3800000000000008</v>
      </c>
      <c r="YX72" s="4">
        <v>9.3800000000000008</v>
      </c>
      <c r="YY72" s="4">
        <v>9.3800000000000008</v>
      </c>
      <c r="YZ72" s="4">
        <v>9.3800000000000008</v>
      </c>
      <c r="ZA72" s="4">
        <v>9.3800000000000008</v>
      </c>
      <c r="ZB72" s="4">
        <v>9.3800000000000008</v>
      </c>
      <c r="ZC72" s="4">
        <v>7.03</v>
      </c>
    </row>
    <row r="73" spans="1:679" hidden="1">
      <c r="A73" s="764" t="s">
        <v>973</v>
      </c>
      <c r="B73" s="764"/>
      <c r="C73" s="764"/>
      <c r="D73" s="764"/>
      <c r="E73" s="764">
        <v>550</v>
      </c>
      <c r="F73" s="764">
        <v>16.5</v>
      </c>
      <c r="G73" s="764">
        <v>324501.3</v>
      </c>
      <c r="H73" s="772"/>
      <c r="I73" s="764">
        <f t="shared" si="7"/>
        <v>16.5</v>
      </c>
      <c r="AB73" s="4">
        <v>2.06</v>
      </c>
      <c r="AD73" s="4">
        <v>2.06</v>
      </c>
      <c r="AE73" s="4">
        <v>2.06</v>
      </c>
      <c r="AF73" s="4">
        <v>2.06</v>
      </c>
      <c r="AG73" s="4">
        <v>2.06</v>
      </c>
      <c r="AH73" s="4">
        <v>2.06</v>
      </c>
      <c r="AK73" s="4">
        <v>2.06</v>
      </c>
      <c r="AL73" s="4">
        <v>2.06</v>
      </c>
      <c r="NP73" s="4">
        <v>0.61</v>
      </c>
      <c r="NQ73" s="4">
        <v>1.22</v>
      </c>
      <c r="NR73" s="4">
        <v>1.22</v>
      </c>
      <c r="NS73" s="4">
        <v>1.22</v>
      </c>
      <c r="NT73" s="4">
        <v>1.22</v>
      </c>
      <c r="NU73" s="4">
        <v>1.22</v>
      </c>
      <c r="NW73" s="4">
        <v>1.22</v>
      </c>
      <c r="NX73" s="4">
        <v>1.22</v>
      </c>
      <c r="NY73" s="4">
        <v>1.22</v>
      </c>
      <c r="NZ73" s="4">
        <v>1.22</v>
      </c>
      <c r="OA73" s="4">
        <v>1.22</v>
      </c>
      <c r="OB73" s="4">
        <v>1.22</v>
      </c>
      <c r="OD73" s="4">
        <v>1.22</v>
      </c>
      <c r="OE73" s="4">
        <v>1.22</v>
      </c>
      <c r="OF73" s="4">
        <v>1.22</v>
      </c>
      <c r="OG73" s="4">
        <v>1.22</v>
      </c>
      <c r="OH73" s="4">
        <v>1.22</v>
      </c>
      <c r="OI73" s="4">
        <v>1.22</v>
      </c>
      <c r="OL73" s="4">
        <v>1.22</v>
      </c>
      <c r="OM73" s="4">
        <v>1.22</v>
      </c>
      <c r="ON73" s="4">
        <v>1.22</v>
      </c>
      <c r="OO73" s="4">
        <v>1.22</v>
      </c>
      <c r="OP73" s="4">
        <v>1.22</v>
      </c>
      <c r="OR73" s="4">
        <v>0.92</v>
      </c>
      <c r="OS73" s="4">
        <v>0.92</v>
      </c>
      <c r="OT73" s="4">
        <v>0.92</v>
      </c>
      <c r="OU73" s="4">
        <v>0.92</v>
      </c>
      <c r="OV73" s="4">
        <v>0.92</v>
      </c>
      <c r="OW73" s="4">
        <v>0.92</v>
      </c>
      <c r="OY73" s="4">
        <v>0.92</v>
      </c>
      <c r="OZ73" s="4">
        <v>0.92</v>
      </c>
      <c r="PA73" s="4">
        <v>0.92</v>
      </c>
      <c r="PB73" s="4">
        <v>0.92</v>
      </c>
      <c r="PC73" s="4">
        <v>0.92</v>
      </c>
      <c r="PD73" s="4">
        <v>0.92</v>
      </c>
      <c r="PF73" s="4">
        <v>0.92</v>
      </c>
      <c r="PG73" s="4">
        <v>0.92</v>
      </c>
      <c r="PH73" s="4">
        <v>0.92</v>
      </c>
      <c r="PI73" s="4">
        <v>0.92</v>
      </c>
      <c r="PJ73" s="4">
        <v>0.92</v>
      </c>
      <c r="PK73" s="4">
        <v>0.92</v>
      </c>
      <c r="PM73" s="4">
        <v>0.92</v>
      </c>
      <c r="PN73" s="4">
        <v>0.92</v>
      </c>
      <c r="PO73" s="4">
        <v>0.92</v>
      </c>
      <c r="PP73" s="4">
        <v>0.92</v>
      </c>
      <c r="PQ73" s="4">
        <v>0.92</v>
      </c>
      <c r="PR73" s="4">
        <v>0.92</v>
      </c>
      <c r="PT73" s="4">
        <v>0.92</v>
      </c>
      <c r="PY73" s="4">
        <v>1.22</v>
      </c>
      <c r="QA73" s="4">
        <v>1.22</v>
      </c>
      <c r="QB73" s="4">
        <v>1.22</v>
      </c>
      <c r="QC73" s="4">
        <v>1.22</v>
      </c>
      <c r="QD73" s="4">
        <v>1.22</v>
      </c>
      <c r="QE73" s="4">
        <v>1.22</v>
      </c>
      <c r="QF73" s="4">
        <v>1.22</v>
      </c>
      <c r="QH73" s="4">
        <v>1.22</v>
      </c>
      <c r="QI73" s="4">
        <v>1.22</v>
      </c>
      <c r="QJ73" s="4">
        <v>1.22</v>
      </c>
      <c r="QK73" s="4">
        <v>1.22</v>
      </c>
      <c r="QL73" s="4">
        <v>1.22</v>
      </c>
      <c r="QM73" s="4">
        <v>1.22</v>
      </c>
      <c r="QO73" s="4">
        <v>1.22</v>
      </c>
      <c r="QP73" s="4">
        <v>1.22</v>
      </c>
      <c r="QQ73" s="4">
        <v>1.22</v>
      </c>
      <c r="QR73" s="4">
        <v>1.22</v>
      </c>
      <c r="QS73" s="4">
        <v>1.22</v>
      </c>
      <c r="QT73" s="4">
        <v>1.22</v>
      </c>
      <c r="QV73" s="4">
        <v>1.22</v>
      </c>
      <c r="QW73" s="4">
        <v>1.22</v>
      </c>
      <c r="QX73" s="4">
        <v>1.22</v>
      </c>
      <c r="QY73" s="4">
        <v>1.22</v>
      </c>
      <c r="QZ73" s="4">
        <v>1.22</v>
      </c>
      <c r="RA73" s="4">
        <v>1.22</v>
      </c>
      <c r="RC73" s="4">
        <v>1.22</v>
      </c>
      <c r="RD73" s="4">
        <v>1.22</v>
      </c>
      <c r="RE73" s="4">
        <v>1.22</v>
      </c>
      <c r="RF73" s="4">
        <v>1.22</v>
      </c>
      <c r="RG73" s="4">
        <v>1.22</v>
      </c>
      <c r="RH73" s="4">
        <v>1.22</v>
      </c>
      <c r="RJ73" s="4">
        <v>1.22</v>
      </c>
      <c r="RK73" s="4">
        <v>1.22</v>
      </c>
      <c r="RL73" s="4">
        <v>1.22</v>
      </c>
      <c r="RM73" s="4">
        <v>1.22</v>
      </c>
      <c r="RN73" s="4">
        <v>1.22</v>
      </c>
      <c r="RO73" s="4">
        <v>4.22</v>
      </c>
      <c r="RQ73" s="4">
        <v>13.2</v>
      </c>
      <c r="RR73" s="4">
        <v>13.2</v>
      </c>
      <c r="RS73" s="4">
        <v>13.2</v>
      </c>
      <c r="RT73" s="4">
        <v>14.19</v>
      </c>
      <c r="RU73" s="4">
        <v>17.190000000000001</v>
      </c>
      <c r="RV73" s="4">
        <v>33.15</v>
      </c>
      <c r="RX73" s="4">
        <v>81.05</v>
      </c>
      <c r="RY73" s="4">
        <v>65.08</v>
      </c>
      <c r="RZ73" s="4">
        <v>17.190000000000001</v>
      </c>
      <c r="SA73" s="4">
        <v>19.18</v>
      </c>
      <c r="SB73" s="4">
        <v>25.17</v>
      </c>
      <c r="SC73" s="4">
        <v>18.88</v>
      </c>
      <c r="SZ73" s="4">
        <v>0.46</v>
      </c>
      <c r="TA73" s="4">
        <v>1.84</v>
      </c>
      <c r="TB73" s="4">
        <v>1.84</v>
      </c>
      <c r="TC73" s="4">
        <v>1.84</v>
      </c>
      <c r="TD73" s="4">
        <v>1.79</v>
      </c>
      <c r="TE73" s="4">
        <v>1.64</v>
      </c>
      <c r="TG73" s="4">
        <v>1.64</v>
      </c>
      <c r="TH73" s="4">
        <v>2.46</v>
      </c>
      <c r="TI73" s="4">
        <v>4.92</v>
      </c>
      <c r="TJ73" s="4">
        <v>4.92</v>
      </c>
      <c r="TK73" s="4">
        <v>4.92</v>
      </c>
      <c r="TL73" s="4">
        <v>4.92</v>
      </c>
      <c r="TN73" s="4">
        <v>4.0999999999999996</v>
      </c>
      <c r="TO73" s="4">
        <v>1.64</v>
      </c>
      <c r="TP73" s="4">
        <v>1.64</v>
      </c>
      <c r="TQ73" s="4">
        <v>1.6</v>
      </c>
      <c r="TR73" s="4">
        <v>1.48</v>
      </c>
      <c r="TS73" s="4">
        <v>1.48</v>
      </c>
      <c r="TU73" s="4">
        <v>1.48</v>
      </c>
      <c r="TV73" s="4">
        <v>1.48</v>
      </c>
      <c r="TW73" s="4">
        <v>1.1100000000000001</v>
      </c>
      <c r="YT73" s="4">
        <v>1.72</v>
      </c>
      <c r="YU73" s="4">
        <v>6.88</v>
      </c>
      <c r="YV73" s="4">
        <v>6.88</v>
      </c>
      <c r="YX73" s="4">
        <v>6.88</v>
      </c>
      <c r="YY73" s="4">
        <v>6.88</v>
      </c>
      <c r="YZ73" s="4">
        <v>6.88</v>
      </c>
      <c r="ZA73" s="4">
        <v>6.88</v>
      </c>
      <c r="ZB73" s="4">
        <v>6.88</v>
      </c>
      <c r="ZC73" s="4">
        <v>5.16</v>
      </c>
    </row>
    <row r="74" spans="1:679" hidden="1">
      <c r="A74" s="764" t="s">
        <v>974</v>
      </c>
      <c r="B74" s="764"/>
      <c r="C74" s="764"/>
      <c r="D74" s="764"/>
      <c r="E74" s="764">
        <v>850</v>
      </c>
      <c r="F74" s="764">
        <v>25.5</v>
      </c>
      <c r="G74" s="764">
        <v>552498.69999999995</v>
      </c>
      <c r="H74" s="772"/>
      <c r="I74" s="764">
        <f t="shared" si="7"/>
        <v>25.5</v>
      </c>
      <c r="AB74" s="4">
        <v>3.19</v>
      </c>
      <c r="AD74" s="4">
        <v>3.19</v>
      </c>
      <c r="AE74" s="4">
        <v>3.19</v>
      </c>
      <c r="AF74" s="4">
        <v>3.19</v>
      </c>
      <c r="AG74" s="4">
        <v>3.19</v>
      </c>
      <c r="AH74" s="4">
        <v>3.19</v>
      </c>
      <c r="AK74" s="4">
        <v>3.19</v>
      </c>
      <c r="AL74" s="4">
        <v>3.19</v>
      </c>
      <c r="NP74" s="4">
        <v>0.94</v>
      </c>
      <c r="NQ74" s="4">
        <v>1.89</v>
      </c>
      <c r="NR74" s="4">
        <v>1.89</v>
      </c>
      <c r="NS74" s="4">
        <v>1.89</v>
      </c>
      <c r="NT74" s="4">
        <v>1.89</v>
      </c>
      <c r="NU74" s="4">
        <v>1.89</v>
      </c>
      <c r="NW74" s="4">
        <v>1.89</v>
      </c>
      <c r="NX74" s="4">
        <v>1.89</v>
      </c>
      <c r="NY74" s="4">
        <v>1.89</v>
      </c>
      <c r="NZ74" s="4">
        <v>1.89</v>
      </c>
      <c r="OA74" s="4">
        <v>1.89</v>
      </c>
      <c r="OB74" s="4">
        <v>1.89</v>
      </c>
      <c r="OD74" s="4">
        <v>1.89</v>
      </c>
      <c r="OE74" s="4">
        <v>1.89</v>
      </c>
      <c r="OF74" s="4">
        <v>1.89</v>
      </c>
      <c r="OG74" s="4">
        <v>1.89</v>
      </c>
      <c r="OH74" s="4">
        <v>1.89</v>
      </c>
      <c r="OI74" s="4">
        <v>1.89</v>
      </c>
      <c r="OL74" s="4">
        <v>1.89</v>
      </c>
      <c r="OM74" s="4">
        <v>1.89</v>
      </c>
      <c r="ON74" s="4">
        <v>1.89</v>
      </c>
      <c r="OO74" s="4">
        <v>1.89</v>
      </c>
      <c r="OP74" s="4">
        <v>1.89</v>
      </c>
      <c r="OR74" s="4">
        <v>1.42</v>
      </c>
      <c r="OS74" s="4">
        <v>1.42</v>
      </c>
      <c r="OT74" s="4">
        <v>1.42</v>
      </c>
      <c r="OU74" s="4">
        <v>1.42</v>
      </c>
      <c r="OV74" s="4">
        <v>1.42</v>
      </c>
      <c r="OW74" s="4">
        <v>1.42</v>
      </c>
      <c r="OY74" s="4">
        <v>1.42</v>
      </c>
      <c r="OZ74" s="4">
        <v>1.42</v>
      </c>
      <c r="PA74" s="4">
        <v>1.42</v>
      </c>
      <c r="PB74" s="4">
        <v>1.42</v>
      </c>
      <c r="PC74" s="4">
        <v>1.42</v>
      </c>
      <c r="PD74" s="4">
        <v>1.42</v>
      </c>
      <c r="PF74" s="4">
        <v>1.42</v>
      </c>
      <c r="PG74" s="4">
        <v>1.42</v>
      </c>
      <c r="PH74" s="4">
        <v>1.42</v>
      </c>
      <c r="PI74" s="4">
        <v>1.42</v>
      </c>
      <c r="PJ74" s="4">
        <v>1.42</v>
      </c>
      <c r="PK74" s="4">
        <v>1.42</v>
      </c>
      <c r="PM74" s="4">
        <v>1.42</v>
      </c>
      <c r="PN74" s="4">
        <v>1.42</v>
      </c>
      <c r="PO74" s="4">
        <v>1.42</v>
      </c>
      <c r="PP74" s="4">
        <v>1.42</v>
      </c>
      <c r="PQ74" s="4">
        <v>1.42</v>
      </c>
      <c r="PR74" s="4">
        <v>1.42</v>
      </c>
      <c r="PT74" s="4">
        <v>1.42</v>
      </c>
      <c r="PY74" s="4">
        <v>1.89</v>
      </c>
      <c r="QA74" s="4">
        <v>1.89</v>
      </c>
      <c r="QB74" s="4">
        <v>1.89</v>
      </c>
      <c r="QC74" s="4">
        <v>1.89</v>
      </c>
      <c r="QD74" s="4">
        <v>1.89</v>
      </c>
      <c r="QE74" s="4">
        <v>1.89</v>
      </c>
      <c r="QF74" s="4">
        <v>1.89</v>
      </c>
      <c r="QH74" s="4">
        <v>1.89</v>
      </c>
      <c r="QI74" s="4">
        <v>1.89</v>
      </c>
      <c r="QJ74" s="4">
        <v>1.89</v>
      </c>
      <c r="QK74" s="4">
        <v>1.89</v>
      </c>
      <c r="QL74" s="4">
        <v>1.89</v>
      </c>
      <c r="QM74" s="4">
        <v>1.89</v>
      </c>
      <c r="QO74" s="4">
        <v>1.89</v>
      </c>
      <c r="QP74" s="4">
        <v>1.89</v>
      </c>
      <c r="QQ74" s="4">
        <v>1.89</v>
      </c>
      <c r="QR74" s="4">
        <v>1.89</v>
      </c>
      <c r="QS74" s="4">
        <v>1.89</v>
      </c>
      <c r="QT74" s="4">
        <v>1.89</v>
      </c>
      <c r="QV74" s="4">
        <v>1.89</v>
      </c>
      <c r="QW74" s="4">
        <v>1.89</v>
      </c>
      <c r="QX74" s="4">
        <v>1.89</v>
      </c>
      <c r="QY74" s="4">
        <v>1.89</v>
      </c>
      <c r="QZ74" s="4">
        <v>1.89</v>
      </c>
      <c r="RA74" s="4">
        <v>1.89</v>
      </c>
      <c r="RC74" s="4">
        <v>1.89</v>
      </c>
      <c r="RD74" s="4">
        <v>5.23</v>
      </c>
      <c r="RE74" s="4">
        <v>15.25</v>
      </c>
      <c r="RF74" s="4">
        <v>15.25</v>
      </c>
      <c r="RG74" s="4">
        <v>15.25</v>
      </c>
      <c r="RH74" s="4">
        <v>15.25</v>
      </c>
      <c r="RJ74" s="4">
        <v>15.62</v>
      </c>
      <c r="RK74" s="4">
        <v>16.739999999999998</v>
      </c>
      <c r="RL74" s="4">
        <v>16.739999999999998</v>
      </c>
      <c r="RM74" s="4">
        <v>22.3</v>
      </c>
      <c r="RN74" s="4">
        <v>39.01</v>
      </c>
      <c r="RO74" s="4">
        <v>39.01</v>
      </c>
      <c r="RQ74" s="4">
        <v>39.01</v>
      </c>
      <c r="RR74" s="4">
        <v>39.01</v>
      </c>
      <c r="RS74" s="4">
        <v>39.01</v>
      </c>
      <c r="RT74" s="4">
        <v>36.46</v>
      </c>
      <c r="RU74" s="4">
        <v>28.81</v>
      </c>
      <c r="RV74" s="4">
        <v>23.25</v>
      </c>
      <c r="RX74" s="4">
        <v>6.54</v>
      </c>
      <c r="RY74" s="4">
        <v>10.27</v>
      </c>
      <c r="RZ74" s="4">
        <v>21.46</v>
      </c>
      <c r="SA74" s="4">
        <v>27.66</v>
      </c>
      <c r="SB74" s="4">
        <v>46.27</v>
      </c>
      <c r="SC74" s="4">
        <v>39.6</v>
      </c>
      <c r="SE74" s="4">
        <v>16.23</v>
      </c>
      <c r="SF74" s="4">
        <v>6.98</v>
      </c>
      <c r="SG74" s="4">
        <v>9.31</v>
      </c>
      <c r="SH74" s="4">
        <v>6.98</v>
      </c>
      <c r="YT74" s="4">
        <v>2.66</v>
      </c>
      <c r="YU74" s="4">
        <v>10.63</v>
      </c>
      <c r="YV74" s="4">
        <v>10.63</v>
      </c>
      <c r="YX74" s="4">
        <v>10.63</v>
      </c>
      <c r="YY74" s="4">
        <v>10.63</v>
      </c>
      <c r="YZ74" s="4">
        <v>10.63</v>
      </c>
      <c r="ZA74" s="4">
        <v>10.63</v>
      </c>
      <c r="ZB74" s="4">
        <v>10.63</v>
      </c>
      <c r="ZC74" s="4">
        <v>7.97</v>
      </c>
    </row>
    <row r="75" spans="1:679" hidden="1">
      <c r="A75" s="764" t="s">
        <v>975</v>
      </c>
      <c r="B75" s="764"/>
      <c r="C75" s="764"/>
      <c r="D75" s="764"/>
      <c r="E75" s="764">
        <v>110</v>
      </c>
      <c r="F75" s="764">
        <v>8.6199999999999992</v>
      </c>
      <c r="G75" s="764">
        <v>79200</v>
      </c>
      <c r="H75" s="772"/>
      <c r="I75" s="764">
        <f t="shared" si="7"/>
        <v>8.6199999999999992</v>
      </c>
      <c r="AB75" s="4">
        <v>0.41</v>
      </c>
      <c r="AD75" s="4">
        <v>0.41</v>
      </c>
      <c r="AE75" s="4">
        <v>0.41</v>
      </c>
      <c r="AF75" s="4">
        <v>0.41</v>
      </c>
      <c r="AG75" s="4">
        <v>0.41</v>
      </c>
      <c r="AH75" s="4">
        <v>0.41</v>
      </c>
      <c r="AK75" s="4">
        <v>0.41</v>
      </c>
      <c r="AL75" s="4">
        <v>0.41</v>
      </c>
      <c r="NP75" s="4">
        <v>0.12</v>
      </c>
      <c r="NQ75" s="4">
        <v>0.24</v>
      </c>
      <c r="NR75" s="4">
        <v>0.24</v>
      </c>
      <c r="NS75" s="4">
        <v>0.24</v>
      </c>
      <c r="NT75" s="4">
        <v>0.24</v>
      </c>
      <c r="NU75" s="4">
        <v>0.24</v>
      </c>
      <c r="NW75" s="4">
        <v>0.24</v>
      </c>
      <c r="NX75" s="4">
        <v>0.24</v>
      </c>
      <c r="NY75" s="4">
        <v>0.24</v>
      </c>
      <c r="NZ75" s="4">
        <v>0.24</v>
      </c>
      <c r="OA75" s="4">
        <v>0.24</v>
      </c>
      <c r="OB75" s="4">
        <v>0.24</v>
      </c>
      <c r="OD75" s="4">
        <v>0.24</v>
      </c>
      <c r="OE75" s="4">
        <v>0.24</v>
      </c>
      <c r="OF75" s="4">
        <v>0.24</v>
      </c>
      <c r="OG75" s="4">
        <v>0.24</v>
      </c>
      <c r="OH75" s="4">
        <v>0.24</v>
      </c>
      <c r="OI75" s="4">
        <v>0.24</v>
      </c>
      <c r="OL75" s="4">
        <v>0.24</v>
      </c>
      <c r="OM75" s="4">
        <v>0.24</v>
      </c>
      <c r="ON75" s="4">
        <v>0.24</v>
      </c>
      <c r="OO75" s="4">
        <v>0.24</v>
      </c>
      <c r="OP75" s="4">
        <v>0.24</v>
      </c>
      <c r="OR75" s="4">
        <v>0.18</v>
      </c>
      <c r="OS75" s="4">
        <v>0.18</v>
      </c>
      <c r="OT75" s="4">
        <v>0.18</v>
      </c>
      <c r="OU75" s="4">
        <v>0.18</v>
      </c>
      <c r="OV75" s="4">
        <v>0.18</v>
      </c>
      <c r="OW75" s="4">
        <v>0.18</v>
      </c>
      <c r="OY75" s="4">
        <v>0.18</v>
      </c>
      <c r="OZ75" s="4">
        <v>0.18</v>
      </c>
      <c r="PA75" s="4">
        <v>0.18</v>
      </c>
      <c r="PB75" s="4">
        <v>0.18</v>
      </c>
      <c r="PC75" s="4">
        <v>0.18</v>
      </c>
      <c r="PD75" s="4">
        <v>0.18</v>
      </c>
      <c r="PF75" s="4">
        <v>0.18</v>
      </c>
      <c r="PG75" s="4">
        <v>0.18</v>
      </c>
      <c r="PH75" s="4">
        <v>0.18</v>
      </c>
      <c r="PI75" s="4">
        <v>0.18</v>
      </c>
      <c r="PJ75" s="4">
        <v>0.18</v>
      </c>
      <c r="PK75" s="4">
        <v>0.18</v>
      </c>
      <c r="PM75" s="4">
        <v>0.18</v>
      </c>
      <c r="PN75" s="4">
        <v>0.18</v>
      </c>
      <c r="PO75" s="4">
        <v>0.18</v>
      </c>
      <c r="PP75" s="4">
        <v>0.18</v>
      </c>
      <c r="PQ75" s="4">
        <v>0.18</v>
      </c>
      <c r="PR75" s="4">
        <v>0.18</v>
      </c>
      <c r="PT75" s="4">
        <v>0.18</v>
      </c>
      <c r="PY75" s="4">
        <v>0.24</v>
      </c>
      <c r="QA75" s="4">
        <v>0.24</v>
      </c>
      <c r="QB75" s="4">
        <v>0.24</v>
      </c>
      <c r="QC75" s="4">
        <v>0.24</v>
      </c>
      <c r="QD75" s="4">
        <v>0.24</v>
      </c>
      <c r="QE75" s="4">
        <v>0.24</v>
      </c>
      <c r="QF75" s="4">
        <v>0.24</v>
      </c>
      <c r="QH75" s="4">
        <v>0.24</v>
      </c>
      <c r="QI75" s="4">
        <v>0.24</v>
      </c>
      <c r="QJ75" s="4">
        <v>0.24</v>
      </c>
      <c r="QK75" s="4">
        <v>0.24</v>
      </c>
      <c r="QL75" s="4">
        <v>0.24</v>
      </c>
      <c r="QM75" s="4">
        <v>0.24</v>
      </c>
      <c r="QO75" s="4">
        <v>0.24</v>
      </c>
      <c r="QP75" s="4">
        <v>0.24</v>
      </c>
      <c r="QQ75" s="4">
        <v>0.24</v>
      </c>
      <c r="QR75" s="4">
        <v>0.24</v>
      </c>
      <c r="QS75" s="4">
        <v>0.24</v>
      </c>
      <c r="QT75" s="4">
        <v>0.24</v>
      </c>
      <c r="QV75" s="4">
        <v>0.24</v>
      </c>
      <c r="QW75" s="4">
        <v>0.24</v>
      </c>
      <c r="QX75" s="4">
        <v>0.24</v>
      </c>
      <c r="QY75" s="4">
        <v>0.24</v>
      </c>
      <c r="QZ75" s="4">
        <v>0.24</v>
      </c>
      <c r="RA75" s="4">
        <v>0.24</v>
      </c>
      <c r="RC75" s="4">
        <v>0.24</v>
      </c>
      <c r="RD75" s="4">
        <v>0.24</v>
      </c>
      <c r="RE75" s="4">
        <v>0.24</v>
      </c>
      <c r="RF75" s="4">
        <v>0.24</v>
      </c>
      <c r="RG75" s="4">
        <v>0.24</v>
      </c>
      <c r="RH75" s="4">
        <v>0.24</v>
      </c>
      <c r="RJ75" s="4">
        <v>1.63</v>
      </c>
      <c r="RK75" s="4">
        <v>5.77</v>
      </c>
      <c r="RL75" s="4">
        <v>5.31</v>
      </c>
      <c r="RM75" s="4">
        <v>3.93</v>
      </c>
      <c r="RN75" s="4">
        <v>7.61</v>
      </c>
      <c r="RO75" s="4">
        <v>18.670000000000002</v>
      </c>
      <c r="RQ75" s="4">
        <v>14.98</v>
      </c>
      <c r="RR75" s="4">
        <v>3.93</v>
      </c>
      <c r="RS75" s="4">
        <v>4.3899999999999997</v>
      </c>
      <c r="RT75" s="4">
        <v>5.77</v>
      </c>
      <c r="RU75" s="4">
        <v>4.3899999999999997</v>
      </c>
      <c r="RV75" s="4">
        <v>0.24</v>
      </c>
      <c r="RX75" s="4">
        <v>0.24</v>
      </c>
      <c r="RY75" s="4">
        <v>0.24</v>
      </c>
      <c r="RZ75" s="4">
        <v>0.24</v>
      </c>
      <c r="SA75" s="4">
        <v>0.24</v>
      </c>
      <c r="SB75" s="4">
        <v>0.24</v>
      </c>
      <c r="SC75" s="4">
        <v>0.18</v>
      </c>
      <c r="YT75" s="4">
        <v>0.34</v>
      </c>
      <c r="YU75" s="4">
        <v>1.38</v>
      </c>
      <c r="YV75" s="4">
        <v>1.38</v>
      </c>
      <c r="YX75" s="4">
        <v>1.38</v>
      </c>
      <c r="YY75" s="4">
        <v>1.38</v>
      </c>
      <c r="YZ75" s="4">
        <v>1.38</v>
      </c>
      <c r="ZA75" s="4">
        <v>1.38</v>
      </c>
      <c r="ZB75" s="4">
        <v>1.38</v>
      </c>
      <c r="ZC75" s="4">
        <v>1.03</v>
      </c>
    </row>
    <row r="76" spans="1:679" hidden="1">
      <c r="A76" s="764" t="s">
        <v>976</v>
      </c>
      <c r="B76" s="764"/>
      <c r="C76" s="764"/>
      <c r="D76" s="764"/>
      <c r="E76" s="764">
        <v>175</v>
      </c>
      <c r="F76" s="764">
        <v>5.25</v>
      </c>
      <c r="G76" s="764">
        <v>112000</v>
      </c>
      <c r="H76" s="772"/>
      <c r="I76" s="764">
        <f t="shared" si="7"/>
        <v>5.25</v>
      </c>
      <c r="AB76" s="4">
        <v>0.66</v>
      </c>
      <c r="AD76" s="4">
        <v>0.66</v>
      </c>
      <c r="AE76" s="4">
        <v>0.66</v>
      </c>
      <c r="AF76" s="4">
        <v>0.66</v>
      </c>
      <c r="AG76" s="4">
        <v>0.66</v>
      </c>
      <c r="AH76" s="4">
        <v>0.66</v>
      </c>
      <c r="AK76" s="4">
        <v>0.66</v>
      </c>
      <c r="AL76" s="4">
        <v>0.66</v>
      </c>
      <c r="NP76" s="4">
        <v>0.19</v>
      </c>
      <c r="NQ76" s="4">
        <v>0.39</v>
      </c>
      <c r="NR76" s="4">
        <v>0.39</v>
      </c>
      <c r="NS76" s="4">
        <v>0.39</v>
      </c>
      <c r="NT76" s="4">
        <v>0.39</v>
      </c>
      <c r="NU76" s="4">
        <v>0.39</v>
      </c>
      <c r="NW76" s="4">
        <v>0.39</v>
      </c>
      <c r="NX76" s="4">
        <v>0.39</v>
      </c>
      <c r="NY76" s="4">
        <v>0.39</v>
      </c>
      <c r="NZ76" s="4">
        <v>0.39</v>
      </c>
      <c r="OA76" s="4">
        <v>0.39</v>
      </c>
      <c r="OB76" s="4">
        <v>0.39</v>
      </c>
      <c r="OD76" s="4">
        <v>0.39</v>
      </c>
      <c r="OE76" s="4">
        <v>0.39</v>
      </c>
      <c r="OF76" s="4">
        <v>0.39</v>
      </c>
      <c r="OG76" s="4">
        <v>0.39</v>
      </c>
      <c r="OH76" s="4">
        <v>0.39</v>
      </c>
      <c r="OI76" s="4">
        <v>0.39</v>
      </c>
      <c r="OL76" s="4">
        <v>0.39</v>
      </c>
      <c r="OM76" s="4">
        <v>0.39</v>
      </c>
      <c r="ON76" s="4">
        <v>0.39</v>
      </c>
      <c r="OO76" s="4">
        <v>0.39</v>
      </c>
      <c r="OP76" s="4">
        <v>0.39</v>
      </c>
      <c r="OR76" s="4">
        <v>0.28999999999999998</v>
      </c>
      <c r="OS76" s="4">
        <v>0.28999999999999998</v>
      </c>
      <c r="OT76" s="4">
        <v>0.28999999999999998</v>
      </c>
      <c r="OU76" s="4">
        <v>0.28999999999999998</v>
      </c>
      <c r="OV76" s="4">
        <v>0.28999999999999998</v>
      </c>
      <c r="OW76" s="4">
        <v>0.28999999999999998</v>
      </c>
      <c r="OY76" s="4">
        <v>0.28999999999999998</v>
      </c>
      <c r="OZ76" s="4">
        <v>0.28999999999999998</v>
      </c>
      <c r="PA76" s="4">
        <v>0.28999999999999998</v>
      </c>
      <c r="PB76" s="4">
        <v>0.28999999999999998</v>
      </c>
      <c r="PC76" s="4">
        <v>0.28999999999999998</v>
      </c>
      <c r="PD76" s="4">
        <v>0.28999999999999998</v>
      </c>
      <c r="PF76" s="4">
        <v>0.28999999999999998</v>
      </c>
      <c r="PG76" s="4">
        <v>0.28999999999999998</v>
      </c>
      <c r="PH76" s="4">
        <v>0.28999999999999998</v>
      </c>
      <c r="PI76" s="4">
        <v>0.28999999999999998</v>
      </c>
      <c r="PJ76" s="4">
        <v>0.28999999999999998</v>
      </c>
      <c r="PK76" s="4">
        <v>0.28999999999999998</v>
      </c>
      <c r="PM76" s="4">
        <v>0.28999999999999998</v>
      </c>
      <c r="PN76" s="4">
        <v>0.28999999999999998</v>
      </c>
      <c r="PO76" s="4">
        <v>0.28999999999999998</v>
      </c>
      <c r="PP76" s="4">
        <v>0.28999999999999998</v>
      </c>
      <c r="PQ76" s="4">
        <v>0.28999999999999998</v>
      </c>
      <c r="PR76" s="4">
        <v>0.28999999999999998</v>
      </c>
      <c r="PT76" s="4">
        <v>0.28999999999999998</v>
      </c>
      <c r="PY76" s="4">
        <v>0.39</v>
      </c>
      <c r="QA76" s="4">
        <v>0.39</v>
      </c>
      <c r="QB76" s="4">
        <v>0.39</v>
      </c>
      <c r="QC76" s="4">
        <v>0.39</v>
      </c>
      <c r="QD76" s="4">
        <v>0.39</v>
      </c>
      <c r="QE76" s="4">
        <v>0.39</v>
      </c>
      <c r="QF76" s="4">
        <v>0.39</v>
      </c>
      <c r="QH76" s="4">
        <v>0.39</v>
      </c>
      <c r="QI76" s="4">
        <v>0.39</v>
      </c>
      <c r="QJ76" s="4">
        <v>0.39</v>
      </c>
      <c r="QK76" s="4">
        <v>0.39</v>
      </c>
      <c r="QL76" s="4">
        <v>0.39</v>
      </c>
      <c r="QM76" s="4">
        <v>0.39</v>
      </c>
      <c r="QO76" s="4">
        <v>0.39</v>
      </c>
      <c r="QP76" s="4">
        <v>0.39</v>
      </c>
      <c r="QQ76" s="4">
        <v>0.39</v>
      </c>
      <c r="QR76" s="4">
        <v>0.39</v>
      </c>
      <c r="QS76" s="4">
        <v>0.39</v>
      </c>
      <c r="QT76" s="4">
        <v>0.39</v>
      </c>
      <c r="QV76" s="4">
        <v>0.39</v>
      </c>
      <c r="QW76" s="4">
        <v>0.39</v>
      </c>
      <c r="QX76" s="4">
        <v>0.39</v>
      </c>
      <c r="QY76" s="4">
        <v>0.39</v>
      </c>
      <c r="QZ76" s="4">
        <v>0.39</v>
      </c>
      <c r="RA76" s="4">
        <v>0.39</v>
      </c>
      <c r="RC76" s="4">
        <v>0.39</v>
      </c>
      <c r="RD76" s="4">
        <v>0.39</v>
      </c>
      <c r="RE76" s="4">
        <v>0.39</v>
      </c>
      <c r="RF76" s="4">
        <v>0.39</v>
      </c>
      <c r="RG76" s="4">
        <v>0.39</v>
      </c>
      <c r="RH76" s="4">
        <v>0.39</v>
      </c>
      <c r="RJ76" s="4">
        <v>0.39</v>
      </c>
      <c r="RK76" s="4">
        <v>0.39</v>
      </c>
      <c r="RL76" s="4">
        <v>0.39</v>
      </c>
      <c r="RM76" s="4">
        <v>0.39</v>
      </c>
      <c r="RN76" s="4">
        <v>0.39</v>
      </c>
      <c r="RO76" s="4">
        <v>0.39</v>
      </c>
      <c r="RQ76" s="4">
        <v>0.39</v>
      </c>
      <c r="RR76" s="4">
        <v>0.39</v>
      </c>
      <c r="RS76" s="4">
        <v>0.39</v>
      </c>
      <c r="RT76" s="4">
        <v>0.39</v>
      </c>
      <c r="RU76" s="4">
        <v>0.39</v>
      </c>
      <c r="RV76" s="4">
        <v>0.39</v>
      </c>
      <c r="RX76" s="4">
        <v>0.39</v>
      </c>
      <c r="RY76" s="4">
        <v>0.39</v>
      </c>
      <c r="RZ76" s="4">
        <v>0.39</v>
      </c>
      <c r="SA76" s="4">
        <v>0.39</v>
      </c>
      <c r="SB76" s="4">
        <v>0.39</v>
      </c>
      <c r="SC76" s="4">
        <v>0.28999999999999998</v>
      </c>
      <c r="TD76" s="4">
        <v>1.1000000000000001</v>
      </c>
      <c r="TE76" s="4">
        <v>4.4000000000000004</v>
      </c>
      <c r="TG76" s="4">
        <v>4.4000000000000004</v>
      </c>
      <c r="TH76" s="4">
        <v>4.4000000000000004</v>
      </c>
      <c r="TI76" s="4">
        <v>4.76</v>
      </c>
      <c r="TJ76" s="4">
        <v>5.86</v>
      </c>
      <c r="TK76" s="4">
        <v>9.2799999999999994</v>
      </c>
      <c r="TL76" s="4">
        <v>19.54</v>
      </c>
      <c r="TN76" s="4">
        <v>19.54</v>
      </c>
      <c r="TO76" s="4">
        <v>16.12</v>
      </c>
      <c r="TP76" s="4">
        <v>5.86</v>
      </c>
      <c r="TQ76" s="4">
        <v>4.4000000000000004</v>
      </c>
      <c r="TW76" s="4">
        <v>1.47</v>
      </c>
      <c r="TX76" s="4">
        <v>5.86</v>
      </c>
      <c r="TY76" s="4">
        <v>5.86</v>
      </c>
      <c r="TZ76" s="4">
        <v>4.4000000000000004</v>
      </c>
      <c r="YT76" s="4">
        <v>0.55000000000000004</v>
      </c>
      <c r="YU76" s="4">
        <v>2.19</v>
      </c>
      <c r="YV76" s="4">
        <v>2.19</v>
      </c>
      <c r="YX76" s="4">
        <v>2.19</v>
      </c>
      <c r="YY76" s="4">
        <v>2.19</v>
      </c>
      <c r="YZ76" s="4">
        <v>2.19</v>
      </c>
      <c r="ZA76" s="4">
        <v>2.19</v>
      </c>
      <c r="ZB76" s="4">
        <v>2.19</v>
      </c>
      <c r="ZC76" s="4">
        <v>1.64</v>
      </c>
    </row>
    <row r="77" spans="1:679" hidden="1">
      <c r="A77" s="764" t="s">
        <v>977</v>
      </c>
      <c r="B77" s="764"/>
      <c r="C77" s="764"/>
      <c r="D77" s="764"/>
      <c r="E77" s="764">
        <v>2</v>
      </c>
      <c r="F77" s="764">
        <v>0.06</v>
      </c>
      <c r="G77" s="764">
        <v>6200</v>
      </c>
      <c r="H77" s="772"/>
      <c r="I77" s="764">
        <f t="shared" si="7"/>
        <v>0.06</v>
      </c>
      <c r="AF77" s="4">
        <v>0.01</v>
      </c>
      <c r="AG77" s="4">
        <v>0.01</v>
      </c>
      <c r="AH77" s="4">
        <v>0.01</v>
      </c>
      <c r="AK77" s="4">
        <v>0.01</v>
      </c>
      <c r="AL77" s="4">
        <v>0.01</v>
      </c>
      <c r="AM77" s="4">
        <v>0.01</v>
      </c>
      <c r="AN77" s="4">
        <v>0.01</v>
      </c>
      <c r="AO77" s="4">
        <v>0.01</v>
      </c>
      <c r="NN77" s="4">
        <v>0</v>
      </c>
      <c r="NP77" s="4">
        <v>0</v>
      </c>
      <c r="NQ77" s="4">
        <v>0</v>
      </c>
      <c r="NR77" s="4">
        <v>0</v>
      </c>
      <c r="NS77" s="4">
        <v>0</v>
      </c>
      <c r="NT77" s="4">
        <v>0</v>
      </c>
      <c r="NU77" s="4">
        <v>0</v>
      </c>
      <c r="NW77" s="4">
        <v>0</v>
      </c>
      <c r="NX77" s="4">
        <v>0</v>
      </c>
      <c r="NY77" s="4">
        <v>0</v>
      </c>
      <c r="NZ77" s="4">
        <v>0</v>
      </c>
      <c r="OA77" s="4">
        <v>0</v>
      </c>
      <c r="OB77" s="4">
        <v>0</v>
      </c>
      <c r="OD77" s="4">
        <v>0</v>
      </c>
      <c r="OE77" s="4">
        <v>0</v>
      </c>
      <c r="OF77" s="4">
        <v>0</v>
      </c>
      <c r="OG77" s="4">
        <v>0</v>
      </c>
      <c r="OH77" s="4">
        <v>0</v>
      </c>
      <c r="OI77" s="4">
        <v>0</v>
      </c>
      <c r="OL77" s="4">
        <v>0</v>
      </c>
      <c r="OM77" s="4">
        <v>0</v>
      </c>
      <c r="ON77" s="4">
        <v>0</v>
      </c>
      <c r="OO77" s="4">
        <v>0</v>
      </c>
      <c r="OP77" s="4">
        <v>0</v>
      </c>
      <c r="OR77" s="4">
        <v>0</v>
      </c>
      <c r="OS77" s="4">
        <v>0</v>
      </c>
      <c r="OT77" s="4">
        <v>0</v>
      </c>
      <c r="OU77" s="4">
        <v>0</v>
      </c>
      <c r="OV77" s="4">
        <v>0</v>
      </c>
      <c r="OW77" s="4">
        <v>0</v>
      </c>
      <c r="OY77" s="4">
        <v>0</v>
      </c>
      <c r="OZ77" s="4">
        <v>0</v>
      </c>
      <c r="PA77" s="4">
        <v>0</v>
      </c>
      <c r="PB77" s="4">
        <v>0</v>
      </c>
      <c r="PC77" s="4">
        <v>0</v>
      </c>
      <c r="PD77" s="4">
        <v>0</v>
      </c>
      <c r="PF77" s="4">
        <v>0</v>
      </c>
      <c r="PG77" s="4">
        <v>0</v>
      </c>
      <c r="PH77" s="4">
        <v>0</v>
      </c>
      <c r="PI77" s="4">
        <v>0</v>
      </c>
      <c r="PJ77" s="4">
        <v>0</v>
      </c>
      <c r="PK77" s="4">
        <v>0</v>
      </c>
      <c r="PM77" s="4">
        <v>0</v>
      </c>
      <c r="PN77" s="4">
        <v>0</v>
      </c>
      <c r="PO77" s="4">
        <v>0</v>
      </c>
      <c r="PP77" s="4">
        <v>0</v>
      </c>
      <c r="PQ77" s="4">
        <v>0</v>
      </c>
      <c r="PR77" s="4">
        <v>0</v>
      </c>
      <c r="PT77" s="4">
        <v>0</v>
      </c>
      <c r="PY77" s="4">
        <v>0</v>
      </c>
      <c r="QA77" s="4">
        <v>0</v>
      </c>
      <c r="QB77" s="4">
        <v>0</v>
      </c>
      <c r="QC77" s="4">
        <v>0</v>
      </c>
      <c r="QD77" s="4">
        <v>0</v>
      </c>
      <c r="QE77" s="4">
        <v>0</v>
      </c>
      <c r="QF77" s="4">
        <v>0</v>
      </c>
      <c r="QH77" s="4">
        <v>0</v>
      </c>
      <c r="QI77" s="4">
        <v>0</v>
      </c>
      <c r="QJ77" s="4">
        <v>0</v>
      </c>
      <c r="QK77" s="4">
        <v>0</v>
      </c>
      <c r="QL77" s="4">
        <v>0</v>
      </c>
      <c r="QM77" s="4">
        <v>0.04</v>
      </c>
      <c r="QO77" s="4">
        <v>0.1</v>
      </c>
      <c r="QP77" s="4">
        <v>0</v>
      </c>
      <c r="QQ77" s="4">
        <v>0</v>
      </c>
      <c r="QR77" s="4">
        <v>0</v>
      </c>
      <c r="QS77" s="4">
        <v>0</v>
      </c>
      <c r="QT77" s="4">
        <v>0.02</v>
      </c>
      <c r="QV77" s="4">
        <v>0.05</v>
      </c>
      <c r="QW77" s="4">
        <v>0.05</v>
      </c>
      <c r="QX77" s="4">
        <v>0.05</v>
      </c>
      <c r="QY77" s="4">
        <v>0.05</v>
      </c>
      <c r="QZ77" s="4">
        <v>0.05</v>
      </c>
      <c r="RA77" s="4">
        <v>0.05</v>
      </c>
      <c r="RC77" s="4">
        <v>0.05</v>
      </c>
      <c r="RD77" s="4">
        <v>0.05</v>
      </c>
      <c r="RE77" s="4">
        <v>0.05</v>
      </c>
      <c r="RF77" s="4">
        <v>0.05</v>
      </c>
      <c r="RG77" s="4">
        <v>0.05</v>
      </c>
      <c r="RH77" s="4">
        <v>0.04</v>
      </c>
      <c r="RJ77" s="4">
        <v>0.03</v>
      </c>
      <c r="RK77" s="4">
        <v>0.03</v>
      </c>
      <c r="RL77" s="4">
        <v>0.03</v>
      </c>
      <c r="RM77" s="4">
        <v>0.03</v>
      </c>
      <c r="RN77" s="4">
        <v>0.03</v>
      </c>
      <c r="RO77" s="4">
        <v>0.05</v>
      </c>
      <c r="RQ77" s="4">
        <v>0.14000000000000001</v>
      </c>
      <c r="RR77" s="4">
        <v>0.14000000000000001</v>
      </c>
      <c r="RS77" s="4">
        <v>0.14000000000000001</v>
      </c>
      <c r="RT77" s="4">
        <v>0.1</v>
      </c>
      <c r="RU77" s="4">
        <v>0</v>
      </c>
      <c r="RV77" s="4">
        <v>0</v>
      </c>
      <c r="RX77" s="4">
        <v>0</v>
      </c>
      <c r="RY77" s="4">
        <v>0</v>
      </c>
      <c r="RZ77" s="4">
        <v>0</v>
      </c>
      <c r="SA77" s="4">
        <v>0</v>
      </c>
      <c r="SB77" s="4">
        <v>0</v>
      </c>
      <c r="SC77" s="4">
        <v>0</v>
      </c>
      <c r="SE77" s="4">
        <v>0</v>
      </c>
      <c r="SF77" s="4">
        <v>0</v>
      </c>
      <c r="SG77" s="4">
        <v>0</v>
      </c>
      <c r="SH77" s="4">
        <v>0</v>
      </c>
      <c r="SI77" s="4">
        <v>0</v>
      </c>
      <c r="SJ77" s="4">
        <v>0</v>
      </c>
      <c r="SP77" s="4">
        <v>0</v>
      </c>
      <c r="SQ77" s="4">
        <v>0</v>
      </c>
      <c r="SS77" s="4">
        <v>0</v>
      </c>
      <c r="YT77" s="4">
        <v>0.01</v>
      </c>
      <c r="YU77" s="4">
        <v>0.03</v>
      </c>
      <c r="YV77" s="4">
        <v>0.03</v>
      </c>
      <c r="YX77" s="4">
        <v>0.03</v>
      </c>
      <c r="YY77" s="4">
        <v>0.03</v>
      </c>
      <c r="YZ77" s="4">
        <v>0.03</v>
      </c>
      <c r="ZA77" s="4">
        <v>0.03</v>
      </c>
      <c r="ZB77" s="4">
        <v>0.03</v>
      </c>
      <c r="ZC77" s="4">
        <v>0.02</v>
      </c>
    </row>
    <row r="78" spans="1:679" hidden="1">
      <c r="A78" s="764" t="s">
        <v>978</v>
      </c>
      <c r="B78" s="764"/>
      <c r="C78" s="764"/>
      <c r="D78" s="764"/>
      <c r="E78" s="764">
        <v>1</v>
      </c>
      <c r="F78" s="764">
        <v>0.03</v>
      </c>
      <c r="G78" s="764">
        <v>4580</v>
      </c>
      <c r="H78" s="772"/>
      <c r="I78" s="764">
        <f t="shared" si="7"/>
        <v>0.03</v>
      </c>
      <c r="AF78" s="4">
        <v>0</v>
      </c>
      <c r="AG78" s="4">
        <v>0</v>
      </c>
      <c r="AH78" s="4">
        <v>0</v>
      </c>
      <c r="AK78" s="4">
        <v>0</v>
      </c>
      <c r="AL78" s="4">
        <v>0</v>
      </c>
      <c r="AM78" s="4">
        <v>0</v>
      </c>
      <c r="AN78" s="4">
        <v>0</v>
      </c>
      <c r="AO78" s="4">
        <v>0</v>
      </c>
      <c r="NN78" s="4">
        <v>0</v>
      </c>
      <c r="NP78" s="4">
        <v>0</v>
      </c>
      <c r="NQ78" s="4">
        <v>0</v>
      </c>
      <c r="NR78" s="4">
        <v>0</v>
      </c>
      <c r="NS78" s="4">
        <v>0</v>
      </c>
      <c r="NT78" s="4">
        <v>0</v>
      </c>
      <c r="NU78" s="4">
        <v>0</v>
      </c>
      <c r="NW78" s="4">
        <v>0</v>
      </c>
      <c r="NX78" s="4">
        <v>0</v>
      </c>
      <c r="NY78" s="4">
        <v>0</v>
      </c>
      <c r="NZ78" s="4">
        <v>0</v>
      </c>
      <c r="OA78" s="4">
        <v>0</v>
      </c>
      <c r="OB78" s="4">
        <v>0</v>
      </c>
      <c r="OD78" s="4">
        <v>0</v>
      </c>
      <c r="OE78" s="4">
        <v>0</v>
      </c>
      <c r="OF78" s="4">
        <v>0</v>
      </c>
      <c r="OG78" s="4">
        <v>0</v>
      </c>
      <c r="OH78" s="4">
        <v>0</v>
      </c>
      <c r="OI78" s="4">
        <v>0</v>
      </c>
      <c r="OL78" s="4">
        <v>0</v>
      </c>
      <c r="OM78" s="4">
        <v>0</v>
      </c>
      <c r="ON78" s="4">
        <v>0</v>
      </c>
      <c r="OO78" s="4">
        <v>0</v>
      </c>
      <c r="OP78" s="4">
        <v>0</v>
      </c>
      <c r="OR78" s="4">
        <v>0</v>
      </c>
      <c r="OS78" s="4">
        <v>0</v>
      </c>
      <c r="OT78" s="4">
        <v>0</v>
      </c>
      <c r="OU78" s="4">
        <v>0</v>
      </c>
      <c r="OV78" s="4">
        <v>0</v>
      </c>
      <c r="OW78" s="4">
        <v>0</v>
      </c>
      <c r="OY78" s="4">
        <v>0</v>
      </c>
      <c r="OZ78" s="4">
        <v>0</v>
      </c>
      <c r="PA78" s="4">
        <v>0</v>
      </c>
      <c r="PB78" s="4">
        <v>0</v>
      </c>
      <c r="PC78" s="4">
        <v>0</v>
      </c>
      <c r="PD78" s="4">
        <v>0</v>
      </c>
      <c r="PF78" s="4">
        <v>0</v>
      </c>
      <c r="PG78" s="4">
        <v>0</v>
      </c>
      <c r="PH78" s="4">
        <v>0</v>
      </c>
      <c r="PI78" s="4">
        <v>0</v>
      </c>
      <c r="PJ78" s="4">
        <v>0</v>
      </c>
      <c r="PK78" s="4">
        <v>0</v>
      </c>
      <c r="PM78" s="4">
        <v>0</v>
      </c>
      <c r="PN78" s="4">
        <v>0</v>
      </c>
      <c r="PO78" s="4">
        <v>0</v>
      </c>
      <c r="PP78" s="4">
        <v>0</v>
      </c>
      <c r="PQ78" s="4">
        <v>0</v>
      </c>
      <c r="PR78" s="4">
        <v>0</v>
      </c>
      <c r="PT78" s="4">
        <v>0</v>
      </c>
      <c r="PY78" s="4">
        <v>0</v>
      </c>
      <c r="QA78" s="4">
        <v>0</v>
      </c>
      <c r="QB78" s="4">
        <v>0</v>
      </c>
      <c r="QC78" s="4">
        <v>0</v>
      </c>
      <c r="QD78" s="4">
        <v>0</v>
      </c>
      <c r="QE78" s="4">
        <v>0</v>
      </c>
      <c r="QF78" s="4">
        <v>0</v>
      </c>
      <c r="QH78" s="4">
        <v>0</v>
      </c>
      <c r="QI78" s="4">
        <v>0</v>
      </c>
      <c r="QJ78" s="4">
        <v>0</v>
      </c>
      <c r="QK78" s="4">
        <v>0</v>
      </c>
      <c r="QL78" s="4">
        <v>0</v>
      </c>
      <c r="QM78" s="4">
        <v>0</v>
      </c>
      <c r="QO78" s="4">
        <v>0</v>
      </c>
      <c r="QP78" s="4">
        <v>0</v>
      </c>
      <c r="QQ78" s="4">
        <v>0</v>
      </c>
      <c r="QR78" s="4">
        <v>0</v>
      </c>
      <c r="QS78" s="4">
        <v>0</v>
      </c>
      <c r="QT78" s="4">
        <v>0</v>
      </c>
      <c r="QV78" s="4">
        <v>0</v>
      </c>
      <c r="QW78" s="4">
        <v>0</v>
      </c>
      <c r="QX78" s="4">
        <v>0</v>
      </c>
      <c r="QY78" s="4">
        <v>0</v>
      </c>
      <c r="QZ78" s="4">
        <v>0</v>
      </c>
      <c r="RA78" s="4">
        <v>0</v>
      </c>
      <c r="RC78" s="4">
        <v>0</v>
      </c>
      <c r="RD78" s="4">
        <v>0</v>
      </c>
      <c r="RE78" s="4">
        <v>0</v>
      </c>
      <c r="RF78" s="4">
        <v>0</v>
      </c>
      <c r="RG78" s="4">
        <v>0</v>
      </c>
      <c r="RH78" s="4">
        <v>0</v>
      </c>
      <c r="RJ78" s="4">
        <v>0</v>
      </c>
      <c r="RK78" s="4">
        <v>0</v>
      </c>
      <c r="RL78" s="4">
        <v>0</v>
      </c>
      <c r="RM78" s="4">
        <v>0</v>
      </c>
      <c r="RN78" s="4">
        <v>0</v>
      </c>
      <c r="RO78" s="4">
        <v>0</v>
      </c>
      <c r="RQ78" s="4">
        <v>0</v>
      </c>
      <c r="RR78" s="4">
        <v>0</v>
      </c>
      <c r="RS78" s="4">
        <v>0</v>
      </c>
      <c r="RT78" s="4">
        <v>0</v>
      </c>
      <c r="RU78" s="4">
        <v>0.01</v>
      </c>
      <c r="RV78" s="4">
        <v>0.04</v>
      </c>
      <c r="RX78" s="4">
        <v>0.04</v>
      </c>
      <c r="RY78" s="4">
        <v>7.0000000000000007E-2</v>
      </c>
      <c r="RZ78" s="4">
        <v>7.0000000000000007E-2</v>
      </c>
      <c r="SA78" s="4">
        <v>7.0000000000000007E-2</v>
      </c>
      <c r="SB78" s="4">
        <v>0.06</v>
      </c>
      <c r="SC78" s="4">
        <v>0.04</v>
      </c>
      <c r="SE78" s="4">
        <v>0.04</v>
      </c>
      <c r="SF78" s="4">
        <v>7.0000000000000007E-2</v>
      </c>
      <c r="SG78" s="4">
        <v>7.0000000000000007E-2</v>
      </c>
      <c r="SH78" s="4">
        <v>7.0000000000000007E-2</v>
      </c>
      <c r="SI78" s="4">
        <v>0.05</v>
      </c>
      <c r="SJ78" s="4">
        <v>0</v>
      </c>
      <c r="SP78" s="4">
        <v>0</v>
      </c>
      <c r="SQ78" s="4">
        <v>0</v>
      </c>
      <c r="SS78" s="4">
        <v>0</v>
      </c>
      <c r="YT78" s="4">
        <v>0</v>
      </c>
      <c r="YU78" s="4">
        <v>0.01</v>
      </c>
      <c r="YV78" s="4">
        <v>0.01</v>
      </c>
      <c r="YX78" s="4">
        <v>0.01</v>
      </c>
      <c r="YY78" s="4">
        <v>0.01</v>
      </c>
      <c r="YZ78" s="4">
        <v>0.01</v>
      </c>
      <c r="ZA78" s="4">
        <v>0.01</v>
      </c>
      <c r="ZB78" s="4">
        <v>0.01</v>
      </c>
      <c r="ZC78" s="4">
        <v>0.01</v>
      </c>
    </row>
    <row r="79" spans="1:679" hidden="1">
      <c r="A79" s="764" t="s">
        <v>979</v>
      </c>
      <c r="B79" s="764"/>
      <c r="C79" s="764"/>
      <c r="D79" s="764"/>
      <c r="E79" s="764">
        <v>3</v>
      </c>
      <c r="F79" s="764">
        <v>0.09</v>
      </c>
      <c r="G79" s="764">
        <v>21510</v>
      </c>
      <c r="H79" s="772"/>
      <c r="I79" s="764">
        <f t="shared" si="7"/>
        <v>0.09</v>
      </c>
      <c r="AF79" s="4">
        <v>0.01</v>
      </c>
      <c r="AG79" s="4">
        <v>0.01</v>
      </c>
      <c r="AH79" s="4">
        <v>0.01</v>
      </c>
      <c r="AK79" s="4">
        <v>0.01</v>
      </c>
      <c r="AL79" s="4">
        <v>0.01</v>
      </c>
      <c r="AM79" s="4">
        <v>0.01</v>
      </c>
      <c r="AN79" s="4">
        <v>0.01</v>
      </c>
      <c r="AO79" s="4">
        <v>0.01</v>
      </c>
      <c r="NN79" s="4">
        <v>0</v>
      </c>
      <c r="NP79" s="4">
        <v>0.01</v>
      </c>
      <c r="NQ79" s="4">
        <v>0.01</v>
      </c>
      <c r="NR79" s="4">
        <v>0.01</v>
      </c>
      <c r="NS79" s="4">
        <v>0.01</v>
      </c>
      <c r="NT79" s="4">
        <v>0.01</v>
      </c>
      <c r="NU79" s="4">
        <v>0.01</v>
      </c>
      <c r="NW79" s="4">
        <v>0.01</v>
      </c>
      <c r="NX79" s="4">
        <v>0.01</v>
      </c>
      <c r="NY79" s="4">
        <v>0.01</v>
      </c>
      <c r="NZ79" s="4">
        <v>0.01</v>
      </c>
      <c r="OA79" s="4">
        <v>0.01</v>
      </c>
      <c r="OB79" s="4">
        <v>0.01</v>
      </c>
      <c r="OD79" s="4">
        <v>0.01</v>
      </c>
      <c r="OE79" s="4">
        <v>0.01</v>
      </c>
      <c r="OF79" s="4">
        <v>0.01</v>
      </c>
      <c r="OG79" s="4">
        <v>0.01</v>
      </c>
      <c r="OH79" s="4">
        <v>0.01</v>
      </c>
      <c r="OI79" s="4">
        <v>0.01</v>
      </c>
      <c r="OL79" s="4">
        <v>0.01</v>
      </c>
      <c r="OM79" s="4">
        <v>0.01</v>
      </c>
      <c r="ON79" s="4">
        <v>0.01</v>
      </c>
      <c r="OO79" s="4">
        <v>0.01</v>
      </c>
      <c r="OP79" s="4">
        <v>0.01</v>
      </c>
      <c r="OR79" s="4">
        <v>0</v>
      </c>
      <c r="OS79" s="4">
        <v>0</v>
      </c>
      <c r="OT79" s="4">
        <v>0</v>
      </c>
      <c r="OU79" s="4">
        <v>0</v>
      </c>
      <c r="OV79" s="4">
        <v>0</v>
      </c>
      <c r="OW79" s="4">
        <v>0</v>
      </c>
      <c r="OY79" s="4">
        <v>0</v>
      </c>
      <c r="OZ79" s="4">
        <v>0</v>
      </c>
      <c r="PA79" s="4">
        <v>0</v>
      </c>
      <c r="PB79" s="4">
        <v>0</v>
      </c>
      <c r="PC79" s="4">
        <v>0</v>
      </c>
      <c r="PD79" s="4">
        <v>0</v>
      </c>
      <c r="PF79" s="4">
        <v>0</v>
      </c>
      <c r="PG79" s="4">
        <v>0</v>
      </c>
      <c r="PH79" s="4">
        <v>0</v>
      </c>
      <c r="PI79" s="4">
        <v>0</v>
      </c>
      <c r="PJ79" s="4">
        <v>0</v>
      </c>
      <c r="PK79" s="4">
        <v>0</v>
      </c>
      <c r="PM79" s="4">
        <v>0</v>
      </c>
      <c r="PN79" s="4">
        <v>0</v>
      </c>
      <c r="PO79" s="4">
        <v>0</v>
      </c>
      <c r="PP79" s="4">
        <v>0</v>
      </c>
      <c r="PQ79" s="4">
        <v>0</v>
      </c>
      <c r="PR79" s="4">
        <v>0</v>
      </c>
      <c r="PT79" s="4">
        <v>0</v>
      </c>
      <c r="PY79" s="4">
        <v>0.01</v>
      </c>
      <c r="QA79" s="4">
        <v>0.01</v>
      </c>
      <c r="QB79" s="4">
        <v>0.01</v>
      </c>
      <c r="QC79" s="4">
        <v>0.01</v>
      </c>
      <c r="QD79" s="4">
        <v>0.01</v>
      </c>
      <c r="QE79" s="4">
        <v>0.01</v>
      </c>
      <c r="QF79" s="4">
        <v>0.01</v>
      </c>
      <c r="QH79" s="4">
        <v>0.01</v>
      </c>
      <c r="QI79" s="4">
        <v>0.01</v>
      </c>
      <c r="QJ79" s="4">
        <v>0.01</v>
      </c>
      <c r="QK79" s="4">
        <v>0.01</v>
      </c>
      <c r="QL79" s="4">
        <v>0.01</v>
      </c>
      <c r="QM79" s="4">
        <v>0.01</v>
      </c>
      <c r="QO79" s="4">
        <v>0.01</v>
      </c>
      <c r="QP79" s="4">
        <v>0.01</v>
      </c>
      <c r="QQ79" s="4">
        <v>0.01</v>
      </c>
      <c r="QR79" s="4">
        <v>0.01</v>
      </c>
      <c r="QS79" s="4">
        <v>0.01</v>
      </c>
      <c r="QT79" s="4">
        <v>0.01</v>
      </c>
      <c r="QV79" s="4">
        <v>0.01</v>
      </c>
      <c r="QW79" s="4">
        <v>0.01</v>
      </c>
      <c r="QX79" s="4">
        <v>0.01</v>
      </c>
      <c r="QY79" s="4">
        <v>0.01</v>
      </c>
      <c r="QZ79" s="4">
        <v>0.01</v>
      </c>
      <c r="RA79" s="4">
        <v>0.01</v>
      </c>
      <c r="RC79" s="4">
        <v>0.01</v>
      </c>
      <c r="RD79" s="4">
        <v>0.01</v>
      </c>
      <c r="RE79" s="4">
        <v>0.01</v>
      </c>
      <c r="RF79" s="4">
        <v>0.01</v>
      </c>
      <c r="RG79" s="4">
        <v>0.01</v>
      </c>
      <c r="RH79" s="4">
        <v>0.01</v>
      </c>
      <c r="RJ79" s="4">
        <v>0.01</v>
      </c>
      <c r="RK79" s="4">
        <v>0.01</v>
      </c>
      <c r="RL79" s="4">
        <v>0.01</v>
      </c>
      <c r="RM79" s="4">
        <v>0.01</v>
      </c>
      <c r="RN79" s="4">
        <v>0.01</v>
      </c>
      <c r="RO79" s="4">
        <v>0.01</v>
      </c>
      <c r="RQ79" s="4">
        <v>0.03</v>
      </c>
      <c r="RR79" s="4">
        <v>0.03</v>
      </c>
      <c r="RS79" s="4">
        <v>0.04</v>
      </c>
      <c r="RT79" s="4">
        <v>7.0000000000000007E-2</v>
      </c>
      <c r="RU79" s="4">
        <v>7.0000000000000007E-2</v>
      </c>
      <c r="RV79" s="4">
        <v>7.0000000000000007E-2</v>
      </c>
      <c r="RX79" s="4">
        <v>7.0000000000000007E-2</v>
      </c>
      <c r="RY79" s="4">
        <v>7.0000000000000007E-2</v>
      </c>
      <c r="RZ79" s="4">
        <v>0.09</v>
      </c>
      <c r="SA79" s="4">
        <v>0.17</v>
      </c>
      <c r="SB79" s="4">
        <v>0.13</v>
      </c>
      <c r="SC79" s="4">
        <v>0.06</v>
      </c>
      <c r="SE79" s="4">
        <v>0.14000000000000001</v>
      </c>
      <c r="SF79" s="4">
        <v>0.14000000000000001</v>
      </c>
      <c r="SG79" s="4">
        <v>0.14000000000000001</v>
      </c>
      <c r="SH79" s="4">
        <v>0.12</v>
      </c>
      <c r="SI79" s="4">
        <v>7.0000000000000007E-2</v>
      </c>
      <c r="SJ79" s="4">
        <v>0.12</v>
      </c>
      <c r="SP79" s="4">
        <v>0.27</v>
      </c>
      <c r="SQ79" s="4">
        <v>0.21</v>
      </c>
      <c r="SS79" s="4">
        <v>0</v>
      </c>
      <c r="YT79" s="4">
        <v>0.01</v>
      </c>
      <c r="YU79" s="4">
        <v>0.04</v>
      </c>
      <c r="YV79" s="4">
        <v>0.04</v>
      </c>
      <c r="YX79" s="4">
        <v>0.04</v>
      </c>
      <c r="YY79" s="4">
        <v>0.04</v>
      </c>
      <c r="YZ79" s="4">
        <v>0.04</v>
      </c>
      <c r="ZA79" s="4">
        <v>0.04</v>
      </c>
      <c r="ZB79" s="4">
        <v>0.04</v>
      </c>
      <c r="ZC79" s="4">
        <v>0.03</v>
      </c>
    </row>
    <row r="80" spans="1:679" hidden="1">
      <c r="A80" s="764" t="s">
        <v>891</v>
      </c>
      <c r="B80" s="764"/>
      <c r="C80" s="764"/>
      <c r="D80" s="764"/>
      <c r="E80" s="764">
        <v>5000</v>
      </c>
      <c r="F80" s="764">
        <v>0</v>
      </c>
      <c r="G80" s="764">
        <v>1300000</v>
      </c>
      <c r="H80" s="772"/>
      <c r="I80" s="764">
        <f t="shared" si="7"/>
        <v>0</v>
      </c>
      <c r="HE80" s="4">
        <v>178.57</v>
      </c>
      <c r="HF80" s="4">
        <v>357.14</v>
      </c>
      <c r="HG80" s="4">
        <v>357.14</v>
      </c>
      <c r="HH80" s="4">
        <v>357.14</v>
      </c>
      <c r="HI80" s="4">
        <v>357.14</v>
      </c>
      <c r="HK80" s="4">
        <v>357.14</v>
      </c>
      <c r="HL80" s="4">
        <v>357.14</v>
      </c>
      <c r="HM80" s="4">
        <v>357.14</v>
      </c>
      <c r="HN80" s="4">
        <v>357.14</v>
      </c>
      <c r="HO80" s="4">
        <v>357.14</v>
      </c>
      <c r="HP80" s="4">
        <v>357.14</v>
      </c>
      <c r="HR80" s="4">
        <v>357.14</v>
      </c>
      <c r="HS80" s="4">
        <v>357.14</v>
      </c>
      <c r="HT80" s="4">
        <v>357.14</v>
      </c>
      <c r="HU80" s="4">
        <v>178.57</v>
      </c>
    </row>
    <row r="81" spans="1:700" hidden="1">
      <c r="A81" s="764" t="s">
        <v>927</v>
      </c>
      <c r="B81" s="764"/>
      <c r="C81" s="764"/>
      <c r="D81" s="764"/>
      <c r="E81" s="764">
        <v>600</v>
      </c>
      <c r="F81" s="764">
        <v>409.75</v>
      </c>
      <c r="G81" s="764">
        <v>282000</v>
      </c>
      <c r="H81" s="772"/>
      <c r="I81" s="764">
        <f t="shared" si="7"/>
        <v>409.75</v>
      </c>
      <c r="AF81" s="4">
        <v>2.25</v>
      </c>
      <c r="AG81" s="4">
        <v>2.25</v>
      </c>
      <c r="AH81" s="4">
        <v>2.25</v>
      </c>
      <c r="AK81" s="4">
        <v>2.25</v>
      </c>
      <c r="AL81" s="4">
        <v>2.25</v>
      </c>
      <c r="AM81" s="4">
        <v>2.25</v>
      </c>
      <c r="AN81" s="4">
        <v>2.25</v>
      </c>
      <c r="AO81" s="4">
        <v>2.25</v>
      </c>
      <c r="JO81" s="4">
        <v>0.67</v>
      </c>
      <c r="JP81" s="4">
        <v>1.33</v>
      </c>
      <c r="JQ81" s="4">
        <v>1.33</v>
      </c>
      <c r="JR81" s="4">
        <v>1.33</v>
      </c>
      <c r="JS81" s="4">
        <v>1.33</v>
      </c>
      <c r="JT81" s="4">
        <v>1.33</v>
      </c>
      <c r="JV81" s="4">
        <v>1.33</v>
      </c>
      <c r="JW81" s="4">
        <v>1.33</v>
      </c>
      <c r="JX81" s="4">
        <v>1.33</v>
      </c>
      <c r="JY81" s="4">
        <v>1.33</v>
      </c>
      <c r="JZ81" s="4">
        <v>1.33</v>
      </c>
      <c r="KA81" s="4">
        <v>1.33</v>
      </c>
      <c r="KC81" s="4">
        <v>1.33</v>
      </c>
      <c r="KD81" s="4">
        <v>1.33</v>
      </c>
      <c r="KE81" s="4">
        <v>1.33</v>
      </c>
      <c r="KF81" s="4">
        <v>1.33</v>
      </c>
      <c r="KG81" s="4">
        <v>1.33</v>
      </c>
      <c r="KH81" s="4">
        <v>1.33</v>
      </c>
      <c r="KJ81" s="4">
        <v>1.33</v>
      </c>
      <c r="KK81" s="4">
        <v>1.33</v>
      </c>
      <c r="KL81" s="4">
        <v>1.33</v>
      </c>
      <c r="KM81" s="4">
        <v>1.33</v>
      </c>
      <c r="KN81" s="4">
        <v>1.33</v>
      </c>
      <c r="KO81" s="4">
        <v>1.33</v>
      </c>
      <c r="KQ81" s="4">
        <v>1.33</v>
      </c>
      <c r="KR81" s="4">
        <v>1.33</v>
      </c>
      <c r="KS81" s="4">
        <v>1.93</v>
      </c>
      <c r="KT81" s="4">
        <v>2.54</v>
      </c>
      <c r="KU81" s="4">
        <v>2.54</v>
      </c>
      <c r="KV81" s="4">
        <v>2.54</v>
      </c>
      <c r="KX81" s="4">
        <v>2.54</v>
      </c>
      <c r="KY81" s="4">
        <v>2.54</v>
      </c>
      <c r="KZ81" s="4">
        <v>2.23</v>
      </c>
      <c r="LA81" s="4">
        <v>1.93</v>
      </c>
      <c r="LB81" s="4">
        <v>1.93</v>
      </c>
      <c r="LC81" s="4">
        <v>1.93</v>
      </c>
      <c r="LE81" s="4">
        <v>1.93</v>
      </c>
      <c r="LF81" s="4">
        <v>1.93</v>
      </c>
      <c r="LG81" s="4">
        <v>2.83</v>
      </c>
      <c r="LH81" s="4">
        <v>3.74</v>
      </c>
      <c r="LI81" s="4">
        <v>3.74</v>
      </c>
      <c r="LJ81" s="4">
        <v>3.74</v>
      </c>
      <c r="LL81" s="4">
        <v>3.74</v>
      </c>
      <c r="LM81" s="4">
        <v>3.74</v>
      </c>
      <c r="LN81" s="4">
        <v>2.5299999999999998</v>
      </c>
      <c r="LO81" s="4">
        <v>1.33</v>
      </c>
      <c r="LP81" s="4">
        <v>1.33</v>
      </c>
      <c r="LQ81" s="4">
        <v>1.33</v>
      </c>
      <c r="LS81" s="4">
        <v>1.33</v>
      </c>
      <c r="LT81" s="4">
        <v>1.33</v>
      </c>
      <c r="LU81" s="4">
        <v>1.33</v>
      </c>
      <c r="LV81" s="4">
        <v>1.33</v>
      </c>
      <c r="LW81" s="4">
        <v>1.33</v>
      </c>
      <c r="LX81" s="4">
        <v>1.33</v>
      </c>
      <c r="LZ81" s="4">
        <v>1.33</v>
      </c>
      <c r="MA81" s="4">
        <v>1.63</v>
      </c>
      <c r="MB81" s="4">
        <v>1.93</v>
      </c>
      <c r="MC81" s="4">
        <v>1.93</v>
      </c>
      <c r="MD81" s="4">
        <v>1.93</v>
      </c>
      <c r="ME81" s="4">
        <v>1.93</v>
      </c>
      <c r="MG81" s="4">
        <v>1.93</v>
      </c>
      <c r="MH81" s="4">
        <v>2.23</v>
      </c>
      <c r="MI81" s="4">
        <v>2.54</v>
      </c>
      <c r="MJ81" s="4">
        <v>2.54</v>
      </c>
      <c r="MK81" s="4">
        <v>2.54</v>
      </c>
      <c r="ML81" s="4">
        <v>2.54</v>
      </c>
      <c r="MN81" s="4">
        <v>2.54</v>
      </c>
      <c r="MO81" s="4">
        <v>1.93</v>
      </c>
      <c r="MP81" s="4">
        <v>1.33</v>
      </c>
      <c r="MQ81" s="4">
        <v>1.33</v>
      </c>
      <c r="MR81" s="4">
        <v>1.33</v>
      </c>
      <c r="MS81" s="4">
        <v>1.33</v>
      </c>
      <c r="MU81" s="4">
        <v>1.33</v>
      </c>
      <c r="MV81" s="4">
        <v>1.33</v>
      </c>
      <c r="MW81" s="4">
        <v>1.33</v>
      </c>
      <c r="MX81" s="4">
        <v>1.33</v>
      </c>
      <c r="MY81" s="4">
        <v>1.33</v>
      </c>
      <c r="MZ81" s="4">
        <v>1.33</v>
      </c>
      <c r="NB81" s="4">
        <v>1.33</v>
      </c>
      <c r="NC81" s="4">
        <v>1.33</v>
      </c>
      <c r="ND81" s="4">
        <v>1.33</v>
      </c>
      <c r="NE81" s="4">
        <v>1.33</v>
      </c>
      <c r="NF81" s="4">
        <v>1.33</v>
      </c>
      <c r="NG81" s="4">
        <v>1.33</v>
      </c>
      <c r="NI81" s="4">
        <v>1.33</v>
      </c>
      <c r="NJ81" s="4">
        <v>1.33</v>
      </c>
      <c r="NK81" s="4">
        <v>1.33</v>
      </c>
      <c r="NL81" s="4">
        <v>1.33</v>
      </c>
      <c r="NM81" s="4">
        <v>1.33</v>
      </c>
      <c r="NN81" s="4">
        <v>1.33</v>
      </c>
      <c r="NP81" s="4">
        <v>4.7300000000000004</v>
      </c>
      <c r="NQ81" s="4">
        <v>8.1300000000000008</v>
      </c>
      <c r="NR81" s="4">
        <v>8.1300000000000008</v>
      </c>
      <c r="NS81" s="4">
        <v>8.1300000000000008</v>
      </c>
      <c r="NT81" s="4">
        <v>8.1300000000000008</v>
      </c>
      <c r="NU81" s="4">
        <v>8.1300000000000008</v>
      </c>
      <c r="NW81" s="4">
        <v>8.1300000000000008</v>
      </c>
      <c r="NX81" s="4">
        <v>8.1300000000000008</v>
      </c>
      <c r="NY81" s="4">
        <v>8.1300000000000008</v>
      </c>
      <c r="NZ81" s="4">
        <v>7.12</v>
      </c>
      <c r="OA81" s="4">
        <v>6.1</v>
      </c>
      <c r="OB81" s="4">
        <v>6.1</v>
      </c>
      <c r="OD81" s="4">
        <v>6.1</v>
      </c>
      <c r="OE81" s="4">
        <v>6.1</v>
      </c>
      <c r="OF81" s="4">
        <v>6.1</v>
      </c>
      <c r="OG81" s="4">
        <v>13.51</v>
      </c>
      <c r="OH81" s="4">
        <v>20.91</v>
      </c>
      <c r="OI81" s="4">
        <v>20.91</v>
      </c>
      <c r="OL81" s="4">
        <v>20.91</v>
      </c>
      <c r="OM81" s="4">
        <v>20.91</v>
      </c>
      <c r="ON81" s="4">
        <v>20.91</v>
      </c>
      <c r="OO81" s="4">
        <v>20.91</v>
      </c>
      <c r="OP81" s="4">
        <v>10.46</v>
      </c>
      <c r="PC81" s="4">
        <v>4.58</v>
      </c>
      <c r="PD81" s="4">
        <v>4.58</v>
      </c>
      <c r="PF81" s="4">
        <v>4.58</v>
      </c>
      <c r="PG81" s="4">
        <v>4.58</v>
      </c>
      <c r="PH81" s="4">
        <v>4.58</v>
      </c>
      <c r="PI81" s="4">
        <v>4.58</v>
      </c>
      <c r="PJ81" s="4">
        <v>4.58</v>
      </c>
      <c r="PK81" s="4">
        <v>4.58</v>
      </c>
      <c r="PM81" s="4">
        <v>7.84</v>
      </c>
      <c r="PN81" s="4">
        <v>7.84</v>
      </c>
      <c r="PO81" s="4">
        <v>7.84</v>
      </c>
      <c r="PP81" s="4">
        <v>7.84</v>
      </c>
      <c r="PQ81" s="4">
        <v>7.84</v>
      </c>
      <c r="PR81" s="4">
        <v>7.84</v>
      </c>
      <c r="PT81" s="4">
        <v>7.84</v>
      </c>
      <c r="PY81" s="4">
        <v>10.46</v>
      </c>
      <c r="QA81" s="4">
        <v>7.84</v>
      </c>
      <c r="YK81" s="4">
        <v>1.88</v>
      </c>
      <c r="YL81" s="4">
        <v>7.5</v>
      </c>
      <c r="YM81" s="4">
        <v>7.5</v>
      </c>
      <c r="YN81" s="4">
        <v>7.5</v>
      </c>
      <c r="YO81" s="4">
        <v>7.5</v>
      </c>
      <c r="YQ81" s="4">
        <v>7.5</v>
      </c>
      <c r="YR81" s="4">
        <v>7.5</v>
      </c>
      <c r="YS81" s="4">
        <v>7.5</v>
      </c>
      <c r="YT81" s="4">
        <v>5.63</v>
      </c>
    </row>
    <row r="82" spans="1:700" hidden="1">
      <c r="A82" s="764" t="s">
        <v>928</v>
      </c>
      <c r="B82" s="764"/>
      <c r="C82" s="764"/>
      <c r="D82" s="764"/>
      <c r="E82" s="764">
        <v>715</v>
      </c>
      <c r="F82" s="764">
        <v>460.09</v>
      </c>
      <c r="G82" s="764">
        <v>357500</v>
      </c>
      <c r="H82" s="772"/>
      <c r="I82" s="764">
        <f t="shared" si="7"/>
        <v>460.09</v>
      </c>
      <c r="AF82" s="4">
        <v>2.68</v>
      </c>
      <c r="AG82" s="4">
        <v>2.68</v>
      </c>
      <c r="AH82" s="4">
        <v>2.68</v>
      </c>
      <c r="AK82" s="4">
        <v>2.68</v>
      </c>
      <c r="AL82" s="4">
        <v>2.68</v>
      </c>
      <c r="AM82" s="4">
        <v>2.68</v>
      </c>
      <c r="AN82" s="4">
        <v>2.68</v>
      </c>
      <c r="AO82" s="4">
        <v>2.68</v>
      </c>
      <c r="JO82" s="4">
        <v>0.79</v>
      </c>
      <c r="JP82" s="4">
        <v>1.59</v>
      </c>
      <c r="JQ82" s="4">
        <v>1.59</v>
      </c>
      <c r="JR82" s="4">
        <v>1.59</v>
      </c>
      <c r="JS82" s="4">
        <v>1.59</v>
      </c>
      <c r="JT82" s="4">
        <v>1.59</v>
      </c>
      <c r="JV82" s="4">
        <v>1.59</v>
      </c>
      <c r="JW82" s="4">
        <v>1.59</v>
      </c>
      <c r="JX82" s="4">
        <v>1.59</v>
      </c>
      <c r="JY82" s="4">
        <v>1.59</v>
      </c>
      <c r="JZ82" s="4">
        <v>1.59</v>
      </c>
      <c r="KA82" s="4">
        <v>1.59</v>
      </c>
      <c r="KC82" s="4">
        <v>1.59</v>
      </c>
      <c r="KD82" s="4">
        <v>1.59</v>
      </c>
      <c r="KE82" s="4">
        <v>1.59</v>
      </c>
      <c r="KF82" s="4">
        <v>1.59</v>
      </c>
      <c r="KG82" s="4">
        <v>1.59</v>
      </c>
      <c r="KH82" s="4">
        <v>1.59</v>
      </c>
      <c r="KJ82" s="4">
        <v>1.59</v>
      </c>
      <c r="KK82" s="4">
        <v>1.59</v>
      </c>
      <c r="KL82" s="4">
        <v>1.59</v>
      </c>
      <c r="KM82" s="4">
        <v>1.59</v>
      </c>
      <c r="KN82" s="4">
        <v>1.59</v>
      </c>
      <c r="KO82" s="4">
        <v>1.59</v>
      </c>
      <c r="KQ82" s="4">
        <v>1.59</v>
      </c>
      <c r="KR82" s="4">
        <v>1.59</v>
      </c>
      <c r="KS82" s="4">
        <v>1.59</v>
      </c>
      <c r="KT82" s="4">
        <v>1.59</v>
      </c>
      <c r="KU82" s="4">
        <v>1.59</v>
      </c>
      <c r="KV82" s="4">
        <v>1.59</v>
      </c>
      <c r="KX82" s="4">
        <v>1.59</v>
      </c>
      <c r="KY82" s="4">
        <v>1.59</v>
      </c>
      <c r="KZ82" s="4">
        <v>1.59</v>
      </c>
      <c r="LA82" s="4">
        <v>1.59</v>
      </c>
      <c r="LB82" s="4">
        <v>1.59</v>
      </c>
      <c r="LC82" s="4">
        <v>1.59</v>
      </c>
      <c r="LE82" s="4">
        <v>1.59</v>
      </c>
      <c r="LF82" s="4">
        <v>1.59</v>
      </c>
      <c r="LG82" s="4">
        <v>1.59</v>
      </c>
      <c r="LH82" s="4">
        <v>2.69</v>
      </c>
      <c r="LI82" s="4">
        <v>3.79</v>
      </c>
      <c r="LJ82" s="4">
        <v>3.79</v>
      </c>
      <c r="LL82" s="4">
        <v>3.79</v>
      </c>
      <c r="LM82" s="4">
        <v>3.79</v>
      </c>
      <c r="LN82" s="4">
        <v>3.79</v>
      </c>
      <c r="LO82" s="4">
        <v>3.36</v>
      </c>
      <c r="LP82" s="4">
        <v>2.93</v>
      </c>
      <c r="LQ82" s="4">
        <v>2.93</v>
      </c>
      <c r="LS82" s="4">
        <v>2.93</v>
      </c>
      <c r="LT82" s="4">
        <v>2.93</v>
      </c>
      <c r="LU82" s="4">
        <v>4.17</v>
      </c>
      <c r="LV82" s="4">
        <v>5.41</v>
      </c>
      <c r="LW82" s="4">
        <v>5.41</v>
      </c>
      <c r="LX82" s="4">
        <v>5.41</v>
      </c>
      <c r="LZ82" s="4">
        <v>5.41</v>
      </c>
      <c r="MA82" s="4">
        <v>5.41</v>
      </c>
      <c r="MB82" s="4">
        <v>5.41</v>
      </c>
      <c r="MC82" s="4">
        <v>3.5</v>
      </c>
      <c r="MD82" s="4">
        <v>1.59</v>
      </c>
      <c r="ME82" s="4">
        <v>1.59</v>
      </c>
      <c r="MG82" s="4">
        <v>1.59</v>
      </c>
      <c r="MH82" s="4">
        <v>1.59</v>
      </c>
      <c r="MI82" s="4">
        <v>1.59</v>
      </c>
      <c r="MJ82" s="4">
        <v>1.59</v>
      </c>
      <c r="MK82" s="4">
        <v>2.0699999999999998</v>
      </c>
      <c r="ML82" s="4">
        <v>2.54</v>
      </c>
      <c r="MN82" s="4">
        <v>2.54</v>
      </c>
      <c r="MO82" s="4">
        <v>2.54</v>
      </c>
      <c r="MP82" s="4">
        <v>2.54</v>
      </c>
      <c r="MQ82" s="4">
        <v>2.54</v>
      </c>
      <c r="MR82" s="4">
        <v>2.54</v>
      </c>
      <c r="MS82" s="4">
        <v>2.0699999999999998</v>
      </c>
      <c r="MU82" s="4">
        <v>1.59</v>
      </c>
      <c r="MV82" s="4">
        <v>1.59</v>
      </c>
      <c r="MW82" s="4">
        <v>1.59</v>
      </c>
      <c r="MX82" s="4">
        <v>2.69</v>
      </c>
      <c r="MY82" s="4">
        <v>3.79</v>
      </c>
      <c r="MZ82" s="4">
        <v>3.79</v>
      </c>
      <c r="NB82" s="4">
        <v>3.79</v>
      </c>
      <c r="NC82" s="4">
        <v>3.79</v>
      </c>
      <c r="ND82" s="4">
        <v>3.79</v>
      </c>
      <c r="NE82" s="4">
        <v>2.69</v>
      </c>
      <c r="NF82" s="4">
        <v>1.59</v>
      </c>
      <c r="NG82" s="4">
        <v>1.59</v>
      </c>
      <c r="NI82" s="4">
        <v>1.59</v>
      </c>
      <c r="NJ82" s="4">
        <v>1.59</v>
      </c>
      <c r="NK82" s="4">
        <v>1.59</v>
      </c>
      <c r="NL82" s="4">
        <v>1.59</v>
      </c>
      <c r="NM82" s="4">
        <v>1.59</v>
      </c>
      <c r="NN82" s="4">
        <v>1.59</v>
      </c>
      <c r="NP82" s="4">
        <v>0.79</v>
      </c>
      <c r="NZ82" s="4">
        <v>4.59</v>
      </c>
      <c r="OA82" s="4">
        <v>9.17</v>
      </c>
      <c r="OB82" s="4">
        <v>9.17</v>
      </c>
      <c r="OD82" s="4">
        <v>9.17</v>
      </c>
      <c r="OE82" s="4">
        <v>9.17</v>
      </c>
      <c r="OF82" s="4">
        <v>9.17</v>
      </c>
      <c r="OG82" s="4">
        <v>9.17</v>
      </c>
      <c r="OH82" s="4">
        <v>9.17</v>
      </c>
      <c r="OI82" s="4">
        <v>9.17</v>
      </c>
      <c r="OL82" s="4">
        <v>8.02</v>
      </c>
      <c r="OM82" s="4">
        <v>6.87</v>
      </c>
      <c r="ON82" s="4">
        <v>6.87</v>
      </c>
      <c r="OO82" s="4">
        <v>6.87</v>
      </c>
      <c r="OP82" s="4">
        <v>6.87</v>
      </c>
      <c r="OR82" s="4">
        <v>5.15</v>
      </c>
      <c r="OS82" s="4">
        <v>5.15</v>
      </c>
      <c r="OT82" s="4">
        <v>17.690000000000001</v>
      </c>
      <c r="OU82" s="4">
        <v>17.690000000000001</v>
      </c>
      <c r="OV82" s="4">
        <v>17.690000000000001</v>
      </c>
      <c r="OW82" s="4">
        <v>17.690000000000001</v>
      </c>
      <c r="OY82" s="4">
        <v>17.690000000000001</v>
      </c>
      <c r="OZ82" s="4">
        <v>17.690000000000001</v>
      </c>
      <c r="PA82" s="4">
        <v>17.690000000000001</v>
      </c>
      <c r="PB82" s="4">
        <v>17.690000000000001</v>
      </c>
      <c r="PC82" s="4">
        <v>17.690000000000001</v>
      </c>
      <c r="PD82" s="4">
        <v>10.02</v>
      </c>
      <c r="PF82" s="4">
        <v>6.18</v>
      </c>
      <c r="PG82" s="4">
        <v>6.18</v>
      </c>
      <c r="PH82" s="4">
        <v>6.18</v>
      </c>
      <c r="PI82" s="4">
        <v>6.18</v>
      </c>
      <c r="PJ82" s="4">
        <v>6.18</v>
      </c>
      <c r="PK82" s="4">
        <v>6.18</v>
      </c>
      <c r="PM82" s="4">
        <v>8.84</v>
      </c>
      <c r="PN82" s="4">
        <v>8.84</v>
      </c>
      <c r="PO82" s="4">
        <v>8.84</v>
      </c>
      <c r="PP82" s="4">
        <v>8.84</v>
      </c>
      <c r="PQ82" s="4">
        <v>8.84</v>
      </c>
      <c r="PR82" s="4">
        <v>8.84</v>
      </c>
      <c r="PT82" s="4">
        <v>8.84</v>
      </c>
      <c r="PY82" s="4">
        <v>11.79</v>
      </c>
      <c r="QA82" s="4">
        <v>8.84</v>
      </c>
      <c r="YK82" s="4">
        <v>2.23</v>
      </c>
      <c r="YL82" s="4">
        <v>8.94</v>
      </c>
      <c r="YM82" s="4">
        <v>8.94</v>
      </c>
      <c r="YN82" s="4">
        <v>8.94</v>
      </c>
      <c r="YO82" s="4">
        <v>8.94</v>
      </c>
      <c r="YQ82" s="4">
        <v>8.94</v>
      </c>
      <c r="YR82" s="4">
        <v>8.94</v>
      </c>
      <c r="YS82" s="4">
        <v>8.94</v>
      </c>
      <c r="YT82" s="4">
        <v>6.7</v>
      </c>
    </row>
    <row r="83" spans="1:700" hidden="1">
      <c r="A83" s="764" t="s">
        <v>929</v>
      </c>
      <c r="B83" s="764"/>
      <c r="C83" s="764"/>
      <c r="D83" s="764"/>
      <c r="E83" s="764">
        <v>950</v>
      </c>
      <c r="F83" s="764">
        <v>606.95000000000005</v>
      </c>
      <c r="G83" s="764">
        <v>631750</v>
      </c>
      <c r="H83" s="772"/>
      <c r="I83" s="764">
        <f t="shared" si="7"/>
        <v>606.95000000000005</v>
      </c>
      <c r="AF83" s="4">
        <v>3.56</v>
      </c>
      <c r="AG83" s="4">
        <v>3.56</v>
      </c>
      <c r="AH83" s="4">
        <v>3.56</v>
      </c>
      <c r="AK83" s="4">
        <v>3.56</v>
      </c>
      <c r="AL83" s="4">
        <v>3.56</v>
      </c>
      <c r="AM83" s="4">
        <v>3.56</v>
      </c>
      <c r="AN83" s="4">
        <v>3.56</v>
      </c>
      <c r="AO83" s="4">
        <v>3.56</v>
      </c>
      <c r="JF83" s="4">
        <v>1.9</v>
      </c>
      <c r="JH83" s="4">
        <v>3.81</v>
      </c>
      <c r="JI83" s="4">
        <v>3.81</v>
      </c>
      <c r="JJ83" s="4">
        <v>3.81</v>
      </c>
      <c r="JK83" s="4">
        <v>3.81</v>
      </c>
      <c r="JL83" s="4">
        <v>3.81</v>
      </c>
      <c r="JM83" s="4">
        <v>3.81</v>
      </c>
      <c r="JO83" s="4">
        <v>4.8600000000000003</v>
      </c>
      <c r="JP83" s="4">
        <v>5.92</v>
      </c>
      <c r="JQ83" s="4">
        <v>5.92</v>
      </c>
      <c r="JR83" s="4">
        <v>5.92</v>
      </c>
      <c r="JS83" s="4">
        <v>5.18</v>
      </c>
      <c r="JT83" s="4">
        <v>4.4400000000000004</v>
      </c>
      <c r="JV83" s="4">
        <v>4.4400000000000004</v>
      </c>
      <c r="JW83" s="4">
        <v>4.4400000000000004</v>
      </c>
      <c r="JX83" s="4">
        <v>4.4400000000000004</v>
      </c>
      <c r="JY83" s="4">
        <v>4.4400000000000004</v>
      </c>
      <c r="JZ83" s="4">
        <v>4.4400000000000004</v>
      </c>
      <c r="KA83" s="4">
        <v>4.4400000000000004</v>
      </c>
      <c r="KC83" s="4">
        <v>4.4400000000000004</v>
      </c>
      <c r="KD83" s="4">
        <v>9.25</v>
      </c>
      <c r="KE83" s="4">
        <v>14.07</v>
      </c>
      <c r="KF83" s="4">
        <v>14.07</v>
      </c>
      <c r="KG83" s="4">
        <v>14.07</v>
      </c>
      <c r="KH83" s="4">
        <v>14.07</v>
      </c>
      <c r="KJ83" s="4">
        <v>14.07</v>
      </c>
      <c r="KK83" s="4">
        <v>14.07</v>
      </c>
      <c r="KL83" s="4">
        <v>8.09</v>
      </c>
      <c r="KM83" s="4">
        <v>2.11</v>
      </c>
      <c r="KN83" s="4">
        <v>2.11</v>
      </c>
      <c r="KO83" s="4">
        <v>2.11</v>
      </c>
      <c r="KQ83" s="4">
        <v>2.11</v>
      </c>
      <c r="KR83" s="4">
        <v>2.11</v>
      </c>
      <c r="KS83" s="4">
        <v>2.11</v>
      </c>
      <c r="KT83" s="4">
        <v>2.11</v>
      </c>
      <c r="KU83" s="4">
        <v>2.11</v>
      </c>
      <c r="KV83" s="4">
        <v>2.11</v>
      </c>
      <c r="KX83" s="4">
        <v>2.11</v>
      </c>
      <c r="KY83" s="4">
        <v>2.11</v>
      </c>
      <c r="KZ83" s="4">
        <v>4.2</v>
      </c>
      <c r="LA83" s="4">
        <v>6.3</v>
      </c>
      <c r="LB83" s="4">
        <v>6.3</v>
      </c>
      <c r="LC83" s="4">
        <v>6.3</v>
      </c>
      <c r="LE83" s="4">
        <v>6.3</v>
      </c>
      <c r="LF83" s="4">
        <v>6.3</v>
      </c>
      <c r="LG83" s="4">
        <v>7.46</v>
      </c>
      <c r="LH83" s="4">
        <v>7.75</v>
      </c>
      <c r="LI83" s="4">
        <v>6.88</v>
      </c>
      <c r="LJ83" s="4">
        <v>6.88</v>
      </c>
      <c r="LL83" s="4">
        <v>6.88</v>
      </c>
      <c r="LM83" s="4">
        <v>6.88</v>
      </c>
      <c r="LN83" s="4">
        <v>6.88</v>
      </c>
      <c r="LO83" s="4">
        <v>11.44</v>
      </c>
      <c r="LP83" s="4">
        <v>16</v>
      </c>
      <c r="LQ83" s="4">
        <v>16.739999999999998</v>
      </c>
      <c r="LS83" s="4">
        <v>17.48</v>
      </c>
      <c r="LT83" s="4">
        <v>17.48</v>
      </c>
      <c r="LU83" s="4">
        <v>17.48</v>
      </c>
      <c r="LV83" s="4">
        <v>12.59</v>
      </c>
      <c r="LW83" s="4">
        <v>7.34</v>
      </c>
      <c r="LX83" s="4">
        <v>6.96</v>
      </c>
      <c r="LZ83" s="4">
        <v>6.96</v>
      </c>
      <c r="MA83" s="4">
        <v>6.96</v>
      </c>
      <c r="MB83" s="4">
        <v>6.96</v>
      </c>
      <c r="MC83" s="4">
        <v>6.96</v>
      </c>
      <c r="MD83" s="4">
        <v>6.63</v>
      </c>
      <c r="ME83" s="4">
        <v>6.3</v>
      </c>
      <c r="MG83" s="4">
        <v>6.3</v>
      </c>
      <c r="MH83" s="4">
        <v>6.3</v>
      </c>
      <c r="MI83" s="4">
        <v>7.52</v>
      </c>
      <c r="MJ83" s="4">
        <v>8.74</v>
      </c>
      <c r="MK83" s="4">
        <v>6.65</v>
      </c>
      <c r="ML83" s="4">
        <v>4.55</v>
      </c>
      <c r="MN83" s="4">
        <v>4.55</v>
      </c>
      <c r="MO83" s="4">
        <v>4.55</v>
      </c>
      <c r="MP83" s="4">
        <v>5.42</v>
      </c>
      <c r="MQ83" s="4">
        <v>6.3</v>
      </c>
      <c r="MR83" s="4">
        <v>6.3</v>
      </c>
      <c r="MS83" s="4">
        <v>6.3</v>
      </c>
      <c r="MU83" s="4">
        <v>6.3</v>
      </c>
      <c r="MV83" s="4">
        <v>6.3</v>
      </c>
      <c r="MW83" s="4">
        <v>6.3</v>
      </c>
      <c r="MX83" s="4">
        <v>4.2</v>
      </c>
      <c r="MY83" s="4">
        <v>2.63</v>
      </c>
      <c r="MZ83" s="4">
        <v>3.16</v>
      </c>
      <c r="NB83" s="4">
        <v>3.16</v>
      </c>
      <c r="NC83" s="4">
        <v>3.16</v>
      </c>
      <c r="ND83" s="4">
        <v>3.16</v>
      </c>
      <c r="NE83" s="4">
        <v>3.16</v>
      </c>
      <c r="NF83" s="4">
        <v>3.53</v>
      </c>
      <c r="NG83" s="4">
        <v>3.91</v>
      </c>
      <c r="NI83" s="4">
        <v>3.91</v>
      </c>
      <c r="NJ83" s="4">
        <v>3.91</v>
      </c>
      <c r="NK83" s="4">
        <v>3.91</v>
      </c>
      <c r="NL83" s="4">
        <v>3.91</v>
      </c>
      <c r="NM83" s="4">
        <v>3.91</v>
      </c>
      <c r="NN83" s="4">
        <v>3.01</v>
      </c>
      <c r="NP83" s="4">
        <v>1.06</v>
      </c>
      <c r="OL83" s="4">
        <v>2.72</v>
      </c>
      <c r="OM83" s="4">
        <v>5.45</v>
      </c>
      <c r="ON83" s="4">
        <v>5.45</v>
      </c>
      <c r="OO83" s="4">
        <v>5.45</v>
      </c>
      <c r="OP83" s="4">
        <v>5.45</v>
      </c>
      <c r="OR83" s="4">
        <v>4.09</v>
      </c>
      <c r="OS83" s="4">
        <v>4.09</v>
      </c>
      <c r="OT83" s="4">
        <v>4.09</v>
      </c>
      <c r="OU83" s="4">
        <v>4.09</v>
      </c>
      <c r="OV83" s="4">
        <v>3.81</v>
      </c>
      <c r="OW83" s="4">
        <v>3.27</v>
      </c>
      <c r="OY83" s="4">
        <v>3.27</v>
      </c>
      <c r="OZ83" s="4">
        <v>3.27</v>
      </c>
      <c r="PA83" s="4">
        <v>3.27</v>
      </c>
      <c r="PB83" s="4">
        <v>3.27</v>
      </c>
      <c r="PC83" s="4">
        <v>3.27</v>
      </c>
      <c r="PD83" s="4">
        <v>8.35</v>
      </c>
      <c r="PF83" s="4">
        <v>10.9</v>
      </c>
      <c r="PG83" s="4">
        <v>10.9</v>
      </c>
      <c r="PH83" s="4">
        <v>10.9</v>
      </c>
      <c r="PI83" s="4">
        <v>10.9</v>
      </c>
      <c r="PJ83" s="4">
        <v>10.9</v>
      </c>
      <c r="PK83" s="4">
        <v>10.9</v>
      </c>
      <c r="PM83" s="4">
        <v>10.9</v>
      </c>
      <c r="PN83" s="4">
        <v>5.81</v>
      </c>
      <c r="PO83" s="4">
        <v>3.27</v>
      </c>
      <c r="PP83" s="4">
        <v>3.27</v>
      </c>
      <c r="PQ83" s="4">
        <v>3.27</v>
      </c>
      <c r="PR83" s="4">
        <v>3.27</v>
      </c>
      <c r="PT83" s="4">
        <v>3.27</v>
      </c>
      <c r="PY83" s="4">
        <v>5.08</v>
      </c>
      <c r="QA83" s="4">
        <v>7.27</v>
      </c>
      <c r="QB83" s="4">
        <v>7.27</v>
      </c>
      <c r="QC83" s="4">
        <v>7.27</v>
      </c>
      <c r="QD83" s="4">
        <v>7.27</v>
      </c>
      <c r="QE83" s="4">
        <v>7.27</v>
      </c>
      <c r="QF83" s="4">
        <v>5.45</v>
      </c>
      <c r="YK83" s="4">
        <v>2.97</v>
      </c>
      <c r="YL83" s="4">
        <v>11.88</v>
      </c>
      <c r="YM83" s="4">
        <v>11.88</v>
      </c>
      <c r="YN83" s="4">
        <v>11.88</v>
      </c>
      <c r="YO83" s="4">
        <v>11.88</v>
      </c>
      <c r="YQ83" s="4">
        <v>11.88</v>
      </c>
      <c r="YR83" s="4">
        <v>11.88</v>
      </c>
      <c r="YS83" s="4">
        <v>11.88</v>
      </c>
      <c r="YT83" s="4">
        <v>8.91</v>
      </c>
    </row>
    <row r="84" spans="1:700" hidden="1">
      <c r="A84" s="764" t="s">
        <v>930</v>
      </c>
      <c r="B84" s="764"/>
      <c r="C84" s="764"/>
      <c r="D84" s="764"/>
      <c r="E84" s="764">
        <v>1150</v>
      </c>
      <c r="F84" s="764">
        <v>866.07</v>
      </c>
      <c r="G84" s="764">
        <v>920000</v>
      </c>
      <c r="H84" s="772"/>
      <c r="I84" s="764">
        <f t="shared" si="7"/>
        <v>866.07</v>
      </c>
      <c r="AF84" s="4">
        <v>4.3099999999999996</v>
      </c>
      <c r="AG84" s="4">
        <v>4.3099999999999996</v>
      </c>
      <c r="AH84" s="4">
        <v>4.3099999999999996</v>
      </c>
      <c r="AK84" s="4">
        <v>4.3099999999999996</v>
      </c>
      <c r="AL84" s="4">
        <v>4.3099999999999996</v>
      </c>
      <c r="AM84" s="4">
        <v>4.3099999999999996</v>
      </c>
      <c r="AN84" s="4">
        <v>4.3099999999999996</v>
      </c>
      <c r="AO84" s="4">
        <v>4.3099999999999996</v>
      </c>
      <c r="JO84" s="4">
        <v>1.28</v>
      </c>
      <c r="JP84" s="4">
        <v>2.56</v>
      </c>
      <c r="JQ84" s="4">
        <v>2.56</v>
      </c>
      <c r="JR84" s="4">
        <v>2.56</v>
      </c>
      <c r="JS84" s="4">
        <v>8.06</v>
      </c>
      <c r="JT84" s="4">
        <v>13.56</v>
      </c>
      <c r="JV84" s="4">
        <v>13.56</v>
      </c>
      <c r="JW84" s="4">
        <v>13.56</v>
      </c>
      <c r="JX84" s="4">
        <v>13.56</v>
      </c>
      <c r="JY84" s="4">
        <v>13.56</v>
      </c>
      <c r="JZ84" s="4">
        <v>13.56</v>
      </c>
      <c r="KA84" s="4">
        <v>13.56</v>
      </c>
      <c r="KC84" s="4">
        <v>13.56</v>
      </c>
      <c r="KD84" s="4">
        <v>13.56</v>
      </c>
      <c r="KE84" s="4">
        <v>13.56</v>
      </c>
      <c r="KF84" s="4">
        <v>13.56</v>
      </c>
      <c r="KG84" s="4">
        <v>13.56</v>
      </c>
      <c r="KH84" s="4">
        <v>13.56</v>
      </c>
      <c r="KJ84" s="4">
        <v>12.87</v>
      </c>
      <c r="KK84" s="4">
        <v>12.19</v>
      </c>
      <c r="KL84" s="4">
        <v>12.19</v>
      </c>
      <c r="KM84" s="4">
        <v>12.19</v>
      </c>
      <c r="KN84" s="4">
        <v>12.19</v>
      </c>
      <c r="KO84" s="4">
        <v>12.19</v>
      </c>
      <c r="KQ84" s="4">
        <v>12.19</v>
      </c>
      <c r="KR84" s="4">
        <v>12.19</v>
      </c>
      <c r="KS84" s="4">
        <v>24.49</v>
      </c>
      <c r="KT84" s="4">
        <v>36.799999999999997</v>
      </c>
      <c r="KU84" s="4">
        <v>36.799999999999997</v>
      </c>
      <c r="KV84" s="4">
        <v>36.799999999999997</v>
      </c>
      <c r="KX84" s="4">
        <v>36.799999999999997</v>
      </c>
      <c r="KY84" s="4">
        <v>36.799999999999997</v>
      </c>
      <c r="KZ84" s="4">
        <v>36.799999999999997</v>
      </c>
      <c r="LA84" s="4">
        <v>36.799999999999997</v>
      </c>
      <c r="LB84" s="4">
        <v>36.799999999999997</v>
      </c>
      <c r="LC84" s="4">
        <v>19.68</v>
      </c>
      <c r="LE84" s="4">
        <v>2.56</v>
      </c>
      <c r="LF84" s="4">
        <v>2.56</v>
      </c>
      <c r="LG84" s="4">
        <v>6.84</v>
      </c>
      <c r="LH84" s="4">
        <v>11.12</v>
      </c>
      <c r="LI84" s="4">
        <v>11.12</v>
      </c>
      <c r="LJ84" s="4">
        <v>11.12</v>
      </c>
      <c r="LL84" s="4">
        <v>11.12</v>
      </c>
      <c r="LM84" s="4">
        <v>11.12</v>
      </c>
      <c r="LN84" s="4">
        <v>11.12</v>
      </c>
      <c r="LO84" s="4">
        <v>11.12</v>
      </c>
      <c r="LP84" s="4">
        <v>11.12</v>
      </c>
      <c r="LQ84" s="4">
        <v>13.84</v>
      </c>
      <c r="LS84" s="4">
        <v>16.559999999999999</v>
      </c>
      <c r="LT84" s="4">
        <v>16.559999999999999</v>
      </c>
      <c r="LU84" s="4">
        <v>16.559999999999999</v>
      </c>
      <c r="LV84" s="4">
        <v>16.559999999999999</v>
      </c>
      <c r="LW84" s="4">
        <v>16.559999999999999</v>
      </c>
      <c r="LX84" s="4">
        <v>16.559999999999999</v>
      </c>
      <c r="LZ84" s="4">
        <v>16.559999999999999</v>
      </c>
      <c r="MA84" s="4">
        <v>16.559999999999999</v>
      </c>
      <c r="MB84" s="4">
        <v>16.559999999999999</v>
      </c>
      <c r="MC84" s="4">
        <v>16.559999999999999</v>
      </c>
      <c r="MD84" s="4">
        <v>9.56</v>
      </c>
      <c r="ME84" s="4">
        <v>2.56</v>
      </c>
      <c r="MG84" s="4">
        <v>2.56</v>
      </c>
      <c r="MH84" s="4">
        <v>2.56</v>
      </c>
      <c r="MI84" s="4">
        <v>2.56</v>
      </c>
      <c r="MJ84" s="4">
        <v>2.56</v>
      </c>
      <c r="MK84" s="4">
        <v>2.56</v>
      </c>
      <c r="ML84" s="4">
        <v>2.56</v>
      </c>
      <c r="MN84" s="4">
        <v>2.56</v>
      </c>
      <c r="MO84" s="4">
        <v>2.56</v>
      </c>
      <c r="MP84" s="4">
        <v>2.56</v>
      </c>
      <c r="MQ84" s="4">
        <v>2.56</v>
      </c>
      <c r="MR84" s="4">
        <v>2.56</v>
      </c>
      <c r="MS84" s="4">
        <v>2.56</v>
      </c>
      <c r="MU84" s="4">
        <v>2.56</v>
      </c>
      <c r="MV84" s="4">
        <v>2.56</v>
      </c>
      <c r="MW84" s="4">
        <v>2.56</v>
      </c>
      <c r="MX84" s="4">
        <v>2.56</v>
      </c>
      <c r="MY84" s="4">
        <v>2.56</v>
      </c>
      <c r="MZ84" s="4">
        <v>2.56</v>
      </c>
      <c r="NB84" s="4">
        <v>2.56</v>
      </c>
      <c r="NC84" s="4">
        <v>2.56</v>
      </c>
      <c r="ND84" s="4">
        <v>2.56</v>
      </c>
      <c r="NE84" s="4">
        <v>2.56</v>
      </c>
      <c r="NF84" s="4">
        <v>2.56</v>
      </c>
      <c r="NG84" s="4">
        <v>2.56</v>
      </c>
      <c r="NI84" s="4">
        <v>2.56</v>
      </c>
      <c r="NJ84" s="4">
        <v>2.56</v>
      </c>
      <c r="NK84" s="4">
        <v>2.56</v>
      </c>
      <c r="NL84" s="4">
        <v>2.56</v>
      </c>
      <c r="NM84" s="4">
        <v>2.56</v>
      </c>
      <c r="NN84" s="4">
        <v>2.56</v>
      </c>
      <c r="NP84" s="4">
        <v>1.28</v>
      </c>
      <c r="YK84" s="4">
        <v>3.59</v>
      </c>
      <c r="YL84" s="4">
        <v>14.38</v>
      </c>
      <c r="YM84" s="4">
        <v>14.38</v>
      </c>
      <c r="YN84" s="4">
        <v>14.38</v>
      </c>
      <c r="YO84" s="4">
        <v>14.38</v>
      </c>
      <c r="YQ84" s="4">
        <v>14.38</v>
      </c>
      <c r="YR84" s="4">
        <v>14.38</v>
      </c>
      <c r="YS84" s="4">
        <v>14.38</v>
      </c>
      <c r="YT84" s="4">
        <v>10.78</v>
      </c>
    </row>
    <row r="85" spans="1:700" hidden="1">
      <c r="A85" s="764" t="s">
        <v>931</v>
      </c>
      <c r="B85" s="764"/>
      <c r="C85" s="764"/>
      <c r="D85" s="764"/>
      <c r="E85" s="764">
        <v>15</v>
      </c>
      <c r="F85" s="764">
        <v>6.4</v>
      </c>
      <c r="G85" s="764">
        <v>13725</v>
      </c>
      <c r="H85" s="772"/>
      <c r="I85" s="764">
        <f t="shared" si="7"/>
        <v>6.4</v>
      </c>
      <c r="AF85" s="4">
        <v>0.06</v>
      </c>
      <c r="AG85" s="4">
        <v>0.06</v>
      </c>
      <c r="AH85" s="4">
        <v>0.06</v>
      </c>
      <c r="AK85" s="4">
        <v>0.06</v>
      </c>
      <c r="AL85" s="4">
        <v>0.06</v>
      </c>
      <c r="AM85" s="4">
        <v>0.06</v>
      </c>
      <c r="AN85" s="4">
        <v>0.06</v>
      </c>
      <c r="AO85" s="4">
        <v>0.06</v>
      </c>
      <c r="JO85" s="4">
        <v>0.02</v>
      </c>
      <c r="JP85" s="4">
        <v>0.03</v>
      </c>
      <c r="JQ85" s="4">
        <v>0.03</v>
      </c>
      <c r="JR85" s="4">
        <v>0.03</v>
      </c>
      <c r="JS85" s="4">
        <v>0.03</v>
      </c>
      <c r="JT85" s="4">
        <v>0.03</v>
      </c>
      <c r="JV85" s="4">
        <v>0.03</v>
      </c>
      <c r="JW85" s="4">
        <v>0.03</v>
      </c>
      <c r="JX85" s="4">
        <v>0.03</v>
      </c>
      <c r="JY85" s="4">
        <v>0.03</v>
      </c>
      <c r="JZ85" s="4">
        <v>0.03</v>
      </c>
      <c r="KA85" s="4">
        <v>0.03</v>
      </c>
      <c r="KC85" s="4">
        <v>0.03</v>
      </c>
      <c r="KD85" s="4">
        <v>0.03</v>
      </c>
      <c r="KE85" s="4">
        <v>0.03</v>
      </c>
      <c r="KF85" s="4">
        <v>0.03</v>
      </c>
      <c r="KG85" s="4">
        <v>0.03</v>
      </c>
      <c r="KH85" s="4">
        <v>0.03</v>
      </c>
      <c r="KJ85" s="4">
        <v>0.16</v>
      </c>
      <c r="KK85" s="4">
        <v>0.28000000000000003</v>
      </c>
      <c r="KL85" s="4">
        <v>0.28000000000000003</v>
      </c>
      <c r="KM85" s="4">
        <v>0.28000000000000003</v>
      </c>
      <c r="KN85" s="4">
        <v>0.28000000000000003</v>
      </c>
      <c r="KO85" s="4">
        <v>0.28000000000000003</v>
      </c>
      <c r="KQ85" s="4">
        <v>0.28000000000000003</v>
      </c>
      <c r="KR85" s="4">
        <v>0.28000000000000003</v>
      </c>
      <c r="KS85" s="4">
        <v>0.24</v>
      </c>
      <c r="KT85" s="4">
        <v>0.2</v>
      </c>
      <c r="KU85" s="4">
        <v>0.2</v>
      </c>
      <c r="KV85" s="4">
        <v>0.2</v>
      </c>
      <c r="KX85" s="4">
        <v>0.2</v>
      </c>
      <c r="KY85" s="4">
        <v>0.2</v>
      </c>
      <c r="KZ85" s="4">
        <v>0.37</v>
      </c>
      <c r="LA85" s="4">
        <v>0.54</v>
      </c>
      <c r="LB85" s="4">
        <v>0.54</v>
      </c>
      <c r="LC85" s="4">
        <v>0.54</v>
      </c>
      <c r="LE85" s="4">
        <v>0.54</v>
      </c>
      <c r="LF85" s="4">
        <v>0.54</v>
      </c>
      <c r="LG85" s="4">
        <v>0.54</v>
      </c>
      <c r="LH85" s="4">
        <v>0.54</v>
      </c>
      <c r="LI85" s="4">
        <v>0.36</v>
      </c>
      <c r="LJ85" s="4">
        <v>0.18</v>
      </c>
      <c r="LL85" s="4">
        <v>0.18</v>
      </c>
      <c r="LM85" s="4">
        <v>0.18</v>
      </c>
      <c r="LN85" s="4">
        <v>0.18</v>
      </c>
      <c r="LO85" s="4">
        <v>0.18</v>
      </c>
      <c r="LP85" s="4">
        <v>0.18</v>
      </c>
      <c r="LQ85" s="4">
        <v>0.25</v>
      </c>
      <c r="LS85" s="4">
        <v>0.32</v>
      </c>
      <c r="LT85" s="4">
        <v>0.32</v>
      </c>
      <c r="LU85" s="4">
        <v>0.32</v>
      </c>
      <c r="LV85" s="4">
        <v>0.32</v>
      </c>
      <c r="LW85" s="4">
        <v>0.32</v>
      </c>
      <c r="LX85" s="4">
        <v>0.32</v>
      </c>
      <c r="LZ85" s="4">
        <v>0.18</v>
      </c>
      <c r="MA85" s="4">
        <v>0.03</v>
      </c>
      <c r="MB85" s="4">
        <v>0.03</v>
      </c>
      <c r="MC85" s="4">
        <v>0.03</v>
      </c>
      <c r="MD85" s="4">
        <v>0.03</v>
      </c>
      <c r="ME85" s="4">
        <v>0.03</v>
      </c>
      <c r="MG85" s="4">
        <v>0.03</v>
      </c>
      <c r="MH85" s="4">
        <v>0.03</v>
      </c>
      <c r="MI85" s="4">
        <v>0.03</v>
      </c>
      <c r="MJ85" s="4">
        <v>0.03</v>
      </c>
      <c r="MK85" s="4">
        <v>0.03</v>
      </c>
      <c r="ML85" s="4">
        <v>0.03</v>
      </c>
      <c r="MN85" s="4">
        <v>0.03</v>
      </c>
      <c r="MO85" s="4">
        <v>0.03</v>
      </c>
      <c r="MP85" s="4">
        <v>0.03</v>
      </c>
      <c r="MQ85" s="4">
        <v>0.03</v>
      </c>
      <c r="MR85" s="4">
        <v>0.03</v>
      </c>
      <c r="MS85" s="4">
        <v>0.03</v>
      </c>
      <c r="MU85" s="4">
        <v>0.03</v>
      </c>
      <c r="MV85" s="4">
        <v>0.03</v>
      </c>
      <c r="MW85" s="4">
        <v>0.03</v>
      </c>
      <c r="MX85" s="4">
        <v>0.03</v>
      </c>
      <c r="MY85" s="4">
        <v>0.03</v>
      </c>
      <c r="MZ85" s="4">
        <v>0.03</v>
      </c>
      <c r="NB85" s="4">
        <v>0.03</v>
      </c>
      <c r="NC85" s="4">
        <v>0.03</v>
      </c>
      <c r="ND85" s="4">
        <v>0.03</v>
      </c>
      <c r="NE85" s="4">
        <v>0.03</v>
      </c>
      <c r="NF85" s="4">
        <v>0.03</v>
      </c>
      <c r="NG85" s="4">
        <v>0.03</v>
      </c>
      <c r="NI85" s="4">
        <v>0.03</v>
      </c>
      <c r="NJ85" s="4">
        <v>0.03</v>
      </c>
      <c r="NK85" s="4">
        <v>0.03</v>
      </c>
      <c r="NL85" s="4">
        <v>0.03</v>
      </c>
      <c r="NM85" s="4">
        <v>0.03</v>
      </c>
      <c r="NN85" s="4">
        <v>0.03</v>
      </c>
      <c r="NP85" s="4">
        <v>0.02</v>
      </c>
      <c r="YK85" s="4">
        <v>0.05</v>
      </c>
      <c r="YL85" s="4">
        <v>0.19</v>
      </c>
      <c r="YM85" s="4">
        <v>0.19</v>
      </c>
      <c r="YN85" s="4">
        <v>0.19</v>
      </c>
      <c r="YO85" s="4">
        <v>0.19</v>
      </c>
      <c r="YQ85" s="4">
        <v>0.19</v>
      </c>
      <c r="YR85" s="4">
        <v>0.19</v>
      </c>
      <c r="YS85" s="4">
        <v>0.19</v>
      </c>
      <c r="YT85" s="4">
        <v>0.14000000000000001</v>
      </c>
    </row>
    <row r="86" spans="1:700" hidden="1">
      <c r="A86" s="764" t="s">
        <v>932</v>
      </c>
      <c r="B86" s="764"/>
      <c r="C86" s="764"/>
      <c r="D86" s="764"/>
      <c r="E86" s="764">
        <v>420</v>
      </c>
      <c r="F86" s="764">
        <v>293.04000000000002</v>
      </c>
      <c r="G86" s="764">
        <v>390600</v>
      </c>
      <c r="H86" s="772"/>
      <c r="I86" s="764">
        <f t="shared" si="7"/>
        <v>293.04000000000002</v>
      </c>
      <c r="AF86" s="4">
        <v>1.58</v>
      </c>
      <c r="AG86" s="4">
        <v>1.58</v>
      </c>
      <c r="AH86" s="4">
        <v>1.58</v>
      </c>
      <c r="AK86" s="4">
        <v>1.58</v>
      </c>
      <c r="AL86" s="4">
        <v>1.58</v>
      </c>
      <c r="AM86" s="4">
        <v>1.58</v>
      </c>
      <c r="AN86" s="4">
        <v>1.58</v>
      </c>
      <c r="AO86" s="4">
        <v>1.58</v>
      </c>
      <c r="JO86" s="4">
        <v>0.47</v>
      </c>
      <c r="JP86" s="4">
        <v>0.93</v>
      </c>
      <c r="JQ86" s="4">
        <v>0.93</v>
      </c>
      <c r="JR86" s="4">
        <v>0.93</v>
      </c>
      <c r="JS86" s="4">
        <v>0.93</v>
      </c>
      <c r="JT86" s="4">
        <v>0.93</v>
      </c>
      <c r="JV86" s="4">
        <v>0.93</v>
      </c>
      <c r="JW86" s="4">
        <v>0.93</v>
      </c>
      <c r="JX86" s="4">
        <v>0.93</v>
      </c>
      <c r="JY86" s="4">
        <v>0.93</v>
      </c>
      <c r="JZ86" s="4">
        <v>0.93</v>
      </c>
      <c r="KA86" s="4">
        <v>0.93</v>
      </c>
      <c r="KC86" s="4">
        <v>0.93</v>
      </c>
      <c r="KD86" s="4">
        <v>0.93</v>
      </c>
      <c r="KE86" s="4">
        <v>0.93</v>
      </c>
      <c r="KF86" s="4">
        <v>0.93</v>
      </c>
      <c r="KG86" s="4">
        <v>0.93</v>
      </c>
      <c r="KH86" s="4">
        <v>0.93</v>
      </c>
      <c r="KJ86" s="4">
        <v>0.93</v>
      </c>
      <c r="KK86" s="4">
        <v>0.93</v>
      </c>
      <c r="KL86" s="4">
        <v>0.93</v>
      </c>
      <c r="KM86" s="4">
        <v>0.93</v>
      </c>
      <c r="KN86" s="4">
        <v>0.93</v>
      </c>
      <c r="KO86" s="4">
        <v>0.93</v>
      </c>
      <c r="KQ86" s="4">
        <v>0.93</v>
      </c>
      <c r="KR86" s="4">
        <v>0.93</v>
      </c>
      <c r="KS86" s="4">
        <v>3.28</v>
      </c>
      <c r="KT86" s="4">
        <v>5.62</v>
      </c>
      <c r="KU86" s="4">
        <v>5.62</v>
      </c>
      <c r="KV86" s="4">
        <v>5.62</v>
      </c>
      <c r="KX86" s="4">
        <v>5.62</v>
      </c>
      <c r="KY86" s="4">
        <v>5.62</v>
      </c>
      <c r="KZ86" s="4">
        <v>5.62</v>
      </c>
      <c r="LA86" s="4">
        <v>5.62</v>
      </c>
      <c r="LB86" s="4">
        <v>5.62</v>
      </c>
      <c r="LC86" s="4">
        <v>5.62</v>
      </c>
      <c r="LE86" s="4">
        <v>5.62</v>
      </c>
      <c r="LF86" s="4">
        <v>5.62</v>
      </c>
      <c r="LG86" s="4">
        <v>5.62</v>
      </c>
      <c r="LH86" s="4">
        <v>5.62</v>
      </c>
      <c r="LI86" s="4">
        <v>5.62</v>
      </c>
      <c r="LJ86" s="4">
        <v>5.62</v>
      </c>
      <c r="LL86" s="4">
        <v>5.62</v>
      </c>
      <c r="LM86" s="4">
        <v>5.62</v>
      </c>
      <c r="LN86" s="4">
        <v>11.32</v>
      </c>
      <c r="LO86" s="4">
        <v>17.010000000000002</v>
      </c>
      <c r="LP86" s="4">
        <v>17.010000000000002</v>
      </c>
      <c r="LQ86" s="4">
        <v>17.010000000000002</v>
      </c>
      <c r="LS86" s="4">
        <v>17.010000000000002</v>
      </c>
      <c r="LT86" s="4">
        <v>17.010000000000002</v>
      </c>
      <c r="LU86" s="4">
        <v>17.010000000000002</v>
      </c>
      <c r="LV86" s="4">
        <v>10.73</v>
      </c>
      <c r="LW86" s="4">
        <v>4.45</v>
      </c>
      <c r="LX86" s="4">
        <v>4.45</v>
      </c>
      <c r="LZ86" s="4">
        <v>4.45</v>
      </c>
      <c r="MA86" s="4">
        <v>4.45</v>
      </c>
      <c r="MB86" s="4">
        <v>4.45</v>
      </c>
      <c r="MC86" s="4">
        <v>4.45</v>
      </c>
      <c r="MD86" s="4">
        <v>4.45</v>
      </c>
      <c r="ME86" s="4">
        <v>5.82</v>
      </c>
      <c r="MG86" s="4">
        <v>7.19</v>
      </c>
      <c r="MH86" s="4">
        <v>7.19</v>
      </c>
      <c r="MI86" s="4">
        <v>7.19</v>
      </c>
      <c r="MJ86" s="4">
        <v>7.19</v>
      </c>
      <c r="MK86" s="4">
        <v>7.19</v>
      </c>
      <c r="ML86" s="4">
        <v>7.19</v>
      </c>
      <c r="MN86" s="4">
        <v>7.19</v>
      </c>
      <c r="MO86" s="4">
        <v>7.19</v>
      </c>
      <c r="MP86" s="4">
        <v>4.0599999999999996</v>
      </c>
      <c r="MQ86" s="4">
        <v>0.93</v>
      </c>
      <c r="MR86" s="4">
        <v>0.93</v>
      </c>
      <c r="MS86" s="4">
        <v>0.93</v>
      </c>
      <c r="MU86" s="4">
        <v>0.93</v>
      </c>
      <c r="MV86" s="4">
        <v>0.93</v>
      </c>
      <c r="MW86" s="4">
        <v>0.93</v>
      </c>
      <c r="MX86" s="4">
        <v>0.93</v>
      </c>
      <c r="MY86" s="4">
        <v>0.93</v>
      </c>
      <c r="MZ86" s="4">
        <v>0.93</v>
      </c>
      <c r="NB86" s="4">
        <v>0.93</v>
      </c>
      <c r="NC86" s="4">
        <v>0.93</v>
      </c>
      <c r="ND86" s="4">
        <v>0.93</v>
      </c>
      <c r="NE86" s="4">
        <v>0.93</v>
      </c>
      <c r="NF86" s="4">
        <v>0.93</v>
      </c>
      <c r="NG86" s="4">
        <v>0.93</v>
      </c>
      <c r="NI86" s="4">
        <v>0.93</v>
      </c>
      <c r="NJ86" s="4">
        <v>0.93</v>
      </c>
      <c r="NK86" s="4">
        <v>0.93</v>
      </c>
      <c r="NL86" s="4">
        <v>0.93</v>
      </c>
      <c r="NM86" s="4">
        <v>0.93</v>
      </c>
      <c r="NN86" s="4">
        <v>0.93</v>
      </c>
      <c r="NP86" s="4">
        <v>0.47</v>
      </c>
      <c r="YK86" s="4">
        <v>1.31</v>
      </c>
      <c r="YL86" s="4">
        <v>5.25</v>
      </c>
      <c r="YM86" s="4">
        <v>5.25</v>
      </c>
      <c r="YN86" s="4">
        <v>5.25</v>
      </c>
      <c r="YO86" s="4">
        <v>5.25</v>
      </c>
      <c r="YQ86" s="4">
        <v>5.25</v>
      </c>
      <c r="YR86" s="4">
        <v>5.25</v>
      </c>
      <c r="YS86" s="4">
        <v>5.25</v>
      </c>
      <c r="YT86" s="4">
        <v>3.94</v>
      </c>
    </row>
    <row r="87" spans="1:700" hidden="1">
      <c r="A87" s="764" t="s">
        <v>933</v>
      </c>
      <c r="B87" s="764"/>
      <c r="C87" s="764"/>
      <c r="D87" s="764"/>
      <c r="E87" s="764">
        <v>375</v>
      </c>
      <c r="F87" s="764">
        <v>208.6</v>
      </c>
      <c r="G87" s="764">
        <v>397500</v>
      </c>
      <c r="H87" s="772"/>
      <c r="I87" s="764">
        <f t="shared" si="7"/>
        <v>208.6</v>
      </c>
      <c r="AF87" s="4">
        <v>1.41</v>
      </c>
      <c r="AG87" s="4">
        <v>1.41</v>
      </c>
      <c r="AH87" s="4">
        <v>1.41</v>
      </c>
      <c r="AK87" s="4">
        <v>1.41</v>
      </c>
      <c r="AL87" s="4">
        <v>1.41</v>
      </c>
      <c r="AM87" s="4">
        <v>1.41</v>
      </c>
      <c r="AN87" s="4">
        <v>1.41</v>
      </c>
      <c r="AO87" s="4">
        <v>1.41</v>
      </c>
      <c r="JO87" s="4">
        <v>0.42</v>
      </c>
      <c r="JP87" s="4">
        <v>0.83</v>
      </c>
      <c r="JQ87" s="4">
        <v>0.83</v>
      </c>
      <c r="JR87" s="4">
        <v>0.83</v>
      </c>
      <c r="JS87" s="4">
        <v>0.83</v>
      </c>
      <c r="JT87" s="4">
        <v>0.83</v>
      </c>
      <c r="JV87" s="4">
        <v>0.83</v>
      </c>
      <c r="JW87" s="4">
        <v>0.83</v>
      </c>
      <c r="JX87" s="4">
        <v>0.83</v>
      </c>
      <c r="JY87" s="4">
        <v>0.83</v>
      </c>
      <c r="JZ87" s="4">
        <v>0.83</v>
      </c>
      <c r="KA87" s="4">
        <v>0.83</v>
      </c>
      <c r="KC87" s="4">
        <v>0.83</v>
      </c>
      <c r="KD87" s="4">
        <v>0.83</v>
      </c>
      <c r="KE87" s="4">
        <v>0.83</v>
      </c>
      <c r="KF87" s="4">
        <v>0.83</v>
      </c>
      <c r="KG87" s="4">
        <v>0.83</v>
      </c>
      <c r="KH87" s="4">
        <v>0.83</v>
      </c>
      <c r="KJ87" s="4">
        <v>0.83</v>
      </c>
      <c r="KK87" s="4">
        <v>0.83</v>
      </c>
      <c r="KL87" s="4">
        <v>0.83</v>
      </c>
      <c r="KM87" s="4">
        <v>0.83</v>
      </c>
      <c r="KN87" s="4">
        <v>0.83</v>
      </c>
      <c r="KO87" s="4">
        <v>0.83</v>
      </c>
      <c r="KQ87" s="4">
        <v>0.83</v>
      </c>
      <c r="KR87" s="4">
        <v>0.83</v>
      </c>
      <c r="KS87" s="4">
        <v>0.83</v>
      </c>
      <c r="KT87" s="4">
        <v>0.83</v>
      </c>
      <c r="KU87" s="4">
        <v>0.83</v>
      </c>
      <c r="KV87" s="4">
        <v>0.83</v>
      </c>
      <c r="KX87" s="4">
        <v>0.83</v>
      </c>
      <c r="KY87" s="4">
        <v>0.83</v>
      </c>
      <c r="KZ87" s="4">
        <v>0.83</v>
      </c>
      <c r="LA87" s="4">
        <v>0.83</v>
      </c>
      <c r="LB87" s="4">
        <v>0.83</v>
      </c>
      <c r="LC87" s="4">
        <v>0.83</v>
      </c>
      <c r="LE87" s="4">
        <v>0.83</v>
      </c>
      <c r="LF87" s="4">
        <v>0.83</v>
      </c>
      <c r="LG87" s="4">
        <v>0.83</v>
      </c>
      <c r="LH87" s="4">
        <v>0.83</v>
      </c>
      <c r="LI87" s="4">
        <v>0.83</v>
      </c>
      <c r="LJ87" s="4">
        <v>0.83</v>
      </c>
      <c r="LL87" s="4">
        <v>0.83</v>
      </c>
      <c r="LM87" s="4">
        <v>0.83</v>
      </c>
      <c r="LN87" s="4">
        <v>0.83</v>
      </c>
      <c r="LO87" s="4">
        <v>0.83</v>
      </c>
      <c r="LP87" s="4">
        <v>0.83</v>
      </c>
      <c r="LQ87" s="4">
        <v>0.83</v>
      </c>
      <c r="LS87" s="4">
        <v>0.83</v>
      </c>
      <c r="LT87" s="4">
        <v>0.83</v>
      </c>
      <c r="LU87" s="4">
        <v>0.83</v>
      </c>
      <c r="LV87" s="4">
        <v>0.83</v>
      </c>
      <c r="LW87" s="4">
        <v>0.83</v>
      </c>
      <c r="LX87" s="4">
        <v>0.83</v>
      </c>
      <c r="LZ87" s="4">
        <v>0.83</v>
      </c>
      <c r="MA87" s="4">
        <v>0.83</v>
      </c>
      <c r="MB87" s="4">
        <v>0.83</v>
      </c>
      <c r="MC87" s="4">
        <v>0.83</v>
      </c>
      <c r="MD87" s="4">
        <v>0.83</v>
      </c>
      <c r="ME87" s="4">
        <v>0.83</v>
      </c>
      <c r="MG87" s="4">
        <v>0.83</v>
      </c>
      <c r="MH87" s="4">
        <v>0.83</v>
      </c>
      <c r="MI87" s="4">
        <v>0.83</v>
      </c>
      <c r="MJ87" s="4">
        <v>0.83</v>
      </c>
      <c r="MK87" s="4">
        <v>0.83</v>
      </c>
      <c r="ML87" s="4">
        <v>0.83</v>
      </c>
      <c r="MN87" s="4">
        <v>0.83</v>
      </c>
      <c r="MO87" s="4">
        <v>0.83</v>
      </c>
      <c r="MP87" s="4">
        <v>0.83</v>
      </c>
      <c r="MQ87" s="4">
        <v>0.83</v>
      </c>
      <c r="MR87" s="4">
        <v>0.83</v>
      </c>
      <c r="MS87" s="4">
        <v>0.83</v>
      </c>
      <c r="MU87" s="4">
        <v>0.83</v>
      </c>
      <c r="MV87" s="4">
        <v>0.83</v>
      </c>
      <c r="MW87" s="4">
        <v>0.83</v>
      </c>
      <c r="MX87" s="4">
        <v>0.83</v>
      </c>
      <c r="MY87" s="4">
        <v>0.83</v>
      </c>
      <c r="MZ87" s="4">
        <v>2.93</v>
      </c>
      <c r="NB87" s="4">
        <v>5.0199999999999996</v>
      </c>
      <c r="NC87" s="4">
        <v>5.0199999999999996</v>
      </c>
      <c r="ND87" s="4">
        <v>5.0199999999999996</v>
      </c>
      <c r="NE87" s="4">
        <v>5.0199999999999996</v>
      </c>
      <c r="NF87" s="4">
        <v>5.0199999999999996</v>
      </c>
      <c r="NG87" s="4">
        <v>5.0199999999999996</v>
      </c>
      <c r="NI87" s="4">
        <v>5.0199999999999996</v>
      </c>
      <c r="NJ87" s="4">
        <v>5.0199999999999996</v>
      </c>
      <c r="NK87" s="4">
        <v>5.0199999999999996</v>
      </c>
      <c r="NL87" s="4">
        <v>5.0199999999999996</v>
      </c>
      <c r="NM87" s="4">
        <v>5.0199999999999996</v>
      </c>
      <c r="NN87" s="4">
        <v>4.72</v>
      </c>
      <c r="NP87" s="4">
        <v>4.01</v>
      </c>
      <c r="NQ87" s="4">
        <v>3.59</v>
      </c>
      <c r="NR87" s="4">
        <v>3.59</v>
      </c>
      <c r="NS87" s="4">
        <v>3.59</v>
      </c>
      <c r="NT87" s="4">
        <v>3.59</v>
      </c>
      <c r="NU87" s="4">
        <v>3.59</v>
      </c>
      <c r="NW87" s="4">
        <v>8.9700000000000006</v>
      </c>
      <c r="NX87" s="4">
        <v>14.36</v>
      </c>
      <c r="NY87" s="4">
        <v>14.36</v>
      </c>
      <c r="NZ87" s="4">
        <v>14.36</v>
      </c>
      <c r="OA87" s="4">
        <v>14.36</v>
      </c>
      <c r="OB87" s="4">
        <v>14.36</v>
      </c>
      <c r="OD87" s="4">
        <v>14.36</v>
      </c>
      <c r="OE87" s="4">
        <v>7.18</v>
      </c>
      <c r="PA87" s="4">
        <v>0.79</v>
      </c>
      <c r="PB87" s="4">
        <v>2.36</v>
      </c>
      <c r="PC87" s="4">
        <v>2.36</v>
      </c>
      <c r="PD87" s="4">
        <v>2.36</v>
      </c>
      <c r="PF87" s="4">
        <v>2.36</v>
      </c>
      <c r="PG87" s="4">
        <v>2.36</v>
      </c>
      <c r="PH87" s="4">
        <v>2.36</v>
      </c>
      <c r="PI87" s="4">
        <v>2.36</v>
      </c>
      <c r="PJ87" s="4">
        <v>2.36</v>
      </c>
      <c r="PK87" s="4">
        <v>2.36</v>
      </c>
      <c r="PM87" s="4">
        <v>2.36</v>
      </c>
      <c r="PN87" s="4">
        <v>3.58</v>
      </c>
      <c r="PO87" s="4">
        <v>4.1900000000000004</v>
      </c>
      <c r="PP87" s="4">
        <v>4.1900000000000004</v>
      </c>
      <c r="PQ87" s="4">
        <v>4.1900000000000004</v>
      </c>
      <c r="PR87" s="4">
        <v>4.1900000000000004</v>
      </c>
      <c r="PT87" s="4">
        <v>4.1900000000000004</v>
      </c>
      <c r="PY87" s="4">
        <v>5.58</v>
      </c>
      <c r="QA87" s="4">
        <v>5.58</v>
      </c>
      <c r="QB87" s="4">
        <v>5.58</v>
      </c>
      <c r="QC87" s="4">
        <v>5.58</v>
      </c>
      <c r="QD87" s="4">
        <v>4.1900000000000004</v>
      </c>
      <c r="YK87" s="4">
        <v>1.17</v>
      </c>
      <c r="YL87" s="4">
        <v>4.6900000000000004</v>
      </c>
      <c r="YM87" s="4">
        <v>4.6900000000000004</v>
      </c>
      <c r="YN87" s="4">
        <v>4.6900000000000004</v>
      </c>
      <c r="YO87" s="4">
        <v>4.6900000000000004</v>
      </c>
      <c r="YQ87" s="4">
        <v>4.6900000000000004</v>
      </c>
      <c r="YR87" s="4">
        <v>4.6900000000000004</v>
      </c>
      <c r="YS87" s="4">
        <v>4.6900000000000004</v>
      </c>
      <c r="YT87" s="4">
        <v>3.52</v>
      </c>
    </row>
    <row r="88" spans="1:700" hidden="1">
      <c r="A88" s="764" t="s">
        <v>892</v>
      </c>
      <c r="B88" s="764"/>
      <c r="C88" s="764"/>
      <c r="D88" s="764"/>
      <c r="E88" s="764">
        <v>22</v>
      </c>
      <c r="F88" s="764">
        <v>11.52</v>
      </c>
      <c r="G88" s="764">
        <v>325600</v>
      </c>
      <c r="H88" s="772"/>
      <c r="I88" s="764">
        <f t="shared" si="7"/>
        <v>11.52</v>
      </c>
      <c r="AK88" s="4">
        <v>0.08</v>
      </c>
      <c r="AL88" s="4">
        <v>0.08</v>
      </c>
      <c r="AM88" s="4">
        <v>0.08</v>
      </c>
      <c r="AN88" s="4">
        <v>0.08</v>
      </c>
      <c r="AO88" s="4">
        <v>0.08</v>
      </c>
      <c r="AP88" s="4">
        <v>0.08</v>
      </c>
      <c r="AR88" s="4">
        <v>0.08</v>
      </c>
      <c r="AS88" s="4">
        <v>0.08</v>
      </c>
      <c r="KC88" s="4">
        <v>0.11</v>
      </c>
      <c r="KD88" s="4">
        <v>0.22</v>
      </c>
      <c r="KE88" s="4">
        <v>0.22</v>
      </c>
      <c r="KF88" s="4">
        <v>0.22</v>
      </c>
      <c r="KG88" s="4">
        <v>0.22</v>
      </c>
      <c r="KH88" s="4">
        <v>0.22</v>
      </c>
      <c r="KJ88" s="4">
        <v>0.22</v>
      </c>
      <c r="KK88" s="4">
        <v>0.22</v>
      </c>
      <c r="KL88" s="4">
        <v>0.22</v>
      </c>
      <c r="KM88" s="4">
        <v>0.22</v>
      </c>
      <c r="KN88" s="4">
        <v>0.22</v>
      </c>
      <c r="KO88" s="4">
        <v>0.22</v>
      </c>
      <c r="KQ88" s="4">
        <v>0.22</v>
      </c>
      <c r="KR88" s="4">
        <v>0.22</v>
      </c>
      <c r="KS88" s="4">
        <v>0.22</v>
      </c>
      <c r="KT88" s="4">
        <v>0.22</v>
      </c>
      <c r="KU88" s="4">
        <v>0.22</v>
      </c>
      <c r="KV88" s="4">
        <v>0.22</v>
      </c>
      <c r="KX88" s="4">
        <v>0.35</v>
      </c>
      <c r="KY88" s="4">
        <v>0.48</v>
      </c>
      <c r="KZ88" s="4">
        <v>0.48</v>
      </c>
      <c r="LA88" s="4">
        <v>0.48</v>
      </c>
      <c r="LB88" s="4">
        <v>0.48</v>
      </c>
      <c r="LC88" s="4">
        <v>0.48</v>
      </c>
      <c r="LE88" s="4">
        <v>0.48</v>
      </c>
      <c r="LF88" s="4">
        <v>0.48</v>
      </c>
      <c r="LG88" s="4">
        <v>0.48</v>
      </c>
      <c r="LH88" s="4">
        <v>0.32</v>
      </c>
      <c r="LI88" s="4">
        <v>0.16</v>
      </c>
      <c r="LJ88" s="4">
        <v>0.16</v>
      </c>
      <c r="LL88" s="4">
        <v>0.16</v>
      </c>
      <c r="LM88" s="4">
        <v>0.16</v>
      </c>
      <c r="LN88" s="4">
        <v>0.16</v>
      </c>
      <c r="LO88" s="4">
        <v>0.16</v>
      </c>
      <c r="LP88" s="4">
        <v>0.16</v>
      </c>
      <c r="LQ88" s="4">
        <v>0.16</v>
      </c>
      <c r="LS88" s="4">
        <v>0.15</v>
      </c>
      <c r="LT88" s="4">
        <v>0.14000000000000001</v>
      </c>
      <c r="LU88" s="4">
        <v>0.14000000000000001</v>
      </c>
      <c r="LV88" s="4">
        <v>0.14000000000000001</v>
      </c>
      <c r="LW88" s="4">
        <v>0.14000000000000001</v>
      </c>
      <c r="LX88" s="4">
        <v>0.14000000000000001</v>
      </c>
      <c r="LZ88" s="4">
        <v>0.14000000000000001</v>
      </c>
      <c r="MA88" s="4">
        <v>0.14000000000000001</v>
      </c>
      <c r="MB88" s="4">
        <v>0.14000000000000001</v>
      </c>
      <c r="MC88" s="4">
        <v>0.14000000000000001</v>
      </c>
      <c r="MD88" s="4">
        <v>0.14000000000000001</v>
      </c>
      <c r="ME88" s="4">
        <v>0.09</v>
      </c>
      <c r="MG88" s="4">
        <v>0.05</v>
      </c>
      <c r="MH88" s="4">
        <v>0.05</v>
      </c>
      <c r="MI88" s="4">
        <v>0.05</v>
      </c>
      <c r="MJ88" s="4">
        <v>0.05</v>
      </c>
      <c r="MK88" s="4">
        <v>0.05</v>
      </c>
      <c r="ML88" s="4">
        <v>0.05</v>
      </c>
      <c r="MN88" s="4">
        <v>0.05</v>
      </c>
      <c r="MO88" s="4">
        <v>0.05</v>
      </c>
      <c r="MP88" s="4">
        <v>0.05</v>
      </c>
      <c r="MQ88" s="4">
        <v>0.05</v>
      </c>
      <c r="MR88" s="4">
        <v>0.05</v>
      </c>
      <c r="MS88" s="4">
        <v>0.05</v>
      </c>
      <c r="MU88" s="4">
        <v>0.05</v>
      </c>
      <c r="MV88" s="4">
        <v>0.05</v>
      </c>
      <c r="MW88" s="4">
        <v>0.05</v>
      </c>
      <c r="MX88" s="4">
        <v>0.05</v>
      </c>
      <c r="MY88" s="4">
        <v>0.05</v>
      </c>
      <c r="MZ88" s="4">
        <v>0.05</v>
      </c>
      <c r="NB88" s="4">
        <v>0.05</v>
      </c>
      <c r="NC88" s="4">
        <v>0.05</v>
      </c>
      <c r="ND88" s="4">
        <v>0.05</v>
      </c>
      <c r="NE88" s="4">
        <v>0.05</v>
      </c>
      <c r="NF88" s="4">
        <v>0.05</v>
      </c>
      <c r="NG88" s="4">
        <v>0.05</v>
      </c>
      <c r="NI88" s="4">
        <v>0.05</v>
      </c>
      <c r="NJ88" s="4">
        <v>0.05</v>
      </c>
      <c r="NK88" s="4">
        <v>0.05</v>
      </c>
      <c r="NL88" s="4">
        <v>0.05</v>
      </c>
      <c r="NM88" s="4">
        <v>0.05</v>
      </c>
      <c r="NN88" s="4">
        <v>0.05</v>
      </c>
      <c r="NP88" s="4">
        <v>0.05</v>
      </c>
      <c r="NQ88" s="4">
        <v>0.05</v>
      </c>
      <c r="NR88" s="4">
        <v>0.05</v>
      </c>
      <c r="NS88" s="4">
        <v>0.05</v>
      </c>
      <c r="NT88" s="4">
        <v>0.05</v>
      </c>
      <c r="NU88" s="4">
        <v>0.05</v>
      </c>
      <c r="NW88" s="4">
        <v>0.05</v>
      </c>
      <c r="NX88" s="4">
        <v>0.05</v>
      </c>
      <c r="NY88" s="4">
        <v>0.05</v>
      </c>
      <c r="NZ88" s="4">
        <v>0.05</v>
      </c>
      <c r="OA88" s="4">
        <v>0.05</v>
      </c>
      <c r="OB88" s="4">
        <v>0.05</v>
      </c>
      <c r="OD88" s="4">
        <v>0.05</v>
      </c>
      <c r="OE88" s="4">
        <v>0.05</v>
      </c>
      <c r="OF88" s="4">
        <v>0.05</v>
      </c>
      <c r="OG88" s="4">
        <v>0.05</v>
      </c>
      <c r="OH88" s="4">
        <v>0.12</v>
      </c>
      <c r="OI88" s="4">
        <v>0.19</v>
      </c>
      <c r="OL88" s="4">
        <v>0.19</v>
      </c>
      <c r="OM88" s="4">
        <v>0.19</v>
      </c>
      <c r="ON88" s="4">
        <v>0.19</v>
      </c>
      <c r="OO88" s="4">
        <v>0.19</v>
      </c>
      <c r="OP88" s="4">
        <v>0.19</v>
      </c>
      <c r="OR88" s="4">
        <v>0.16</v>
      </c>
      <c r="OS88" s="4">
        <v>0.19</v>
      </c>
      <c r="OT88" s="4">
        <v>0.19</v>
      </c>
      <c r="OU88" s="4">
        <v>0.19</v>
      </c>
      <c r="OV88" s="4">
        <v>0.19</v>
      </c>
      <c r="OW88" s="4">
        <v>0.19</v>
      </c>
      <c r="OY88" s="4">
        <v>0.19</v>
      </c>
      <c r="OZ88" s="4">
        <v>0.28999999999999998</v>
      </c>
      <c r="PA88" s="4">
        <v>0.34</v>
      </c>
      <c r="PB88" s="4">
        <v>0.34</v>
      </c>
      <c r="PC88" s="4">
        <v>0.3</v>
      </c>
      <c r="PD88" s="4">
        <v>0.3</v>
      </c>
      <c r="PF88" s="4">
        <v>0.3</v>
      </c>
      <c r="PG88" s="4">
        <v>0.3</v>
      </c>
      <c r="PH88" s="4">
        <v>0.08</v>
      </c>
      <c r="PI88" s="4">
        <v>0.08</v>
      </c>
      <c r="PJ88" s="4">
        <v>0.08</v>
      </c>
      <c r="PK88" s="4">
        <v>0.08</v>
      </c>
      <c r="PM88" s="4">
        <v>0.08</v>
      </c>
      <c r="PN88" s="4">
        <v>0.08</v>
      </c>
      <c r="PO88" s="4">
        <v>0.08</v>
      </c>
      <c r="PP88" s="4">
        <v>0.08</v>
      </c>
      <c r="PQ88" s="4">
        <v>0.08</v>
      </c>
      <c r="PR88" s="4">
        <v>0.08</v>
      </c>
      <c r="PT88" s="4">
        <v>0.08</v>
      </c>
      <c r="PY88" s="4">
        <v>0.1</v>
      </c>
      <c r="QA88" s="4">
        <v>0.08</v>
      </c>
      <c r="YK88" s="4">
        <v>7.0000000000000007E-2</v>
      </c>
      <c r="YL88" s="4">
        <v>0.28000000000000003</v>
      </c>
      <c r="YM88" s="4">
        <v>0.28000000000000003</v>
      </c>
      <c r="YN88" s="4">
        <v>0.28000000000000003</v>
      </c>
      <c r="YO88" s="4">
        <v>0.28000000000000003</v>
      </c>
      <c r="YQ88" s="4">
        <v>0.28000000000000003</v>
      </c>
      <c r="YR88" s="4">
        <v>0.28000000000000003</v>
      </c>
      <c r="YS88" s="4">
        <v>0.28000000000000003</v>
      </c>
      <c r="YT88" s="4">
        <v>0.21</v>
      </c>
    </row>
    <row r="89" spans="1:700" hidden="1">
      <c r="A89" s="764" t="s">
        <v>893</v>
      </c>
      <c r="B89" s="764"/>
      <c r="C89" s="764"/>
      <c r="D89" s="764"/>
      <c r="E89" s="764">
        <v>27</v>
      </c>
      <c r="F89" s="764">
        <v>15.08</v>
      </c>
      <c r="G89" s="764">
        <v>617760</v>
      </c>
      <c r="H89" s="772"/>
      <c r="I89" s="764">
        <f t="shared" si="7"/>
        <v>15.08</v>
      </c>
      <c r="AK89" s="4">
        <v>0.1</v>
      </c>
      <c r="AL89" s="4">
        <v>0.1</v>
      </c>
      <c r="AM89" s="4">
        <v>0.1</v>
      </c>
      <c r="AN89" s="4">
        <v>0.1</v>
      </c>
      <c r="AO89" s="4">
        <v>0.1</v>
      </c>
      <c r="AP89" s="4">
        <v>0.1</v>
      </c>
      <c r="AR89" s="4">
        <v>0.1</v>
      </c>
      <c r="AS89" s="4">
        <v>0.1</v>
      </c>
      <c r="KM89" s="4">
        <v>0.04</v>
      </c>
      <c r="KN89" s="4">
        <v>0.09</v>
      </c>
      <c r="KO89" s="4">
        <v>0.09</v>
      </c>
      <c r="KQ89" s="4">
        <v>0.09</v>
      </c>
      <c r="KR89" s="4">
        <v>0.09</v>
      </c>
      <c r="KS89" s="4">
        <v>0.09</v>
      </c>
      <c r="KT89" s="4">
        <v>0.09</v>
      </c>
      <c r="KU89" s="4">
        <v>0.09</v>
      </c>
      <c r="KV89" s="4">
        <v>0.09</v>
      </c>
      <c r="KX89" s="4">
        <v>0.12</v>
      </c>
      <c r="KY89" s="4">
        <v>0.16</v>
      </c>
      <c r="KZ89" s="4">
        <v>0.16</v>
      </c>
      <c r="LA89" s="4">
        <v>0.16</v>
      </c>
      <c r="LB89" s="4">
        <v>0.16</v>
      </c>
      <c r="LC89" s="4">
        <v>0.16</v>
      </c>
      <c r="LE89" s="4">
        <v>0.16</v>
      </c>
      <c r="LF89" s="4">
        <v>0.16</v>
      </c>
      <c r="LG89" s="4">
        <v>0.22</v>
      </c>
      <c r="LH89" s="4">
        <v>0.3</v>
      </c>
      <c r="LI89" s="4">
        <v>0.32</v>
      </c>
      <c r="LJ89" s="4">
        <v>0.32</v>
      </c>
      <c r="LL89" s="4">
        <v>0.32</v>
      </c>
      <c r="LM89" s="4">
        <v>0.32</v>
      </c>
      <c r="LN89" s="4">
        <v>0.32</v>
      </c>
      <c r="LO89" s="4">
        <v>0.25</v>
      </c>
      <c r="LP89" s="4">
        <v>0.2</v>
      </c>
      <c r="LQ89" s="4">
        <v>0.2</v>
      </c>
      <c r="LS89" s="4">
        <v>0.2</v>
      </c>
      <c r="LT89" s="4">
        <v>0.2</v>
      </c>
      <c r="LU89" s="4">
        <v>0.2</v>
      </c>
      <c r="LV89" s="4">
        <v>0.23</v>
      </c>
      <c r="LW89" s="4">
        <v>0.26</v>
      </c>
      <c r="LX89" s="4">
        <v>0.26</v>
      </c>
      <c r="LZ89" s="4">
        <v>0.26</v>
      </c>
      <c r="MA89" s="4">
        <v>0.26</v>
      </c>
      <c r="MB89" s="4">
        <v>0.22</v>
      </c>
      <c r="MC89" s="4">
        <v>0.18</v>
      </c>
      <c r="MD89" s="4">
        <v>0.21</v>
      </c>
      <c r="ME89" s="4">
        <v>0.23</v>
      </c>
      <c r="MG89" s="4">
        <v>0.2</v>
      </c>
      <c r="MH89" s="4">
        <v>0.17</v>
      </c>
      <c r="MI89" s="4">
        <v>0.17</v>
      </c>
      <c r="MJ89" s="4">
        <v>0.17</v>
      </c>
      <c r="MK89" s="4">
        <v>0.14000000000000001</v>
      </c>
      <c r="ML89" s="4">
        <v>0.1</v>
      </c>
      <c r="MN89" s="4">
        <v>0.09</v>
      </c>
      <c r="MO89" s="4">
        <v>0.09</v>
      </c>
      <c r="MP89" s="4">
        <v>0.09</v>
      </c>
      <c r="MQ89" s="4">
        <v>0.08</v>
      </c>
      <c r="MR89" s="4">
        <v>0.08</v>
      </c>
      <c r="MS89" s="4">
        <v>0.08</v>
      </c>
      <c r="MU89" s="4">
        <v>0.08</v>
      </c>
      <c r="MV89" s="4">
        <v>0.08</v>
      </c>
      <c r="MW89" s="4">
        <v>0.08</v>
      </c>
      <c r="MX89" s="4">
        <v>7.0000000000000007E-2</v>
      </c>
      <c r="MY89" s="4">
        <v>0.06</v>
      </c>
      <c r="MZ89" s="4">
        <v>0.06</v>
      </c>
      <c r="NB89" s="4">
        <v>0.06</v>
      </c>
      <c r="NC89" s="4">
        <v>0.06</v>
      </c>
      <c r="ND89" s="4">
        <v>0.06</v>
      </c>
      <c r="NE89" s="4">
        <v>0.06</v>
      </c>
      <c r="NF89" s="4">
        <v>0.06</v>
      </c>
      <c r="NG89" s="4">
        <v>0.06</v>
      </c>
      <c r="NI89" s="4">
        <v>0.06</v>
      </c>
      <c r="NJ89" s="4">
        <v>0.06</v>
      </c>
      <c r="NK89" s="4">
        <v>0.06</v>
      </c>
      <c r="NL89" s="4">
        <v>0.06</v>
      </c>
      <c r="NM89" s="4">
        <v>0.06</v>
      </c>
      <c r="NN89" s="4">
        <v>0.06</v>
      </c>
      <c r="NP89" s="4">
        <v>0.06</v>
      </c>
      <c r="NQ89" s="4">
        <v>0.06</v>
      </c>
      <c r="NR89" s="4">
        <v>0.06</v>
      </c>
      <c r="NS89" s="4">
        <v>0.06</v>
      </c>
      <c r="NT89" s="4">
        <v>0.06</v>
      </c>
      <c r="NU89" s="4">
        <v>0.06</v>
      </c>
      <c r="NW89" s="4">
        <v>0.06</v>
      </c>
      <c r="NX89" s="4">
        <v>0.06</v>
      </c>
      <c r="NY89" s="4">
        <v>0.06</v>
      </c>
      <c r="NZ89" s="4">
        <v>0.06</v>
      </c>
      <c r="OA89" s="4">
        <v>0.06</v>
      </c>
      <c r="OB89" s="4">
        <v>0.06</v>
      </c>
      <c r="OD89" s="4">
        <v>0.06</v>
      </c>
      <c r="OE89" s="4">
        <v>0.06</v>
      </c>
      <c r="OF89" s="4">
        <v>0.06</v>
      </c>
      <c r="OG89" s="4">
        <v>0.06</v>
      </c>
      <c r="OH89" s="4">
        <v>0.06</v>
      </c>
      <c r="OI89" s="4">
        <v>0.06</v>
      </c>
      <c r="OL89" s="4">
        <v>0.06</v>
      </c>
      <c r="OM89" s="4">
        <v>0.06</v>
      </c>
      <c r="ON89" s="4">
        <v>0.06</v>
      </c>
      <c r="OO89" s="4">
        <v>0.06</v>
      </c>
      <c r="OP89" s="4">
        <v>0.06</v>
      </c>
      <c r="OR89" s="4">
        <v>0.05</v>
      </c>
      <c r="OS89" s="4">
        <v>0.05</v>
      </c>
      <c r="OT89" s="4">
        <v>0.05</v>
      </c>
      <c r="OU89" s="4">
        <v>0.05</v>
      </c>
      <c r="OV89" s="4">
        <v>0.05</v>
      </c>
      <c r="OW89" s="4">
        <v>0.05</v>
      </c>
      <c r="OY89" s="4">
        <v>0.05</v>
      </c>
      <c r="OZ89" s="4">
        <v>0.05</v>
      </c>
      <c r="PA89" s="4">
        <v>0.05</v>
      </c>
      <c r="PB89" s="4">
        <v>0.05</v>
      </c>
      <c r="PC89" s="4">
        <v>0.22</v>
      </c>
      <c r="PD89" s="4">
        <v>0.22</v>
      </c>
      <c r="PF89" s="4">
        <v>0.22</v>
      </c>
      <c r="PG89" s="4">
        <v>0.22</v>
      </c>
      <c r="PH89" s="4">
        <v>0.22</v>
      </c>
      <c r="PI89" s="4">
        <v>0.22</v>
      </c>
      <c r="PJ89" s="4">
        <v>0.22</v>
      </c>
      <c r="PK89" s="4">
        <v>0.22</v>
      </c>
      <c r="PM89" s="4">
        <v>0.22</v>
      </c>
      <c r="PN89" s="4">
        <v>0.22</v>
      </c>
      <c r="PO89" s="4">
        <v>0.26</v>
      </c>
      <c r="PP89" s="4">
        <v>0.35</v>
      </c>
      <c r="PQ89" s="4">
        <v>0.35</v>
      </c>
      <c r="PR89" s="4">
        <v>0.35</v>
      </c>
      <c r="PT89" s="4">
        <v>0.35</v>
      </c>
      <c r="PY89" s="4">
        <v>0.47</v>
      </c>
      <c r="QA89" s="4">
        <v>0.57999999999999996</v>
      </c>
      <c r="QB89" s="4">
        <v>0.93</v>
      </c>
      <c r="QC89" s="4">
        <v>0.93</v>
      </c>
      <c r="QD89" s="4">
        <v>0.93</v>
      </c>
      <c r="QE89" s="4">
        <v>0.93</v>
      </c>
      <c r="QF89" s="4">
        <v>0.74</v>
      </c>
      <c r="QH89" s="4">
        <v>0.17</v>
      </c>
      <c r="QI89" s="4">
        <v>0.17</v>
      </c>
      <c r="QJ89" s="4">
        <v>0.17</v>
      </c>
      <c r="QK89" s="4">
        <v>0.17</v>
      </c>
      <c r="QL89" s="4">
        <v>0.17</v>
      </c>
      <c r="QM89" s="4">
        <v>0.17</v>
      </c>
      <c r="QO89" s="4">
        <v>0.18</v>
      </c>
      <c r="QP89" s="4">
        <v>0.23</v>
      </c>
      <c r="QQ89" s="4">
        <v>0.23</v>
      </c>
      <c r="QR89" s="4">
        <v>0.23</v>
      </c>
      <c r="QS89" s="4">
        <v>0.23</v>
      </c>
      <c r="QT89" s="4">
        <v>0.17</v>
      </c>
      <c r="YK89" s="4">
        <v>0.08</v>
      </c>
      <c r="YL89" s="4">
        <v>0.34</v>
      </c>
      <c r="YM89" s="4">
        <v>0.34</v>
      </c>
      <c r="YN89" s="4">
        <v>0.34</v>
      </c>
      <c r="YO89" s="4">
        <v>0.34</v>
      </c>
      <c r="YQ89" s="4">
        <v>0.34</v>
      </c>
      <c r="YR89" s="4">
        <v>0.34</v>
      </c>
      <c r="YS89" s="4">
        <v>0.34</v>
      </c>
      <c r="YT89" s="4">
        <v>0.25</v>
      </c>
    </row>
    <row r="90" spans="1:700" hidden="1">
      <c r="A90" s="764" t="s">
        <v>894</v>
      </c>
      <c r="B90" s="764"/>
      <c r="C90" s="764"/>
      <c r="D90" s="764"/>
      <c r="E90" s="764">
        <v>7</v>
      </c>
      <c r="F90" s="764">
        <v>2.62</v>
      </c>
      <c r="G90" s="764">
        <v>226800</v>
      </c>
      <c r="H90" s="772"/>
      <c r="I90" s="764">
        <f t="shared" si="7"/>
        <v>2.62</v>
      </c>
      <c r="AK90" s="4">
        <v>0.03</v>
      </c>
      <c r="AL90" s="4">
        <v>0.03</v>
      </c>
      <c r="AM90" s="4">
        <v>0.03</v>
      </c>
      <c r="AN90" s="4">
        <v>0.03</v>
      </c>
      <c r="AO90" s="4">
        <v>0.03</v>
      </c>
      <c r="AP90" s="4">
        <v>0.03</v>
      </c>
      <c r="AR90" s="4">
        <v>0.03</v>
      </c>
      <c r="AS90" s="4">
        <v>0.03</v>
      </c>
      <c r="KX90" s="4">
        <v>0.06</v>
      </c>
      <c r="KY90" s="4">
        <v>0.12</v>
      </c>
      <c r="KZ90" s="4">
        <v>0.12</v>
      </c>
      <c r="LA90" s="4">
        <v>0.12</v>
      </c>
      <c r="LB90" s="4">
        <v>0.12</v>
      </c>
      <c r="LC90" s="4">
        <v>0.12</v>
      </c>
      <c r="LE90" s="4">
        <v>0.12</v>
      </c>
      <c r="LF90" s="4">
        <v>0.12</v>
      </c>
      <c r="LG90" s="4">
        <v>0.12</v>
      </c>
      <c r="LH90" s="4">
        <v>0.12</v>
      </c>
      <c r="LI90" s="4">
        <v>0.12</v>
      </c>
      <c r="LJ90" s="4">
        <v>0.12</v>
      </c>
      <c r="LL90" s="4">
        <v>0.12</v>
      </c>
      <c r="LM90" s="4">
        <v>0.12</v>
      </c>
      <c r="LN90" s="4">
        <v>0.12</v>
      </c>
      <c r="LO90" s="4">
        <v>0.12</v>
      </c>
      <c r="LP90" s="4">
        <v>0.12</v>
      </c>
      <c r="LQ90" s="4">
        <v>0.12</v>
      </c>
      <c r="LS90" s="4">
        <v>0.2</v>
      </c>
      <c r="LT90" s="4">
        <v>0.28000000000000003</v>
      </c>
      <c r="LU90" s="4">
        <v>0.28000000000000003</v>
      </c>
      <c r="LV90" s="4">
        <v>0.28000000000000003</v>
      </c>
      <c r="LW90" s="4">
        <v>0.28000000000000003</v>
      </c>
      <c r="LX90" s="4">
        <v>0.28000000000000003</v>
      </c>
      <c r="LZ90" s="4">
        <v>0.28000000000000003</v>
      </c>
      <c r="MA90" s="4">
        <v>0.18</v>
      </c>
      <c r="MB90" s="4">
        <v>0.08</v>
      </c>
      <c r="MC90" s="4">
        <v>0.08</v>
      </c>
      <c r="MD90" s="4">
        <v>0.08</v>
      </c>
      <c r="ME90" s="4">
        <v>0.08</v>
      </c>
      <c r="MG90" s="4">
        <v>0.08</v>
      </c>
      <c r="MH90" s="4">
        <v>0.08</v>
      </c>
      <c r="MI90" s="4">
        <v>0.08</v>
      </c>
      <c r="MJ90" s="4">
        <v>7.0000000000000007E-2</v>
      </c>
      <c r="MK90" s="4">
        <v>7.0000000000000007E-2</v>
      </c>
      <c r="ML90" s="4">
        <v>7.0000000000000007E-2</v>
      </c>
      <c r="MN90" s="4">
        <v>7.0000000000000007E-2</v>
      </c>
      <c r="MO90" s="4">
        <v>7.0000000000000007E-2</v>
      </c>
      <c r="MP90" s="4">
        <v>7.0000000000000007E-2</v>
      </c>
      <c r="MQ90" s="4">
        <v>7.0000000000000007E-2</v>
      </c>
      <c r="MR90" s="4">
        <v>0.04</v>
      </c>
      <c r="MS90" s="4">
        <v>0.02</v>
      </c>
      <c r="MU90" s="4">
        <v>0.02</v>
      </c>
      <c r="MV90" s="4">
        <v>0.02</v>
      </c>
      <c r="MW90" s="4">
        <v>0.02</v>
      </c>
      <c r="MX90" s="4">
        <v>0.02</v>
      </c>
      <c r="MY90" s="4">
        <v>0.02</v>
      </c>
      <c r="MZ90" s="4">
        <v>0.02</v>
      </c>
      <c r="NB90" s="4">
        <v>0.02</v>
      </c>
      <c r="NC90" s="4">
        <v>0.02</v>
      </c>
      <c r="ND90" s="4">
        <v>0.02</v>
      </c>
      <c r="NE90" s="4">
        <v>0.02</v>
      </c>
      <c r="NF90" s="4">
        <v>0.02</v>
      </c>
      <c r="NG90" s="4">
        <v>0.02</v>
      </c>
      <c r="NI90" s="4">
        <v>0.02</v>
      </c>
      <c r="NJ90" s="4">
        <v>0.02</v>
      </c>
      <c r="NK90" s="4">
        <v>0.02</v>
      </c>
      <c r="NL90" s="4">
        <v>0.02</v>
      </c>
      <c r="NM90" s="4">
        <v>0.02</v>
      </c>
      <c r="NN90" s="4">
        <v>0.02</v>
      </c>
      <c r="NP90" s="4">
        <v>0.02</v>
      </c>
      <c r="NQ90" s="4">
        <v>0.02</v>
      </c>
      <c r="NR90" s="4">
        <v>0.02</v>
      </c>
      <c r="NS90" s="4">
        <v>0.02</v>
      </c>
      <c r="NT90" s="4">
        <v>0.02</v>
      </c>
      <c r="NU90" s="4">
        <v>0.02</v>
      </c>
      <c r="NW90" s="4">
        <v>0.02</v>
      </c>
      <c r="NX90" s="4">
        <v>0.02</v>
      </c>
      <c r="NY90" s="4">
        <v>0.02</v>
      </c>
      <c r="NZ90" s="4">
        <v>0.02</v>
      </c>
      <c r="OA90" s="4">
        <v>0.02</v>
      </c>
      <c r="OB90" s="4">
        <v>0.02</v>
      </c>
      <c r="OD90" s="4">
        <v>0.02</v>
      </c>
      <c r="OE90" s="4">
        <v>0.02</v>
      </c>
      <c r="OF90" s="4">
        <v>0.02</v>
      </c>
      <c r="OG90" s="4">
        <v>0.02</v>
      </c>
      <c r="OH90" s="4">
        <v>0.02</v>
      </c>
      <c r="OI90" s="4">
        <v>0.02</v>
      </c>
      <c r="OL90" s="4">
        <v>0.02</v>
      </c>
      <c r="OM90" s="4">
        <v>0.02</v>
      </c>
      <c r="ON90" s="4">
        <v>0.02</v>
      </c>
      <c r="OO90" s="4">
        <v>0.02</v>
      </c>
      <c r="OP90" s="4">
        <v>0.02</v>
      </c>
      <c r="OR90" s="4">
        <v>0.01</v>
      </c>
      <c r="OS90" s="4">
        <v>0.01</v>
      </c>
      <c r="OT90" s="4">
        <v>0.01</v>
      </c>
      <c r="OU90" s="4">
        <v>0.01</v>
      </c>
      <c r="OV90" s="4">
        <v>0.01</v>
      </c>
      <c r="OW90" s="4">
        <v>0.01</v>
      </c>
      <c r="OY90" s="4">
        <v>0.01</v>
      </c>
      <c r="OZ90" s="4">
        <v>0.01</v>
      </c>
      <c r="PA90" s="4">
        <v>0.01</v>
      </c>
      <c r="PB90" s="4">
        <v>0.01</v>
      </c>
      <c r="YK90" s="4">
        <v>0.02</v>
      </c>
      <c r="YL90" s="4">
        <v>0.09</v>
      </c>
      <c r="YM90" s="4">
        <v>0.09</v>
      </c>
      <c r="YN90" s="4">
        <v>0.09</v>
      </c>
      <c r="YO90" s="4">
        <v>0.09</v>
      </c>
      <c r="YQ90" s="4">
        <v>0.09</v>
      </c>
      <c r="YR90" s="4">
        <v>0.09</v>
      </c>
      <c r="YS90" s="4">
        <v>0.09</v>
      </c>
      <c r="YT90" s="4">
        <v>7.0000000000000007E-2</v>
      </c>
    </row>
    <row r="91" spans="1:700" hidden="1">
      <c r="A91" s="764" t="s">
        <v>895</v>
      </c>
      <c r="B91" s="764"/>
      <c r="C91" s="764"/>
      <c r="D91" s="764"/>
      <c r="E91" s="764">
        <v>6</v>
      </c>
      <c r="F91" s="764">
        <v>1.8</v>
      </c>
      <c r="G91" s="764">
        <v>237600</v>
      </c>
      <c r="H91" s="772"/>
      <c r="I91" s="764">
        <f t="shared" si="7"/>
        <v>1.8</v>
      </c>
      <c r="AK91" s="4">
        <v>0.02</v>
      </c>
      <c r="AL91" s="4">
        <v>0.02</v>
      </c>
      <c r="AM91" s="4">
        <v>0.02</v>
      </c>
      <c r="AN91" s="4">
        <v>0.02</v>
      </c>
      <c r="AO91" s="4">
        <v>0.02</v>
      </c>
      <c r="AP91" s="4">
        <v>0.02</v>
      </c>
      <c r="AR91" s="4">
        <v>0.02</v>
      </c>
      <c r="AS91" s="4">
        <v>0.02</v>
      </c>
      <c r="KX91" s="4">
        <v>0.01</v>
      </c>
      <c r="KY91" s="4">
        <v>0.01</v>
      </c>
      <c r="KZ91" s="4">
        <v>0.01</v>
      </c>
      <c r="LA91" s="4">
        <v>0.01</v>
      </c>
      <c r="LB91" s="4">
        <v>0.01</v>
      </c>
      <c r="LC91" s="4">
        <v>0.01</v>
      </c>
      <c r="LE91" s="4">
        <v>0.01</v>
      </c>
      <c r="LF91" s="4">
        <v>0.01</v>
      </c>
      <c r="LG91" s="4">
        <v>0.01</v>
      </c>
      <c r="LH91" s="4">
        <v>0.05</v>
      </c>
      <c r="LI91" s="4">
        <v>0.08</v>
      </c>
      <c r="LJ91" s="4">
        <v>0.08</v>
      </c>
      <c r="LL91" s="4">
        <v>0.08</v>
      </c>
      <c r="LM91" s="4">
        <v>0.08</v>
      </c>
      <c r="LN91" s="4">
        <v>0.08</v>
      </c>
      <c r="LO91" s="4">
        <v>0.08</v>
      </c>
      <c r="LP91" s="4">
        <v>0.08</v>
      </c>
      <c r="LQ91" s="4">
        <v>0.08</v>
      </c>
      <c r="LS91" s="4">
        <v>0.08</v>
      </c>
      <c r="LT91" s="4">
        <v>0.08</v>
      </c>
      <c r="LU91" s="4">
        <v>0.08</v>
      </c>
      <c r="LV91" s="4">
        <v>0.08</v>
      </c>
      <c r="LW91" s="4">
        <v>0.1</v>
      </c>
      <c r="LX91" s="4">
        <v>0.11</v>
      </c>
      <c r="LZ91" s="4">
        <v>0.11</v>
      </c>
      <c r="MA91" s="4">
        <v>0.11</v>
      </c>
      <c r="MB91" s="4">
        <v>0.11</v>
      </c>
      <c r="MC91" s="4">
        <v>0.16</v>
      </c>
      <c r="MD91" s="4">
        <v>0.22</v>
      </c>
      <c r="ME91" s="4">
        <v>0.22</v>
      </c>
      <c r="MG91" s="4">
        <v>0.22</v>
      </c>
      <c r="MH91" s="4">
        <v>0.22</v>
      </c>
      <c r="MI91" s="4">
        <v>0.22</v>
      </c>
      <c r="MJ91" s="4">
        <v>0.22</v>
      </c>
      <c r="MK91" s="4">
        <v>0.16</v>
      </c>
      <c r="ML91" s="4">
        <v>0.13</v>
      </c>
      <c r="MN91" s="4">
        <v>0.17</v>
      </c>
      <c r="MO91" s="4">
        <v>0.17</v>
      </c>
      <c r="MP91" s="4">
        <v>0.13</v>
      </c>
      <c r="MQ91" s="4">
        <v>0.09</v>
      </c>
      <c r="MR91" s="4">
        <v>0.09</v>
      </c>
      <c r="MS91" s="4">
        <v>7.0000000000000007E-2</v>
      </c>
      <c r="MU91" s="4">
        <v>0.05</v>
      </c>
      <c r="MV91" s="4">
        <v>0.05</v>
      </c>
      <c r="MW91" s="4">
        <v>0.05</v>
      </c>
      <c r="MX91" s="4">
        <v>0.06</v>
      </c>
      <c r="MY91" s="4">
        <v>7.0000000000000007E-2</v>
      </c>
      <c r="MZ91" s="4">
        <v>7.0000000000000007E-2</v>
      </c>
      <c r="NB91" s="4">
        <v>7.0000000000000007E-2</v>
      </c>
      <c r="NC91" s="4">
        <v>0.05</v>
      </c>
      <c r="ND91" s="4">
        <v>0.02</v>
      </c>
      <c r="NE91" s="4">
        <v>0.01</v>
      </c>
      <c r="NF91" s="4">
        <v>0.01</v>
      </c>
      <c r="NG91" s="4">
        <v>0.01</v>
      </c>
      <c r="NI91" s="4">
        <v>0.01</v>
      </c>
      <c r="NJ91" s="4">
        <v>0.01</v>
      </c>
      <c r="NK91" s="4">
        <v>0.01</v>
      </c>
      <c r="NL91" s="4">
        <v>0.01</v>
      </c>
      <c r="NM91" s="4">
        <v>0.01</v>
      </c>
      <c r="NN91" s="4">
        <v>0.01</v>
      </c>
      <c r="NP91" s="4">
        <v>0.01</v>
      </c>
      <c r="NQ91" s="4">
        <v>0.01</v>
      </c>
      <c r="NR91" s="4">
        <v>0.01</v>
      </c>
      <c r="NS91" s="4">
        <v>0.01</v>
      </c>
      <c r="NT91" s="4">
        <v>0.01</v>
      </c>
      <c r="NU91" s="4">
        <v>0.01</v>
      </c>
      <c r="NW91" s="4">
        <v>0.01</v>
      </c>
      <c r="NX91" s="4">
        <v>0.01</v>
      </c>
      <c r="NY91" s="4">
        <v>0.01</v>
      </c>
      <c r="NZ91" s="4">
        <v>0.01</v>
      </c>
      <c r="OA91" s="4">
        <v>0.01</v>
      </c>
      <c r="OB91" s="4">
        <v>0.01</v>
      </c>
      <c r="OD91" s="4">
        <v>0.01</v>
      </c>
      <c r="OE91" s="4">
        <v>0.01</v>
      </c>
      <c r="OF91" s="4">
        <v>0.01</v>
      </c>
      <c r="OG91" s="4">
        <v>0.01</v>
      </c>
      <c r="OH91" s="4">
        <v>0.01</v>
      </c>
      <c r="OI91" s="4">
        <v>0.01</v>
      </c>
      <c r="OL91" s="4">
        <v>0.01</v>
      </c>
      <c r="OM91" s="4">
        <v>0.01</v>
      </c>
      <c r="ON91" s="4">
        <v>0.01</v>
      </c>
      <c r="OO91" s="4">
        <v>0.01</v>
      </c>
      <c r="OP91" s="4">
        <v>0.01</v>
      </c>
      <c r="OR91" s="4">
        <v>0.01</v>
      </c>
      <c r="OS91" s="4">
        <v>0.01</v>
      </c>
      <c r="OT91" s="4">
        <v>0.01</v>
      </c>
      <c r="OU91" s="4">
        <v>0.01</v>
      </c>
      <c r="OV91" s="4">
        <v>0.01</v>
      </c>
      <c r="OW91" s="4">
        <v>0.01</v>
      </c>
      <c r="OY91" s="4">
        <v>0.01</v>
      </c>
      <c r="OZ91" s="4">
        <v>0.01</v>
      </c>
      <c r="PA91" s="4">
        <v>0.01</v>
      </c>
      <c r="PB91" s="4">
        <v>0.01</v>
      </c>
      <c r="YK91" s="4">
        <v>0.02</v>
      </c>
      <c r="YL91" s="4">
        <v>0.08</v>
      </c>
      <c r="YM91" s="4">
        <v>0.08</v>
      </c>
      <c r="YN91" s="4">
        <v>0.08</v>
      </c>
      <c r="YO91" s="4">
        <v>0.08</v>
      </c>
      <c r="YQ91" s="4">
        <v>0.08</v>
      </c>
      <c r="YR91" s="4">
        <v>0.08</v>
      </c>
      <c r="YS91" s="4">
        <v>0.08</v>
      </c>
      <c r="YT91" s="4">
        <v>0.06</v>
      </c>
    </row>
    <row r="92" spans="1:700" hidden="1">
      <c r="A92" s="764" t="s">
        <v>896</v>
      </c>
      <c r="B92" s="764"/>
      <c r="C92" s="764"/>
      <c r="D92" s="764"/>
      <c r="E92" s="764">
        <v>2</v>
      </c>
      <c r="F92" s="764">
        <v>0.24</v>
      </c>
      <c r="G92" s="764">
        <v>93400</v>
      </c>
      <c r="H92" s="772"/>
      <c r="I92" s="764">
        <f t="shared" si="7"/>
        <v>0.24</v>
      </c>
      <c r="AK92" s="4">
        <v>0.01</v>
      </c>
      <c r="AL92" s="4">
        <v>0.01</v>
      </c>
      <c r="AM92" s="4">
        <v>0.01</v>
      </c>
      <c r="AN92" s="4">
        <v>0.01</v>
      </c>
      <c r="AO92" s="4">
        <v>0.01</v>
      </c>
      <c r="AP92" s="4">
        <v>0.01</v>
      </c>
      <c r="AR92" s="4">
        <v>0.01</v>
      </c>
      <c r="AS92" s="4">
        <v>0.01</v>
      </c>
      <c r="KX92" s="4">
        <v>0</v>
      </c>
      <c r="KY92" s="4">
        <v>0</v>
      </c>
      <c r="KZ92" s="4">
        <v>0</v>
      </c>
      <c r="LA92" s="4">
        <v>0</v>
      </c>
      <c r="LB92" s="4">
        <v>0</v>
      </c>
      <c r="LC92" s="4">
        <v>0</v>
      </c>
      <c r="LE92" s="4">
        <v>0</v>
      </c>
      <c r="LF92" s="4">
        <v>0</v>
      </c>
      <c r="LG92" s="4">
        <v>0</v>
      </c>
      <c r="LH92" s="4">
        <v>0</v>
      </c>
      <c r="LI92" s="4">
        <v>0</v>
      </c>
      <c r="LJ92" s="4">
        <v>0</v>
      </c>
      <c r="LL92" s="4">
        <v>0</v>
      </c>
      <c r="LM92" s="4">
        <v>0</v>
      </c>
      <c r="LN92" s="4">
        <v>0</v>
      </c>
      <c r="LO92" s="4">
        <v>0</v>
      </c>
      <c r="LP92" s="4">
        <v>0</v>
      </c>
      <c r="LQ92" s="4">
        <v>0</v>
      </c>
      <c r="LS92" s="4">
        <v>0.02</v>
      </c>
      <c r="LT92" s="4">
        <v>0.03</v>
      </c>
      <c r="LU92" s="4">
        <v>0.03</v>
      </c>
      <c r="LV92" s="4">
        <v>0.03</v>
      </c>
      <c r="LW92" s="4">
        <v>0.03</v>
      </c>
      <c r="LX92" s="4">
        <v>0.03</v>
      </c>
      <c r="LZ92" s="4">
        <v>0.03</v>
      </c>
      <c r="MA92" s="4">
        <v>0.03</v>
      </c>
      <c r="MB92" s="4">
        <v>0.03</v>
      </c>
      <c r="MC92" s="4">
        <v>0.04</v>
      </c>
      <c r="MD92" s="4">
        <v>0.04</v>
      </c>
      <c r="ME92" s="4">
        <v>0.04</v>
      </c>
      <c r="MG92" s="4">
        <v>0.04</v>
      </c>
      <c r="MH92" s="4">
        <v>0.04</v>
      </c>
      <c r="MI92" s="4">
        <v>0.04</v>
      </c>
      <c r="MJ92" s="4">
        <v>0.04</v>
      </c>
      <c r="MK92" s="4">
        <v>7.0000000000000007E-2</v>
      </c>
      <c r="ML92" s="4">
        <v>0.09</v>
      </c>
      <c r="MN92" s="4">
        <v>0.09</v>
      </c>
      <c r="MO92" s="4">
        <v>0.09</v>
      </c>
      <c r="MP92" s="4">
        <v>0.09</v>
      </c>
      <c r="MQ92" s="4">
        <v>0.09</v>
      </c>
      <c r="MR92" s="4">
        <v>0.06</v>
      </c>
      <c r="MS92" s="4">
        <v>0.02</v>
      </c>
      <c r="MU92" s="4">
        <v>0.02</v>
      </c>
      <c r="MV92" s="4">
        <v>0.02</v>
      </c>
      <c r="MW92" s="4">
        <v>0.02</v>
      </c>
      <c r="MX92" s="4">
        <v>0.02</v>
      </c>
      <c r="MY92" s="4">
        <v>0.02</v>
      </c>
      <c r="MZ92" s="4">
        <v>0.02</v>
      </c>
      <c r="NB92" s="4">
        <v>0.02</v>
      </c>
      <c r="NC92" s="4">
        <v>0.02</v>
      </c>
      <c r="ND92" s="4">
        <v>0.02</v>
      </c>
      <c r="NE92" s="4">
        <v>0.03</v>
      </c>
      <c r="NF92" s="4">
        <v>0.03</v>
      </c>
      <c r="NG92" s="4">
        <v>0.03</v>
      </c>
      <c r="NI92" s="4">
        <v>0.03</v>
      </c>
      <c r="NJ92" s="4">
        <v>0.03</v>
      </c>
      <c r="NK92" s="4">
        <v>0.02</v>
      </c>
      <c r="NL92" s="4">
        <v>0</v>
      </c>
      <c r="NM92" s="4">
        <v>0</v>
      </c>
      <c r="NN92" s="4">
        <v>0</v>
      </c>
      <c r="NP92" s="4">
        <v>0</v>
      </c>
      <c r="NQ92" s="4">
        <v>0</v>
      </c>
      <c r="NR92" s="4">
        <v>0</v>
      </c>
      <c r="NS92" s="4">
        <v>0</v>
      </c>
      <c r="NT92" s="4">
        <v>0</v>
      </c>
      <c r="NU92" s="4">
        <v>0</v>
      </c>
      <c r="NW92" s="4">
        <v>0</v>
      </c>
      <c r="NX92" s="4">
        <v>0</v>
      </c>
      <c r="NY92" s="4">
        <v>0</v>
      </c>
      <c r="NZ92" s="4">
        <v>0</v>
      </c>
      <c r="OA92" s="4">
        <v>0</v>
      </c>
      <c r="OB92" s="4">
        <v>0</v>
      </c>
      <c r="OD92" s="4">
        <v>0</v>
      </c>
      <c r="OE92" s="4">
        <v>0</v>
      </c>
      <c r="OF92" s="4">
        <v>0</v>
      </c>
      <c r="OG92" s="4">
        <v>0</v>
      </c>
      <c r="OH92" s="4">
        <v>0</v>
      </c>
      <c r="OI92" s="4">
        <v>0</v>
      </c>
      <c r="OL92" s="4">
        <v>0</v>
      </c>
      <c r="OM92" s="4">
        <v>0</v>
      </c>
      <c r="ON92" s="4">
        <v>0</v>
      </c>
      <c r="OO92" s="4">
        <v>0</v>
      </c>
      <c r="OP92" s="4">
        <v>0</v>
      </c>
      <c r="OR92" s="4">
        <v>0</v>
      </c>
      <c r="OS92" s="4">
        <v>0</v>
      </c>
      <c r="OT92" s="4">
        <v>0</v>
      </c>
      <c r="OU92" s="4">
        <v>0</v>
      </c>
      <c r="OV92" s="4">
        <v>0</v>
      </c>
      <c r="OW92" s="4">
        <v>0</v>
      </c>
      <c r="OY92" s="4">
        <v>0</v>
      </c>
      <c r="OZ92" s="4">
        <v>0</v>
      </c>
      <c r="PA92" s="4">
        <v>0</v>
      </c>
      <c r="PB92" s="4">
        <v>0</v>
      </c>
      <c r="YK92" s="4">
        <v>0.01</v>
      </c>
      <c r="YL92" s="4">
        <v>0.03</v>
      </c>
      <c r="YM92" s="4">
        <v>0.03</v>
      </c>
      <c r="YN92" s="4">
        <v>0.03</v>
      </c>
      <c r="YO92" s="4">
        <v>0.03</v>
      </c>
      <c r="YQ92" s="4">
        <v>0.03</v>
      </c>
      <c r="YR92" s="4">
        <v>0.03</v>
      </c>
      <c r="YS92" s="4">
        <v>0.03</v>
      </c>
      <c r="YT92" s="4">
        <v>0.02</v>
      </c>
    </row>
    <row r="93" spans="1:700" hidden="1">
      <c r="A93" s="764" t="s">
        <v>897</v>
      </c>
      <c r="B93" s="764"/>
      <c r="C93" s="764"/>
      <c r="D93" s="764"/>
      <c r="E93" s="764">
        <v>8</v>
      </c>
      <c r="F93" s="764">
        <v>4.4000000000000004</v>
      </c>
      <c r="G93" s="764">
        <v>98240</v>
      </c>
      <c r="H93" s="772"/>
      <c r="I93" s="764">
        <f t="shared" si="7"/>
        <v>4.4000000000000004</v>
      </c>
      <c r="AK93" s="4">
        <v>0.03</v>
      </c>
      <c r="AL93" s="4">
        <v>0.03</v>
      </c>
      <c r="AM93" s="4">
        <v>0.03</v>
      </c>
      <c r="AN93" s="4">
        <v>0.03</v>
      </c>
      <c r="AO93" s="4">
        <v>0.03</v>
      </c>
      <c r="AP93" s="4">
        <v>0.03</v>
      </c>
      <c r="AR93" s="4">
        <v>0.03</v>
      </c>
      <c r="AS93" s="4">
        <v>0.03</v>
      </c>
      <c r="JS93" s="4">
        <v>0.03</v>
      </c>
      <c r="JT93" s="4">
        <v>0.06</v>
      </c>
      <c r="JV93" s="4">
        <v>0.06</v>
      </c>
      <c r="JW93" s="4">
        <v>0.06</v>
      </c>
      <c r="JX93" s="4">
        <v>0.06</v>
      </c>
      <c r="JY93" s="4">
        <v>0.06</v>
      </c>
      <c r="JZ93" s="4">
        <v>0.06</v>
      </c>
      <c r="KA93" s="4">
        <v>0.06</v>
      </c>
      <c r="KC93" s="4">
        <v>0.06</v>
      </c>
      <c r="KD93" s="4">
        <v>0.06</v>
      </c>
      <c r="KE93" s="4">
        <v>0.06</v>
      </c>
      <c r="KF93" s="4">
        <v>0.06</v>
      </c>
      <c r="KG93" s="4">
        <v>0.06</v>
      </c>
      <c r="KH93" s="4">
        <v>0.06</v>
      </c>
      <c r="KJ93" s="4">
        <v>0.06</v>
      </c>
      <c r="KK93" s="4">
        <v>0.06</v>
      </c>
      <c r="KL93" s="4">
        <v>0.1</v>
      </c>
      <c r="KM93" s="4">
        <v>0.14000000000000001</v>
      </c>
      <c r="KN93" s="4">
        <v>0.14000000000000001</v>
      </c>
      <c r="KO93" s="4">
        <v>0.14000000000000001</v>
      </c>
      <c r="KQ93" s="4">
        <v>0.14000000000000001</v>
      </c>
      <c r="KR93" s="4">
        <v>0.14000000000000001</v>
      </c>
      <c r="KS93" s="4">
        <v>0.14000000000000001</v>
      </c>
      <c r="KT93" s="4">
        <v>0.09</v>
      </c>
      <c r="KU93" s="4">
        <v>0.03</v>
      </c>
      <c r="KV93" s="4">
        <v>0.03</v>
      </c>
      <c r="KX93" s="4">
        <v>0.04</v>
      </c>
      <c r="KY93" s="4">
        <v>0.05</v>
      </c>
      <c r="KZ93" s="4">
        <v>0.05</v>
      </c>
      <c r="LA93" s="4">
        <v>0.05</v>
      </c>
      <c r="LB93" s="4">
        <v>0.05</v>
      </c>
      <c r="LC93" s="4">
        <v>0.05</v>
      </c>
      <c r="LE93" s="4">
        <v>0.05</v>
      </c>
      <c r="LF93" s="4">
        <v>0.05</v>
      </c>
      <c r="LG93" s="4">
        <v>0.05</v>
      </c>
      <c r="LH93" s="4">
        <v>0.05</v>
      </c>
      <c r="LI93" s="4">
        <v>0.05</v>
      </c>
      <c r="LJ93" s="4">
        <v>0.05</v>
      </c>
      <c r="LL93" s="4">
        <v>0.03</v>
      </c>
      <c r="LM93" s="4">
        <v>0.02</v>
      </c>
      <c r="LN93" s="4">
        <v>0.02</v>
      </c>
      <c r="LO93" s="4">
        <v>0.02</v>
      </c>
      <c r="LP93" s="4">
        <v>0.02</v>
      </c>
      <c r="LQ93" s="4">
        <v>0.02</v>
      </c>
      <c r="LS93" s="4">
        <v>0.02</v>
      </c>
      <c r="LT93" s="4">
        <v>0.02</v>
      </c>
      <c r="LU93" s="4">
        <v>0.02</v>
      </c>
      <c r="LV93" s="4">
        <v>0.02</v>
      </c>
      <c r="LW93" s="4">
        <v>0.02</v>
      </c>
      <c r="LX93" s="4">
        <v>0.02</v>
      </c>
      <c r="LZ93" s="4">
        <v>0.02</v>
      </c>
      <c r="MA93" s="4">
        <v>0.02</v>
      </c>
      <c r="MB93" s="4">
        <v>0.02</v>
      </c>
      <c r="MC93" s="4">
        <v>0.02</v>
      </c>
      <c r="MD93" s="4">
        <v>0.02</v>
      </c>
      <c r="ME93" s="4">
        <v>0.02</v>
      </c>
      <c r="MG93" s="4">
        <v>0.02</v>
      </c>
      <c r="MH93" s="4">
        <v>0.02</v>
      </c>
      <c r="MI93" s="4">
        <v>0.02</v>
      </c>
      <c r="MJ93" s="4">
        <v>0.02</v>
      </c>
      <c r="MK93" s="4">
        <v>0.02</v>
      </c>
      <c r="ML93" s="4">
        <v>0.02</v>
      </c>
      <c r="MN93" s="4">
        <v>0.02</v>
      </c>
      <c r="MO93" s="4">
        <v>0.02</v>
      </c>
      <c r="MP93" s="4">
        <v>0.02</v>
      </c>
      <c r="MQ93" s="4">
        <v>0.02</v>
      </c>
      <c r="MR93" s="4">
        <v>0.02</v>
      </c>
      <c r="MS93" s="4">
        <v>0.02</v>
      </c>
      <c r="MU93" s="4">
        <v>0.02</v>
      </c>
      <c r="MV93" s="4">
        <v>0.02</v>
      </c>
      <c r="MW93" s="4">
        <v>0.02</v>
      </c>
      <c r="MX93" s="4">
        <v>0.02</v>
      </c>
      <c r="MY93" s="4">
        <v>0.02</v>
      </c>
      <c r="MZ93" s="4">
        <v>0.02</v>
      </c>
      <c r="NB93" s="4">
        <v>0.02</v>
      </c>
      <c r="NC93" s="4">
        <v>0.02</v>
      </c>
      <c r="ND93" s="4">
        <v>0.02</v>
      </c>
      <c r="NE93" s="4">
        <v>0.02</v>
      </c>
      <c r="NF93" s="4">
        <v>0.02</v>
      </c>
      <c r="NG93" s="4">
        <v>0.02</v>
      </c>
      <c r="NI93" s="4">
        <v>0.02</v>
      </c>
      <c r="NJ93" s="4">
        <v>0.02</v>
      </c>
      <c r="NK93" s="4">
        <v>0.02</v>
      </c>
      <c r="NL93" s="4">
        <v>0.02</v>
      </c>
      <c r="NM93" s="4">
        <v>0.02</v>
      </c>
      <c r="NN93" s="4">
        <v>0.02</v>
      </c>
      <c r="NP93" s="4">
        <v>0.02</v>
      </c>
      <c r="NQ93" s="4">
        <v>0.02</v>
      </c>
      <c r="NR93" s="4">
        <v>0.02</v>
      </c>
      <c r="NS93" s="4">
        <v>0.02</v>
      </c>
      <c r="NT93" s="4">
        <v>0.02</v>
      </c>
      <c r="NU93" s="4">
        <v>0.02</v>
      </c>
      <c r="NW93" s="4">
        <v>0.02</v>
      </c>
      <c r="NX93" s="4">
        <v>0.02</v>
      </c>
      <c r="NY93" s="4">
        <v>0.02</v>
      </c>
      <c r="NZ93" s="4">
        <v>0.06</v>
      </c>
      <c r="OA93" s="4">
        <v>0.1</v>
      </c>
      <c r="OB93" s="4">
        <v>0.1</v>
      </c>
      <c r="OD93" s="4">
        <v>0.1</v>
      </c>
      <c r="OE93" s="4">
        <v>0.1</v>
      </c>
      <c r="OF93" s="4">
        <v>0.1</v>
      </c>
      <c r="OG93" s="4">
        <v>0.1</v>
      </c>
      <c r="OH93" s="4">
        <v>0.12</v>
      </c>
      <c r="OI93" s="4">
        <v>0.14000000000000001</v>
      </c>
      <c r="OL93" s="4">
        <v>0.14000000000000001</v>
      </c>
      <c r="OM93" s="4">
        <v>0.14000000000000001</v>
      </c>
      <c r="ON93" s="4">
        <v>0.14000000000000001</v>
      </c>
      <c r="OO93" s="4">
        <v>0.19</v>
      </c>
      <c r="OP93" s="4">
        <v>0.25</v>
      </c>
      <c r="OR93" s="4">
        <v>0.19</v>
      </c>
      <c r="OS93" s="4">
        <v>0.19</v>
      </c>
      <c r="OT93" s="4">
        <v>0.19</v>
      </c>
      <c r="OU93" s="4">
        <v>0.19</v>
      </c>
      <c r="OV93" s="4">
        <v>0.15</v>
      </c>
      <c r="OW93" s="4">
        <v>0.06</v>
      </c>
      <c r="OY93" s="4">
        <v>0.06</v>
      </c>
      <c r="OZ93" s="4">
        <v>0.06</v>
      </c>
      <c r="PA93" s="4">
        <v>0.06</v>
      </c>
      <c r="PB93" s="4">
        <v>0.06</v>
      </c>
      <c r="PC93" s="4">
        <v>0.05</v>
      </c>
      <c r="PD93" s="4">
        <v>0.05</v>
      </c>
      <c r="PF93" s="4">
        <v>0.05</v>
      </c>
      <c r="PG93" s="4">
        <v>0.05</v>
      </c>
      <c r="PH93" s="4">
        <v>0.05</v>
      </c>
      <c r="PI93" s="4">
        <v>0.05</v>
      </c>
      <c r="PJ93" s="4">
        <v>0.05</v>
      </c>
      <c r="PK93" s="4">
        <v>0.05</v>
      </c>
      <c r="YK93" s="4">
        <v>0.03</v>
      </c>
      <c r="YL93" s="4">
        <v>0.1</v>
      </c>
      <c r="YM93" s="4">
        <v>0.1</v>
      </c>
      <c r="YN93" s="4">
        <v>0.1</v>
      </c>
      <c r="YO93" s="4">
        <v>0.1</v>
      </c>
      <c r="YQ93" s="4">
        <v>0.1</v>
      </c>
      <c r="YR93" s="4">
        <v>0.1</v>
      </c>
      <c r="YS93" s="4">
        <v>0.1</v>
      </c>
      <c r="YT93" s="4">
        <v>0.08</v>
      </c>
    </row>
    <row r="94" spans="1:700" hidden="1">
      <c r="A94" s="764" t="s">
        <v>898</v>
      </c>
      <c r="B94" s="764"/>
      <c r="C94" s="764"/>
      <c r="D94" s="764"/>
      <c r="E94" s="764">
        <v>217</v>
      </c>
      <c r="F94" s="764">
        <v>26.39</v>
      </c>
      <c r="G94" s="764">
        <v>1944320</v>
      </c>
      <c r="H94" s="772"/>
      <c r="I94" s="764">
        <f t="shared" si="7"/>
        <v>26.39</v>
      </c>
      <c r="U94" s="4">
        <v>1.0900000000000001</v>
      </c>
      <c r="W94" s="4">
        <v>1.0900000000000001</v>
      </c>
      <c r="X94" s="4">
        <v>1.0900000000000001</v>
      </c>
      <c r="Y94" s="4">
        <v>1.0900000000000001</v>
      </c>
      <c r="Z94" s="4">
        <v>1.0900000000000001</v>
      </c>
      <c r="AA94" s="4">
        <v>1.0900000000000001</v>
      </c>
      <c r="BX94" s="4">
        <v>0.17</v>
      </c>
      <c r="BY94" s="4">
        <v>0.17</v>
      </c>
      <c r="CA94" s="4">
        <v>0.17</v>
      </c>
      <c r="CB94" s="4">
        <v>0.17</v>
      </c>
      <c r="CC94" s="4">
        <v>0.17</v>
      </c>
      <c r="CD94" s="4">
        <v>0.17</v>
      </c>
      <c r="CJ94" s="4">
        <v>0.23</v>
      </c>
      <c r="CK94" s="4">
        <v>0.23</v>
      </c>
      <c r="CL94" s="4">
        <v>0.23</v>
      </c>
      <c r="CM94" s="4">
        <v>0.23</v>
      </c>
      <c r="CO94" s="4">
        <v>0.23</v>
      </c>
      <c r="CP94" s="4">
        <v>0.23</v>
      </c>
      <c r="CQ94" s="4">
        <v>0.23</v>
      </c>
      <c r="CR94" s="4">
        <v>0.23</v>
      </c>
      <c r="CS94" s="4">
        <v>0.23</v>
      </c>
      <c r="CT94" s="4">
        <v>0.23</v>
      </c>
      <c r="CV94" s="4">
        <v>0.23</v>
      </c>
      <c r="CW94" s="4">
        <v>0.23</v>
      </c>
      <c r="CX94" s="4">
        <v>0.23</v>
      </c>
      <c r="CY94" s="4">
        <v>0.23</v>
      </c>
      <c r="CZ94" s="4">
        <v>0.23</v>
      </c>
      <c r="DA94" s="4">
        <v>0.23</v>
      </c>
      <c r="DC94" s="4">
        <v>0.23</v>
      </c>
      <c r="DD94" s="4">
        <v>0.23</v>
      </c>
      <c r="DE94" s="4">
        <v>0.23</v>
      </c>
      <c r="DF94" s="4">
        <v>0.23</v>
      </c>
      <c r="DG94" s="4">
        <v>0.23</v>
      </c>
      <c r="DH94" s="4">
        <v>0.23</v>
      </c>
      <c r="DJ94" s="4">
        <v>0.23</v>
      </c>
      <c r="DK94" s="4">
        <v>0.23</v>
      </c>
      <c r="DL94" s="4">
        <v>0.23</v>
      </c>
      <c r="DM94" s="4">
        <v>0.23</v>
      </c>
      <c r="DN94" s="4">
        <v>0.23</v>
      </c>
      <c r="DO94" s="4">
        <v>0.23</v>
      </c>
      <c r="DQ94" s="4">
        <v>0.23</v>
      </c>
      <c r="DR94" s="4">
        <v>0.23</v>
      </c>
      <c r="DS94" s="4">
        <v>0.23</v>
      </c>
      <c r="DT94" s="4">
        <v>0.23</v>
      </c>
      <c r="DU94" s="4">
        <v>0.23</v>
      </c>
      <c r="DV94" s="4">
        <v>0.23</v>
      </c>
      <c r="DX94" s="4">
        <v>0.23</v>
      </c>
      <c r="DY94" s="4">
        <v>0.23</v>
      </c>
      <c r="DZ94" s="4">
        <v>0.23</v>
      </c>
      <c r="EA94" s="4">
        <v>0.23</v>
      </c>
      <c r="EB94" s="4">
        <v>0.23</v>
      </c>
      <c r="EC94" s="4">
        <v>0.23</v>
      </c>
      <c r="EE94" s="4">
        <v>0.23</v>
      </c>
      <c r="EF94" s="4">
        <v>0.23</v>
      </c>
      <c r="EG94" s="4">
        <v>0.23</v>
      </c>
      <c r="EH94" s="4">
        <v>0.23</v>
      </c>
      <c r="EI94" s="4">
        <v>0.23</v>
      </c>
      <c r="EJ94" s="4">
        <v>0.23</v>
      </c>
      <c r="EL94" s="4">
        <v>0.23</v>
      </c>
      <c r="EM94" s="4">
        <v>0.61</v>
      </c>
      <c r="EN94" s="4">
        <v>0.99</v>
      </c>
      <c r="EO94" s="4">
        <v>0.99</v>
      </c>
      <c r="EP94" s="4">
        <v>0.99</v>
      </c>
      <c r="EQ94" s="4">
        <v>0.99</v>
      </c>
      <c r="ES94" s="4">
        <v>0.99</v>
      </c>
      <c r="ET94" s="4">
        <v>0.99</v>
      </c>
      <c r="EZ94" s="4">
        <v>0.99</v>
      </c>
      <c r="FA94" s="4">
        <v>0.99</v>
      </c>
      <c r="FB94" s="4">
        <v>0.99</v>
      </c>
      <c r="FC94" s="4">
        <v>0.99</v>
      </c>
      <c r="FD94" s="4">
        <v>0.99</v>
      </c>
      <c r="FE94" s="4">
        <v>0.99</v>
      </c>
      <c r="FG94" s="4">
        <v>0.99</v>
      </c>
      <c r="FH94" s="4">
        <v>0.89</v>
      </c>
      <c r="FI94" s="4">
        <v>0.79</v>
      </c>
      <c r="FJ94" s="4">
        <v>0.79</v>
      </c>
      <c r="FK94" s="4">
        <v>0.79</v>
      </c>
      <c r="FL94" s="4">
        <v>0.79</v>
      </c>
      <c r="FN94" s="4">
        <v>0.79</v>
      </c>
      <c r="FO94" s="4">
        <v>0.79</v>
      </c>
      <c r="FP94" s="4">
        <v>0.79</v>
      </c>
      <c r="FQ94" s="4">
        <v>0.79</v>
      </c>
      <c r="FR94" s="4">
        <v>0.79</v>
      </c>
      <c r="FS94" s="4">
        <v>0.79</v>
      </c>
      <c r="FU94" s="4">
        <v>0.79</v>
      </c>
      <c r="FV94" s="4">
        <v>0.79</v>
      </c>
      <c r="FW94" s="4">
        <v>0.79</v>
      </c>
      <c r="FX94" s="4">
        <v>0.79</v>
      </c>
      <c r="FY94" s="4">
        <v>0.79</v>
      </c>
      <c r="FZ94" s="4">
        <v>0.79</v>
      </c>
      <c r="GB94" s="4">
        <v>0.79</v>
      </c>
      <c r="GC94" s="4">
        <v>0.79</v>
      </c>
      <c r="GD94" s="4">
        <v>1.1200000000000001</v>
      </c>
      <c r="GE94" s="4">
        <v>1.45</v>
      </c>
      <c r="GF94" s="4">
        <v>1.45</v>
      </c>
      <c r="GG94" s="4">
        <v>1.45</v>
      </c>
      <c r="GI94" s="4">
        <v>1.45</v>
      </c>
      <c r="GJ94" s="4">
        <v>1.45</v>
      </c>
      <c r="GK94" s="4">
        <v>1.45</v>
      </c>
      <c r="GL94" s="4">
        <v>1.45</v>
      </c>
      <c r="GM94" s="4">
        <v>1.45</v>
      </c>
      <c r="GN94" s="4">
        <v>1.45</v>
      </c>
      <c r="GP94" s="4">
        <v>1.45</v>
      </c>
      <c r="GQ94" s="4">
        <v>1.45</v>
      </c>
      <c r="GR94" s="4">
        <v>1.45</v>
      </c>
      <c r="GS94" s="4">
        <v>1.45</v>
      </c>
      <c r="GT94" s="4">
        <v>1.45</v>
      </c>
      <c r="GU94" s="4">
        <v>1.45</v>
      </c>
      <c r="GW94" s="4">
        <v>1.45</v>
      </c>
      <c r="GX94" s="4">
        <v>1.45</v>
      </c>
      <c r="GY94" s="4">
        <v>1.45</v>
      </c>
      <c r="GZ94" s="4">
        <v>1.45</v>
      </c>
      <c r="HA94" s="4">
        <v>1.45</v>
      </c>
      <c r="HB94" s="4">
        <v>1.45</v>
      </c>
      <c r="HD94" s="4">
        <v>0.84</v>
      </c>
      <c r="HE94" s="4">
        <v>0.23</v>
      </c>
      <c r="HF94" s="4">
        <v>0.23</v>
      </c>
      <c r="HG94" s="4">
        <v>0.23</v>
      </c>
      <c r="HH94" s="4">
        <v>0.23</v>
      </c>
      <c r="HI94" s="4">
        <v>0.23</v>
      </c>
      <c r="HK94" s="4">
        <v>0.23</v>
      </c>
      <c r="HL94" s="4">
        <v>0.23</v>
      </c>
      <c r="HM94" s="4">
        <v>0.23</v>
      </c>
      <c r="HN94" s="4">
        <v>0.23</v>
      </c>
      <c r="HO94" s="4">
        <v>0.23</v>
      </c>
      <c r="HP94" s="4">
        <v>0.23</v>
      </c>
      <c r="HR94" s="4">
        <v>0.23</v>
      </c>
      <c r="HS94" s="4">
        <v>0.23</v>
      </c>
      <c r="HT94" s="4">
        <v>0.23</v>
      </c>
      <c r="HU94" s="4">
        <v>0.23</v>
      </c>
      <c r="HV94" s="4">
        <v>0.23</v>
      </c>
      <c r="HW94" s="4">
        <v>0.23</v>
      </c>
      <c r="HY94" s="4">
        <v>0.42</v>
      </c>
      <c r="HZ94" s="4">
        <v>0.61</v>
      </c>
      <c r="IA94" s="4">
        <v>0.61</v>
      </c>
      <c r="IB94" s="4">
        <v>0.61</v>
      </c>
      <c r="IC94" s="4">
        <v>0.61</v>
      </c>
      <c r="ID94" s="4">
        <v>0.61</v>
      </c>
      <c r="IF94" s="4">
        <v>0.61</v>
      </c>
      <c r="IG94" s="4">
        <v>0.61</v>
      </c>
      <c r="IH94" s="4">
        <v>0.61</v>
      </c>
      <c r="II94" s="4">
        <v>0.61</v>
      </c>
      <c r="IJ94" s="4">
        <v>0.61</v>
      </c>
      <c r="IK94" s="4">
        <v>0.61</v>
      </c>
      <c r="IM94" s="4">
        <v>0.61</v>
      </c>
      <c r="IN94" s="4">
        <v>0.61</v>
      </c>
      <c r="IP94" s="4">
        <v>0.42</v>
      </c>
      <c r="IQ94" s="4">
        <v>0.23</v>
      </c>
      <c r="IR94" s="4">
        <v>0.23</v>
      </c>
      <c r="IT94" s="4">
        <v>0.23</v>
      </c>
      <c r="IU94" s="4">
        <v>0.23</v>
      </c>
      <c r="IV94" s="4">
        <v>0.23</v>
      </c>
      <c r="IW94" s="4">
        <v>0.23</v>
      </c>
      <c r="IX94" s="4">
        <v>0.54</v>
      </c>
      <c r="IY94" s="4">
        <v>0.86</v>
      </c>
      <c r="JA94" s="4">
        <v>0.86</v>
      </c>
      <c r="JB94" s="4">
        <v>0.86</v>
      </c>
      <c r="JC94" s="4">
        <v>0.86</v>
      </c>
      <c r="JD94" s="4">
        <v>0.86</v>
      </c>
      <c r="JE94" s="4">
        <v>0.86</v>
      </c>
      <c r="JF94" s="4">
        <v>0.99</v>
      </c>
      <c r="JH94" s="4">
        <v>1.1100000000000001</v>
      </c>
      <c r="JI94" s="4">
        <v>1.1100000000000001</v>
      </c>
      <c r="JJ94" s="4">
        <v>1.1100000000000001</v>
      </c>
      <c r="JK94" s="4">
        <v>1.1100000000000001</v>
      </c>
      <c r="JL94" s="4">
        <v>1.78</v>
      </c>
      <c r="JM94" s="4">
        <v>2.44</v>
      </c>
      <c r="JO94" s="4">
        <v>2.44</v>
      </c>
      <c r="JP94" s="4">
        <v>2.44</v>
      </c>
      <c r="JQ94" s="4">
        <v>2.44</v>
      </c>
      <c r="JR94" s="4">
        <v>1.33</v>
      </c>
      <c r="JS94" s="4">
        <v>0.23</v>
      </c>
      <c r="JT94" s="4">
        <v>0.23</v>
      </c>
      <c r="JV94" s="4">
        <v>0.23</v>
      </c>
      <c r="JW94" s="4">
        <v>0.23</v>
      </c>
      <c r="JX94" s="4">
        <v>0.45</v>
      </c>
      <c r="JY94" s="4">
        <v>0.67</v>
      </c>
      <c r="JZ94" s="4">
        <v>0.67</v>
      </c>
      <c r="KA94" s="4">
        <v>0.67</v>
      </c>
      <c r="KC94" s="4">
        <v>0.67</v>
      </c>
      <c r="KD94" s="4">
        <v>0.45</v>
      </c>
      <c r="KE94" s="4">
        <v>0.23</v>
      </c>
      <c r="KF94" s="4">
        <v>0.36</v>
      </c>
      <c r="KG94" s="4">
        <v>0.5</v>
      </c>
      <c r="KH94" s="4">
        <v>0.5</v>
      </c>
      <c r="KJ94" s="4">
        <v>0.5</v>
      </c>
      <c r="KK94" s="4">
        <v>0.5</v>
      </c>
      <c r="KL94" s="4">
        <v>0.5</v>
      </c>
      <c r="KM94" s="4">
        <v>0.63</v>
      </c>
      <c r="KN94" s="4">
        <v>0.76</v>
      </c>
      <c r="KO94" s="4">
        <v>0.76</v>
      </c>
      <c r="KQ94" s="4">
        <v>1.17</v>
      </c>
      <c r="KR94" s="4">
        <v>1.57</v>
      </c>
      <c r="KS94" s="4">
        <v>2.29</v>
      </c>
      <c r="KT94" s="4">
        <v>2.34</v>
      </c>
      <c r="KU94" s="4">
        <v>1.67</v>
      </c>
      <c r="KV94" s="4">
        <v>1.67</v>
      </c>
      <c r="KX94" s="4">
        <v>1.55</v>
      </c>
      <c r="KY94" s="4">
        <v>1.52</v>
      </c>
      <c r="KZ94" s="4">
        <v>1.6</v>
      </c>
      <c r="LA94" s="4">
        <v>1.6</v>
      </c>
      <c r="LB94" s="4">
        <v>2.0299999999999998</v>
      </c>
      <c r="LC94" s="4">
        <v>2.4700000000000002</v>
      </c>
      <c r="LE94" s="4">
        <v>2.39</v>
      </c>
      <c r="LF94" s="4">
        <v>2.2999999999999998</v>
      </c>
      <c r="LG94" s="4">
        <v>2.2999999999999998</v>
      </c>
      <c r="LH94" s="4">
        <v>3.55</v>
      </c>
      <c r="LI94" s="4">
        <v>4.8</v>
      </c>
      <c r="LJ94" s="4">
        <v>4.8</v>
      </c>
      <c r="LL94" s="4">
        <v>4.8</v>
      </c>
      <c r="LM94" s="4">
        <v>4.8</v>
      </c>
      <c r="LN94" s="4">
        <v>4.8</v>
      </c>
      <c r="LO94" s="4">
        <v>2.4</v>
      </c>
      <c r="LV94" s="4">
        <v>0.36</v>
      </c>
      <c r="LW94" s="4">
        <v>0.72</v>
      </c>
      <c r="LX94" s="4">
        <v>0.72</v>
      </c>
      <c r="LZ94" s="4">
        <v>0.72</v>
      </c>
      <c r="MA94" s="4">
        <v>0.72</v>
      </c>
      <c r="MB94" s="4">
        <v>0.72</v>
      </c>
      <c r="MC94" s="4">
        <v>0.72</v>
      </c>
      <c r="MD94" s="4">
        <v>0.72</v>
      </c>
      <c r="ME94" s="4">
        <v>0.36</v>
      </c>
      <c r="MO94" s="4">
        <v>0.1</v>
      </c>
      <c r="MP94" s="4">
        <v>0.2</v>
      </c>
      <c r="MQ94" s="4">
        <v>0.2</v>
      </c>
      <c r="MR94" s="4">
        <v>0.2</v>
      </c>
      <c r="MS94" s="4">
        <v>0.3</v>
      </c>
      <c r="MU94" s="4">
        <v>0.4</v>
      </c>
      <c r="MV94" s="4">
        <v>0.54</v>
      </c>
      <c r="MW94" s="4">
        <v>0.67</v>
      </c>
      <c r="MX94" s="4">
        <v>0.67</v>
      </c>
      <c r="MY94" s="4">
        <v>0.34</v>
      </c>
      <c r="NB94" s="4">
        <v>7.0000000000000007E-2</v>
      </c>
      <c r="NC94" s="4">
        <v>0.13</v>
      </c>
      <c r="ND94" s="4">
        <v>0.13</v>
      </c>
      <c r="NE94" s="4">
        <v>7.0000000000000007E-2</v>
      </c>
      <c r="YA94" s="4">
        <v>0.68</v>
      </c>
      <c r="YC94" s="4">
        <v>2.71</v>
      </c>
      <c r="YD94" s="4">
        <v>2.71</v>
      </c>
      <c r="YE94" s="4">
        <v>2.71</v>
      </c>
      <c r="YF94" s="4">
        <v>2.71</v>
      </c>
      <c r="YG94" s="4">
        <v>2.71</v>
      </c>
      <c r="YH94" s="4">
        <v>2.71</v>
      </c>
      <c r="YJ94" s="4">
        <v>2.71</v>
      </c>
      <c r="YK94" s="4">
        <v>2.0299999999999998</v>
      </c>
    </row>
    <row r="95" spans="1:700" hidden="1">
      <c r="A95" s="764" t="s">
        <v>899</v>
      </c>
      <c r="B95" s="764"/>
      <c r="C95" s="764"/>
      <c r="D95" s="764"/>
      <c r="E95" s="764">
        <v>193</v>
      </c>
      <c r="F95" s="764">
        <v>5.79</v>
      </c>
      <c r="G95" s="764">
        <v>2354600</v>
      </c>
      <c r="H95" s="772"/>
      <c r="I95" s="764">
        <f t="shared" si="7"/>
        <v>5.79</v>
      </c>
      <c r="Y95" s="4">
        <v>0.97</v>
      </c>
      <c r="Z95" s="4">
        <v>0.97</v>
      </c>
      <c r="AA95" s="4">
        <v>0.97</v>
      </c>
      <c r="AB95" s="4">
        <v>0.97</v>
      </c>
      <c r="AD95" s="4">
        <v>0.97</v>
      </c>
      <c r="AE95" s="4">
        <v>0.97</v>
      </c>
      <c r="SU95" s="4">
        <v>0.14000000000000001</v>
      </c>
      <c r="SV95" s="4">
        <v>0.55000000000000004</v>
      </c>
      <c r="SW95" s="4">
        <v>0.55000000000000004</v>
      </c>
      <c r="SX95" s="4">
        <v>0.55000000000000004</v>
      </c>
      <c r="SZ95" s="4">
        <v>0.55000000000000004</v>
      </c>
      <c r="TA95" s="4">
        <v>0.55000000000000004</v>
      </c>
      <c r="TB95" s="4">
        <v>0.55000000000000004</v>
      </c>
      <c r="TC95" s="4">
        <v>0.55000000000000004</v>
      </c>
      <c r="TD95" s="4">
        <v>0.55000000000000004</v>
      </c>
      <c r="TE95" s="4">
        <v>0.55000000000000004</v>
      </c>
      <c r="TG95" s="4">
        <v>0.55000000000000004</v>
      </c>
      <c r="TH95" s="4">
        <v>0.55000000000000004</v>
      </c>
      <c r="TI95" s="4">
        <v>0.55000000000000004</v>
      </c>
      <c r="TJ95" s="4">
        <v>0.55000000000000004</v>
      </c>
      <c r="TK95" s="4">
        <v>0.55000000000000004</v>
      </c>
      <c r="TL95" s="4">
        <v>0.55000000000000004</v>
      </c>
      <c r="TN95" s="4">
        <v>0.55000000000000004</v>
      </c>
      <c r="TO95" s="4">
        <v>0.55000000000000004</v>
      </c>
      <c r="TP95" s="4">
        <v>0.55000000000000004</v>
      </c>
      <c r="TQ95" s="4">
        <v>0.55000000000000004</v>
      </c>
      <c r="TR95" s="4">
        <v>0.55000000000000004</v>
      </c>
      <c r="TS95" s="4">
        <v>0.55000000000000004</v>
      </c>
      <c r="TU95" s="4">
        <v>0.55000000000000004</v>
      </c>
      <c r="TV95" s="4">
        <v>0.55000000000000004</v>
      </c>
      <c r="TW95" s="4">
        <v>0.55000000000000004</v>
      </c>
      <c r="TX95" s="4">
        <v>0.55000000000000004</v>
      </c>
      <c r="TY95" s="4">
        <v>0.55000000000000004</v>
      </c>
      <c r="TZ95" s="4">
        <v>0.55000000000000004</v>
      </c>
      <c r="UB95" s="4">
        <v>0.55000000000000004</v>
      </c>
      <c r="UC95" s="4">
        <v>0.55000000000000004</v>
      </c>
      <c r="UD95" s="4">
        <v>0.55000000000000004</v>
      </c>
      <c r="UE95" s="4">
        <v>0.55000000000000004</v>
      </c>
      <c r="UF95" s="4">
        <v>0.55000000000000004</v>
      </c>
      <c r="UG95" s="4">
        <v>0.55000000000000004</v>
      </c>
      <c r="UI95" s="4">
        <v>0.55000000000000004</v>
      </c>
      <c r="UJ95" s="4">
        <v>0.55000000000000004</v>
      </c>
      <c r="UK95" s="4">
        <v>0.55000000000000004</v>
      </c>
      <c r="UL95" s="4">
        <v>0.55000000000000004</v>
      </c>
      <c r="UM95" s="4">
        <v>0.55000000000000004</v>
      </c>
      <c r="UN95" s="4">
        <v>0.55000000000000004</v>
      </c>
      <c r="UP95" s="4">
        <v>0.55000000000000004</v>
      </c>
      <c r="UQ95" s="4">
        <v>0.55000000000000004</v>
      </c>
      <c r="UR95" s="4">
        <v>0.55000000000000004</v>
      </c>
      <c r="US95" s="4">
        <v>0.55000000000000004</v>
      </c>
      <c r="UT95" s="4">
        <v>0.55000000000000004</v>
      </c>
      <c r="UU95" s="4">
        <v>0.55000000000000004</v>
      </c>
      <c r="UW95" s="4">
        <v>0.55000000000000004</v>
      </c>
      <c r="UX95" s="4">
        <v>0.55000000000000004</v>
      </c>
      <c r="UY95" s="4">
        <v>0.55000000000000004</v>
      </c>
      <c r="UZ95" s="4">
        <v>0.55000000000000004</v>
      </c>
      <c r="VA95" s="4">
        <v>0.55000000000000004</v>
      </c>
      <c r="VB95" s="4">
        <v>0.55000000000000004</v>
      </c>
      <c r="VD95" s="4">
        <v>0.55000000000000004</v>
      </c>
      <c r="VE95" s="4">
        <v>0.55000000000000004</v>
      </c>
      <c r="VF95" s="4">
        <v>0.55000000000000004</v>
      </c>
      <c r="VG95" s="4">
        <v>0.55000000000000004</v>
      </c>
      <c r="VH95" s="4">
        <v>0.74</v>
      </c>
      <c r="VI95" s="4">
        <v>1.31</v>
      </c>
      <c r="VK95" s="4">
        <v>1.31</v>
      </c>
      <c r="VL95" s="4">
        <v>1.31</v>
      </c>
      <c r="VM95" s="4">
        <v>1.31</v>
      </c>
      <c r="VN95" s="4">
        <v>1.31</v>
      </c>
      <c r="VO95" s="4">
        <v>1.31</v>
      </c>
      <c r="VP95" s="4">
        <v>1.31</v>
      </c>
      <c r="VR95" s="4">
        <v>1.31</v>
      </c>
      <c r="VS95" s="4">
        <v>1.25</v>
      </c>
      <c r="VT95" s="4">
        <v>1.08</v>
      </c>
      <c r="VU95" s="4">
        <v>1.08</v>
      </c>
      <c r="VV95" s="4">
        <v>1.08</v>
      </c>
      <c r="VW95" s="4">
        <v>1.08</v>
      </c>
      <c r="VY95" s="4">
        <v>0.94</v>
      </c>
      <c r="VZ95" s="4">
        <v>0.53</v>
      </c>
      <c r="WA95" s="4">
        <v>0.53</v>
      </c>
      <c r="WB95" s="4">
        <v>0.53</v>
      </c>
      <c r="WC95" s="4">
        <v>0.53</v>
      </c>
      <c r="WD95" s="4">
        <v>0.53</v>
      </c>
      <c r="WF95" s="4">
        <v>0.53</v>
      </c>
      <c r="WG95" s="4">
        <v>0.73</v>
      </c>
      <c r="WH95" s="4">
        <v>1.68</v>
      </c>
      <c r="WI95" s="4">
        <v>2.73</v>
      </c>
      <c r="WJ95" s="4">
        <v>2.61</v>
      </c>
      <c r="WK95" s="4">
        <v>2.23</v>
      </c>
      <c r="WM95" s="4">
        <v>2.23</v>
      </c>
      <c r="WN95" s="4">
        <v>2.23</v>
      </c>
      <c r="WO95" s="4">
        <v>2.23</v>
      </c>
      <c r="WQ95" s="4">
        <v>2.23</v>
      </c>
      <c r="WR95" s="4">
        <v>2.23</v>
      </c>
      <c r="WT95" s="4">
        <v>2.23</v>
      </c>
      <c r="WU95" s="4">
        <v>2.6</v>
      </c>
      <c r="WV95" s="4">
        <v>4.07</v>
      </c>
      <c r="WW95" s="4">
        <v>4.83</v>
      </c>
      <c r="WX95" s="4">
        <v>3.21</v>
      </c>
      <c r="WY95" s="4">
        <v>2.17</v>
      </c>
      <c r="XA95" s="4">
        <v>2.92</v>
      </c>
      <c r="XB95" s="4">
        <v>1.59</v>
      </c>
      <c r="XC95" s="4">
        <v>1.93</v>
      </c>
      <c r="XD95" s="4">
        <v>2.93</v>
      </c>
      <c r="XE95" s="4">
        <v>3.08</v>
      </c>
      <c r="XF95" s="4">
        <v>3.08</v>
      </c>
      <c r="XH95" s="4">
        <v>1.61</v>
      </c>
      <c r="XI95" s="4">
        <v>1.52</v>
      </c>
      <c r="XJ95" s="4">
        <v>1.89</v>
      </c>
      <c r="XK95" s="4">
        <v>1.6</v>
      </c>
      <c r="XL95" s="4">
        <v>1.6</v>
      </c>
      <c r="XM95" s="4">
        <v>1.6</v>
      </c>
      <c r="XO95" s="4">
        <v>1.6</v>
      </c>
      <c r="XP95" s="4">
        <v>1.6</v>
      </c>
      <c r="XQ95" s="4">
        <v>1.6</v>
      </c>
      <c r="XR95" s="4">
        <v>1.55</v>
      </c>
      <c r="XS95" s="4">
        <v>1.97</v>
      </c>
      <c r="XT95" s="4">
        <v>3.73</v>
      </c>
      <c r="XV95" s="4">
        <v>3.58</v>
      </c>
      <c r="XW95" s="4">
        <v>3.11</v>
      </c>
      <c r="XX95" s="4">
        <v>3.11</v>
      </c>
      <c r="XY95" s="4">
        <v>3.11</v>
      </c>
      <c r="XZ95" s="4">
        <v>3.11</v>
      </c>
      <c r="YA95" s="4">
        <v>3.11</v>
      </c>
      <c r="YC95" s="4">
        <v>3.11</v>
      </c>
      <c r="YD95" s="4">
        <v>2.33</v>
      </c>
      <c r="YF95" s="4">
        <v>0.05</v>
      </c>
      <c r="YG95" s="4">
        <v>0.2</v>
      </c>
      <c r="YH95" s="4">
        <v>0.2</v>
      </c>
      <c r="YJ95" s="4">
        <v>0.2</v>
      </c>
      <c r="YK95" s="4">
        <v>0.2</v>
      </c>
      <c r="YL95" s="4">
        <v>0.41</v>
      </c>
      <c r="YM95" s="4">
        <v>1.05</v>
      </c>
      <c r="YN95" s="4">
        <v>1.05</v>
      </c>
      <c r="YO95" s="4">
        <v>1.05</v>
      </c>
      <c r="YQ95" s="4">
        <v>1.05</v>
      </c>
      <c r="YR95" s="4">
        <v>1.23</v>
      </c>
      <c r="YS95" s="4">
        <v>1.77</v>
      </c>
      <c r="YT95" s="4">
        <v>1.77</v>
      </c>
      <c r="YU95" s="4">
        <v>1.77</v>
      </c>
      <c r="YV95" s="4">
        <v>1.33</v>
      </c>
      <c r="YZ95" s="4">
        <v>0.05</v>
      </c>
      <c r="ZA95" s="4">
        <v>0.2</v>
      </c>
      <c r="ZB95" s="4">
        <v>0.2</v>
      </c>
      <c r="ZC95" s="4">
        <v>0.2</v>
      </c>
      <c r="ZE95" s="4">
        <v>0.2</v>
      </c>
      <c r="ZF95" s="4">
        <v>0.15</v>
      </c>
      <c r="ZM95" s="764">
        <v>0.48</v>
      </c>
      <c r="ZN95" s="764">
        <v>1.93</v>
      </c>
      <c r="ZO95" s="4">
        <v>1.93</v>
      </c>
      <c r="ZP95" s="4">
        <v>1.93</v>
      </c>
      <c r="ZQ95" s="4">
        <v>1.93</v>
      </c>
      <c r="ZS95" s="4">
        <v>1.93</v>
      </c>
      <c r="ZT95" s="4">
        <v>1.93</v>
      </c>
      <c r="ZU95" s="4">
        <v>1.93</v>
      </c>
      <c r="ZV95" s="4">
        <v>1.93</v>
      </c>
      <c r="ZW95" s="4">
        <v>1.93</v>
      </c>
      <c r="ZX95" s="4">
        <v>1.45</v>
      </c>
    </row>
    <row r="96" spans="1:700" hidden="1">
      <c r="A96" s="764" t="s">
        <v>900</v>
      </c>
      <c r="B96" s="764"/>
      <c r="C96" s="764"/>
      <c r="D96" s="764"/>
      <c r="E96" s="764">
        <v>5900</v>
      </c>
      <c r="F96" s="764">
        <v>177</v>
      </c>
      <c r="G96" s="764">
        <v>737500</v>
      </c>
      <c r="H96" s="772"/>
      <c r="I96" s="764">
        <f t="shared" si="7"/>
        <v>177</v>
      </c>
      <c r="Y96" s="4">
        <v>29.5</v>
      </c>
      <c r="Z96" s="4">
        <v>29.5</v>
      </c>
      <c r="AA96" s="4">
        <v>29.5</v>
      </c>
      <c r="AB96" s="4">
        <v>29.5</v>
      </c>
      <c r="AD96" s="4">
        <v>29.5</v>
      </c>
      <c r="AE96" s="4">
        <v>29.5</v>
      </c>
      <c r="VS96" s="4">
        <v>4.92</v>
      </c>
      <c r="VT96" s="4">
        <v>19.670000000000002</v>
      </c>
      <c r="VU96" s="4">
        <v>19.670000000000002</v>
      </c>
      <c r="VV96" s="4">
        <v>19.670000000000002</v>
      </c>
      <c r="VW96" s="4">
        <v>19.670000000000002</v>
      </c>
      <c r="VY96" s="4">
        <v>19.670000000000002</v>
      </c>
      <c r="VZ96" s="4">
        <v>34.75</v>
      </c>
      <c r="WA96" s="4">
        <v>80.010000000000005</v>
      </c>
      <c r="WB96" s="4">
        <v>80.010000000000005</v>
      </c>
      <c r="WC96" s="4">
        <v>80.010000000000005</v>
      </c>
      <c r="WD96" s="4">
        <v>80.010000000000005</v>
      </c>
      <c r="WF96" s="4">
        <v>80.010000000000005</v>
      </c>
      <c r="WG96" s="4">
        <v>98.87</v>
      </c>
      <c r="WH96" s="4">
        <v>155.44</v>
      </c>
      <c r="WI96" s="4">
        <v>155.44</v>
      </c>
      <c r="WJ96" s="4">
        <v>155.44</v>
      </c>
      <c r="WK96" s="4">
        <v>155.44</v>
      </c>
      <c r="WM96" s="4">
        <v>155.44</v>
      </c>
      <c r="WN96" s="4">
        <v>158.72999999999999</v>
      </c>
      <c r="WO96" s="4">
        <v>168.59</v>
      </c>
      <c r="WQ96" s="4">
        <v>143.69999999999999</v>
      </c>
      <c r="WR96" s="4">
        <v>69.03</v>
      </c>
      <c r="WT96" s="4">
        <v>69.03</v>
      </c>
      <c r="WU96" s="4">
        <v>69.03</v>
      </c>
      <c r="WV96" s="4">
        <v>74.19</v>
      </c>
      <c r="WW96" s="4">
        <v>89.69</v>
      </c>
      <c r="WX96" s="4">
        <v>89.69</v>
      </c>
      <c r="WY96" s="4">
        <v>89.69</v>
      </c>
      <c r="XA96" s="4">
        <v>89.69</v>
      </c>
      <c r="XB96" s="4">
        <v>89.69</v>
      </c>
      <c r="XC96" s="4">
        <v>80.64</v>
      </c>
      <c r="XD96" s="4">
        <v>45.03</v>
      </c>
      <c r="XE96" s="4">
        <v>19.670000000000002</v>
      </c>
      <c r="XF96" s="4">
        <v>21.31</v>
      </c>
      <c r="XH96" s="4">
        <v>26.24</v>
      </c>
      <c r="XI96" s="4">
        <v>26.24</v>
      </c>
      <c r="XJ96" s="4">
        <v>26.24</v>
      </c>
      <c r="XK96" s="4">
        <v>26.24</v>
      </c>
      <c r="XL96" s="4">
        <v>26.24</v>
      </c>
      <c r="XM96" s="4">
        <v>26.24</v>
      </c>
      <c r="XO96" s="4">
        <v>26.24</v>
      </c>
      <c r="XP96" s="4">
        <v>26.24</v>
      </c>
      <c r="XQ96" s="4">
        <v>26.24</v>
      </c>
      <c r="XR96" s="4">
        <v>26.24</v>
      </c>
      <c r="XS96" s="4">
        <v>31.71</v>
      </c>
      <c r="XT96" s="4">
        <v>46.47</v>
      </c>
      <c r="XV96" s="4">
        <v>44.13</v>
      </c>
      <c r="XW96" s="4">
        <v>51.9</v>
      </c>
      <c r="XX96" s="4">
        <v>51.9</v>
      </c>
      <c r="XY96" s="4">
        <v>51.9</v>
      </c>
      <c r="XZ96" s="4">
        <v>51.9</v>
      </c>
      <c r="YA96" s="4">
        <v>51.9</v>
      </c>
      <c r="YC96" s="4">
        <v>51.9</v>
      </c>
      <c r="YD96" s="4">
        <v>61.2</v>
      </c>
      <c r="YE96" s="4">
        <v>89.08</v>
      </c>
      <c r="YF96" s="4">
        <v>95.24</v>
      </c>
      <c r="YG96" s="4">
        <v>113.71</v>
      </c>
      <c r="YH96" s="4">
        <v>113.71</v>
      </c>
      <c r="YJ96" s="4">
        <v>113.71</v>
      </c>
      <c r="YK96" s="4">
        <v>113.71</v>
      </c>
      <c r="YL96" s="4">
        <v>112.51</v>
      </c>
      <c r="YM96" s="4">
        <v>108.91</v>
      </c>
      <c r="YN96" s="4">
        <v>108.91</v>
      </c>
      <c r="YO96" s="4">
        <v>89.29</v>
      </c>
      <c r="YQ96" s="4">
        <v>30.81</v>
      </c>
      <c r="YR96" s="4">
        <v>31.95</v>
      </c>
      <c r="YS96" s="4">
        <v>31.95</v>
      </c>
      <c r="YT96" s="4">
        <v>31.95</v>
      </c>
      <c r="YU96" s="4">
        <v>31.95</v>
      </c>
      <c r="YV96" s="4">
        <v>28.07</v>
      </c>
      <c r="YX96" s="4">
        <v>16.399999999999999</v>
      </c>
      <c r="YY96" s="4">
        <v>22.77</v>
      </c>
      <c r="YZ96" s="4">
        <v>41.89</v>
      </c>
      <c r="ZA96" s="4">
        <v>41.89</v>
      </c>
      <c r="ZB96" s="4">
        <v>41.89</v>
      </c>
      <c r="ZC96" s="4">
        <v>41.89</v>
      </c>
      <c r="ZE96" s="4">
        <v>37.79</v>
      </c>
      <c r="ZF96" s="4">
        <v>25.49</v>
      </c>
      <c r="ZG96" s="4">
        <v>22.09</v>
      </c>
      <c r="ZH96" s="4">
        <v>11.9</v>
      </c>
      <c r="ZI96" s="4">
        <v>11.9</v>
      </c>
      <c r="ZJ96" s="4">
        <v>11.9</v>
      </c>
      <c r="ZL96" s="4">
        <v>11.9</v>
      </c>
      <c r="ZM96" s="764">
        <v>23.67</v>
      </c>
      <c r="ZN96" s="764">
        <v>59</v>
      </c>
      <c r="ZO96" s="4">
        <v>59</v>
      </c>
      <c r="ZP96" s="4">
        <v>59</v>
      </c>
      <c r="ZQ96" s="4">
        <v>59</v>
      </c>
      <c r="ZS96" s="4">
        <v>59</v>
      </c>
      <c r="ZT96" s="4">
        <v>59</v>
      </c>
      <c r="ZU96" s="4">
        <v>59</v>
      </c>
      <c r="ZV96" s="4">
        <v>59</v>
      </c>
      <c r="ZW96" s="4">
        <v>59</v>
      </c>
      <c r="ZX96" s="4">
        <v>44.25</v>
      </c>
    </row>
    <row r="97" spans="1:700" hidden="1">
      <c r="A97" s="764" t="s">
        <v>901</v>
      </c>
      <c r="B97" s="764"/>
      <c r="C97" s="764"/>
      <c r="D97" s="764"/>
      <c r="E97" s="764">
        <v>910</v>
      </c>
      <c r="F97" s="764">
        <v>27.3</v>
      </c>
      <c r="G97" s="764">
        <v>118300</v>
      </c>
      <c r="H97" s="772"/>
      <c r="I97" s="764">
        <f t="shared" si="7"/>
        <v>27.3</v>
      </c>
      <c r="Y97" s="4">
        <v>4.55</v>
      </c>
      <c r="Z97" s="4">
        <v>4.55</v>
      </c>
      <c r="AA97" s="4">
        <v>4.55</v>
      </c>
      <c r="AB97" s="4">
        <v>4.55</v>
      </c>
      <c r="AD97" s="4">
        <v>4.55</v>
      </c>
      <c r="AE97" s="4">
        <v>4.55</v>
      </c>
      <c r="VS97" s="4">
        <v>0.76</v>
      </c>
      <c r="VT97" s="4">
        <v>3.03</v>
      </c>
      <c r="VU97" s="4">
        <v>3.03</v>
      </c>
      <c r="VV97" s="4">
        <v>3.03</v>
      </c>
      <c r="VW97" s="4">
        <v>3.03</v>
      </c>
      <c r="VY97" s="4">
        <v>3.03</v>
      </c>
      <c r="VZ97" s="4">
        <v>3.03</v>
      </c>
      <c r="WA97" s="4">
        <v>3.03</v>
      </c>
      <c r="WB97" s="4">
        <v>3.03</v>
      </c>
      <c r="WC97" s="4">
        <v>3.03</v>
      </c>
      <c r="WD97" s="4">
        <v>3.03</v>
      </c>
      <c r="WF97" s="4">
        <v>3.03</v>
      </c>
      <c r="WG97" s="4">
        <v>3.03</v>
      </c>
      <c r="WH97" s="4">
        <v>3.03</v>
      </c>
      <c r="WI97" s="4">
        <v>3.03</v>
      </c>
      <c r="WJ97" s="4">
        <v>3.03</v>
      </c>
      <c r="WK97" s="4">
        <v>3.03</v>
      </c>
      <c r="WM97" s="4">
        <v>3.03</v>
      </c>
      <c r="WN97" s="4">
        <v>3.03</v>
      </c>
      <c r="WO97" s="4">
        <v>3.03</v>
      </c>
      <c r="WQ97" s="4">
        <v>3.03</v>
      </c>
      <c r="WR97" s="4">
        <v>3.03</v>
      </c>
      <c r="WT97" s="4">
        <v>3.03</v>
      </c>
      <c r="WU97" s="4">
        <v>3.03</v>
      </c>
      <c r="WV97" s="4">
        <v>3.03</v>
      </c>
      <c r="WW97" s="4">
        <v>3.03</v>
      </c>
      <c r="WX97" s="4">
        <v>3.03</v>
      </c>
      <c r="WY97" s="4">
        <v>3.03</v>
      </c>
      <c r="XA97" s="4">
        <v>3.03</v>
      </c>
      <c r="XB97" s="4">
        <v>3.03</v>
      </c>
      <c r="XC97" s="4">
        <v>3.03</v>
      </c>
      <c r="XD97" s="4">
        <v>3.03</v>
      </c>
      <c r="XE97" s="4">
        <v>3.03</v>
      </c>
      <c r="XF97" s="4">
        <v>3.03</v>
      </c>
      <c r="XH97" s="4">
        <v>3.03</v>
      </c>
      <c r="XI97" s="4">
        <v>3.03</v>
      </c>
      <c r="XJ97" s="4">
        <v>3.03</v>
      </c>
      <c r="XK97" s="4">
        <v>3.03</v>
      </c>
      <c r="XL97" s="4">
        <v>3.03</v>
      </c>
      <c r="XM97" s="4">
        <v>3.03</v>
      </c>
      <c r="XO97" s="4">
        <v>3.03</v>
      </c>
      <c r="XP97" s="4">
        <v>3.03</v>
      </c>
      <c r="XQ97" s="4">
        <v>3.03</v>
      </c>
      <c r="XR97" s="4">
        <v>3.03</v>
      </c>
      <c r="XS97" s="4">
        <v>3.03</v>
      </c>
      <c r="XT97" s="4">
        <v>3.03</v>
      </c>
      <c r="XV97" s="4">
        <v>6.42</v>
      </c>
      <c r="XW97" s="4">
        <v>16.579999999999998</v>
      </c>
      <c r="XX97" s="4">
        <v>16.579999999999998</v>
      </c>
      <c r="XY97" s="4">
        <v>16.579999999999998</v>
      </c>
      <c r="XZ97" s="4">
        <v>16.579999999999998</v>
      </c>
      <c r="YA97" s="4">
        <v>16.579999999999998</v>
      </c>
      <c r="YC97" s="4">
        <v>16.579999999999998</v>
      </c>
      <c r="YD97" s="4">
        <v>16.579999999999998</v>
      </c>
      <c r="YE97" s="4">
        <v>16.579999999999998</v>
      </c>
      <c r="YF97" s="4">
        <v>24.63</v>
      </c>
      <c r="YG97" s="4">
        <v>48.76</v>
      </c>
      <c r="YH97" s="4">
        <v>48.76</v>
      </c>
      <c r="YJ97" s="4">
        <v>48.76</v>
      </c>
      <c r="YK97" s="4">
        <v>48.76</v>
      </c>
      <c r="YL97" s="4">
        <v>48</v>
      </c>
      <c r="YM97" s="4">
        <v>45.73</v>
      </c>
      <c r="YN97" s="4">
        <v>45.73</v>
      </c>
      <c r="YO97" s="4">
        <v>39.380000000000003</v>
      </c>
      <c r="YQ97" s="4">
        <v>20.32</v>
      </c>
      <c r="YR97" s="4">
        <v>20.32</v>
      </c>
      <c r="YS97" s="4">
        <v>20.32</v>
      </c>
      <c r="YT97" s="4">
        <v>20.32</v>
      </c>
      <c r="YU97" s="4">
        <v>20.32</v>
      </c>
      <c r="YV97" s="4">
        <v>15.24</v>
      </c>
      <c r="ZM97" s="764">
        <v>2.2799999999999998</v>
      </c>
      <c r="ZN97" s="764">
        <v>9.1</v>
      </c>
      <c r="ZO97" s="4">
        <v>9.1</v>
      </c>
      <c r="ZP97" s="4">
        <v>9.1</v>
      </c>
      <c r="ZQ97" s="4">
        <v>9.1</v>
      </c>
      <c r="ZS97" s="4">
        <v>9.1</v>
      </c>
      <c r="ZT97" s="4">
        <v>9.1</v>
      </c>
      <c r="ZU97" s="4">
        <v>9.1</v>
      </c>
      <c r="ZV97" s="4">
        <v>9.1</v>
      </c>
      <c r="ZW97" s="4">
        <v>9.1</v>
      </c>
      <c r="ZX97" s="4">
        <v>6.83</v>
      </c>
    </row>
    <row r="98" spans="1:700" hidden="1">
      <c r="A98" s="764" t="s">
        <v>902</v>
      </c>
      <c r="B98" s="764"/>
      <c r="C98" s="764"/>
      <c r="D98" s="764"/>
      <c r="E98" s="764">
        <v>5900</v>
      </c>
      <c r="F98" s="764">
        <v>177</v>
      </c>
      <c r="G98" s="764">
        <v>1091500</v>
      </c>
      <c r="H98" s="772"/>
      <c r="I98" s="764">
        <f t="shared" ref="I98:I156" si="8">F98</f>
        <v>177</v>
      </c>
      <c r="Y98" s="4">
        <v>29.5</v>
      </c>
      <c r="Z98" s="4">
        <v>29.5</v>
      </c>
      <c r="AA98" s="4">
        <v>29.5</v>
      </c>
      <c r="AB98" s="4">
        <v>29.5</v>
      </c>
      <c r="AD98" s="4">
        <v>29.5</v>
      </c>
      <c r="AE98" s="4">
        <v>29.5</v>
      </c>
      <c r="VS98" s="4">
        <v>4.92</v>
      </c>
      <c r="VT98" s="4">
        <v>19.670000000000002</v>
      </c>
      <c r="VU98" s="4">
        <v>19.670000000000002</v>
      </c>
      <c r="VV98" s="4">
        <v>19.670000000000002</v>
      </c>
      <c r="VW98" s="4">
        <v>19.670000000000002</v>
      </c>
      <c r="VY98" s="4">
        <v>19.670000000000002</v>
      </c>
      <c r="VZ98" s="4">
        <v>34.75</v>
      </c>
      <c r="WA98" s="4">
        <v>80.010000000000005</v>
      </c>
      <c r="WB98" s="4">
        <v>80.010000000000005</v>
      </c>
      <c r="WC98" s="4">
        <v>80.010000000000005</v>
      </c>
      <c r="WD98" s="4">
        <v>80.010000000000005</v>
      </c>
      <c r="WF98" s="4">
        <v>80.010000000000005</v>
      </c>
      <c r="WG98" s="4">
        <v>98.87</v>
      </c>
      <c r="WH98" s="4">
        <v>155.44</v>
      </c>
      <c r="WI98" s="4">
        <v>155.44</v>
      </c>
      <c r="WJ98" s="4">
        <v>155.44</v>
      </c>
      <c r="WK98" s="4">
        <v>155.44</v>
      </c>
      <c r="WM98" s="4">
        <v>155.44</v>
      </c>
      <c r="WN98" s="4">
        <v>158.72999999999999</v>
      </c>
      <c r="WO98" s="4">
        <v>168.6</v>
      </c>
      <c r="WQ98" s="4">
        <v>143.69999999999999</v>
      </c>
      <c r="WR98" s="4">
        <v>69.03</v>
      </c>
      <c r="WT98" s="4">
        <v>69.03</v>
      </c>
      <c r="WU98" s="4">
        <v>69.03</v>
      </c>
      <c r="WV98" s="4">
        <v>65.739999999999995</v>
      </c>
      <c r="WW98" s="4">
        <v>55.87</v>
      </c>
      <c r="WX98" s="4">
        <v>55.87</v>
      </c>
      <c r="WY98" s="4">
        <v>65.739999999999995</v>
      </c>
      <c r="XA98" s="4">
        <v>95.33</v>
      </c>
      <c r="XB98" s="4">
        <v>95.33</v>
      </c>
      <c r="XC98" s="4">
        <v>86.28</v>
      </c>
      <c r="XD98" s="4">
        <v>59.12</v>
      </c>
      <c r="XE98" s="4">
        <v>59.12</v>
      </c>
      <c r="XF98" s="4">
        <v>50.9</v>
      </c>
      <c r="XH98" s="4">
        <v>26.24</v>
      </c>
      <c r="XI98" s="4">
        <v>26.24</v>
      </c>
      <c r="XJ98" s="4">
        <v>26.24</v>
      </c>
      <c r="XK98" s="4">
        <v>26.24</v>
      </c>
      <c r="XL98" s="4">
        <v>26.24</v>
      </c>
      <c r="XM98" s="4">
        <v>26.24</v>
      </c>
      <c r="XO98" s="4">
        <v>26.24</v>
      </c>
      <c r="XP98" s="4">
        <v>26.24</v>
      </c>
      <c r="XQ98" s="4">
        <v>26.24</v>
      </c>
      <c r="XR98" s="4">
        <v>26.24</v>
      </c>
      <c r="XS98" s="4">
        <v>31.71</v>
      </c>
      <c r="XT98" s="4">
        <v>46.47</v>
      </c>
      <c r="XV98" s="4">
        <v>44.13</v>
      </c>
      <c r="XW98" s="4">
        <v>51.9</v>
      </c>
      <c r="XX98" s="4">
        <v>51.9</v>
      </c>
      <c r="XY98" s="4">
        <v>51.9</v>
      </c>
      <c r="XZ98" s="4">
        <v>51.9</v>
      </c>
      <c r="YA98" s="4">
        <v>51.9</v>
      </c>
      <c r="YC98" s="4">
        <v>51.9</v>
      </c>
      <c r="YD98" s="4">
        <v>46.44</v>
      </c>
      <c r="YE98" s="4">
        <v>44.8</v>
      </c>
      <c r="YF98" s="4">
        <v>95.23</v>
      </c>
      <c r="YG98" s="4">
        <v>113.7</v>
      </c>
      <c r="YH98" s="4">
        <v>113.7</v>
      </c>
      <c r="YJ98" s="4">
        <v>113.7</v>
      </c>
      <c r="YK98" s="4">
        <v>113.7</v>
      </c>
      <c r="YL98" s="4">
        <v>112.51</v>
      </c>
      <c r="YM98" s="4">
        <v>108.91</v>
      </c>
      <c r="YN98" s="4">
        <v>108.91</v>
      </c>
      <c r="YO98" s="4">
        <v>104.05</v>
      </c>
      <c r="YQ98" s="4">
        <v>81.459999999999994</v>
      </c>
      <c r="YR98" s="4">
        <v>57.45</v>
      </c>
      <c r="YS98" s="4">
        <v>57.45</v>
      </c>
      <c r="YT98" s="4">
        <v>57.45</v>
      </c>
      <c r="YU98" s="4">
        <v>57.45</v>
      </c>
      <c r="YV98" s="4">
        <v>53.56</v>
      </c>
      <c r="YX98" s="4">
        <v>41.89</v>
      </c>
      <c r="YY98" s="4">
        <v>35.520000000000003</v>
      </c>
      <c r="YZ98" s="4">
        <v>16.399999999999999</v>
      </c>
      <c r="ZA98" s="4">
        <v>16.399999999999999</v>
      </c>
      <c r="ZB98" s="4">
        <v>16.399999999999999</v>
      </c>
      <c r="ZC98" s="4">
        <v>16.399999999999999</v>
      </c>
      <c r="ZE98" s="4">
        <v>12.3</v>
      </c>
      <c r="ZG98" s="4">
        <v>2.97</v>
      </c>
      <c r="ZH98" s="4">
        <v>11.9</v>
      </c>
      <c r="ZI98" s="4">
        <v>11.9</v>
      </c>
      <c r="ZJ98" s="4">
        <v>11.9</v>
      </c>
      <c r="ZL98" s="4">
        <v>11.9</v>
      </c>
      <c r="ZM98" s="764">
        <v>23.67</v>
      </c>
      <c r="ZN98" s="764">
        <v>59</v>
      </c>
      <c r="ZO98" s="4">
        <v>59</v>
      </c>
      <c r="ZP98" s="4">
        <v>59</v>
      </c>
      <c r="ZQ98" s="4">
        <v>59</v>
      </c>
      <c r="ZS98" s="4">
        <v>59</v>
      </c>
      <c r="ZT98" s="4">
        <v>59</v>
      </c>
      <c r="ZU98" s="4">
        <v>59</v>
      </c>
      <c r="ZV98" s="4">
        <v>59</v>
      </c>
      <c r="ZW98" s="4">
        <v>59</v>
      </c>
      <c r="ZX98" s="4">
        <v>44.25</v>
      </c>
    </row>
    <row r="99" spans="1:700" hidden="1">
      <c r="A99" s="764" t="s">
        <v>903</v>
      </c>
      <c r="B99" s="764"/>
      <c r="C99" s="764"/>
      <c r="D99" s="764"/>
      <c r="E99" s="764">
        <v>910</v>
      </c>
      <c r="F99" s="764">
        <v>27.3</v>
      </c>
      <c r="G99" s="764">
        <v>200200</v>
      </c>
      <c r="H99" s="772"/>
      <c r="I99" s="764">
        <f t="shared" si="8"/>
        <v>27.3</v>
      </c>
      <c r="Y99" s="4">
        <v>4.55</v>
      </c>
      <c r="Z99" s="4">
        <v>4.55</v>
      </c>
      <c r="AA99" s="4">
        <v>4.55</v>
      </c>
      <c r="AB99" s="4">
        <v>4.55</v>
      </c>
      <c r="AD99" s="4">
        <v>4.55</v>
      </c>
      <c r="AE99" s="4">
        <v>4.55</v>
      </c>
      <c r="VS99" s="4">
        <v>0.76</v>
      </c>
      <c r="VT99" s="4">
        <v>3.03</v>
      </c>
      <c r="VU99" s="4">
        <v>3.03</v>
      </c>
      <c r="VV99" s="4">
        <v>3.03</v>
      </c>
      <c r="VW99" s="4">
        <v>3.03</v>
      </c>
      <c r="VY99" s="4">
        <v>3.03</v>
      </c>
      <c r="VZ99" s="4">
        <v>3.03</v>
      </c>
      <c r="WA99" s="4">
        <v>3.03</v>
      </c>
      <c r="WB99" s="4">
        <v>3.03</v>
      </c>
      <c r="WC99" s="4">
        <v>3.03</v>
      </c>
      <c r="WD99" s="4">
        <v>3.03</v>
      </c>
      <c r="WF99" s="4">
        <v>3.03</v>
      </c>
      <c r="WG99" s="4">
        <v>3.03</v>
      </c>
      <c r="WH99" s="4">
        <v>3.03</v>
      </c>
      <c r="WI99" s="4">
        <v>3.03</v>
      </c>
      <c r="WJ99" s="4">
        <v>3.03</v>
      </c>
      <c r="WK99" s="4">
        <v>3.03</v>
      </c>
      <c r="WM99" s="4">
        <v>3.03</v>
      </c>
      <c r="WN99" s="4">
        <v>3.03</v>
      </c>
      <c r="WO99" s="4">
        <v>3.03</v>
      </c>
      <c r="WQ99" s="4">
        <v>3.03</v>
      </c>
      <c r="WR99" s="4">
        <v>3.03</v>
      </c>
      <c r="WT99" s="4">
        <v>3.03</v>
      </c>
      <c r="WU99" s="4">
        <v>3.03</v>
      </c>
      <c r="WV99" s="4">
        <v>3.03</v>
      </c>
      <c r="WW99" s="4">
        <v>3.03</v>
      </c>
      <c r="WX99" s="4">
        <v>3.03</v>
      </c>
      <c r="WY99" s="4">
        <v>3.03</v>
      </c>
      <c r="XA99" s="4">
        <v>3.03</v>
      </c>
      <c r="XB99" s="4">
        <v>3.03</v>
      </c>
      <c r="XC99" s="4">
        <v>3.03</v>
      </c>
      <c r="XD99" s="4">
        <v>3.03</v>
      </c>
      <c r="XE99" s="4">
        <v>3.03</v>
      </c>
      <c r="XF99" s="4">
        <v>3.03</v>
      </c>
      <c r="XH99" s="4">
        <v>3.03</v>
      </c>
      <c r="XI99" s="4">
        <v>3.03</v>
      </c>
      <c r="XJ99" s="4">
        <v>3.03</v>
      </c>
      <c r="XK99" s="4">
        <v>3.03</v>
      </c>
      <c r="XL99" s="4">
        <v>3.03</v>
      </c>
      <c r="XM99" s="4">
        <v>3.03</v>
      </c>
      <c r="XO99" s="4">
        <v>3.03</v>
      </c>
      <c r="XP99" s="4">
        <v>3.03</v>
      </c>
      <c r="XQ99" s="4">
        <v>3.03</v>
      </c>
      <c r="XR99" s="4">
        <v>3.03</v>
      </c>
      <c r="XS99" s="4">
        <v>3.03</v>
      </c>
      <c r="XT99" s="4">
        <v>3.03</v>
      </c>
      <c r="XV99" s="4">
        <v>6.42</v>
      </c>
      <c r="XW99" s="4">
        <v>16.579999999999998</v>
      </c>
      <c r="XX99" s="4">
        <v>16.579999999999998</v>
      </c>
      <c r="XY99" s="4">
        <v>16.579999999999998</v>
      </c>
      <c r="XZ99" s="4">
        <v>16.579999999999998</v>
      </c>
      <c r="YA99" s="4">
        <v>16.579999999999998</v>
      </c>
      <c r="YC99" s="4">
        <v>16.579999999999998</v>
      </c>
      <c r="YD99" s="4">
        <v>16.579999999999998</v>
      </c>
      <c r="YE99" s="4">
        <v>16.579999999999998</v>
      </c>
      <c r="YF99" s="4">
        <v>24.63</v>
      </c>
      <c r="YG99" s="4">
        <v>48.76</v>
      </c>
      <c r="YH99" s="4">
        <v>48.76</v>
      </c>
      <c r="YJ99" s="4">
        <v>48.76</v>
      </c>
      <c r="YK99" s="4">
        <v>48.76</v>
      </c>
      <c r="YL99" s="4">
        <v>48</v>
      </c>
      <c r="YM99" s="4">
        <v>45.73</v>
      </c>
      <c r="YN99" s="4">
        <v>45.73</v>
      </c>
      <c r="YO99" s="4">
        <v>39.380000000000003</v>
      </c>
      <c r="YQ99" s="4">
        <v>20.32</v>
      </c>
      <c r="YR99" s="4">
        <v>20.32</v>
      </c>
      <c r="YS99" s="4">
        <v>20.32</v>
      </c>
      <c r="YT99" s="4">
        <v>20.32</v>
      </c>
      <c r="YU99" s="4">
        <v>20.32</v>
      </c>
      <c r="YV99" s="4">
        <v>15.24</v>
      </c>
      <c r="ZM99" s="764">
        <v>2.2799999999999998</v>
      </c>
      <c r="ZN99" s="764">
        <v>9.1</v>
      </c>
      <c r="ZO99" s="4">
        <v>9.1</v>
      </c>
      <c r="ZP99" s="4">
        <v>9.1</v>
      </c>
      <c r="ZQ99" s="4">
        <v>9.1</v>
      </c>
      <c r="ZS99" s="4">
        <v>9.1</v>
      </c>
      <c r="ZT99" s="4">
        <v>9.1</v>
      </c>
      <c r="ZU99" s="4">
        <v>9.1</v>
      </c>
      <c r="ZV99" s="4">
        <v>9.1</v>
      </c>
      <c r="ZW99" s="4">
        <v>9.1</v>
      </c>
      <c r="ZX99" s="4">
        <v>6.83</v>
      </c>
    </row>
    <row r="100" spans="1:700" hidden="1">
      <c r="A100" s="764" t="s">
        <v>904</v>
      </c>
      <c r="B100" s="764"/>
      <c r="C100" s="764"/>
      <c r="D100" s="764"/>
      <c r="E100" s="764">
        <v>15</v>
      </c>
      <c r="F100" s="764">
        <v>0.45</v>
      </c>
      <c r="G100" s="764">
        <v>3750</v>
      </c>
      <c r="H100" s="772"/>
      <c r="I100" s="764">
        <f t="shared" si="8"/>
        <v>0.45</v>
      </c>
      <c r="Y100" s="4">
        <v>0.08</v>
      </c>
      <c r="Z100" s="4">
        <v>0.08</v>
      </c>
      <c r="AA100" s="4">
        <v>0.08</v>
      </c>
      <c r="AB100" s="4">
        <v>0.08</v>
      </c>
      <c r="AD100" s="4">
        <v>0.08</v>
      </c>
      <c r="AE100" s="4">
        <v>0.08</v>
      </c>
      <c r="VS100" s="4">
        <v>0.01</v>
      </c>
      <c r="VT100" s="4">
        <v>0.05</v>
      </c>
      <c r="VU100" s="4">
        <v>0.05</v>
      </c>
      <c r="VV100" s="4">
        <v>0.05</v>
      </c>
      <c r="VW100" s="4">
        <v>0.05</v>
      </c>
      <c r="VY100" s="4">
        <v>0.05</v>
      </c>
      <c r="VZ100" s="4">
        <v>0.05</v>
      </c>
      <c r="WA100" s="4">
        <v>0.05</v>
      </c>
      <c r="WB100" s="4">
        <v>0.05</v>
      </c>
      <c r="WC100" s="4">
        <v>0.05</v>
      </c>
      <c r="WD100" s="4">
        <v>0.05</v>
      </c>
      <c r="WF100" s="4">
        <v>0.05</v>
      </c>
      <c r="WG100" s="4">
        <v>0.05</v>
      </c>
      <c r="WH100" s="4">
        <v>0.05</v>
      </c>
      <c r="WI100" s="4">
        <v>0.05</v>
      </c>
      <c r="WJ100" s="4">
        <v>0.05</v>
      </c>
      <c r="WK100" s="4">
        <v>0.05</v>
      </c>
      <c r="WM100" s="4">
        <v>0.05</v>
      </c>
      <c r="WN100" s="4">
        <v>0.05</v>
      </c>
      <c r="WO100" s="4">
        <v>0.05</v>
      </c>
      <c r="WQ100" s="4">
        <v>0.05</v>
      </c>
      <c r="WR100" s="4">
        <v>0.05</v>
      </c>
      <c r="WT100" s="4">
        <v>0.05</v>
      </c>
      <c r="WU100" s="4">
        <v>0.05</v>
      </c>
      <c r="WV100" s="4">
        <v>0.05</v>
      </c>
      <c r="WW100" s="4">
        <v>0.05</v>
      </c>
      <c r="WX100" s="4">
        <v>0.05</v>
      </c>
      <c r="WY100" s="4">
        <v>0.05</v>
      </c>
      <c r="XA100" s="4">
        <v>0.05</v>
      </c>
      <c r="XB100" s="4">
        <v>0.05</v>
      </c>
      <c r="XC100" s="4">
        <v>0.05</v>
      </c>
      <c r="XD100" s="4">
        <v>0.05</v>
      </c>
      <c r="XE100" s="4">
        <v>0.05</v>
      </c>
      <c r="XF100" s="4">
        <v>0.05</v>
      </c>
      <c r="XH100" s="4">
        <v>0.05</v>
      </c>
      <c r="XI100" s="4">
        <v>0.05</v>
      </c>
      <c r="XJ100" s="4">
        <v>0.05</v>
      </c>
      <c r="XK100" s="4">
        <v>0.05</v>
      </c>
      <c r="XL100" s="4">
        <v>0.05</v>
      </c>
      <c r="XM100" s="4">
        <v>0.05</v>
      </c>
      <c r="XO100" s="4">
        <v>0.05</v>
      </c>
      <c r="XP100" s="4">
        <v>0.05</v>
      </c>
      <c r="XQ100" s="4">
        <v>0.05</v>
      </c>
      <c r="XR100" s="4">
        <v>0.05</v>
      </c>
      <c r="XS100" s="4">
        <v>0.05</v>
      </c>
      <c r="XT100" s="4">
        <v>0.05</v>
      </c>
      <c r="XV100" s="4">
        <v>0.11</v>
      </c>
      <c r="XW100" s="4">
        <v>0.27</v>
      </c>
      <c r="XX100" s="4">
        <v>0.27</v>
      </c>
      <c r="XY100" s="4">
        <v>0.27</v>
      </c>
      <c r="XZ100" s="4">
        <v>0.27</v>
      </c>
      <c r="YA100" s="4">
        <v>0.27</v>
      </c>
      <c r="YC100" s="4">
        <v>0.27</v>
      </c>
      <c r="YD100" s="4">
        <v>0.27</v>
      </c>
      <c r="YE100" s="4">
        <v>0.27</v>
      </c>
      <c r="YF100" s="4">
        <v>0.43</v>
      </c>
      <c r="YG100" s="4">
        <v>0.91</v>
      </c>
      <c r="YH100" s="4">
        <v>0.91</v>
      </c>
      <c r="YJ100" s="4">
        <v>0.91</v>
      </c>
      <c r="YK100" s="4">
        <v>0.91</v>
      </c>
      <c r="YL100" s="4">
        <v>0.9</v>
      </c>
      <c r="YM100" s="4">
        <v>0.86</v>
      </c>
      <c r="YN100" s="4">
        <v>0.65</v>
      </c>
      <c r="YO100" s="4">
        <v>0.08</v>
      </c>
      <c r="YQ100" s="4">
        <v>0.34</v>
      </c>
      <c r="YR100" s="4">
        <v>0.34</v>
      </c>
      <c r="YS100" s="4">
        <v>0.34</v>
      </c>
      <c r="YT100" s="4">
        <v>0.34</v>
      </c>
      <c r="YU100" s="4">
        <v>0.34</v>
      </c>
      <c r="YV100" s="4">
        <v>0.25</v>
      </c>
      <c r="ZM100" s="764">
        <v>0.04</v>
      </c>
      <c r="ZN100" s="764">
        <v>0.15</v>
      </c>
      <c r="ZO100" s="4">
        <v>0.15</v>
      </c>
      <c r="ZP100" s="4">
        <v>0.15</v>
      </c>
      <c r="ZQ100" s="4">
        <v>0.15</v>
      </c>
      <c r="ZS100" s="4">
        <v>0.15</v>
      </c>
      <c r="ZT100" s="4">
        <v>0.15</v>
      </c>
      <c r="ZU100" s="4">
        <v>0.15</v>
      </c>
      <c r="ZV100" s="4">
        <v>0.15</v>
      </c>
      <c r="ZW100" s="4">
        <v>0.15</v>
      </c>
      <c r="ZX100" s="4">
        <v>0.11</v>
      </c>
    </row>
    <row r="101" spans="1:700" hidden="1">
      <c r="A101" s="764" t="s">
        <v>934</v>
      </c>
      <c r="B101" s="764"/>
      <c r="C101" s="764"/>
      <c r="D101" s="764"/>
      <c r="E101" s="764">
        <v>485</v>
      </c>
      <c r="F101" s="764">
        <v>370.63</v>
      </c>
      <c r="G101" s="764">
        <v>1100950</v>
      </c>
      <c r="H101" s="772"/>
      <c r="I101" s="764">
        <f t="shared" si="8"/>
        <v>370.63</v>
      </c>
      <c r="J101" s="4">
        <v>1.82</v>
      </c>
      <c r="K101" s="4">
        <v>1.82</v>
      </c>
      <c r="L101" s="4">
        <v>1.82</v>
      </c>
      <c r="M101" s="4">
        <v>1.82</v>
      </c>
      <c r="N101" s="4">
        <v>1.82</v>
      </c>
      <c r="P101" s="4">
        <v>1.82</v>
      </c>
      <c r="Q101" s="4">
        <v>1.82</v>
      </c>
      <c r="R101" s="4">
        <v>1.82</v>
      </c>
      <c r="BX101" s="4">
        <v>0.45</v>
      </c>
      <c r="BY101" s="4">
        <v>0.45</v>
      </c>
      <c r="CA101" s="4">
        <v>0.45</v>
      </c>
      <c r="CB101" s="4">
        <v>0.45</v>
      </c>
      <c r="CC101" s="4">
        <v>0.45</v>
      </c>
      <c r="CD101" s="4">
        <v>0.45</v>
      </c>
      <c r="CJ101" s="4">
        <v>0.61</v>
      </c>
      <c r="CK101" s="4">
        <v>0.61</v>
      </c>
      <c r="CL101" s="4">
        <v>0.61</v>
      </c>
      <c r="CM101" s="4">
        <v>0.61</v>
      </c>
      <c r="CO101" s="4">
        <v>0.61</v>
      </c>
      <c r="CP101" s="4">
        <v>0.61</v>
      </c>
      <c r="CQ101" s="4">
        <v>0.61</v>
      </c>
      <c r="CR101" s="4">
        <v>0.61</v>
      </c>
      <c r="CS101" s="4">
        <v>0.61</v>
      </c>
      <c r="CT101" s="4">
        <v>0.61</v>
      </c>
      <c r="CV101" s="4">
        <v>0.61</v>
      </c>
      <c r="CW101" s="4">
        <v>0.61</v>
      </c>
      <c r="CX101" s="4">
        <v>0.61</v>
      </c>
      <c r="CY101" s="4">
        <v>0.61</v>
      </c>
      <c r="CZ101" s="4">
        <v>0.61</v>
      </c>
      <c r="DA101" s="4">
        <v>0.61</v>
      </c>
      <c r="DC101" s="4">
        <v>0.61</v>
      </c>
      <c r="DD101" s="4">
        <v>0.61</v>
      </c>
      <c r="DE101" s="4">
        <v>0.61</v>
      </c>
      <c r="DF101" s="4">
        <v>0.61</v>
      </c>
      <c r="DG101" s="4">
        <v>0.61</v>
      </c>
      <c r="DH101" s="4">
        <v>0.61</v>
      </c>
      <c r="DJ101" s="4">
        <v>0.61</v>
      </c>
      <c r="DK101" s="4">
        <v>0.61</v>
      </c>
      <c r="DL101" s="4">
        <v>0.61</v>
      </c>
      <c r="DM101" s="4">
        <v>0.61</v>
      </c>
      <c r="DN101" s="4">
        <v>0.61</v>
      </c>
      <c r="DO101" s="4">
        <v>0.61</v>
      </c>
      <c r="DQ101" s="4">
        <v>0.61</v>
      </c>
      <c r="DR101" s="4">
        <v>0.61</v>
      </c>
      <c r="DS101" s="4">
        <v>0.61</v>
      </c>
      <c r="DT101" s="4">
        <v>0.61</v>
      </c>
      <c r="DU101" s="4">
        <v>0.61</v>
      </c>
      <c r="DV101" s="4">
        <v>0.61</v>
      </c>
      <c r="DX101" s="4">
        <v>0.61</v>
      </c>
      <c r="DY101" s="4">
        <v>0.61</v>
      </c>
      <c r="DZ101" s="4">
        <v>0.61</v>
      </c>
      <c r="EA101" s="4">
        <v>0.61</v>
      </c>
      <c r="EB101" s="4">
        <v>0.61</v>
      </c>
      <c r="EC101" s="4">
        <v>0.61</v>
      </c>
      <c r="EE101" s="4">
        <v>0.61</v>
      </c>
      <c r="EF101" s="4">
        <v>0.61</v>
      </c>
      <c r="EG101" s="4">
        <v>0.61</v>
      </c>
      <c r="EH101" s="4">
        <v>0.61</v>
      </c>
      <c r="EI101" s="4">
        <v>0.61</v>
      </c>
      <c r="EJ101" s="4">
        <v>0.61</v>
      </c>
      <c r="EL101" s="4">
        <v>0.61</v>
      </c>
      <c r="EM101" s="4">
        <v>0.61</v>
      </c>
      <c r="EN101" s="4">
        <v>0.61</v>
      </c>
      <c r="EO101" s="4">
        <v>0.61</v>
      </c>
      <c r="EP101" s="4">
        <v>0.61</v>
      </c>
      <c r="EQ101" s="4">
        <v>0.61</v>
      </c>
      <c r="ES101" s="4">
        <v>0.61</v>
      </c>
      <c r="ET101" s="4">
        <v>0.61</v>
      </c>
      <c r="EZ101" s="4">
        <v>0.61</v>
      </c>
      <c r="FA101" s="4">
        <v>0.61</v>
      </c>
      <c r="FB101" s="4">
        <v>0.61</v>
      </c>
      <c r="FC101" s="4">
        <v>0.61</v>
      </c>
      <c r="FD101" s="4">
        <v>0.61</v>
      </c>
      <c r="FE101" s="4">
        <v>0.61</v>
      </c>
      <c r="FG101" s="4">
        <v>0.61</v>
      </c>
      <c r="FH101" s="4">
        <v>0.61</v>
      </c>
      <c r="FI101" s="4">
        <v>0.61</v>
      </c>
      <c r="FJ101" s="4">
        <v>0.61</v>
      </c>
      <c r="FK101" s="4">
        <v>0.61</v>
      </c>
      <c r="FL101" s="4">
        <v>0.61</v>
      </c>
      <c r="FN101" s="4">
        <v>0.61</v>
      </c>
      <c r="FO101" s="4">
        <v>0.61</v>
      </c>
      <c r="FP101" s="4">
        <v>0.61</v>
      </c>
      <c r="FQ101" s="4">
        <v>0.61</v>
      </c>
      <c r="FR101" s="4">
        <v>0.61</v>
      </c>
      <c r="FS101" s="4">
        <v>0.61</v>
      </c>
      <c r="FU101" s="4">
        <v>0.61</v>
      </c>
      <c r="FV101" s="4">
        <v>0.61</v>
      </c>
      <c r="FW101" s="4">
        <v>0.61</v>
      </c>
      <c r="FX101" s="4">
        <v>0.61</v>
      </c>
      <c r="FY101" s="4">
        <v>0.61</v>
      </c>
      <c r="FZ101" s="4">
        <v>0.61</v>
      </c>
      <c r="GB101" s="4">
        <v>0.61</v>
      </c>
      <c r="GC101" s="4">
        <v>0.61</v>
      </c>
      <c r="GD101" s="4">
        <v>4.09</v>
      </c>
      <c r="GE101" s="4">
        <v>7.57</v>
      </c>
      <c r="GF101" s="4">
        <v>7.57</v>
      </c>
      <c r="GG101" s="4">
        <v>7.57</v>
      </c>
      <c r="GI101" s="4">
        <v>7.57</v>
      </c>
      <c r="GJ101" s="4">
        <v>7.57</v>
      </c>
      <c r="GK101" s="4">
        <v>7.57</v>
      </c>
      <c r="GL101" s="4">
        <v>8.15</v>
      </c>
      <c r="GM101" s="4">
        <v>8.73</v>
      </c>
      <c r="GN101" s="4">
        <v>8.73</v>
      </c>
      <c r="GP101" s="4">
        <v>8.73</v>
      </c>
      <c r="GQ101" s="4">
        <v>20.92</v>
      </c>
      <c r="GR101" s="4">
        <v>33.1</v>
      </c>
      <c r="GS101" s="4">
        <v>33.1</v>
      </c>
      <c r="GT101" s="4">
        <v>33.1</v>
      </c>
      <c r="GU101" s="4">
        <v>33.1</v>
      </c>
      <c r="GW101" s="4">
        <v>20.100000000000001</v>
      </c>
      <c r="GX101" s="4">
        <v>7.11</v>
      </c>
      <c r="GY101" s="4">
        <v>7.11</v>
      </c>
      <c r="GZ101" s="4">
        <v>7.11</v>
      </c>
      <c r="HA101" s="4">
        <v>7.11</v>
      </c>
      <c r="HB101" s="4">
        <v>7.92</v>
      </c>
      <c r="HD101" s="4">
        <v>8.73</v>
      </c>
      <c r="HE101" s="4">
        <v>8.73</v>
      </c>
      <c r="HF101" s="4">
        <v>8.73</v>
      </c>
      <c r="HG101" s="4">
        <v>8.73</v>
      </c>
      <c r="HH101" s="4">
        <v>8.73</v>
      </c>
      <c r="HI101" s="4">
        <v>4.67</v>
      </c>
      <c r="HK101" s="4">
        <v>0.61</v>
      </c>
      <c r="HL101" s="4">
        <v>0.61</v>
      </c>
      <c r="HM101" s="4">
        <v>0.61</v>
      </c>
      <c r="HN101" s="4">
        <v>0.61</v>
      </c>
      <c r="HO101" s="4">
        <v>0.61</v>
      </c>
      <c r="HP101" s="4">
        <v>0.61</v>
      </c>
      <c r="HR101" s="4">
        <v>0.61</v>
      </c>
      <c r="HS101" s="4">
        <v>0.61</v>
      </c>
      <c r="HT101" s="4">
        <v>0.61</v>
      </c>
      <c r="HU101" s="4">
        <v>0.61</v>
      </c>
      <c r="HV101" s="4">
        <v>0.61</v>
      </c>
      <c r="HW101" s="4">
        <v>0.61</v>
      </c>
      <c r="HY101" s="4">
        <v>0.61</v>
      </c>
      <c r="HZ101" s="4">
        <v>0.61</v>
      </c>
      <c r="IA101" s="4">
        <v>0.61</v>
      </c>
      <c r="IB101" s="4">
        <v>0.61</v>
      </c>
      <c r="IC101" s="4">
        <v>0.61</v>
      </c>
      <c r="ID101" s="4">
        <v>0.61</v>
      </c>
      <c r="IF101" s="4">
        <v>0.61</v>
      </c>
      <c r="IG101" s="4">
        <v>0.61</v>
      </c>
      <c r="IH101" s="4">
        <v>0.61</v>
      </c>
      <c r="II101" s="4">
        <v>0.61</v>
      </c>
      <c r="IJ101" s="4">
        <v>0.61</v>
      </c>
      <c r="IK101" s="4">
        <v>0.61</v>
      </c>
      <c r="IM101" s="4">
        <v>0.61</v>
      </c>
      <c r="IN101" s="4">
        <v>0.61</v>
      </c>
      <c r="IP101" s="4">
        <v>0.61</v>
      </c>
      <c r="IQ101" s="4">
        <v>0.61</v>
      </c>
      <c r="IR101" s="4">
        <v>0.61</v>
      </c>
      <c r="IT101" s="4">
        <v>0.61</v>
      </c>
      <c r="IU101" s="4">
        <v>0.61</v>
      </c>
      <c r="IV101" s="4">
        <v>0.61</v>
      </c>
      <c r="IW101" s="4">
        <v>0.61</v>
      </c>
      <c r="IX101" s="4">
        <v>0.61</v>
      </c>
      <c r="IY101" s="4">
        <v>0.61</v>
      </c>
      <c r="JA101" s="4">
        <v>0.61</v>
      </c>
      <c r="JB101" s="4">
        <v>0.61</v>
      </c>
      <c r="JC101" s="4">
        <v>0.61</v>
      </c>
      <c r="JD101" s="4">
        <v>0.61</v>
      </c>
      <c r="JE101" s="4">
        <v>0.61</v>
      </c>
      <c r="JF101" s="4">
        <v>0.61</v>
      </c>
      <c r="JH101" s="4">
        <v>0.61</v>
      </c>
      <c r="JI101" s="4">
        <v>0.61</v>
      </c>
      <c r="JJ101" s="4">
        <v>0.61</v>
      </c>
      <c r="JK101" s="4">
        <v>0.61</v>
      </c>
      <c r="JL101" s="4">
        <v>0.61</v>
      </c>
      <c r="JM101" s="4">
        <v>0.61</v>
      </c>
      <c r="JO101" s="4">
        <v>0.3</v>
      </c>
      <c r="YA101" s="4">
        <v>1.52</v>
      </c>
      <c r="YC101" s="4">
        <v>6.06</v>
      </c>
      <c r="YD101" s="4">
        <v>6.06</v>
      </c>
      <c r="YE101" s="4">
        <v>6.06</v>
      </c>
      <c r="YF101" s="4">
        <v>6.06</v>
      </c>
      <c r="YG101" s="4">
        <v>6.06</v>
      </c>
      <c r="YH101" s="4">
        <v>6.06</v>
      </c>
      <c r="YJ101" s="4">
        <v>6.06</v>
      </c>
      <c r="YK101" s="4">
        <v>4.55</v>
      </c>
    </row>
    <row r="102" spans="1:700" hidden="1">
      <c r="A102" s="764" t="s">
        <v>935</v>
      </c>
      <c r="B102" s="764"/>
      <c r="C102" s="764"/>
      <c r="D102" s="764"/>
      <c r="E102" s="764">
        <v>410</v>
      </c>
      <c r="F102" s="764">
        <v>310.75</v>
      </c>
      <c r="G102" s="764">
        <v>1016800</v>
      </c>
      <c r="H102" s="772"/>
      <c r="I102" s="764">
        <f t="shared" si="8"/>
        <v>310.75</v>
      </c>
      <c r="J102" s="4">
        <v>1.54</v>
      </c>
      <c r="K102" s="4">
        <v>1.54</v>
      </c>
      <c r="L102" s="4">
        <v>1.54</v>
      </c>
      <c r="M102" s="4">
        <v>1.54</v>
      </c>
      <c r="N102" s="4">
        <v>1.54</v>
      </c>
      <c r="P102" s="4">
        <v>1.54</v>
      </c>
      <c r="Q102" s="4">
        <v>1.54</v>
      </c>
      <c r="R102" s="4">
        <v>1.54</v>
      </c>
      <c r="BX102" s="4">
        <v>0.38</v>
      </c>
      <c r="BY102" s="4">
        <v>0.38</v>
      </c>
      <c r="CA102" s="4">
        <v>0.38</v>
      </c>
      <c r="CB102" s="4">
        <v>0.38</v>
      </c>
      <c r="CC102" s="4">
        <v>0.38</v>
      </c>
      <c r="CD102" s="4">
        <v>0.38</v>
      </c>
      <c r="CJ102" s="4">
        <v>0.51</v>
      </c>
      <c r="CK102" s="4">
        <v>0.51</v>
      </c>
      <c r="CL102" s="4">
        <v>0.51</v>
      </c>
      <c r="CM102" s="4">
        <v>0.51</v>
      </c>
      <c r="CO102" s="4">
        <v>0.51</v>
      </c>
      <c r="CP102" s="4">
        <v>0.51</v>
      </c>
      <c r="CQ102" s="4">
        <v>0.51</v>
      </c>
      <c r="CR102" s="4">
        <v>0.51</v>
      </c>
      <c r="CS102" s="4">
        <v>0.51</v>
      </c>
      <c r="CT102" s="4">
        <v>0.51</v>
      </c>
      <c r="CV102" s="4">
        <v>0.51</v>
      </c>
      <c r="CW102" s="4">
        <v>0.51</v>
      </c>
      <c r="CX102" s="4">
        <v>0.51</v>
      </c>
      <c r="CY102" s="4">
        <v>0.51</v>
      </c>
      <c r="CZ102" s="4">
        <v>0.51</v>
      </c>
      <c r="DA102" s="4">
        <v>0.51</v>
      </c>
      <c r="DC102" s="4">
        <v>0.51</v>
      </c>
      <c r="DD102" s="4">
        <v>0.51</v>
      </c>
      <c r="DE102" s="4">
        <v>0.51</v>
      </c>
      <c r="DF102" s="4">
        <v>0.51</v>
      </c>
      <c r="DG102" s="4">
        <v>0.51</v>
      </c>
      <c r="DH102" s="4">
        <v>0.51</v>
      </c>
      <c r="DJ102" s="4">
        <v>0.51</v>
      </c>
      <c r="DK102" s="4">
        <v>0.51</v>
      </c>
      <c r="DL102" s="4">
        <v>0.51</v>
      </c>
      <c r="DM102" s="4">
        <v>0.51</v>
      </c>
      <c r="DN102" s="4">
        <v>0.51</v>
      </c>
      <c r="DO102" s="4">
        <v>0.51</v>
      </c>
      <c r="DQ102" s="4">
        <v>0.51</v>
      </c>
      <c r="DR102" s="4">
        <v>0.51</v>
      </c>
      <c r="DS102" s="4">
        <v>0.51</v>
      </c>
      <c r="DT102" s="4">
        <v>0.51</v>
      </c>
      <c r="DU102" s="4">
        <v>0.51</v>
      </c>
      <c r="DV102" s="4">
        <v>0.51</v>
      </c>
      <c r="DX102" s="4">
        <v>0.51</v>
      </c>
      <c r="DY102" s="4">
        <v>0.51</v>
      </c>
      <c r="DZ102" s="4">
        <v>0.51</v>
      </c>
      <c r="EA102" s="4">
        <v>0.51</v>
      </c>
      <c r="EB102" s="4">
        <v>0.51</v>
      </c>
      <c r="EC102" s="4">
        <v>0.51</v>
      </c>
      <c r="EE102" s="4">
        <v>0.51</v>
      </c>
      <c r="EF102" s="4">
        <v>0.51</v>
      </c>
      <c r="EG102" s="4">
        <v>0.51</v>
      </c>
      <c r="EH102" s="4">
        <v>0.51</v>
      </c>
      <c r="EI102" s="4">
        <v>0.51</v>
      </c>
      <c r="EJ102" s="4">
        <v>0.51</v>
      </c>
      <c r="EL102" s="4">
        <v>0.51</v>
      </c>
      <c r="EM102" s="4">
        <v>0.51</v>
      </c>
      <c r="EN102" s="4">
        <v>0.51</v>
      </c>
      <c r="EO102" s="4">
        <v>0.51</v>
      </c>
      <c r="EP102" s="4">
        <v>0.51</v>
      </c>
      <c r="EQ102" s="4">
        <v>0.51</v>
      </c>
      <c r="ES102" s="4">
        <v>0.51</v>
      </c>
      <c r="ET102" s="4">
        <v>0.51</v>
      </c>
      <c r="EZ102" s="4">
        <v>0.51</v>
      </c>
      <c r="FA102" s="4">
        <v>0.51</v>
      </c>
      <c r="FB102" s="4">
        <v>0.51</v>
      </c>
      <c r="FC102" s="4">
        <v>0.51</v>
      </c>
      <c r="FD102" s="4">
        <v>0.51</v>
      </c>
      <c r="FE102" s="4">
        <v>0.51</v>
      </c>
      <c r="FG102" s="4">
        <v>0.51</v>
      </c>
      <c r="FH102" s="4">
        <v>0.51</v>
      </c>
      <c r="FI102" s="4">
        <v>0.51</v>
      </c>
      <c r="FJ102" s="4">
        <v>0.51</v>
      </c>
      <c r="FK102" s="4">
        <v>0.51</v>
      </c>
      <c r="FL102" s="4">
        <v>0.51</v>
      </c>
      <c r="FN102" s="4">
        <v>0.51</v>
      </c>
      <c r="FO102" s="4">
        <v>0.51</v>
      </c>
      <c r="FP102" s="4">
        <v>0.51</v>
      </c>
      <c r="FQ102" s="4">
        <v>0.51</v>
      </c>
      <c r="FR102" s="4">
        <v>0.51</v>
      </c>
      <c r="FS102" s="4">
        <v>0.51</v>
      </c>
      <c r="FU102" s="4">
        <v>0.51</v>
      </c>
      <c r="FV102" s="4">
        <v>0.51</v>
      </c>
      <c r="FW102" s="4">
        <v>0.51</v>
      </c>
      <c r="FX102" s="4">
        <v>0.51</v>
      </c>
      <c r="FY102" s="4">
        <v>0.51</v>
      </c>
      <c r="FZ102" s="4">
        <v>0.51</v>
      </c>
      <c r="GB102" s="4">
        <v>0.51</v>
      </c>
      <c r="GC102" s="4">
        <v>0.51</v>
      </c>
      <c r="GD102" s="4">
        <v>0.51</v>
      </c>
      <c r="GE102" s="4">
        <v>0.51</v>
      </c>
      <c r="GF102" s="4">
        <v>0.51</v>
      </c>
      <c r="GG102" s="4">
        <v>0.51</v>
      </c>
      <c r="GI102" s="4">
        <v>0.51</v>
      </c>
      <c r="GJ102" s="4">
        <v>0.51</v>
      </c>
      <c r="GK102" s="4">
        <v>0.51</v>
      </c>
      <c r="GL102" s="4">
        <v>2.57</v>
      </c>
      <c r="GM102" s="4">
        <v>4.63</v>
      </c>
      <c r="GN102" s="4">
        <v>4.63</v>
      </c>
      <c r="GP102" s="4">
        <v>4.63</v>
      </c>
      <c r="GQ102" s="4">
        <v>4.63</v>
      </c>
      <c r="GR102" s="4">
        <v>4.63</v>
      </c>
      <c r="GS102" s="4">
        <v>4.22</v>
      </c>
      <c r="GT102" s="4">
        <v>3.81</v>
      </c>
      <c r="GU102" s="4">
        <v>3.81</v>
      </c>
      <c r="GW102" s="4">
        <v>3.81</v>
      </c>
      <c r="GX102" s="4">
        <v>3.81</v>
      </c>
      <c r="GY102" s="4">
        <v>10.4</v>
      </c>
      <c r="GZ102" s="4">
        <v>16.98</v>
      </c>
      <c r="HA102" s="4">
        <v>16.98</v>
      </c>
      <c r="HB102" s="4">
        <v>16.98</v>
      </c>
      <c r="HD102" s="4">
        <v>16.98</v>
      </c>
      <c r="HE102" s="4">
        <v>10.4</v>
      </c>
      <c r="HF102" s="4">
        <v>3.81</v>
      </c>
      <c r="HG102" s="4">
        <v>3.81</v>
      </c>
      <c r="HH102" s="4">
        <v>3.81</v>
      </c>
      <c r="HI102" s="4">
        <v>3.81</v>
      </c>
      <c r="HK102" s="4">
        <v>4.63</v>
      </c>
      <c r="HL102" s="4">
        <v>5.45</v>
      </c>
      <c r="HM102" s="4">
        <v>5.45</v>
      </c>
      <c r="HN102" s="4">
        <v>5.45</v>
      </c>
      <c r="HO102" s="4">
        <v>5.45</v>
      </c>
      <c r="HP102" s="4">
        <v>2.98</v>
      </c>
      <c r="HR102" s="4">
        <v>0.51</v>
      </c>
      <c r="HS102" s="4">
        <v>0.51</v>
      </c>
      <c r="HT102" s="4">
        <v>0.51</v>
      </c>
      <c r="HU102" s="4">
        <v>0.51</v>
      </c>
      <c r="HV102" s="4">
        <v>0.51</v>
      </c>
      <c r="HW102" s="4">
        <v>0.51</v>
      </c>
      <c r="HY102" s="4">
        <v>0.51</v>
      </c>
      <c r="HZ102" s="4">
        <v>0.51</v>
      </c>
      <c r="IA102" s="4">
        <v>0.51</v>
      </c>
      <c r="IB102" s="4">
        <v>0.51</v>
      </c>
      <c r="IC102" s="4">
        <v>0.51</v>
      </c>
      <c r="ID102" s="4">
        <v>0.51</v>
      </c>
      <c r="IF102" s="4">
        <v>0.51</v>
      </c>
      <c r="IG102" s="4">
        <v>0.51</v>
      </c>
      <c r="IH102" s="4">
        <v>0.51</v>
      </c>
      <c r="II102" s="4">
        <v>0.51</v>
      </c>
      <c r="IJ102" s="4">
        <v>0.51</v>
      </c>
      <c r="IK102" s="4">
        <v>0.51</v>
      </c>
      <c r="IM102" s="4">
        <v>0.51</v>
      </c>
      <c r="IN102" s="4">
        <v>0.51</v>
      </c>
      <c r="IP102" s="4">
        <v>0.51</v>
      </c>
      <c r="IQ102" s="4">
        <v>0.51</v>
      </c>
      <c r="IR102" s="4">
        <v>0.51</v>
      </c>
      <c r="IT102" s="4">
        <v>0.51</v>
      </c>
      <c r="IU102" s="4">
        <v>0.51</v>
      </c>
      <c r="IV102" s="4">
        <v>0.51</v>
      </c>
      <c r="IW102" s="4">
        <v>0.51</v>
      </c>
      <c r="IX102" s="4">
        <v>0.51</v>
      </c>
      <c r="IY102" s="4">
        <v>0.51</v>
      </c>
      <c r="JA102" s="4">
        <v>0.51</v>
      </c>
      <c r="JB102" s="4">
        <v>0.51</v>
      </c>
      <c r="JC102" s="4">
        <v>0.51</v>
      </c>
      <c r="JD102" s="4">
        <v>0.51</v>
      </c>
      <c r="JE102" s="4">
        <v>0.51</v>
      </c>
      <c r="JF102" s="4">
        <v>0.51</v>
      </c>
      <c r="JH102" s="4">
        <v>0.51</v>
      </c>
      <c r="JI102" s="4">
        <v>0.51</v>
      </c>
      <c r="JJ102" s="4">
        <v>0.51</v>
      </c>
      <c r="JK102" s="4">
        <v>0.51</v>
      </c>
      <c r="JL102" s="4">
        <v>0.51</v>
      </c>
      <c r="JM102" s="4">
        <v>0.51</v>
      </c>
      <c r="JO102" s="4">
        <v>0.26</v>
      </c>
      <c r="LA102" s="4">
        <v>2.06</v>
      </c>
      <c r="LB102" s="4">
        <v>4.12</v>
      </c>
      <c r="LC102" s="4">
        <v>4.12</v>
      </c>
      <c r="LE102" s="4">
        <v>4.12</v>
      </c>
      <c r="LF102" s="4">
        <v>4.8099999999999996</v>
      </c>
      <c r="LG102" s="4">
        <v>5.5</v>
      </c>
      <c r="LH102" s="4">
        <v>11.91</v>
      </c>
      <c r="LI102" s="4">
        <v>18.329999999999998</v>
      </c>
      <c r="LJ102" s="4">
        <v>18.329999999999998</v>
      </c>
      <c r="LL102" s="4">
        <v>11.91</v>
      </c>
      <c r="LM102" s="4">
        <v>5.5</v>
      </c>
      <c r="LN102" s="4">
        <v>5.5</v>
      </c>
      <c r="LO102" s="4">
        <v>5.5</v>
      </c>
      <c r="LP102" s="4">
        <v>5.5</v>
      </c>
      <c r="LQ102" s="4">
        <v>2.75</v>
      </c>
      <c r="YA102" s="4">
        <v>1.28</v>
      </c>
      <c r="YC102" s="4">
        <v>5.13</v>
      </c>
      <c r="YD102" s="4">
        <v>5.13</v>
      </c>
      <c r="YE102" s="4">
        <v>5.13</v>
      </c>
      <c r="YF102" s="4">
        <v>5.13</v>
      </c>
      <c r="YG102" s="4">
        <v>5.13</v>
      </c>
      <c r="YH102" s="4">
        <v>5.13</v>
      </c>
      <c r="YJ102" s="4">
        <v>5.13</v>
      </c>
      <c r="YK102" s="4">
        <v>3.84</v>
      </c>
    </row>
    <row r="103" spans="1:700" hidden="1">
      <c r="A103" s="764" t="s">
        <v>936</v>
      </c>
      <c r="B103" s="764"/>
      <c r="C103" s="764"/>
      <c r="D103" s="764"/>
      <c r="E103" s="764">
        <v>35</v>
      </c>
      <c r="F103" s="764">
        <v>27.02</v>
      </c>
      <c r="G103" s="764">
        <v>93800</v>
      </c>
      <c r="H103" s="772"/>
      <c r="I103" s="764">
        <f t="shared" si="8"/>
        <v>27.02</v>
      </c>
      <c r="J103" s="4">
        <v>0.13</v>
      </c>
      <c r="K103" s="4">
        <v>0.13</v>
      </c>
      <c r="L103" s="4">
        <v>0.13</v>
      </c>
      <c r="M103" s="4">
        <v>0.13</v>
      </c>
      <c r="N103" s="4">
        <v>0.13</v>
      </c>
      <c r="P103" s="4">
        <v>0.13</v>
      </c>
      <c r="Q103" s="4">
        <v>0.13</v>
      </c>
      <c r="R103" s="4">
        <v>0.13</v>
      </c>
      <c r="BX103" s="4">
        <v>0.03</v>
      </c>
      <c r="BY103" s="4">
        <v>0.03</v>
      </c>
      <c r="CA103" s="4">
        <v>0.03</v>
      </c>
      <c r="CB103" s="4">
        <v>0.03</v>
      </c>
      <c r="CC103" s="4">
        <v>0.03</v>
      </c>
      <c r="CD103" s="4">
        <v>0.03</v>
      </c>
      <c r="CJ103" s="4">
        <v>0.04</v>
      </c>
      <c r="CK103" s="4">
        <v>0.04</v>
      </c>
      <c r="CL103" s="4">
        <v>0.04</v>
      </c>
      <c r="CM103" s="4">
        <v>0.04</v>
      </c>
      <c r="CO103" s="4">
        <v>0.04</v>
      </c>
      <c r="CP103" s="4">
        <v>0.04</v>
      </c>
      <c r="CQ103" s="4">
        <v>0.04</v>
      </c>
      <c r="CR103" s="4">
        <v>0.04</v>
      </c>
      <c r="CS103" s="4">
        <v>0.04</v>
      </c>
      <c r="CT103" s="4">
        <v>0.04</v>
      </c>
      <c r="CV103" s="4">
        <v>0.04</v>
      </c>
      <c r="CW103" s="4">
        <v>0.04</v>
      </c>
      <c r="CX103" s="4">
        <v>0.04</v>
      </c>
      <c r="CY103" s="4">
        <v>0.04</v>
      </c>
      <c r="CZ103" s="4">
        <v>0.04</v>
      </c>
      <c r="DA103" s="4">
        <v>0.04</v>
      </c>
      <c r="DC103" s="4">
        <v>0.04</v>
      </c>
      <c r="DD103" s="4">
        <v>0.04</v>
      </c>
      <c r="DE103" s="4">
        <v>0.04</v>
      </c>
      <c r="DF103" s="4">
        <v>0.04</v>
      </c>
      <c r="DG103" s="4">
        <v>0.04</v>
      </c>
      <c r="DH103" s="4">
        <v>0.04</v>
      </c>
      <c r="DJ103" s="4">
        <v>0.04</v>
      </c>
      <c r="DK103" s="4">
        <v>0.04</v>
      </c>
      <c r="DL103" s="4">
        <v>0.04</v>
      </c>
      <c r="DM103" s="4">
        <v>0.04</v>
      </c>
      <c r="DN103" s="4">
        <v>0.04</v>
      </c>
      <c r="DO103" s="4">
        <v>0.04</v>
      </c>
      <c r="DQ103" s="4">
        <v>0.04</v>
      </c>
      <c r="DR103" s="4">
        <v>0.04</v>
      </c>
      <c r="DS103" s="4">
        <v>0.04</v>
      </c>
      <c r="DT103" s="4">
        <v>0.04</v>
      </c>
      <c r="DU103" s="4">
        <v>0.04</v>
      </c>
      <c r="DV103" s="4">
        <v>0.04</v>
      </c>
      <c r="DX103" s="4">
        <v>0.04</v>
      </c>
      <c r="DY103" s="4">
        <v>0.04</v>
      </c>
      <c r="DZ103" s="4">
        <v>0.04</v>
      </c>
      <c r="EA103" s="4">
        <v>0.04</v>
      </c>
      <c r="EB103" s="4">
        <v>0.04</v>
      </c>
      <c r="EC103" s="4">
        <v>0.04</v>
      </c>
      <c r="EE103" s="4">
        <v>0.04</v>
      </c>
      <c r="EF103" s="4">
        <v>0.04</v>
      </c>
      <c r="EG103" s="4">
        <v>0.04</v>
      </c>
      <c r="EH103" s="4">
        <v>0.04</v>
      </c>
      <c r="EI103" s="4">
        <v>0.04</v>
      </c>
      <c r="EJ103" s="4">
        <v>0.04</v>
      </c>
      <c r="EL103" s="4">
        <v>0.04</v>
      </c>
      <c r="EM103" s="4">
        <v>0.04</v>
      </c>
      <c r="EN103" s="4">
        <v>0.04</v>
      </c>
      <c r="EO103" s="4">
        <v>0.04</v>
      </c>
      <c r="EP103" s="4">
        <v>0.04</v>
      </c>
      <c r="EQ103" s="4">
        <v>0.04</v>
      </c>
      <c r="ES103" s="4">
        <v>0.04</v>
      </c>
      <c r="ET103" s="4">
        <v>0.04</v>
      </c>
      <c r="EZ103" s="4">
        <v>0.04</v>
      </c>
      <c r="FA103" s="4">
        <v>0.04</v>
      </c>
      <c r="FB103" s="4">
        <v>0.04</v>
      </c>
      <c r="FC103" s="4">
        <v>0.04</v>
      </c>
      <c r="FD103" s="4">
        <v>0.04</v>
      </c>
      <c r="FE103" s="4">
        <v>0.04</v>
      </c>
      <c r="FG103" s="4">
        <v>0.04</v>
      </c>
      <c r="FH103" s="4">
        <v>0.04</v>
      </c>
      <c r="FI103" s="4">
        <v>0.04</v>
      </c>
      <c r="FJ103" s="4">
        <v>0.04</v>
      </c>
      <c r="FK103" s="4">
        <v>0.04</v>
      </c>
      <c r="FL103" s="4">
        <v>0.04</v>
      </c>
      <c r="FN103" s="4">
        <v>0.04</v>
      </c>
      <c r="FO103" s="4">
        <v>0.04</v>
      </c>
      <c r="FP103" s="4">
        <v>0.04</v>
      </c>
      <c r="FQ103" s="4">
        <v>0.04</v>
      </c>
      <c r="FR103" s="4">
        <v>0.04</v>
      </c>
      <c r="FS103" s="4">
        <v>0.04</v>
      </c>
      <c r="FU103" s="4">
        <v>0.04</v>
      </c>
      <c r="FV103" s="4">
        <v>0.04</v>
      </c>
      <c r="FW103" s="4">
        <v>0.04</v>
      </c>
      <c r="FX103" s="4">
        <v>0.04</v>
      </c>
      <c r="FY103" s="4">
        <v>0.04</v>
      </c>
      <c r="FZ103" s="4">
        <v>0.04</v>
      </c>
      <c r="GB103" s="4">
        <v>0.04</v>
      </c>
      <c r="GC103" s="4">
        <v>0.04</v>
      </c>
      <c r="GD103" s="4">
        <v>0.04</v>
      </c>
      <c r="GE103" s="4">
        <v>0.04</v>
      </c>
      <c r="GF103" s="4">
        <v>0.04</v>
      </c>
      <c r="GG103" s="4">
        <v>0.04</v>
      </c>
      <c r="GI103" s="4">
        <v>0.04</v>
      </c>
      <c r="GJ103" s="4">
        <v>0.04</v>
      </c>
      <c r="GK103" s="4">
        <v>0.04</v>
      </c>
      <c r="GL103" s="4">
        <v>0.04</v>
      </c>
      <c r="GM103" s="4">
        <v>0.04</v>
      </c>
      <c r="GN103" s="4">
        <v>0.04</v>
      </c>
      <c r="GP103" s="4">
        <v>0.04</v>
      </c>
      <c r="GQ103" s="4">
        <v>0.04</v>
      </c>
      <c r="GR103" s="4">
        <v>0.04</v>
      </c>
      <c r="GS103" s="4">
        <v>0.04</v>
      </c>
      <c r="GT103" s="4">
        <v>0.04</v>
      </c>
      <c r="GU103" s="4">
        <v>0.04</v>
      </c>
      <c r="GW103" s="4">
        <v>0.04</v>
      </c>
      <c r="GX103" s="4">
        <v>0.04</v>
      </c>
      <c r="GY103" s="4">
        <v>0.04</v>
      </c>
      <c r="GZ103" s="4">
        <v>0.04</v>
      </c>
      <c r="HA103" s="4">
        <v>0.04</v>
      </c>
      <c r="HB103" s="4">
        <v>0.04</v>
      </c>
      <c r="HD103" s="4">
        <v>0.04</v>
      </c>
      <c r="HE103" s="4">
        <v>0.04</v>
      </c>
      <c r="HF103" s="4">
        <v>0.04</v>
      </c>
      <c r="HG103" s="4">
        <v>0.04</v>
      </c>
      <c r="HH103" s="4">
        <v>0.04</v>
      </c>
      <c r="HI103" s="4">
        <v>0.04</v>
      </c>
      <c r="HK103" s="4">
        <v>0.04</v>
      </c>
      <c r="HL103" s="4">
        <v>0.04</v>
      </c>
      <c r="HM103" s="4">
        <v>0.04</v>
      </c>
      <c r="HN103" s="4">
        <v>0.04</v>
      </c>
      <c r="HO103" s="4">
        <v>0.04</v>
      </c>
      <c r="HP103" s="4">
        <v>0.04</v>
      </c>
      <c r="HR103" s="4">
        <v>0.04</v>
      </c>
      <c r="HS103" s="4">
        <v>0.04</v>
      </c>
      <c r="HT103" s="4">
        <v>0.04</v>
      </c>
      <c r="HU103" s="4">
        <v>0.04</v>
      </c>
      <c r="HV103" s="4">
        <v>0.04</v>
      </c>
      <c r="HW103" s="4">
        <v>0.04</v>
      </c>
      <c r="HY103" s="4">
        <v>0.04</v>
      </c>
      <c r="HZ103" s="4">
        <v>0.04</v>
      </c>
      <c r="IA103" s="4">
        <v>0.04</v>
      </c>
      <c r="IB103" s="4">
        <v>0.04</v>
      </c>
      <c r="IC103" s="4">
        <v>0.04</v>
      </c>
      <c r="ID103" s="4">
        <v>0.04</v>
      </c>
      <c r="IF103" s="4">
        <v>0.04</v>
      </c>
      <c r="IG103" s="4">
        <v>0.04</v>
      </c>
      <c r="IH103" s="4">
        <v>0.04</v>
      </c>
      <c r="II103" s="4">
        <v>0.04</v>
      </c>
      <c r="IJ103" s="4">
        <v>0.04</v>
      </c>
      <c r="IK103" s="4">
        <v>0.04</v>
      </c>
      <c r="IM103" s="4">
        <v>0.04</v>
      </c>
      <c r="IN103" s="4">
        <v>0.04</v>
      </c>
      <c r="IP103" s="4">
        <v>0.04</v>
      </c>
      <c r="IQ103" s="4">
        <v>0.04</v>
      </c>
      <c r="IR103" s="4">
        <v>0.04</v>
      </c>
      <c r="IT103" s="4">
        <v>0.04</v>
      </c>
      <c r="IU103" s="4">
        <v>0.04</v>
      </c>
      <c r="IV103" s="4">
        <v>0.04</v>
      </c>
      <c r="IW103" s="4">
        <v>0.04</v>
      </c>
      <c r="IX103" s="4">
        <v>0.04</v>
      </c>
      <c r="IY103" s="4">
        <v>0.04</v>
      </c>
      <c r="JA103" s="4">
        <v>0.04</v>
      </c>
      <c r="JB103" s="4">
        <v>0.04</v>
      </c>
      <c r="JC103" s="4">
        <v>0.04</v>
      </c>
      <c r="JD103" s="4">
        <v>0.04</v>
      </c>
      <c r="JE103" s="4">
        <v>0.04</v>
      </c>
      <c r="JF103" s="4">
        <v>0.04</v>
      </c>
      <c r="JH103" s="4">
        <v>0.04</v>
      </c>
      <c r="JI103" s="4">
        <v>0.04</v>
      </c>
      <c r="JJ103" s="4">
        <v>0.04</v>
      </c>
      <c r="JK103" s="4">
        <v>0.04</v>
      </c>
      <c r="JL103" s="4">
        <v>0.04</v>
      </c>
      <c r="JM103" s="4">
        <v>0.04</v>
      </c>
      <c r="JO103" s="4">
        <v>0.02</v>
      </c>
      <c r="LF103" s="4">
        <v>0.28999999999999998</v>
      </c>
      <c r="LG103" s="4">
        <v>0.59</v>
      </c>
      <c r="LH103" s="4">
        <v>0.59</v>
      </c>
      <c r="LI103" s="4">
        <v>0.59</v>
      </c>
      <c r="LJ103" s="4">
        <v>0.59</v>
      </c>
      <c r="LL103" s="4">
        <v>0.59</v>
      </c>
      <c r="LM103" s="4">
        <v>0.59</v>
      </c>
      <c r="LN103" s="4">
        <v>0.59</v>
      </c>
      <c r="LO103" s="4">
        <v>0.59</v>
      </c>
      <c r="LP103" s="4">
        <v>0.59</v>
      </c>
      <c r="LQ103" s="4">
        <v>2.25</v>
      </c>
      <c r="LS103" s="4">
        <v>3.91</v>
      </c>
      <c r="LT103" s="4">
        <v>3.91</v>
      </c>
      <c r="LU103" s="4">
        <v>2.25</v>
      </c>
      <c r="LV103" s="4">
        <v>0.59</v>
      </c>
      <c r="LW103" s="4">
        <v>0.59</v>
      </c>
      <c r="LX103" s="4">
        <v>0.59</v>
      </c>
      <c r="LZ103" s="4">
        <v>0.73</v>
      </c>
      <c r="MA103" s="4">
        <v>0.88</v>
      </c>
      <c r="MB103" s="4">
        <v>0.88</v>
      </c>
      <c r="MC103" s="4">
        <v>0.88</v>
      </c>
      <c r="MD103" s="4">
        <v>0.44</v>
      </c>
      <c r="YA103" s="4">
        <v>0.11</v>
      </c>
      <c r="YC103" s="4">
        <v>0.44</v>
      </c>
      <c r="YD103" s="4">
        <v>0.44</v>
      </c>
      <c r="YE103" s="4">
        <v>0.44</v>
      </c>
      <c r="YF103" s="4">
        <v>0.44</v>
      </c>
      <c r="YG103" s="4">
        <v>0.44</v>
      </c>
      <c r="YH103" s="4">
        <v>0.44</v>
      </c>
      <c r="YJ103" s="4">
        <v>0.44</v>
      </c>
      <c r="YK103" s="4">
        <v>0.33</v>
      </c>
    </row>
    <row r="104" spans="1:700" hidden="1">
      <c r="A104" s="764" t="s">
        <v>937</v>
      </c>
      <c r="B104" s="764"/>
      <c r="C104" s="764"/>
      <c r="D104" s="764"/>
      <c r="E104" s="764">
        <v>50</v>
      </c>
      <c r="F104" s="764">
        <v>11.3</v>
      </c>
      <c r="G104" s="764">
        <v>130000</v>
      </c>
      <c r="H104" s="772"/>
      <c r="I104" s="764">
        <f t="shared" si="8"/>
        <v>11.3</v>
      </c>
      <c r="J104" s="4">
        <v>0.19</v>
      </c>
      <c r="K104" s="4">
        <v>0.19</v>
      </c>
      <c r="L104" s="4">
        <v>0.19</v>
      </c>
      <c r="M104" s="4">
        <v>0.19</v>
      </c>
      <c r="N104" s="4">
        <v>0.19</v>
      </c>
      <c r="P104" s="4">
        <v>0.19</v>
      </c>
      <c r="Q104" s="4">
        <v>0.19</v>
      </c>
      <c r="R104" s="4">
        <v>0.19</v>
      </c>
      <c r="BX104" s="4">
        <v>0.05</v>
      </c>
      <c r="BY104" s="4">
        <v>0.05</v>
      </c>
      <c r="CA104" s="4">
        <v>0.05</v>
      </c>
      <c r="CB104" s="4">
        <v>0.05</v>
      </c>
      <c r="CC104" s="4">
        <v>0.05</v>
      </c>
      <c r="CD104" s="4">
        <v>0.05</v>
      </c>
      <c r="CJ104" s="4">
        <v>0.06</v>
      </c>
      <c r="CK104" s="4">
        <v>0.06</v>
      </c>
      <c r="CL104" s="4">
        <v>0.06</v>
      </c>
      <c r="CM104" s="4">
        <v>0.06</v>
      </c>
      <c r="CO104" s="4">
        <v>0.06</v>
      </c>
      <c r="CP104" s="4">
        <v>0.06</v>
      </c>
      <c r="CQ104" s="4">
        <v>0.06</v>
      </c>
      <c r="CR104" s="4">
        <v>0.06</v>
      </c>
      <c r="CS104" s="4">
        <v>0.06</v>
      </c>
      <c r="CT104" s="4">
        <v>0.06</v>
      </c>
      <c r="CV104" s="4">
        <v>0.06</v>
      </c>
      <c r="CW104" s="4">
        <v>0.06</v>
      </c>
      <c r="CX104" s="4">
        <v>0.06</v>
      </c>
      <c r="CY104" s="4">
        <v>0.06</v>
      </c>
      <c r="CZ104" s="4">
        <v>0.06</v>
      </c>
      <c r="DA104" s="4">
        <v>0.06</v>
      </c>
      <c r="DC104" s="4">
        <v>0.06</v>
      </c>
      <c r="DD104" s="4">
        <v>0.06</v>
      </c>
      <c r="DE104" s="4">
        <v>0.06</v>
      </c>
      <c r="DF104" s="4">
        <v>0.06</v>
      </c>
      <c r="DG104" s="4">
        <v>0.06</v>
      </c>
      <c r="DH104" s="4">
        <v>0.06</v>
      </c>
      <c r="DJ104" s="4">
        <v>0.06</v>
      </c>
      <c r="DK104" s="4">
        <v>0.06</v>
      </c>
      <c r="DL104" s="4">
        <v>0.06</v>
      </c>
      <c r="DM104" s="4">
        <v>0.06</v>
      </c>
      <c r="DN104" s="4">
        <v>0.06</v>
      </c>
      <c r="DO104" s="4">
        <v>0.06</v>
      </c>
      <c r="DQ104" s="4">
        <v>0.06</v>
      </c>
      <c r="DR104" s="4">
        <v>0.06</v>
      </c>
      <c r="DS104" s="4">
        <v>0.06</v>
      </c>
      <c r="DT104" s="4">
        <v>0.06</v>
      </c>
      <c r="DU104" s="4">
        <v>0.06</v>
      </c>
      <c r="DV104" s="4">
        <v>0.06</v>
      </c>
      <c r="DX104" s="4">
        <v>0.06</v>
      </c>
      <c r="DY104" s="4">
        <v>0.06</v>
      </c>
      <c r="DZ104" s="4">
        <v>0.06</v>
      </c>
      <c r="EA104" s="4">
        <v>0.06</v>
      </c>
      <c r="EB104" s="4">
        <v>0.06</v>
      </c>
      <c r="EC104" s="4">
        <v>0.06</v>
      </c>
      <c r="EE104" s="4">
        <v>0.06</v>
      </c>
      <c r="EF104" s="4">
        <v>0.06</v>
      </c>
      <c r="EG104" s="4">
        <v>0.06</v>
      </c>
      <c r="EH104" s="4">
        <v>0.06</v>
      </c>
      <c r="EI104" s="4">
        <v>0.06</v>
      </c>
      <c r="EJ104" s="4">
        <v>0.06</v>
      </c>
      <c r="EL104" s="4">
        <v>0.06</v>
      </c>
      <c r="EM104" s="4">
        <v>0.06</v>
      </c>
      <c r="EN104" s="4">
        <v>0.06</v>
      </c>
      <c r="EO104" s="4">
        <v>0.06</v>
      </c>
      <c r="EP104" s="4">
        <v>0.06</v>
      </c>
      <c r="EQ104" s="4">
        <v>0.06</v>
      </c>
      <c r="ES104" s="4">
        <v>0.06</v>
      </c>
      <c r="ET104" s="4">
        <v>0.06</v>
      </c>
      <c r="EZ104" s="4">
        <v>0.06</v>
      </c>
      <c r="FA104" s="4">
        <v>0.06</v>
      </c>
      <c r="FB104" s="4">
        <v>0.06</v>
      </c>
      <c r="FC104" s="4">
        <v>0.06</v>
      </c>
      <c r="FD104" s="4">
        <v>0.06</v>
      </c>
      <c r="FE104" s="4">
        <v>0.06</v>
      </c>
      <c r="FG104" s="4">
        <v>0.06</v>
      </c>
      <c r="FH104" s="4">
        <v>0.06</v>
      </c>
      <c r="FI104" s="4">
        <v>0.06</v>
      </c>
      <c r="FJ104" s="4">
        <v>0.06</v>
      </c>
      <c r="FK104" s="4">
        <v>0.06</v>
      </c>
      <c r="FL104" s="4">
        <v>0.06</v>
      </c>
      <c r="FN104" s="4">
        <v>0.06</v>
      </c>
      <c r="FO104" s="4">
        <v>0.06</v>
      </c>
      <c r="FP104" s="4">
        <v>0.06</v>
      </c>
      <c r="FQ104" s="4">
        <v>0.06</v>
      </c>
      <c r="FR104" s="4">
        <v>0.06</v>
      </c>
      <c r="FS104" s="4">
        <v>0.06</v>
      </c>
      <c r="FU104" s="4">
        <v>0.06</v>
      </c>
      <c r="FV104" s="4">
        <v>0.06</v>
      </c>
      <c r="FW104" s="4">
        <v>0.06</v>
      </c>
      <c r="FX104" s="4">
        <v>0.06</v>
      </c>
      <c r="FY104" s="4">
        <v>0.06</v>
      </c>
      <c r="FZ104" s="4">
        <v>0.06</v>
      </c>
      <c r="GB104" s="4">
        <v>0.06</v>
      </c>
      <c r="GC104" s="4">
        <v>0.06</v>
      </c>
      <c r="GD104" s="4">
        <v>0.06</v>
      </c>
      <c r="GE104" s="4">
        <v>0.06</v>
      </c>
      <c r="GF104" s="4">
        <v>0.06</v>
      </c>
      <c r="GG104" s="4">
        <v>0.06</v>
      </c>
      <c r="GI104" s="4">
        <v>0.06</v>
      </c>
      <c r="GJ104" s="4">
        <v>0.06</v>
      </c>
      <c r="GK104" s="4">
        <v>0.06</v>
      </c>
      <c r="GL104" s="4">
        <v>0.06</v>
      </c>
      <c r="GM104" s="4">
        <v>0.06</v>
      </c>
      <c r="GN104" s="4">
        <v>0.06</v>
      </c>
      <c r="GP104" s="4">
        <v>0.06</v>
      </c>
      <c r="GQ104" s="4">
        <v>0.06</v>
      </c>
      <c r="GR104" s="4">
        <v>0.06</v>
      </c>
      <c r="GS104" s="4">
        <v>0.06</v>
      </c>
      <c r="GT104" s="4">
        <v>0.06</v>
      </c>
      <c r="GU104" s="4">
        <v>0.06</v>
      </c>
      <c r="GW104" s="4">
        <v>0.06</v>
      </c>
      <c r="GX104" s="4">
        <v>0.06</v>
      </c>
      <c r="GY104" s="4">
        <v>0.06</v>
      </c>
      <c r="GZ104" s="4">
        <v>0.06</v>
      </c>
      <c r="HA104" s="4">
        <v>0.06</v>
      </c>
      <c r="HB104" s="4">
        <v>0.06</v>
      </c>
      <c r="HD104" s="4">
        <v>0.06</v>
      </c>
      <c r="HE104" s="4">
        <v>0.06</v>
      </c>
      <c r="HF104" s="4">
        <v>0.06</v>
      </c>
      <c r="HG104" s="4">
        <v>0.06</v>
      </c>
      <c r="HH104" s="4">
        <v>0.06</v>
      </c>
      <c r="HI104" s="4">
        <v>0.06</v>
      </c>
      <c r="HK104" s="4">
        <v>0.06</v>
      </c>
      <c r="HL104" s="4">
        <v>0.06</v>
      </c>
      <c r="HM104" s="4">
        <v>0.06</v>
      </c>
      <c r="HN104" s="4">
        <v>0.06</v>
      </c>
      <c r="HO104" s="4">
        <v>0.06</v>
      </c>
      <c r="HP104" s="4">
        <v>0.06</v>
      </c>
      <c r="HR104" s="4">
        <v>0.06</v>
      </c>
      <c r="HS104" s="4">
        <v>0.06</v>
      </c>
      <c r="HT104" s="4">
        <v>0.06</v>
      </c>
      <c r="HU104" s="4">
        <v>0.06</v>
      </c>
      <c r="HV104" s="4">
        <v>0.06</v>
      </c>
      <c r="HW104" s="4">
        <v>0.06</v>
      </c>
      <c r="HY104" s="4">
        <v>0.06</v>
      </c>
      <c r="HZ104" s="4">
        <v>0.06</v>
      </c>
      <c r="IA104" s="4">
        <v>0.06</v>
      </c>
      <c r="IB104" s="4">
        <v>0.06</v>
      </c>
      <c r="IC104" s="4">
        <v>0.06</v>
      </c>
      <c r="ID104" s="4">
        <v>0.06</v>
      </c>
      <c r="IF104" s="4">
        <v>0.06</v>
      </c>
      <c r="IG104" s="4">
        <v>0.06</v>
      </c>
      <c r="IH104" s="4">
        <v>0.06</v>
      </c>
      <c r="II104" s="4">
        <v>0.06</v>
      </c>
      <c r="IJ104" s="4">
        <v>0.06</v>
      </c>
      <c r="IK104" s="4">
        <v>0.06</v>
      </c>
      <c r="IM104" s="4">
        <v>0.06</v>
      </c>
      <c r="IN104" s="4">
        <v>0.06</v>
      </c>
      <c r="IP104" s="4">
        <v>0.06</v>
      </c>
      <c r="IQ104" s="4">
        <v>0.06</v>
      </c>
      <c r="IR104" s="4">
        <v>0.06</v>
      </c>
      <c r="IT104" s="4">
        <v>0.06</v>
      </c>
      <c r="IU104" s="4">
        <v>0.06</v>
      </c>
      <c r="IV104" s="4">
        <v>0.06</v>
      </c>
      <c r="IW104" s="4">
        <v>0.06</v>
      </c>
      <c r="IX104" s="4">
        <v>0.06</v>
      </c>
      <c r="IY104" s="4">
        <v>0.06</v>
      </c>
      <c r="JA104" s="4">
        <v>0.06</v>
      </c>
      <c r="JB104" s="4">
        <v>0.06</v>
      </c>
      <c r="JC104" s="4">
        <v>0.06</v>
      </c>
      <c r="JD104" s="4">
        <v>0.06</v>
      </c>
      <c r="JE104" s="4">
        <v>0.06</v>
      </c>
      <c r="JF104" s="4">
        <v>0.06</v>
      </c>
      <c r="JH104" s="4">
        <v>0.06</v>
      </c>
      <c r="JI104" s="4">
        <v>0.06</v>
      </c>
      <c r="JJ104" s="4">
        <v>0.06</v>
      </c>
      <c r="JK104" s="4">
        <v>0.06</v>
      </c>
      <c r="JL104" s="4">
        <v>0.06</v>
      </c>
      <c r="JM104" s="4">
        <v>0.06</v>
      </c>
      <c r="JO104" s="4">
        <v>0.03</v>
      </c>
      <c r="LT104" s="4">
        <v>0.84</v>
      </c>
      <c r="LU104" s="4">
        <v>1.68</v>
      </c>
      <c r="LV104" s="4">
        <v>1.68</v>
      </c>
      <c r="LW104" s="4">
        <v>1.68</v>
      </c>
      <c r="LX104" s="4">
        <v>1.68</v>
      </c>
      <c r="LZ104" s="4">
        <v>3.63</v>
      </c>
      <c r="MA104" s="4">
        <v>5.58</v>
      </c>
      <c r="MB104" s="4">
        <v>5.58</v>
      </c>
      <c r="MC104" s="4">
        <v>3.35</v>
      </c>
      <c r="MD104" s="4">
        <v>1.1200000000000001</v>
      </c>
      <c r="ME104" s="4">
        <v>1.1200000000000001</v>
      </c>
      <c r="MG104" s="4">
        <v>1.19</v>
      </c>
      <c r="MH104" s="4">
        <v>1.26</v>
      </c>
      <c r="MI104" s="4">
        <v>1.26</v>
      </c>
      <c r="MJ104" s="4">
        <v>1.26</v>
      </c>
      <c r="MK104" s="4">
        <v>0.63</v>
      </c>
      <c r="YA104" s="4">
        <v>0.16</v>
      </c>
      <c r="YC104" s="4">
        <v>0.63</v>
      </c>
      <c r="YD104" s="4">
        <v>0.63</v>
      </c>
      <c r="YE104" s="4">
        <v>0.63</v>
      </c>
      <c r="YF104" s="4">
        <v>0.63</v>
      </c>
      <c r="YG104" s="4">
        <v>0.63</v>
      </c>
      <c r="YH104" s="4">
        <v>0.63</v>
      </c>
      <c r="YJ104" s="4">
        <v>0.63</v>
      </c>
      <c r="YK104" s="4">
        <v>0.47</v>
      </c>
    </row>
    <row r="105" spans="1:700" hidden="1">
      <c r="A105" s="764" t="s">
        <v>938</v>
      </c>
      <c r="B105" s="764"/>
      <c r="C105" s="764"/>
      <c r="D105" s="764"/>
      <c r="E105" s="764">
        <v>472</v>
      </c>
      <c r="F105" s="764">
        <v>360.1</v>
      </c>
      <c r="G105" s="764">
        <v>1331040</v>
      </c>
      <c r="H105" s="772"/>
      <c r="I105" s="764">
        <f t="shared" si="8"/>
        <v>360.1</v>
      </c>
      <c r="J105" s="4">
        <v>1.77</v>
      </c>
      <c r="K105" s="4">
        <v>1.77</v>
      </c>
      <c r="L105" s="4">
        <v>1.77</v>
      </c>
      <c r="M105" s="4">
        <v>1.77</v>
      </c>
      <c r="N105" s="4">
        <v>1.77</v>
      </c>
      <c r="P105" s="4">
        <v>1.77</v>
      </c>
      <c r="Q105" s="4">
        <v>1.77</v>
      </c>
      <c r="R105" s="4">
        <v>1.77</v>
      </c>
      <c r="BX105" s="4">
        <v>0.44</v>
      </c>
      <c r="BY105" s="4">
        <v>0.44</v>
      </c>
      <c r="CA105" s="4">
        <v>0.44</v>
      </c>
      <c r="CB105" s="4">
        <v>0.44</v>
      </c>
      <c r="CC105" s="4">
        <v>0.44</v>
      </c>
      <c r="CD105" s="4">
        <v>0.44</v>
      </c>
      <c r="CJ105" s="4">
        <v>0.59</v>
      </c>
      <c r="CK105" s="4">
        <v>0.59</v>
      </c>
      <c r="CL105" s="4">
        <v>0.59</v>
      </c>
      <c r="CM105" s="4">
        <v>0.59</v>
      </c>
      <c r="CO105" s="4">
        <v>0.59</v>
      </c>
      <c r="CP105" s="4">
        <v>0.59</v>
      </c>
      <c r="CQ105" s="4">
        <v>0.59</v>
      </c>
      <c r="CR105" s="4">
        <v>0.59</v>
      </c>
      <c r="CS105" s="4">
        <v>0.59</v>
      </c>
      <c r="CT105" s="4">
        <v>0.59</v>
      </c>
      <c r="CV105" s="4">
        <v>0.59</v>
      </c>
      <c r="CW105" s="4">
        <v>0.59</v>
      </c>
      <c r="CX105" s="4">
        <v>0.59</v>
      </c>
      <c r="CY105" s="4">
        <v>0.59</v>
      </c>
      <c r="CZ105" s="4">
        <v>0.59</v>
      </c>
      <c r="DA105" s="4">
        <v>0.59</v>
      </c>
      <c r="DC105" s="4">
        <v>0.59</v>
      </c>
      <c r="DD105" s="4">
        <v>0.59</v>
      </c>
      <c r="DE105" s="4">
        <v>0.59</v>
      </c>
      <c r="DF105" s="4">
        <v>0.59</v>
      </c>
      <c r="DG105" s="4">
        <v>0.59</v>
      </c>
      <c r="DH105" s="4">
        <v>0.59</v>
      </c>
      <c r="DJ105" s="4">
        <v>0.59</v>
      </c>
      <c r="DK105" s="4">
        <v>0.59</v>
      </c>
      <c r="DL105" s="4">
        <v>0.59</v>
      </c>
      <c r="DM105" s="4">
        <v>0.59</v>
      </c>
      <c r="DN105" s="4">
        <v>0.59</v>
      </c>
      <c r="DO105" s="4">
        <v>0.59</v>
      </c>
      <c r="DQ105" s="4">
        <v>0.59</v>
      </c>
      <c r="DR105" s="4">
        <v>0.59</v>
      </c>
      <c r="DS105" s="4">
        <v>0.59</v>
      </c>
      <c r="DT105" s="4">
        <v>0.59</v>
      </c>
      <c r="DU105" s="4">
        <v>0.59</v>
      </c>
      <c r="DV105" s="4">
        <v>0.59</v>
      </c>
      <c r="DX105" s="4">
        <v>0.59</v>
      </c>
      <c r="DY105" s="4">
        <v>0.59</v>
      </c>
      <c r="DZ105" s="4">
        <v>0.59</v>
      </c>
      <c r="EA105" s="4">
        <v>0.59</v>
      </c>
      <c r="EB105" s="4">
        <v>0.59</v>
      </c>
      <c r="EC105" s="4">
        <v>0.59</v>
      </c>
      <c r="EE105" s="4">
        <v>0.59</v>
      </c>
      <c r="EF105" s="4">
        <v>0.59</v>
      </c>
      <c r="EG105" s="4">
        <v>0.59</v>
      </c>
      <c r="EH105" s="4">
        <v>0.59</v>
      </c>
      <c r="EI105" s="4">
        <v>0.59</v>
      </c>
      <c r="EJ105" s="4">
        <v>0.59</v>
      </c>
      <c r="EL105" s="4">
        <v>0.59</v>
      </c>
      <c r="EM105" s="4">
        <v>0.59</v>
      </c>
      <c r="EN105" s="4">
        <v>0.59</v>
      </c>
      <c r="EO105" s="4">
        <v>0.59</v>
      </c>
      <c r="EP105" s="4">
        <v>0.59</v>
      </c>
      <c r="EQ105" s="4">
        <v>0.59</v>
      </c>
      <c r="ES105" s="4">
        <v>0.59</v>
      </c>
      <c r="ET105" s="4">
        <v>0.59</v>
      </c>
      <c r="EZ105" s="4">
        <v>0.59</v>
      </c>
      <c r="FA105" s="4">
        <v>0.59</v>
      </c>
      <c r="FB105" s="4">
        <v>0.59</v>
      </c>
      <c r="FC105" s="4">
        <v>0.59</v>
      </c>
      <c r="FD105" s="4">
        <v>0.59</v>
      </c>
      <c r="FE105" s="4">
        <v>0.59</v>
      </c>
      <c r="FG105" s="4">
        <v>0.59</v>
      </c>
      <c r="FH105" s="4">
        <v>0.59</v>
      </c>
      <c r="FI105" s="4">
        <v>0.59</v>
      </c>
      <c r="FJ105" s="4">
        <v>0.59</v>
      </c>
      <c r="FK105" s="4">
        <v>0.59</v>
      </c>
      <c r="FL105" s="4">
        <v>0.59</v>
      </c>
      <c r="FN105" s="4">
        <v>0.59</v>
      </c>
      <c r="FO105" s="4">
        <v>0.59</v>
      </c>
      <c r="FP105" s="4">
        <v>0.59</v>
      </c>
      <c r="FQ105" s="4">
        <v>0.59</v>
      </c>
      <c r="FR105" s="4">
        <v>0.59</v>
      </c>
      <c r="FS105" s="4">
        <v>0.59</v>
      </c>
      <c r="FU105" s="4">
        <v>0.59</v>
      </c>
      <c r="FV105" s="4">
        <v>0.59</v>
      </c>
      <c r="FW105" s="4">
        <v>0.59</v>
      </c>
      <c r="FX105" s="4">
        <v>0.59</v>
      </c>
      <c r="FY105" s="4">
        <v>0.59</v>
      </c>
      <c r="FZ105" s="4">
        <v>0.59</v>
      </c>
      <c r="GB105" s="4">
        <v>0.59</v>
      </c>
      <c r="GC105" s="4">
        <v>0.59</v>
      </c>
      <c r="GD105" s="4">
        <v>0.59</v>
      </c>
      <c r="GE105" s="4">
        <v>0.59</v>
      </c>
      <c r="GF105" s="4">
        <v>0.59</v>
      </c>
      <c r="GG105" s="4">
        <v>0.59</v>
      </c>
      <c r="GI105" s="4">
        <v>0.59</v>
      </c>
      <c r="GJ105" s="4">
        <v>0.59</v>
      </c>
      <c r="GK105" s="4">
        <v>0.59</v>
      </c>
      <c r="GL105" s="4">
        <v>0.59</v>
      </c>
      <c r="GM105" s="4">
        <v>0.59</v>
      </c>
      <c r="GN105" s="4">
        <v>0.59</v>
      </c>
      <c r="GP105" s="4">
        <v>0.59</v>
      </c>
      <c r="GQ105" s="4">
        <v>0.59</v>
      </c>
      <c r="GR105" s="4">
        <v>0.59</v>
      </c>
      <c r="GS105" s="4">
        <v>4.54</v>
      </c>
      <c r="GT105" s="4">
        <v>8.5</v>
      </c>
      <c r="GU105" s="4">
        <v>8.5</v>
      </c>
      <c r="GW105" s="4">
        <v>8.5</v>
      </c>
      <c r="GX105" s="4">
        <v>8.5</v>
      </c>
      <c r="GY105" s="4">
        <v>8.5</v>
      </c>
      <c r="GZ105" s="4">
        <v>7.71</v>
      </c>
      <c r="HA105" s="4">
        <v>6.91</v>
      </c>
      <c r="HB105" s="4">
        <v>6.91</v>
      </c>
      <c r="HD105" s="4">
        <v>6.91</v>
      </c>
      <c r="HE105" s="4">
        <v>6.91</v>
      </c>
      <c r="HF105" s="4">
        <v>19.559999999999999</v>
      </c>
      <c r="HG105" s="4">
        <v>32.21</v>
      </c>
      <c r="HH105" s="4">
        <v>32.21</v>
      </c>
      <c r="HI105" s="4">
        <v>32.21</v>
      </c>
      <c r="HK105" s="4">
        <v>32.21</v>
      </c>
      <c r="HL105" s="4">
        <v>19.559999999999999</v>
      </c>
      <c r="HM105" s="4">
        <v>6.91</v>
      </c>
      <c r="HN105" s="4">
        <v>6.91</v>
      </c>
      <c r="HO105" s="4">
        <v>6.91</v>
      </c>
      <c r="HP105" s="4">
        <v>6.91</v>
      </c>
      <c r="HR105" s="4">
        <v>8.5</v>
      </c>
      <c r="HS105" s="4">
        <v>10.08</v>
      </c>
      <c r="HT105" s="4">
        <v>10.08</v>
      </c>
      <c r="HU105" s="4">
        <v>10.08</v>
      </c>
      <c r="HV105" s="4">
        <v>10.08</v>
      </c>
      <c r="HW105" s="4">
        <v>5.33</v>
      </c>
      <c r="HY105" s="4">
        <v>0.59</v>
      </c>
      <c r="HZ105" s="4">
        <v>0.59</v>
      </c>
      <c r="IA105" s="4">
        <v>0.59</v>
      </c>
      <c r="IB105" s="4">
        <v>0.59</v>
      </c>
      <c r="IC105" s="4">
        <v>0.59</v>
      </c>
      <c r="ID105" s="4">
        <v>0.59</v>
      </c>
      <c r="IF105" s="4">
        <v>0.59</v>
      </c>
      <c r="IG105" s="4">
        <v>0.59</v>
      </c>
      <c r="IH105" s="4">
        <v>0.59</v>
      </c>
      <c r="II105" s="4">
        <v>0.59</v>
      </c>
      <c r="IJ105" s="4">
        <v>0.59</v>
      </c>
      <c r="IK105" s="4">
        <v>0.59</v>
      </c>
      <c r="IM105" s="4">
        <v>0.59</v>
      </c>
      <c r="IN105" s="4">
        <v>0.59</v>
      </c>
      <c r="IP105" s="4">
        <v>0.59</v>
      </c>
      <c r="IQ105" s="4">
        <v>0.59</v>
      </c>
      <c r="IR105" s="4">
        <v>0.59</v>
      </c>
      <c r="IT105" s="4">
        <v>0.59</v>
      </c>
      <c r="IU105" s="4">
        <v>0.59</v>
      </c>
      <c r="IV105" s="4">
        <v>0.59</v>
      </c>
      <c r="IW105" s="4">
        <v>0.59</v>
      </c>
      <c r="IX105" s="4">
        <v>0.59</v>
      </c>
      <c r="IY105" s="4">
        <v>0.59</v>
      </c>
      <c r="JA105" s="4">
        <v>0.59</v>
      </c>
      <c r="JB105" s="4">
        <v>0.59</v>
      </c>
      <c r="JC105" s="4">
        <v>0.59</v>
      </c>
      <c r="JD105" s="4">
        <v>0.59</v>
      </c>
      <c r="JE105" s="4">
        <v>0.59</v>
      </c>
      <c r="JF105" s="4">
        <v>0.59</v>
      </c>
      <c r="JH105" s="4">
        <v>0.59</v>
      </c>
      <c r="JI105" s="4">
        <v>0.59</v>
      </c>
      <c r="JJ105" s="4">
        <v>0.59</v>
      </c>
      <c r="JK105" s="4">
        <v>0.59</v>
      </c>
      <c r="JL105" s="4">
        <v>0.59</v>
      </c>
      <c r="JM105" s="4">
        <v>0.59</v>
      </c>
      <c r="JO105" s="4">
        <v>0.28999999999999998</v>
      </c>
      <c r="YA105" s="4">
        <v>1.48</v>
      </c>
      <c r="YC105" s="4">
        <v>5.9</v>
      </c>
      <c r="YD105" s="4">
        <v>5.9</v>
      </c>
      <c r="YE105" s="4">
        <v>5.9</v>
      </c>
      <c r="YF105" s="4">
        <v>5.9</v>
      </c>
      <c r="YG105" s="4">
        <v>5.9</v>
      </c>
      <c r="YH105" s="4">
        <v>5.9</v>
      </c>
      <c r="YJ105" s="4">
        <v>5.9</v>
      </c>
      <c r="YK105" s="4">
        <v>4.43</v>
      </c>
    </row>
    <row r="106" spans="1:700" hidden="1">
      <c r="A106" s="764" t="s">
        <v>939</v>
      </c>
      <c r="B106" s="764"/>
      <c r="C106" s="764"/>
      <c r="D106" s="764"/>
      <c r="E106" s="764">
        <v>300</v>
      </c>
      <c r="F106" s="764">
        <v>229</v>
      </c>
      <c r="G106" s="764">
        <v>912000</v>
      </c>
      <c r="H106" s="772"/>
      <c r="I106" s="764">
        <f t="shared" si="8"/>
        <v>229</v>
      </c>
      <c r="J106" s="4">
        <v>1.1299999999999999</v>
      </c>
      <c r="K106" s="4">
        <v>1.1299999999999999</v>
      </c>
      <c r="L106" s="4">
        <v>1.1299999999999999</v>
      </c>
      <c r="M106" s="4">
        <v>1.1299999999999999</v>
      </c>
      <c r="N106" s="4">
        <v>1.1299999999999999</v>
      </c>
      <c r="P106" s="4">
        <v>1.1299999999999999</v>
      </c>
      <c r="Q106" s="4">
        <v>1.1299999999999999</v>
      </c>
      <c r="R106" s="4">
        <v>1.1299999999999999</v>
      </c>
      <c r="BX106" s="4">
        <v>0.28000000000000003</v>
      </c>
      <c r="BY106" s="4">
        <v>0.28000000000000003</v>
      </c>
      <c r="CA106" s="4">
        <v>0.28000000000000003</v>
      </c>
      <c r="CB106" s="4">
        <v>0.28000000000000003</v>
      </c>
      <c r="CC106" s="4">
        <v>0.28000000000000003</v>
      </c>
      <c r="CD106" s="4">
        <v>0.28000000000000003</v>
      </c>
      <c r="CJ106" s="4">
        <v>0.38</v>
      </c>
      <c r="CK106" s="4">
        <v>0.38</v>
      </c>
      <c r="CL106" s="4">
        <v>0.38</v>
      </c>
      <c r="CM106" s="4">
        <v>0.38</v>
      </c>
      <c r="CO106" s="4">
        <v>0.38</v>
      </c>
      <c r="CP106" s="4">
        <v>0.38</v>
      </c>
      <c r="CQ106" s="4">
        <v>0.38</v>
      </c>
      <c r="CR106" s="4">
        <v>0.38</v>
      </c>
      <c r="CS106" s="4">
        <v>0.38</v>
      </c>
      <c r="CT106" s="4">
        <v>0.38</v>
      </c>
      <c r="CV106" s="4">
        <v>0.38</v>
      </c>
      <c r="CW106" s="4">
        <v>0.38</v>
      </c>
      <c r="CX106" s="4">
        <v>0.38</v>
      </c>
      <c r="CY106" s="4">
        <v>0.38</v>
      </c>
      <c r="CZ106" s="4">
        <v>0.38</v>
      </c>
      <c r="DA106" s="4">
        <v>0.38</v>
      </c>
      <c r="DC106" s="4">
        <v>0.38</v>
      </c>
      <c r="DD106" s="4">
        <v>0.38</v>
      </c>
      <c r="DE106" s="4">
        <v>0.38</v>
      </c>
      <c r="DF106" s="4">
        <v>0.38</v>
      </c>
      <c r="DG106" s="4">
        <v>0.38</v>
      </c>
      <c r="DH106" s="4">
        <v>0.38</v>
      </c>
      <c r="DJ106" s="4">
        <v>0.38</v>
      </c>
      <c r="DK106" s="4">
        <v>0.38</v>
      </c>
      <c r="DL106" s="4">
        <v>0.38</v>
      </c>
      <c r="DM106" s="4">
        <v>0.38</v>
      </c>
      <c r="DN106" s="4">
        <v>0.38</v>
      </c>
      <c r="DO106" s="4">
        <v>0.38</v>
      </c>
      <c r="DQ106" s="4">
        <v>0.38</v>
      </c>
      <c r="DR106" s="4">
        <v>0.38</v>
      </c>
      <c r="DS106" s="4">
        <v>0.38</v>
      </c>
      <c r="DT106" s="4">
        <v>0.38</v>
      </c>
      <c r="DU106" s="4">
        <v>0.38</v>
      </c>
      <c r="DV106" s="4">
        <v>0.38</v>
      </c>
      <c r="DX106" s="4">
        <v>0.38</v>
      </c>
      <c r="DY106" s="4">
        <v>0.38</v>
      </c>
      <c r="DZ106" s="4">
        <v>0.38</v>
      </c>
      <c r="EA106" s="4">
        <v>0.38</v>
      </c>
      <c r="EB106" s="4">
        <v>0.38</v>
      </c>
      <c r="EC106" s="4">
        <v>0.38</v>
      </c>
      <c r="EE106" s="4">
        <v>0.38</v>
      </c>
      <c r="EF106" s="4">
        <v>0.38</v>
      </c>
      <c r="EG106" s="4">
        <v>0.38</v>
      </c>
      <c r="EH106" s="4">
        <v>0.38</v>
      </c>
      <c r="EI106" s="4">
        <v>0.38</v>
      </c>
      <c r="EJ106" s="4">
        <v>0.38</v>
      </c>
      <c r="EL106" s="4">
        <v>0.38</v>
      </c>
      <c r="EM106" s="4">
        <v>0.38</v>
      </c>
      <c r="EN106" s="4">
        <v>0.38</v>
      </c>
      <c r="EO106" s="4">
        <v>0.38</v>
      </c>
      <c r="EP106" s="4">
        <v>0.38</v>
      </c>
      <c r="EQ106" s="4">
        <v>0.38</v>
      </c>
      <c r="ES106" s="4">
        <v>0.38</v>
      </c>
      <c r="ET106" s="4">
        <v>0.38</v>
      </c>
      <c r="EZ106" s="4">
        <v>0.38</v>
      </c>
      <c r="FA106" s="4">
        <v>0.38</v>
      </c>
      <c r="FB106" s="4">
        <v>0.38</v>
      </c>
      <c r="FC106" s="4">
        <v>0.38</v>
      </c>
      <c r="FD106" s="4">
        <v>0.38</v>
      </c>
      <c r="FE106" s="4">
        <v>0.38</v>
      </c>
      <c r="FG106" s="4">
        <v>0.38</v>
      </c>
      <c r="FH106" s="4">
        <v>0.38</v>
      </c>
      <c r="FI106" s="4">
        <v>0.38</v>
      </c>
      <c r="FJ106" s="4">
        <v>0.38</v>
      </c>
      <c r="FK106" s="4">
        <v>0.38</v>
      </c>
      <c r="FL106" s="4">
        <v>0.38</v>
      </c>
      <c r="FN106" s="4">
        <v>0.38</v>
      </c>
      <c r="FO106" s="4">
        <v>0.38</v>
      </c>
      <c r="FP106" s="4">
        <v>0.38</v>
      </c>
      <c r="FQ106" s="4">
        <v>0.38</v>
      </c>
      <c r="FR106" s="4">
        <v>0.38</v>
      </c>
      <c r="FS106" s="4">
        <v>0.38</v>
      </c>
      <c r="FU106" s="4">
        <v>0.38</v>
      </c>
      <c r="FV106" s="4">
        <v>0.38</v>
      </c>
      <c r="FW106" s="4">
        <v>0.38</v>
      </c>
      <c r="FX106" s="4">
        <v>0.38</v>
      </c>
      <c r="FY106" s="4">
        <v>0.38</v>
      </c>
      <c r="FZ106" s="4">
        <v>0.38</v>
      </c>
      <c r="GB106" s="4">
        <v>0.38</v>
      </c>
      <c r="GC106" s="4">
        <v>0.38</v>
      </c>
      <c r="GD106" s="4">
        <v>0.38</v>
      </c>
      <c r="GE106" s="4">
        <v>0.38</v>
      </c>
      <c r="GF106" s="4">
        <v>0.38</v>
      </c>
      <c r="GG106" s="4">
        <v>0.38</v>
      </c>
      <c r="GI106" s="4">
        <v>0.38</v>
      </c>
      <c r="GJ106" s="4">
        <v>0.38</v>
      </c>
      <c r="GK106" s="4">
        <v>0.38</v>
      </c>
      <c r="GL106" s="4">
        <v>0.38</v>
      </c>
      <c r="GM106" s="4">
        <v>0.38</v>
      </c>
      <c r="GN106" s="4">
        <v>0.38</v>
      </c>
      <c r="GP106" s="4">
        <v>0.38</v>
      </c>
      <c r="GQ106" s="4">
        <v>0.38</v>
      </c>
      <c r="GR106" s="4">
        <v>0.38</v>
      </c>
      <c r="GS106" s="4">
        <v>0.38</v>
      </c>
      <c r="GT106" s="4">
        <v>0.38</v>
      </c>
      <c r="GU106" s="4">
        <v>0.38</v>
      </c>
      <c r="GW106" s="4">
        <v>0.38</v>
      </c>
      <c r="GX106" s="4">
        <v>0.38</v>
      </c>
      <c r="GY106" s="4">
        <v>0.38</v>
      </c>
      <c r="GZ106" s="4">
        <v>1.7</v>
      </c>
      <c r="HA106" s="4">
        <v>3.03</v>
      </c>
      <c r="HB106" s="4">
        <v>3.03</v>
      </c>
      <c r="HD106" s="4">
        <v>3.03</v>
      </c>
      <c r="HE106" s="4">
        <v>3.03</v>
      </c>
      <c r="HF106" s="4">
        <v>3.03</v>
      </c>
      <c r="HG106" s="4">
        <v>2.77</v>
      </c>
      <c r="HH106" s="4">
        <v>2.5</v>
      </c>
      <c r="HI106" s="4">
        <v>2.5</v>
      </c>
      <c r="HK106" s="4">
        <v>2.5</v>
      </c>
      <c r="HL106" s="4">
        <v>2.5</v>
      </c>
      <c r="HM106" s="4">
        <v>6.76</v>
      </c>
      <c r="HN106" s="4">
        <v>11.01</v>
      </c>
      <c r="HO106" s="4">
        <v>11.01</v>
      </c>
      <c r="HP106" s="4">
        <v>11.01</v>
      </c>
      <c r="HR106" s="4">
        <v>11.01</v>
      </c>
      <c r="HS106" s="4">
        <v>6.76</v>
      </c>
      <c r="HT106" s="4">
        <v>2.5</v>
      </c>
      <c r="HU106" s="4">
        <v>2.5</v>
      </c>
      <c r="HV106" s="4">
        <v>2.5</v>
      </c>
      <c r="HW106" s="4">
        <v>2.5</v>
      </c>
      <c r="HY106" s="4">
        <v>3.03</v>
      </c>
      <c r="HZ106" s="4">
        <v>3.57</v>
      </c>
      <c r="IA106" s="4">
        <v>3.57</v>
      </c>
      <c r="IB106" s="4">
        <v>3.57</v>
      </c>
      <c r="IC106" s="4">
        <v>3.57</v>
      </c>
      <c r="ID106" s="4">
        <v>1.97</v>
      </c>
      <c r="IF106" s="4">
        <v>0.38</v>
      </c>
      <c r="IG106" s="4">
        <v>0.38</v>
      </c>
      <c r="IH106" s="4">
        <v>0.38</v>
      </c>
      <c r="II106" s="4">
        <v>0.38</v>
      </c>
      <c r="IJ106" s="4">
        <v>0.38</v>
      </c>
      <c r="IK106" s="4">
        <v>0.38</v>
      </c>
      <c r="IM106" s="4">
        <v>0.38</v>
      </c>
      <c r="IN106" s="4">
        <v>0.38</v>
      </c>
      <c r="IP106" s="4">
        <v>0.38</v>
      </c>
      <c r="IQ106" s="4">
        <v>0.38</v>
      </c>
      <c r="IR106" s="4">
        <v>0.38</v>
      </c>
      <c r="IT106" s="4">
        <v>0.38</v>
      </c>
      <c r="IU106" s="4">
        <v>0.38</v>
      </c>
      <c r="IV106" s="4">
        <v>0.38</v>
      </c>
      <c r="IW106" s="4">
        <v>0.38</v>
      </c>
      <c r="IX106" s="4">
        <v>0.38</v>
      </c>
      <c r="IY106" s="4">
        <v>0.38</v>
      </c>
      <c r="JA106" s="4">
        <v>0.38</v>
      </c>
      <c r="JB106" s="4">
        <v>0.38</v>
      </c>
      <c r="JC106" s="4">
        <v>0.38</v>
      </c>
      <c r="JD106" s="4">
        <v>0.38</v>
      </c>
      <c r="JE106" s="4">
        <v>0.38</v>
      </c>
      <c r="JF106" s="4">
        <v>0.38</v>
      </c>
      <c r="JH106" s="4">
        <v>0.38</v>
      </c>
      <c r="JI106" s="4">
        <v>0.38</v>
      </c>
      <c r="JJ106" s="4">
        <v>0.38</v>
      </c>
      <c r="JK106" s="4">
        <v>0.38</v>
      </c>
      <c r="JL106" s="4">
        <v>0.38</v>
      </c>
      <c r="JM106" s="4">
        <v>0.38</v>
      </c>
      <c r="JO106" s="4">
        <v>0.19</v>
      </c>
      <c r="LM106" s="4">
        <v>1.18</v>
      </c>
      <c r="LN106" s="4">
        <v>2.37</v>
      </c>
      <c r="LO106" s="4">
        <v>2.37</v>
      </c>
      <c r="LP106" s="4">
        <v>2.37</v>
      </c>
      <c r="LQ106" s="4">
        <v>2.37</v>
      </c>
      <c r="LS106" s="4">
        <v>2.37</v>
      </c>
      <c r="LT106" s="4">
        <v>2.37</v>
      </c>
      <c r="LU106" s="4">
        <v>2.37</v>
      </c>
      <c r="LV106" s="4">
        <v>2.37</v>
      </c>
      <c r="LW106" s="4">
        <v>2.37</v>
      </c>
      <c r="LX106" s="4">
        <v>9.07</v>
      </c>
      <c r="LZ106" s="4">
        <v>15.77</v>
      </c>
      <c r="MA106" s="4">
        <v>15.77</v>
      </c>
      <c r="MB106" s="4">
        <v>9.07</v>
      </c>
      <c r="MC106" s="4">
        <v>2.37</v>
      </c>
      <c r="MD106" s="4">
        <v>2.37</v>
      </c>
      <c r="ME106" s="4">
        <v>2.37</v>
      </c>
      <c r="MG106" s="4">
        <v>2.96</v>
      </c>
      <c r="MH106" s="4">
        <v>3.55</v>
      </c>
      <c r="MI106" s="4">
        <v>3.55</v>
      </c>
      <c r="MJ106" s="4">
        <v>3.55</v>
      </c>
      <c r="MK106" s="4">
        <v>1.77</v>
      </c>
      <c r="YA106" s="4">
        <v>0.94</v>
      </c>
      <c r="YC106" s="4">
        <v>3.75</v>
      </c>
      <c r="YD106" s="4">
        <v>3.75</v>
      </c>
      <c r="YE106" s="4">
        <v>3.75</v>
      </c>
      <c r="YF106" s="4">
        <v>3.75</v>
      </c>
      <c r="YG106" s="4">
        <v>3.75</v>
      </c>
      <c r="YH106" s="4">
        <v>3.75</v>
      </c>
      <c r="YJ106" s="4">
        <v>3.75</v>
      </c>
      <c r="YK106" s="4">
        <v>2.81</v>
      </c>
    </row>
    <row r="107" spans="1:700" hidden="1">
      <c r="A107" s="764" t="s">
        <v>940</v>
      </c>
      <c r="B107" s="764"/>
      <c r="C107" s="764"/>
      <c r="D107" s="764"/>
      <c r="E107" s="764">
        <v>50</v>
      </c>
      <c r="F107" s="764">
        <v>11.3</v>
      </c>
      <c r="G107" s="764">
        <v>144000</v>
      </c>
      <c r="H107" s="772"/>
      <c r="I107" s="764">
        <f t="shared" si="8"/>
        <v>11.3</v>
      </c>
      <c r="J107" s="4">
        <v>0.19</v>
      </c>
      <c r="K107" s="4">
        <v>0.19</v>
      </c>
      <c r="L107" s="4">
        <v>0.19</v>
      </c>
      <c r="M107" s="4">
        <v>0.19</v>
      </c>
      <c r="N107" s="4">
        <v>0.19</v>
      </c>
      <c r="P107" s="4">
        <v>0.19</v>
      </c>
      <c r="Q107" s="4">
        <v>0.19</v>
      </c>
      <c r="R107" s="4">
        <v>0.19</v>
      </c>
      <c r="BX107" s="4">
        <v>0.05</v>
      </c>
      <c r="BY107" s="4">
        <v>0.05</v>
      </c>
      <c r="CA107" s="4">
        <v>0.05</v>
      </c>
      <c r="CB107" s="4">
        <v>0.05</v>
      </c>
      <c r="CC107" s="4">
        <v>0.05</v>
      </c>
      <c r="CD107" s="4">
        <v>0.05</v>
      </c>
      <c r="CJ107" s="4">
        <v>0.06</v>
      </c>
      <c r="CK107" s="4">
        <v>0.06</v>
      </c>
      <c r="CL107" s="4">
        <v>0.06</v>
      </c>
      <c r="CM107" s="4">
        <v>0.06</v>
      </c>
      <c r="CO107" s="4">
        <v>0.06</v>
      </c>
      <c r="CP107" s="4">
        <v>0.06</v>
      </c>
      <c r="CQ107" s="4">
        <v>0.06</v>
      </c>
      <c r="CR107" s="4">
        <v>0.06</v>
      </c>
      <c r="CS107" s="4">
        <v>0.06</v>
      </c>
      <c r="CT107" s="4">
        <v>0.06</v>
      </c>
      <c r="CV107" s="4">
        <v>0.06</v>
      </c>
      <c r="CW107" s="4">
        <v>0.06</v>
      </c>
      <c r="CX107" s="4">
        <v>0.06</v>
      </c>
      <c r="CY107" s="4">
        <v>0.06</v>
      </c>
      <c r="CZ107" s="4">
        <v>0.06</v>
      </c>
      <c r="DA107" s="4">
        <v>0.06</v>
      </c>
      <c r="DC107" s="4">
        <v>0.06</v>
      </c>
      <c r="DD107" s="4">
        <v>0.06</v>
      </c>
      <c r="DE107" s="4">
        <v>0.06</v>
      </c>
      <c r="DF107" s="4">
        <v>0.06</v>
      </c>
      <c r="DG107" s="4">
        <v>0.06</v>
      </c>
      <c r="DH107" s="4">
        <v>0.06</v>
      </c>
      <c r="DJ107" s="4">
        <v>0.06</v>
      </c>
      <c r="DK107" s="4">
        <v>0.06</v>
      </c>
      <c r="DL107" s="4">
        <v>0.06</v>
      </c>
      <c r="DM107" s="4">
        <v>0.06</v>
      </c>
      <c r="DN107" s="4">
        <v>0.06</v>
      </c>
      <c r="DO107" s="4">
        <v>0.06</v>
      </c>
      <c r="DQ107" s="4">
        <v>0.06</v>
      </c>
      <c r="DR107" s="4">
        <v>0.06</v>
      </c>
      <c r="DS107" s="4">
        <v>0.06</v>
      </c>
      <c r="DT107" s="4">
        <v>0.06</v>
      </c>
      <c r="DU107" s="4">
        <v>0.06</v>
      </c>
      <c r="DV107" s="4">
        <v>0.06</v>
      </c>
      <c r="DX107" s="4">
        <v>0.06</v>
      </c>
      <c r="DY107" s="4">
        <v>0.06</v>
      </c>
      <c r="DZ107" s="4">
        <v>0.06</v>
      </c>
      <c r="EA107" s="4">
        <v>0.06</v>
      </c>
      <c r="EB107" s="4">
        <v>0.06</v>
      </c>
      <c r="EC107" s="4">
        <v>0.06</v>
      </c>
      <c r="EE107" s="4">
        <v>0.06</v>
      </c>
      <c r="EF107" s="4">
        <v>0.06</v>
      </c>
      <c r="EG107" s="4">
        <v>0.06</v>
      </c>
      <c r="EH107" s="4">
        <v>0.06</v>
      </c>
      <c r="EI107" s="4">
        <v>0.06</v>
      </c>
      <c r="EJ107" s="4">
        <v>0.06</v>
      </c>
      <c r="EL107" s="4">
        <v>0.06</v>
      </c>
      <c r="EM107" s="4">
        <v>0.06</v>
      </c>
      <c r="EN107" s="4">
        <v>0.06</v>
      </c>
      <c r="EO107" s="4">
        <v>0.06</v>
      </c>
      <c r="EP107" s="4">
        <v>0.06</v>
      </c>
      <c r="EQ107" s="4">
        <v>0.06</v>
      </c>
      <c r="ES107" s="4">
        <v>0.06</v>
      </c>
      <c r="ET107" s="4">
        <v>0.06</v>
      </c>
      <c r="EZ107" s="4">
        <v>0.06</v>
      </c>
      <c r="FA107" s="4">
        <v>0.06</v>
      </c>
      <c r="FB107" s="4">
        <v>0.06</v>
      </c>
      <c r="FC107" s="4">
        <v>0.06</v>
      </c>
      <c r="FD107" s="4">
        <v>0.06</v>
      </c>
      <c r="FE107" s="4">
        <v>0.06</v>
      </c>
      <c r="FG107" s="4">
        <v>0.06</v>
      </c>
      <c r="FH107" s="4">
        <v>0.06</v>
      </c>
      <c r="FI107" s="4">
        <v>0.06</v>
      </c>
      <c r="FJ107" s="4">
        <v>0.06</v>
      </c>
      <c r="FK107" s="4">
        <v>0.06</v>
      </c>
      <c r="FL107" s="4">
        <v>0.06</v>
      </c>
      <c r="FN107" s="4">
        <v>0.06</v>
      </c>
      <c r="FO107" s="4">
        <v>0.06</v>
      </c>
      <c r="FP107" s="4">
        <v>0.06</v>
      </c>
      <c r="FQ107" s="4">
        <v>0.06</v>
      </c>
      <c r="FR107" s="4">
        <v>0.06</v>
      </c>
      <c r="FS107" s="4">
        <v>0.06</v>
      </c>
      <c r="FU107" s="4">
        <v>0.06</v>
      </c>
      <c r="FV107" s="4">
        <v>0.06</v>
      </c>
      <c r="FW107" s="4">
        <v>0.06</v>
      </c>
      <c r="FX107" s="4">
        <v>0.06</v>
      </c>
      <c r="FY107" s="4">
        <v>0.06</v>
      </c>
      <c r="FZ107" s="4">
        <v>0.06</v>
      </c>
      <c r="GB107" s="4">
        <v>0.06</v>
      </c>
      <c r="GC107" s="4">
        <v>0.06</v>
      </c>
      <c r="GD107" s="4">
        <v>0.06</v>
      </c>
      <c r="GE107" s="4">
        <v>0.06</v>
      </c>
      <c r="GF107" s="4">
        <v>0.06</v>
      </c>
      <c r="GG107" s="4">
        <v>0.06</v>
      </c>
      <c r="GI107" s="4">
        <v>0.06</v>
      </c>
      <c r="GJ107" s="4">
        <v>0.06</v>
      </c>
      <c r="GK107" s="4">
        <v>0.06</v>
      </c>
      <c r="GL107" s="4">
        <v>0.06</v>
      </c>
      <c r="GM107" s="4">
        <v>0.06</v>
      </c>
      <c r="GN107" s="4">
        <v>0.06</v>
      </c>
      <c r="GP107" s="4">
        <v>0.06</v>
      </c>
      <c r="GQ107" s="4">
        <v>0.06</v>
      </c>
      <c r="GR107" s="4">
        <v>0.06</v>
      </c>
      <c r="GS107" s="4">
        <v>0.06</v>
      </c>
      <c r="GT107" s="4">
        <v>0.06</v>
      </c>
      <c r="GU107" s="4">
        <v>0.06</v>
      </c>
      <c r="GW107" s="4">
        <v>0.06</v>
      </c>
      <c r="GX107" s="4">
        <v>0.06</v>
      </c>
      <c r="GY107" s="4">
        <v>0.06</v>
      </c>
      <c r="GZ107" s="4">
        <v>0.06</v>
      </c>
      <c r="HA107" s="4">
        <v>0.06</v>
      </c>
      <c r="HB107" s="4">
        <v>0.06</v>
      </c>
      <c r="HD107" s="4">
        <v>0.06</v>
      </c>
      <c r="HE107" s="4">
        <v>0.06</v>
      </c>
      <c r="HF107" s="4">
        <v>0.06</v>
      </c>
      <c r="HG107" s="4">
        <v>0.06</v>
      </c>
      <c r="HH107" s="4">
        <v>0.06</v>
      </c>
      <c r="HI107" s="4">
        <v>0.06</v>
      </c>
      <c r="HK107" s="4">
        <v>0.06</v>
      </c>
      <c r="HL107" s="4">
        <v>0.06</v>
      </c>
      <c r="HM107" s="4">
        <v>0.06</v>
      </c>
      <c r="HN107" s="4">
        <v>0.06</v>
      </c>
      <c r="HO107" s="4">
        <v>0.06</v>
      </c>
      <c r="HP107" s="4">
        <v>0.06</v>
      </c>
      <c r="HR107" s="4">
        <v>0.06</v>
      </c>
      <c r="HS107" s="4">
        <v>0.06</v>
      </c>
      <c r="HT107" s="4">
        <v>0.06</v>
      </c>
      <c r="HU107" s="4">
        <v>0.06</v>
      </c>
      <c r="HV107" s="4">
        <v>0.06</v>
      </c>
      <c r="HW107" s="4">
        <v>0.06</v>
      </c>
      <c r="HY107" s="4">
        <v>0.06</v>
      </c>
      <c r="HZ107" s="4">
        <v>0.06</v>
      </c>
      <c r="IA107" s="4">
        <v>0.06</v>
      </c>
      <c r="IB107" s="4">
        <v>0.06</v>
      </c>
      <c r="IC107" s="4">
        <v>0.06</v>
      </c>
      <c r="ID107" s="4">
        <v>0.06</v>
      </c>
      <c r="IF107" s="4">
        <v>0.06</v>
      </c>
      <c r="IG107" s="4">
        <v>0.06</v>
      </c>
      <c r="IH107" s="4">
        <v>0.06</v>
      </c>
      <c r="II107" s="4">
        <v>0.06</v>
      </c>
      <c r="IJ107" s="4">
        <v>0.06</v>
      </c>
      <c r="IK107" s="4">
        <v>0.06</v>
      </c>
      <c r="IM107" s="4">
        <v>0.06</v>
      </c>
      <c r="IN107" s="4">
        <v>0.06</v>
      </c>
      <c r="IP107" s="4">
        <v>0.06</v>
      </c>
      <c r="IQ107" s="4">
        <v>0.06</v>
      </c>
      <c r="IR107" s="4">
        <v>0.06</v>
      </c>
      <c r="IT107" s="4">
        <v>0.06</v>
      </c>
      <c r="IU107" s="4">
        <v>0.06</v>
      </c>
      <c r="IV107" s="4">
        <v>0.06</v>
      </c>
      <c r="IW107" s="4">
        <v>0.06</v>
      </c>
      <c r="IX107" s="4">
        <v>0.06</v>
      </c>
      <c r="IY107" s="4">
        <v>0.06</v>
      </c>
      <c r="JA107" s="4">
        <v>0.06</v>
      </c>
      <c r="JB107" s="4">
        <v>0.06</v>
      </c>
      <c r="JC107" s="4">
        <v>0.06</v>
      </c>
      <c r="JD107" s="4">
        <v>0.06</v>
      </c>
      <c r="JE107" s="4">
        <v>0.06</v>
      </c>
      <c r="JF107" s="4">
        <v>0.06</v>
      </c>
      <c r="JH107" s="4">
        <v>0.06</v>
      </c>
      <c r="JI107" s="4">
        <v>0.06</v>
      </c>
      <c r="JJ107" s="4">
        <v>0.06</v>
      </c>
      <c r="JK107" s="4">
        <v>0.06</v>
      </c>
      <c r="JL107" s="4">
        <v>0.06</v>
      </c>
      <c r="JM107" s="4">
        <v>0.06</v>
      </c>
      <c r="JO107" s="4">
        <v>0.03</v>
      </c>
      <c r="LW107" s="4">
        <v>0.84</v>
      </c>
      <c r="LX107" s="4">
        <v>1.68</v>
      </c>
      <c r="LZ107" s="4">
        <v>1.68</v>
      </c>
      <c r="MA107" s="4">
        <v>1.68</v>
      </c>
      <c r="MB107" s="4">
        <v>1.68</v>
      </c>
      <c r="MC107" s="4">
        <v>3.63</v>
      </c>
      <c r="MD107" s="4">
        <v>5.58</v>
      </c>
      <c r="ME107" s="4">
        <v>5.58</v>
      </c>
      <c r="MG107" s="4">
        <v>3.35</v>
      </c>
      <c r="MH107" s="4">
        <v>1.1200000000000001</v>
      </c>
      <c r="MI107" s="4">
        <v>1.1200000000000001</v>
      </c>
      <c r="MJ107" s="4">
        <v>1.4</v>
      </c>
      <c r="MK107" s="4">
        <v>1.68</v>
      </c>
      <c r="ML107" s="4">
        <v>1.68</v>
      </c>
      <c r="MN107" s="4">
        <v>0.84</v>
      </c>
      <c r="YA107" s="4">
        <v>0.16</v>
      </c>
      <c r="YC107" s="4">
        <v>0.63</v>
      </c>
      <c r="YD107" s="4">
        <v>0.63</v>
      </c>
      <c r="YE107" s="4">
        <v>0.63</v>
      </c>
      <c r="YF107" s="4">
        <v>0.63</v>
      </c>
      <c r="YG107" s="4">
        <v>0.63</v>
      </c>
      <c r="YH107" s="4">
        <v>0.63</v>
      </c>
      <c r="YJ107" s="4">
        <v>0.63</v>
      </c>
      <c r="YK107" s="4">
        <v>0.47</v>
      </c>
    </row>
    <row r="108" spans="1:700" hidden="1">
      <c r="A108" s="764" t="s">
        <v>941</v>
      </c>
      <c r="B108" s="764"/>
      <c r="C108" s="764"/>
      <c r="D108" s="764"/>
      <c r="E108" s="764">
        <v>220</v>
      </c>
      <c r="F108" s="764">
        <v>73.709999999999994</v>
      </c>
      <c r="G108" s="764">
        <v>682000</v>
      </c>
      <c r="H108" s="772"/>
      <c r="I108" s="764">
        <f t="shared" si="8"/>
        <v>73.709999999999994</v>
      </c>
      <c r="J108" s="4">
        <v>0.83</v>
      </c>
      <c r="K108" s="4">
        <v>0.83</v>
      </c>
      <c r="L108" s="4">
        <v>0.83</v>
      </c>
      <c r="M108" s="4">
        <v>0.83</v>
      </c>
      <c r="N108" s="4">
        <v>0.83</v>
      </c>
      <c r="P108" s="4">
        <v>0.83</v>
      </c>
      <c r="Q108" s="4">
        <v>0.83</v>
      </c>
      <c r="R108" s="4">
        <v>0.82</v>
      </c>
      <c r="BX108" s="4">
        <v>0.21</v>
      </c>
      <c r="BY108" s="4">
        <v>0.21</v>
      </c>
      <c r="CA108" s="4">
        <v>0.21</v>
      </c>
      <c r="CB108" s="4">
        <v>0.21</v>
      </c>
      <c r="CC108" s="4">
        <v>0.21</v>
      </c>
      <c r="CD108" s="4">
        <v>0.21</v>
      </c>
      <c r="CJ108" s="4">
        <v>0.28000000000000003</v>
      </c>
      <c r="CK108" s="4">
        <v>0.28000000000000003</v>
      </c>
      <c r="CL108" s="4">
        <v>0.28000000000000003</v>
      </c>
      <c r="CM108" s="4">
        <v>0.28000000000000003</v>
      </c>
      <c r="CO108" s="4">
        <v>0.28000000000000003</v>
      </c>
      <c r="CP108" s="4">
        <v>0.28000000000000003</v>
      </c>
      <c r="CQ108" s="4">
        <v>0.28000000000000003</v>
      </c>
      <c r="CR108" s="4">
        <v>0.28000000000000003</v>
      </c>
      <c r="CS108" s="4">
        <v>0.28000000000000003</v>
      </c>
      <c r="CT108" s="4">
        <v>0.28000000000000003</v>
      </c>
      <c r="CV108" s="4">
        <v>0.28000000000000003</v>
      </c>
      <c r="CW108" s="4">
        <v>0.28000000000000003</v>
      </c>
      <c r="CX108" s="4">
        <v>0.28000000000000003</v>
      </c>
      <c r="CY108" s="4">
        <v>0.28000000000000003</v>
      </c>
      <c r="CZ108" s="4">
        <v>0.28000000000000003</v>
      </c>
      <c r="DA108" s="4">
        <v>0.28000000000000003</v>
      </c>
      <c r="DC108" s="4">
        <v>0.28000000000000003</v>
      </c>
      <c r="DD108" s="4">
        <v>0.28000000000000003</v>
      </c>
      <c r="DE108" s="4">
        <v>0.28000000000000003</v>
      </c>
      <c r="DF108" s="4">
        <v>0.28000000000000003</v>
      </c>
      <c r="DG108" s="4">
        <v>0.28000000000000003</v>
      </c>
      <c r="DH108" s="4">
        <v>0.28000000000000003</v>
      </c>
      <c r="DJ108" s="4">
        <v>0.28000000000000003</v>
      </c>
      <c r="DK108" s="4">
        <v>0.28000000000000003</v>
      </c>
      <c r="DL108" s="4">
        <v>0.28000000000000003</v>
      </c>
      <c r="DM108" s="4">
        <v>0.28000000000000003</v>
      </c>
      <c r="DN108" s="4">
        <v>0.28000000000000003</v>
      </c>
      <c r="DO108" s="4">
        <v>0.28000000000000003</v>
      </c>
      <c r="DQ108" s="4">
        <v>0.28000000000000003</v>
      </c>
      <c r="DR108" s="4">
        <v>0.28000000000000003</v>
      </c>
      <c r="DS108" s="4">
        <v>0.28000000000000003</v>
      </c>
      <c r="DT108" s="4">
        <v>0.28000000000000003</v>
      </c>
      <c r="DU108" s="4">
        <v>0.28000000000000003</v>
      </c>
      <c r="DV108" s="4">
        <v>0.28000000000000003</v>
      </c>
      <c r="DX108" s="4">
        <v>0.28000000000000003</v>
      </c>
      <c r="DY108" s="4">
        <v>0.28000000000000003</v>
      </c>
      <c r="DZ108" s="4">
        <v>0.28000000000000003</v>
      </c>
      <c r="EA108" s="4">
        <v>0.28000000000000003</v>
      </c>
      <c r="EB108" s="4">
        <v>0.28000000000000003</v>
      </c>
      <c r="EC108" s="4">
        <v>0.28000000000000003</v>
      </c>
      <c r="EE108" s="4">
        <v>0.28000000000000003</v>
      </c>
      <c r="EF108" s="4">
        <v>0.28000000000000003</v>
      </c>
      <c r="EG108" s="4">
        <v>0.28000000000000003</v>
      </c>
      <c r="EH108" s="4">
        <v>0.28000000000000003</v>
      </c>
      <c r="EI108" s="4">
        <v>0.28000000000000003</v>
      </c>
      <c r="EJ108" s="4">
        <v>0.28000000000000003</v>
      </c>
      <c r="EL108" s="4">
        <v>0.28000000000000003</v>
      </c>
      <c r="EM108" s="4">
        <v>0.28000000000000003</v>
      </c>
      <c r="EN108" s="4">
        <v>0.28000000000000003</v>
      </c>
      <c r="EO108" s="4">
        <v>0.28000000000000003</v>
      </c>
      <c r="EP108" s="4">
        <v>0.28000000000000003</v>
      </c>
      <c r="EQ108" s="4">
        <v>0.28000000000000003</v>
      </c>
      <c r="ES108" s="4">
        <v>0.28000000000000003</v>
      </c>
      <c r="ET108" s="4">
        <v>0.28000000000000003</v>
      </c>
      <c r="EZ108" s="4">
        <v>0.28000000000000003</v>
      </c>
      <c r="FA108" s="4">
        <v>0.28000000000000003</v>
      </c>
      <c r="FB108" s="4">
        <v>0.28000000000000003</v>
      </c>
      <c r="FC108" s="4">
        <v>0.28000000000000003</v>
      </c>
      <c r="FD108" s="4">
        <v>0.28000000000000003</v>
      </c>
      <c r="FE108" s="4">
        <v>0.28000000000000003</v>
      </c>
      <c r="FG108" s="4">
        <v>0.28000000000000003</v>
      </c>
      <c r="FH108" s="4">
        <v>0.28000000000000003</v>
      </c>
      <c r="FI108" s="4">
        <v>0.28000000000000003</v>
      </c>
      <c r="FJ108" s="4">
        <v>0.28000000000000003</v>
      </c>
      <c r="FK108" s="4">
        <v>0.28000000000000003</v>
      </c>
      <c r="FL108" s="4">
        <v>0.28000000000000003</v>
      </c>
      <c r="FN108" s="4">
        <v>0.28000000000000003</v>
      </c>
      <c r="FO108" s="4">
        <v>0.28000000000000003</v>
      </c>
      <c r="FP108" s="4">
        <v>0.28000000000000003</v>
      </c>
      <c r="FQ108" s="4">
        <v>0.28000000000000003</v>
      </c>
      <c r="FR108" s="4">
        <v>0.28000000000000003</v>
      </c>
      <c r="FS108" s="4">
        <v>0.28000000000000003</v>
      </c>
      <c r="FU108" s="4">
        <v>0.28000000000000003</v>
      </c>
      <c r="FV108" s="4">
        <v>0.28000000000000003</v>
      </c>
      <c r="FW108" s="4">
        <v>0.28000000000000003</v>
      </c>
      <c r="FX108" s="4">
        <v>0.28000000000000003</v>
      </c>
      <c r="FY108" s="4">
        <v>0.28000000000000003</v>
      </c>
      <c r="FZ108" s="4">
        <v>0.28000000000000003</v>
      </c>
      <c r="GB108" s="4">
        <v>0.28000000000000003</v>
      </c>
      <c r="GC108" s="4">
        <v>0.28000000000000003</v>
      </c>
      <c r="GD108" s="4">
        <v>0.28000000000000003</v>
      </c>
      <c r="GE108" s="4">
        <v>0.28000000000000003</v>
      </c>
      <c r="GF108" s="4">
        <v>0.28000000000000003</v>
      </c>
      <c r="GG108" s="4">
        <v>0.28000000000000003</v>
      </c>
      <c r="GI108" s="4">
        <v>0.28000000000000003</v>
      </c>
      <c r="GJ108" s="4">
        <v>0.28000000000000003</v>
      </c>
      <c r="GK108" s="4">
        <v>0.28000000000000003</v>
      </c>
      <c r="GL108" s="4">
        <v>0.28000000000000003</v>
      </c>
      <c r="GM108" s="4">
        <v>0.28000000000000003</v>
      </c>
      <c r="GN108" s="4">
        <v>0.28000000000000003</v>
      </c>
      <c r="GP108" s="4">
        <v>0.28000000000000003</v>
      </c>
      <c r="GQ108" s="4">
        <v>0.28000000000000003</v>
      </c>
      <c r="GR108" s="4">
        <v>0.28000000000000003</v>
      </c>
      <c r="GS108" s="4">
        <v>0.28000000000000003</v>
      </c>
      <c r="GT108" s="4">
        <v>0.28000000000000003</v>
      </c>
      <c r="GU108" s="4">
        <v>0.28000000000000003</v>
      </c>
      <c r="GW108" s="4">
        <v>0.28000000000000003</v>
      </c>
      <c r="GX108" s="4">
        <v>0.28000000000000003</v>
      </c>
      <c r="GY108" s="4">
        <v>0.28000000000000003</v>
      </c>
      <c r="GZ108" s="4">
        <v>0.28000000000000003</v>
      </c>
      <c r="HA108" s="4">
        <v>0.28000000000000003</v>
      </c>
      <c r="HB108" s="4">
        <v>0.28000000000000003</v>
      </c>
      <c r="HD108" s="4">
        <v>0.28000000000000003</v>
      </c>
      <c r="HE108" s="4">
        <v>0.28000000000000003</v>
      </c>
      <c r="HF108" s="4">
        <v>0.28000000000000003</v>
      </c>
      <c r="HG108" s="4">
        <v>0.44</v>
      </c>
      <c r="HH108" s="4">
        <v>0.6</v>
      </c>
      <c r="HI108" s="4">
        <v>0.6</v>
      </c>
      <c r="HK108" s="4">
        <v>0.6</v>
      </c>
      <c r="HL108" s="4">
        <v>0.6</v>
      </c>
      <c r="HM108" s="4">
        <v>0.6</v>
      </c>
      <c r="HN108" s="4">
        <v>0.6</v>
      </c>
      <c r="HO108" s="4">
        <v>0.6</v>
      </c>
      <c r="HP108" s="4">
        <v>0.65</v>
      </c>
      <c r="HR108" s="4">
        <v>0.71</v>
      </c>
      <c r="HS108" s="4">
        <v>0.71</v>
      </c>
      <c r="HT108" s="4">
        <v>0.71</v>
      </c>
      <c r="HU108" s="4">
        <v>1.57</v>
      </c>
      <c r="HV108" s="4">
        <v>2.44</v>
      </c>
      <c r="HW108" s="4">
        <v>2.44</v>
      </c>
      <c r="HY108" s="4">
        <v>2.44</v>
      </c>
      <c r="HZ108" s="4">
        <v>1.53</v>
      </c>
      <c r="IA108" s="4">
        <v>0.62</v>
      </c>
      <c r="IB108" s="4">
        <v>0.62</v>
      </c>
      <c r="IC108" s="4">
        <v>0.62</v>
      </c>
      <c r="ID108" s="4">
        <v>0.62</v>
      </c>
      <c r="IF108" s="4">
        <v>0.71</v>
      </c>
      <c r="IG108" s="4">
        <v>0.79</v>
      </c>
      <c r="IH108" s="4">
        <v>0.79</v>
      </c>
      <c r="II108" s="4">
        <v>0.79</v>
      </c>
      <c r="IJ108" s="4">
        <v>0.79</v>
      </c>
      <c r="IK108" s="4">
        <v>0.53</v>
      </c>
      <c r="IM108" s="4">
        <v>0.28000000000000003</v>
      </c>
      <c r="IN108" s="4">
        <v>0.28000000000000003</v>
      </c>
      <c r="IP108" s="4">
        <v>0.28000000000000003</v>
      </c>
      <c r="IQ108" s="4">
        <v>0.28000000000000003</v>
      </c>
      <c r="IR108" s="4">
        <v>0.28000000000000003</v>
      </c>
      <c r="IT108" s="4">
        <v>0.28000000000000003</v>
      </c>
      <c r="IU108" s="4">
        <v>0.28000000000000003</v>
      </c>
      <c r="IV108" s="4">
        <v>0.28000000000000003</v>
      </c>
      <c r="IW108" s="4">
        <v>0.28000000000000003</v>
      </c>
      <c r="IX108" s="4">
        <v>0.28000000000000003</v>
      </c>
      <c r="IY108" s="4">
        <v>0.28000000000000003</v>
      </c>
      <c r="JA108" s="4">
        <v>0.28000000000000003</v>
      </c>
      <c r="JB108" s="4">
        <v>0.28000000000000003</v>
      </c>
      <c r="JC108" s="4">
        <v>0.28000000000000003</v>
      </c>
      <c r="JD108" s="4">
        <v>0.28000000000000003</v>
      </c>
      <c r="JE108" s="4">
        <v>0.28000000000000003</v>
      </c>
      <c r="JF108" s="4">
        <v>0.28000000000000003</v>
      </c>
      <c r="JH108" s="4">
        <v>0.28000000000000003</v>
      </c>
      <c r="JI108" s="4">
        <v>0.28000000000000003</v>
      </c>
      <c r="JJ108" s="4">
        <v>0.28000000000000003</v>
      </c>
      <c r="JK108" s="4">
        <v>0.28000000000000003</v>
      </c>
      <c r="JL108" s="4">
        <v>0.28000000000000003</v>
      </c>
      <c r="JM108" s="4">
        <v>0.28000000000000003</v>
      </c>
      <c r="JO108" s="4">
        <v>0.14000000000000001</v>
      </c>
      <c r="LT108" s="4">
        <v>1.63</v>
      </c>
      <c r="LU108" s="4">
        <v>3.25</v>
      </c>
      <c r="LV108" s="4">
        <v>3.25</v>
      </c>
      <c r="LW108" s="4">
        <v>3.25</v>
      </c>
      <c r="LX108" s="4">
        <v>3.25</v>
      </c>
      <c r="LZ108" s="4">
        <v>3.25</v>
      </c>
      <c r="MA108" s="4">
        <v>3.25</v>
      </c>
      <c r="MB108" s="4">
        <v>3.25</v>
      </c>
      <c r="MC108" s="4">
        <v>3.25</v>
      </c>
      <c r="MD108" s="4">
        <v>3.25</v>
      </c>
      <c r="ME108" s="4">
        <v>12.47</v>
      </c>
      <c r="MG108" s="4">
        <v>21.68</v>
      </c>
      <c r="MH108" s="4">
        <v>21.68</v>
      </c>
      <c r="MI108" s="4">
        <v>12.47</v>
      </c>
      <c r="MJ108" s="4">
        <v>3.25</v>
      </c>
      <c r="MK108" s="4">
        <v>3.25</v>
      </c>
      <c r="ML108" s="4">
        <v>3.25</v>
      </c>
      <c r="MN108" s="4">
        <v>2.5099999999999998</v>
      </c>
      <c r="MO108" s="4">
        <v>1.77</v>
      </c>
      <c r="MP108" s="4">
        <v>1.77</v>
      </c>
      <c r="MQ108" s="4">
        <v>1.77</v>
      </c>
      <c r="MR108" s="4">
        <v>1.77</v>
      </c>
      <c r="MS108" s="4">
        <v>1.77</v>
      </c>
      <c r="MU108" s="4">
        <v>1.77</v>
      </c>
      <c r="MV108" s="4">
        <v>1.77</v>
      </c>
      <c r="MW108" s="4">
        <v>1.77</v>
      </c>
      <c r="MX108" s="4">
        <v>1.77</v>
      </c>
      <c r="MY108" s="4">
        <v>1.77</v>
      </c>
      <c r="MZ108" s="4">
        <v>0.89</v>
      </c>
      <c r="YA108" s="4">
        <v>0.69</v>
      </c>
      <c r="YC108" s="4">
        <v>2.75</v>
      </c>
      <c r="YD108" s="4">
        <v>2.75</v>
      </c>
      <c r="YE108" s="4">
        <v>2.75</v>
      </c>
      <c r="YF108" s="4">
        <v>2.75</v>
      </c>
      <c r="YG108" s="4">
        <v>2.75</v>
      </c>
      <c r="YH108" s="4">
        <v>2.75</v>
      </c>
      <c r="YJ108" s="4">
        <v>2.75</v>
      </c>
      <c r="YK108" s="4">
        <v>2.06</v>
      </c>
    </row>
    <row r="109" spans="1:700" hidden="1">
      <c r="A109" s="764" t="s">
        <v>942</v>
      </c>
      <c r="B109" s="764"/>
      <c r="C109" s="764"/>
      <c r="D109" s="764"/>
      <c r="E109" s="764">
        <v>35</v>
      </c>
      <c r="F109" s="764">
        <v>9.4600000000000009</v>
      </c>
      <c r="G109" s="764">
        <v>116900</v>
      </c>
      <c r="H109" s="772"/>
      <c r="I109" s="764">
        <f t="shared" si="8"/>
        <v>9.4600000000000009</v>
      </c>
      <c r="J109" s="4">
        <v>0.13</v>
      </c>
      <c r="K109" s="4">
        <v>0.13</v>
      </c>
      <c r="L109" s="4">
        <v>0.13</v>
      </c>
      <c r="M109" s="4">
        <v>0.13</v>
      </c>
      <c r="N109" s="4">
        <v>0.13</v>
      </c>
      <c r="P109" s="4">
        <v>0.13</v>
      </c>
      <c r="Q109" s="4">
        <v>0.13</v>
      </c>
      <c r="R109" s="4">
        <v>0.13</v>
      </c>
      <c r="BX109" s="4">
        <v>0.03</v>
      </c>
      <c r="BY109" s="4">
        <v>0.03</v>
      </c>
      <c r="CA109" s="4">
        <v>0.03</v>
      </c>
      <c r="CB109" s="4">
        <v>0.03</v>
      </c>
      <c r="CC109" s="4">
        <v>0.03</v>
      </c>
      <c r="CD109" s="4">
        <v>0.03</v>
      </c>
      <c r="CJ109" s="4">
        <v>0.04</v>
      </c>
      <c r="CK109" s="4">
        <v>0.04</v>
      </c>
      <c r="CL109" s="4">
        <v>0.04</v>
      </c>
      <c r="CM109" s="4">
        <v>0.04</v>
      </c>
      <c r="CO109" s="4">
        <v>0.04</v>
      </c>
      <c r="CP109" s="4">
        <v>0.04</v>
      </c>
      <c r="CQ109" s="4">
        <v>0.04</v>
      </c>
      <c r="CR109" s="4">
        <v>0.04</v>
      </c>
      <c r="CS109" s="4">
        <v>0.04</v>
      </c>
      <c r="CT109" s="4">
        <v>0.04</v>
      </c>
      <c r="CV109" s="4">
        <v>0.04</v>
      </c>
      <c r="CW109" s="4">
        <v>0.04</v>
      </c>
      <c r="CX109" s="4">
        <v>0.04</v>
      </c>
      <c r="CY109" s="4">
        <v>0.04</v>
      </c>
      <c r="CZ109" s="4">
        <v>0.04</v>
      </c>
      <c r="DA109" s="4">
        <v>0.04</v>
      </c>
      <c r="DC109" s="4">
        <v>0.04</v>
      </c>
      <c r="DD109" s="4">
        <v>0.04</v>
      </c>
      <c r="DE109" s="4">
        <v>0.04</v>
      </c>
      <c r="DF109" s="4">
        <v>0.04</v>
      </c>
      <c r="DG109" s="4">
        <v>0.04</v>
      </c>
      <c r="DH109" s="4">
        <v>0.04</v>
      </c>
      <c r="DJ109" s="4">
        <v>0.04</v>
      </c>
      <c r="DK109" s="4">
        <v>0.04</v>
      </c>
      <c r="DL109" s="4">
        <v>0.04</v>
      </c>
      <c r="DM109" s="4">
        <v>0.04</v>
      </c>
      <c r="DN109" s="4">
        <v>0.04</v>
      </c>
      <c r="DO109" s="4">
        <v>0.04</v>
      </c>
      <c r="DQ109" s="4">
        <v>0.04</v>
      </c>
      <c r="DR109" s="4">
        <v>0.04</v>
      </c>
      <c r="DS109" s="4">
        <v>0.04</v>
      </c>
      <c r="DT109" s="4">
        <v>0.04</v>
      </c>
      <c r="DU109" s="4">
        <v>0.04</v>
      </c>
      <c r="DV109" s="4">
        <v>0.04</v>
      </c>
      <c r="DX109" s="4">
        <v>0.04</v>
      </c>
      <c r="DY109" s="4">
        <v>0.04</v>
      </c>
      <c r="DZ109" s="4">
        <v>0.04</v>
      </c>
      <c r="EA109" s="4">
        <v>0.04</v>
      </c>
      <c r="EB109" s="4">
        <v>0.04</v>
      </c>
      <c r="EC109" s="4">
        <v>0.04</v>
      </c>
      <c r="EE109" s="4">
        <v>0.04</v>
      </c>
      <c r="EF109" s="4">
        <v>0.04</v>
      </c>
      <c r="EG109" s="4">
        <v>0.04</v>
      </c>
      <c r="EH109" s="4">
        <v>0.04</v>
      </c>
      <c r="EI109" s="4">
        <v>0.04</v>
      </c>
      <c r="EJ109" s="4">
        <v>0.04</v>
      </c>
      <c r="EL109" s="4">
        <v>0.04</v>
      </c>
      <c r="EM109" s="4">
        <v>0.04</v>
      </c>
      <c r="EN109" s="4">
        <v>0.04</v>
      </c>
      <c r="EO109" s="4">
        <v>0.04</v>
      </c>
      <c r="EP109" s="4">
        <v>0.04</v>
      </c>
      <c r="EQ109" s="4">
        <v>0.04</v>
      </c>
      <c r="ES109" s="4">
        <v>0.04</v>
      </c>
      <c r="ET109" s="4">
        <v>0.04</v>
      </c>
      <c r="EZ109" s="4">
        <v>0.04</v>
      </c>
      <c r="FA109" s="4">
        <v>0.04</v>
      </c>
      <c r="FB109" s="4">
        <v>0.04</v>
      </c>
      <c r="FC109" s="4">
        <v>0.04</v>
      </c>
      <c r="FD109" s="4">
        <v>0.04</v>
      </c>
      <c r="FE109" s="4">
        <v>0.04</v>
      </c>
      <c r="FG109" s="4">
        <v>0.04</v>
      </c>
      <c r="FH109" s="4">
        <v>0.04</v>
      </c>
      <c r="FI109" s="4">
        <v>0.04</v>
      </c>
      <c r="FJ109" s="4">
        <v>0.04</v>
      </c>
      <c r="FK109" s="4">
        <v>0.04</v>
      </c>
      <c r="FL109" s="4">
        <v>0.04</v>
      </c>
      <c r="FN109" s="4">
        <v>0.04</v>
      </c>
      <c r="FO109" s="4">
        <v>0.04</v>
      </c>
      <c r="FP109" s="4">
        <v>0.04</v>
      </c>
      <c r="FQ109" s="4">
        <v>0.04</v>
      </c>
      <c r="FR109" s="4">
        <v>0.04</v>
      </c>
      <c r="FS109" s="4">
        <v>0.04</v>
      </c>
      <c r="FU109" s="4">
        <v>0.04</v>
      </c>
      <c r="FV109" s="4">
        <v>0.04</v>
      </c>
      <c r="FW109" s="4">
        <v>0.04</v>
      </c>
      <c r="FX109" s="4">
        <v>0.04</v>
      </c>
      <c r="FY109" s="4">
        <v>0.04</v>
      </c>
      <c r="FZ109" s="4">
        <v>0.04</v>
      </c>
      <c r="GB109" s="4">
        <v>0.04</v>
      </c>
      <c r="GC109" s="4">
        <v>0.04</v>
      </c>
      <c r="GD109" s="4">
        <v>0.04</v>
      </c>
      <c r="GE109" s="4">
        <v>0.04</v>
      </c>
      <c r="GF109" s="4">
        <v>0.04</v>
      </c>
      <c r="GG109" s="4">
        <v>0.04</v>
      </c>
      <c r="GI109" s="4">
        <v>0.04</v>
      </c>
      <c r="GJ109" s="4">
        <v>0.04</v>
      </c>
      <c r="GK109" s="4">
        <v>0.04</v>
      </c>
      <c r="GL109" s="4">
        <v>0.04</v>
      </c>
      <c r="GM109" s="4">
        <v>0.04</v>
      </c>
      <c r="GN109" s="4">
        <v>0.04</v>
      </c>
      <c r="GP109" s="4">
        <v>0.04</v>
      </c>
      <c r="GQ109" s="4">
        <v>0.04</v>
      </c>
      <c r="GR109" s="4">
        <v>0.04</v>
      </c>
      <c r="GS109" s="4">
        <v>0.04</v>
      </c>
      <c r="GT109" s="4">
        <v>0.04</v>
      </c>
      <c r="GU109" s="4">
        <v>0.04</v>
      </c>
      <c r="GW109" s="4">
        <v>0.04</v>
      </c>
      <c r="GX109" s="4">
        <v>0.04</v>
      </c>
      <c r="GY109" s="4">
        <v>0.04</v>
      </c>
      <c r="GZ109" s="4">
        <v>0.04</v>
      </c>
      <c r="HA109" s="4">
        <v>0.04</v>
      </c>
      <c r="HB109" s="4">
        <v>0.04</v>
      </c>
      <c r="HD109" s="4">
        <v>0.04</v>
      </c>
      <c r="HE109" s="4">
        <v>0.04</v>
      </c>
      <c r="HF109" s="4">
        <v>0.04</v>
      </c>
      <c r="HG109" s="4">
        <v>0.04</v>
      </c>
      <c r="HH109" s="4">
        <v>0.04</v>
      </c>
      <c r="HI109" s="4">
        <v>0.04</v>
      </c>
      <c r="HK109" s="4">
        <v>0.04</v>
      </c>
      <c r="HL109" s="4">
        <v>0.04</v>
      </c>
      <c r="HM109" s="4">
        <v>0.04</v>
      </c>
      <c r="HN109" s="4">
        <v>0.04</v>
      </c>
      <c r="HO109" s="4">
        <v>0.04</v>
      </c>
      <c r="HP109" s="4">
        <v>0.08</v>
      </c>
      <c r="HR109" s="4">
        <v>0.11</v>
      </c>
      <c r="HS109" s="4">
        <v>0.11</v>
      </c>
      <c r="HT109" s="4">
        <v>0.11</v>
      </c>
      <c r="HU109" s="4">
        <v>0.11</v>
      </c>
      <c r="HV109" s="4">
        <v>0.11</v>
      </c>
      <c r="HW109" s="4">
        <v>0.11</v>
      </c>
      <c r="HY109" s="4">
        <v>0.11</v>
      </c>
      <c r="HZ109" s="4">
        <v>0.11</v>
      </c>
      <c r="IA109" s="4">
        <v>0.11</v>
      </c>
      <c r="IB109" s="4">
        <v>0.26</v>
      </c>
      <c r="IC109" s="4">
        <v>0.4</v>
      </c>
      <c r="ID109" s="4">
        <v>0.4</v>
      </c>
      <c r="IF109" s="4">
        <v>0.4</v>
      </c>
      <c r="IG109" s="4">
        <v>0.25</v>
      </c>
      <c r="IH109" s="4">
        <v>0.1</v>
      </c>
      <c r="II109" s="4">
        <v>0.1</v>
      </c>
      <c r="IJ109" s="4">
        <v>0.1</v>
      </c>
      <c r="IK109" s="4">
        <v>0.1</v>
      </c>
      <c r="IM109" s="4">
        <v>0.11</v>
      </c>
      <c r="IN109" s="4">
        <v>0.11</v>
      </c>
      <c r="IP109" s="4">
        <v>0.11</v>
      </c>
      <c r="IQ109" s="4">
        <v>0.11</v>
      </c>
      <c r="IR109" s="4">
        <v>0.11</v>
      </c>
      <c r="IT109" s="4">
        <v>0.11</v>
      </c>
      <c r="IU109" s="4">
        <v>0.08</v>
      </c>
      <c r="IV109" s="4">
        <v>0.04</v>
      </c>
      <c r="IW109" s="4">
        <v>0.04</v>
      </c>
      <c r="IX109" s="4">
        <v>0.04</v>
      </c>
      <c r="IY109" s="4">
        <v>0.04</v>
      </c>
      <c r="JA109" s="4">
        <v>0.04</v>
      </c>
      <c r="JB109" s="4">
        <v>0.04</v>
      </c>
      <c r="JC109" s="4">
        <v>0.04</v>
      </c>
      <c r="JD109" s="4">
        <v>0.04</v>
      </c>
      <c r="JE109" s="4">
        <v>0.04</v>
      </c>
      <c r="JF109" s="4">
        <v>0.04</v>
      </c>
      <c r="JH109" s="4">
        <v>0.04</v>
      </c>
      <c r="JI109" s="4">
        <v>0.04</v>
      </c>
      <c r="JJ109" s="4">
        <v>0.04</v>
      </c>
      <c r="JK109" s="4">
        <v>0.3</v>
      </c>
      <c r="JL109" s="4">
        <v>0.56000000000000005</v>
      </c>
      <c r="JM109" s="4">
        <v>0.56000000000000005</v>
      </c>
      <c r="JO109" s="4">
        <v>0.54</v>
      </c>
      <c r="JP109" s="4">
        <v>0.52</v>
      </c>
      <c r="JQ109" s="4">
        <v>0.52</v>
      </c>
      <c r="JR109" s="4">
        <v>0.6</v>
      </c>
      <c r="JS109" s="4">
        <v>0.69</v>
      </c>
      <c r="JT109" s="4">
        <v>0.69</v>
      </c>
      <c r="JV109" s="4">
        <v>2.06</v>
      </c>
      <c r="JW109" s="4">
        <v>3.44</v>
      </c>
      <c r="JX109" s="4">
        <v>3.44</v>
      </c>
      <c r="JY109" s="4">
        <v>1.98</v>
      </c>
      <c r="JZ109" s="4">
        <v>0.52</v>
      </c>
      <c r="KA109" s="4">
        <v>0.52</v>
      </c>
      <c r="KC109" s="4">
        <v>0.52</v>
      </c>
      <c r="KD109" s="4">
        <v>0.64</v>
      </c>
      <c r="KE109" s="4">
        <v>0.77</v>
      </c>
      <c r="KF109" s="4">
        <v>0.77</v>
      </c>
      <c r="KG109" s="4">
        <v>0.77</v>
      </c>
      <c r="KH109" s="4">
        <v>0.39</v>
      </c>
      <c r="YA109" s="4">
        <v>0.11</v>
      </c>
      <c r="YC109" s="4">
        <v>0.44</v>
      </c>
      <c r="YD109" s="4">
        <v>0.44</v>
      </c>
      <c r="YE109" s="4">
        <v>0.44</v>
      </c>
      <c r="YF109" s="4">
        <v>0.44</v>
      </c>
      <c r="YG109" s="4">
        <v>0.44</v>
      </c>
      <c r="YH109" s="4">
        <v>0.44</v>
      </c>
      <c r="YJ109" s="4">
        <v>0.44</v>
      </c>
      <c r="YK109" s="4">
        <v>0.33</v>
      </c>
    </row>
    <row r="110" spans="1:700" hidden="1">
      <c r="A110" s="764" t="s">
        <v>943</v>
      </c>
      <c r="B110" s="764"/>
      <c r="C110" s="764"/>
      <c r="D110" s="764"/>
      <c r="E110" s="764">
        <v>100</v>
      </c>
      <c r="F110" s="764">
        <v>22.6</v>
      </c>
      <c r="G110" s="764">
        <v>362000</v>
      </c>
      <c r="H110" s="772"/>
      <c r="I110" s="764">
        <f t="shared" si="8"/>
        <v>22.6</v>
      </c>
      <c r="J110" s="4">
        <v>0.38</v>
      </c>
      <c r="K110" s="4">
        <v>0.38</v>
      </c>
      <c r="L110" s="4">
        <v>0.38</v>
      </c>
      <c r="M110" s="4">
        <v>0.38</v>
      </c>
      <c r="N110" s="4">
        <v>0.38</v>
      </c>
      <c r="P110" s="4">
        <v>0.38</v>
      </c>
      <c r="Q110" s="4">
        <v>0.38</v>
      </c>
      <c r="R110" s="4">
        <v>0.38</v>
      </c>
      <c r="BX110" s="4">
        <v>0.09</v>
      </c>
      <c r="BY110" s="4">
        <v>0.09</v>
      </c>
      <c r="CA110" s="4">
        <v>0.09</v>
      </c>
      <c r="CB110" s="4">
        <v>0.09</v>
      </c>
      <c r="CC110" s="4">
        <v>0.09</v>
      </c>
      <c r="CD110" s="4">
        <v>0.09</v>
      </c>
      <c r="CJ110" s="4">
        <v>0.13</v>
      </c>
      <c r="CK110" s="4">
        <v>0.13</v>
      </c>
      <c r="CL110" s="4">
        <v>0.13</v>
      </c>
      <c r="CM110" s="4">
        <v>0.13</v>
      </c>
      <c r="CO110" s="4">
        <v>0.13</v>
      </c>
      <c r="CP110" s="4">
        <v>0.13</v>
      </c>
      <c r="CQ110" s="4">
        <v>0.13</v>
      </c>
      <c r="CR110" s="4">
        <v>0.13</v>
      </c>
      <c r="CS110" s="4">
        <v>0.13</v>
      </c>
      <c r="CT110" s="4">
        <v>0.13</v>
      </c>
      <c r="CV110" s="4">
        <v>0.13</v>
      </c>
      <c r="CW110" s="4">
        <v>0.13</v>
      </c>
      <c r="CX110" s="4">
        <v>0.13</v>
      </c>
      <c r="CY110" s="4">
        <v>0.13</v>
      </c>
      <c r="CZ110" s="4">
        <v>0.13</v>
      </c>
      <c r="DA110" s="4">
        <v>0.13</v>
      </c>
      <c r="DC110" s="4">
        <v>0.13</v>
      </c>
      <c r="DD110" s="4">
        <v>0.13</v>
      </c>
      <c r="DE110" s="4">
        <v>0.13</v>
      </c>
      <c r="DF110" s="4">
        <v>0.13</v>
      </c>
      <c r="DG110" s="4">
        <v>0.13</v>
      </c>
      <c r="DH110" s="4">
        <v>0.13</v>
      </c>
      <c r="DJ110" s="4">
        <v>0.13</v>
      </c>
      <c r="DK110" s="4">
        <v>0.13</v>
      </c>
      <c r="DL110" s="4">
        <v>0.13</v>
      </c>
      <c r="DM110" s="4">
        <v>0.13</v>
      </c>
      <c r="DN110" s="4">
        <v>0.13</v>
      </c>
      <c r="DO110" s="4">
        <v>0.13</v>
      </c>
      <c r="DQ110" s="4">
        <v>0.13</v>
      </c>
      <c r="DR110" s="4">
        <v>0.13</v>
      </c>
      <c r="DS110" s="4">
        <v>0.13</v>
      </c>
      <c r="DT110" s="4">
        <v>0.13</v>
      </c>
      <c r="DU110" s="4">
        <v>0.13</v>
      </c>
      <c r="DV110" s="4">
        <v>0.13</v>
      </c>
      <c r="DX110" s="4">
        <v>0.13</v>
      </c>
      <c r="DY110" s="4">
        <v>0.13</v>
      </c>
      <c r="DZ110" s="4">
        <v>0.13</v>
      </c>
      <c r="EA110" s="4">
        <v>0.13</v>
      </c>
      <c r="EB110" s="4">
        <v>0.13</v>
      </c>
      <c r="EC110" s="4">
        <v>0.13</v>
      </c>
      <c r="EE110" s="4">
        <v>0.13</v>
      </c>
      <c r="EF110" s="4">
        <v>0.13</v>
      </c>
      <c r="EG110" s="4">
        <v>0.13</v>
      </c>
      <c r="EH110" s="4">
        <v>0.13</v>
      </c>
      <c r="EI110" s="4">
        <v>0.13</v>
      </c>
      <c r="EJ110" s="4">
        <v>0.13</v>
      </c>
      <c r="EL110" s="4">
        <v>0.13</v>
      </c>
      <c r="EM110" s="4">
        <v>0.13</v>
      </c>
      <c r="EN110" s="4">
        <v>0.13</v>
      </c>
      <c r="EO110" s="4">
        <v>0.13</v>
      </c>
      <c r="EP110" s="4">
        <v>0.13</v>
      </c>
      <c r="EQ110" s="4">
        <v>0.13</v>
      </c>
      <c r="ES110" s="4">
        <v>0.13</v>
      </c>
      <c r="ET110" s="4">
        <v>0.13</v>
      </c>
      <c r="EZ110" s="4">
        <v>0.13</v>
      </c>
      <c r="FA110" s="4">
        <v>0.13</v>
      </c>
      <c r="FB110" s="4">
        <v>0.13</v>
      </c>
      <c r="FC110" s="4">
        <v>0.13</v>
      </c>
      <c r="FD110" s="4">
        <v>0.13</v>
      </c>
      <c r="FE110" s="4">
        <v>0.13</v>
      </c>
      <c r="FG110" s="4">
        <v>0.13</v>
      </c>
      <c r="FH110" s="4">
        <v>0.13</v>
      </c>
      <c r="FI110" s="4">
        <v>0.13</v>
      </c>
      <c r="FJ110" s="4">
        <v>0.13</v>
      </c>
      <c r="FK110" s="4">
        <v>0.13</v>
      </c>
      <c r="FL110" s="4">
        <v>0.13</v>
      </c>
      <c r="FN110" s="4">
        <v>0.13</v>
      </c>
      <c r="FO110" s="4">
        <v>0.13</v>
      </c>
      <c r="FP110" s="4">
        <v>0.13</v>
      </c>
      <c r="FQ110" s="4">
        <v>0.13</v>
      </c>
      <c r="FR110" s="4">
        <v>0.13</v>
      </c>
      <c r="FS110" s="4">
        <v>0.13</v>
      </c>
      <c r="FU110" s="4">
        <v>0.13</v>
      </c>
      <c r="FV110" s="4">
        <v>0.13</v>
      </c>
      <c r="FW110" s="4">
        <v>0.13</v>
      </c>
      <c r="FX110" s="4">
        <v>0.13</v>
      </c>
      <c r="FY110" s="4">
        <v>0.13</v>
      </c>
      <c r="FZ110" s="4">
        <v>0.13</v>
      </c>
      <c r="GB110" s="4">
        <v>0.13</v>
      </c>
      <c r="GC110" s="4">
        <v>0.13</v>
      </c>
      <c r="GD110" s="4">
        <v>0.13</v>
      </c>
      <c r="GE110" s="4">
        <v>0.13</v>
      </c>
      <c r="GF110" s="4">
        <v>0.13</v>
      </c>
      <c r="GG110" s="4">
        <v>0.13</v>
      </c>
      <c r="GI110" s="4">
        <v>0.13</v>
      </c>
      <c r="GJ110" s="4">
        <v>0.13</v>
      </c>
      <c r="GK110" s="4">
        <v>0.13</v>
      </c>
      <c r="GL110" s="4">
        <v>0.13</v>
      </c>
      <c r="GM110" s="4">
        <v>0.13</v>
      </c>
      <c r="GN110" s="4">
        <v>0.13</v>
      </c>
      <c r="GP110" s="4">
        <v>0.13</v>
      </c>
      <c r="GQ110" s="4">
        <v>0.13</v>
      </c>
      <c r="GR110" s="4">
        <v>0.13</v>
      </c>
      <c r="GS110" s="4">
        <v>0.13</v>
      </c>
      <c r="GT110" s="4">
        <v>0.13</v>
      </c>
      <c r="GU110" s="4">
        <v>0.13</v>
      </c>
      <c r="GW110" s="4">
        <v>0.13</v>
      </c>
      <c r="GX110" s="4">
        <v>0.13</v>
      </c>
      <c r="GY110" s="4">
        <v>0.13</v>
      </c>
      <c r="GZ110" s="4">
        <v>0.13</v>
      </c>
      <c r="HA110" s="4">
        <v>0.13</v>
      </c>
      <c r="HB110" s="4">
        <v>0.13</v>
      </c>
      <c r="HD110" s="4">
        <v>0.13</v>
      </c>
      <c r="HE110" s="4">
        <v>0.13</v>
      </c>
      <c r="HF110" s="4">
        <v>0.13</v>
      </c>
      <c r="HG110" s="4">
        <v>0.13</v>
      </c>
      <c r="HH110" s="4">
        <v>0.13</v>
      </c>
      <c r="HI110" s="4">
        <v>0.13</v>
      </c>
      <c r="HK110" s="4">
        <v>0.13</v>
      </c>
      <c r="HL110" s="4">
        <v>0.13</v>
      </c>
      <c r="HM110" s="4">
        <v>0.13</v>
      </c>
      <c r="HN110" s="4">
        <v>0.13</v>
      </c>
      <c r="HO110" s="4">
        <v>0.13</v>
      </c>
      <c r="HP110" s="4">
        <v>0.13</v>
      </c>
      <c r="HR110" s="4">
        <v>0.13</v>
      </c>
      <c r="HS110" s="4">
        <v>0.13</v>
      </c>
      <c r="HT110" s="4">
        <v>0.13</v>
      </c>
      <c r="HU110" s="4">
        <v>0.13</v>
      </c>
      <c r="HV110" s="4">
        <v>0.13</v>
      </c>
      <c r="HW110" s="4">
        <v>0.13</v>
      </c>
      <c r="HY110" s="4">
        <v>0.13</v>
      </c>
      <c r="HZ110" s="4">
        <v>0.13</v>
      </c>
      <c r="IA110" s="4">
        <v>0.13</v>
      </c>
      <c r="IB110" s="4">
        <v>0.13</v>
      </c>
      <c r="IC110" s="4">
        <v>0.13</v>
      </c>
      <c r="ID110" s="4">
        <v>0.13</v>
      </c>
      <c r="IF110" s="4">
        <v>0.13</v>
      </c>
      <c r="IG110" s="4">
        <v>0.13</v>
      </c>
      <c r="IH110" s="4">
        <v>0.13</v>
      </c>
      <c r="II110" s="4">
        <v>0.13</v>
      </c>
      <c r="IJ110" s="4">
        <v>0.13</v>
      </c>
      <c r="IK110" s="4">
        <v>0.13</v>
      </c>
      <c r="IM110" s="4">
        <v>0.13</v>
      </c>
      <c r="IN110" s="4">
        <v>0.13</v>
      </c>
      <c r="IP110" s="4">
        <v>0.13</v>
      </c>
      <c r="IQ110" s="4">
        <v>0.13</v>
      </c>
      <c r="IR110" s="4">
        <v>0.13</v>
      </c>
      <c r="IT110" s="4">
        <v>0.13</v>
      </c>
      <c r="IU110" s="4">
        <v>0.13</v>
      </c>
      <c r="IV110" s="4">
        <v>0.13</v>
      </c>
      <c r="IW110" s="4">
        <v>0.13</v>
      </c>
      <c r="IX110" s="4">
        <v>0.13</v>
      </c>
      <c r="IY110" s="4">
        <v>0.13</v>
      </c>
      <c r="JA110" s="4">
        <v>0.13</v>
      </c>
      <c r="JB110" s="4">
        <v>0.13</v>
      </c>
      <c r="JC110" s="4">
        <v>0.13</v>
      </c>
      <c r="JD110" s="4">
        <v>0.13</v>
      </c>
      <c r="JE110" s="4">
        <v>0.13</v>
      </c>
      <c r="JF110" s="4">
        <v>0.13</v>
      </c>
      <c r="JH110" s="4">
        <v>0.13</v>
      </c>
      <c r="JI110" s="4">
        <v>0.13</v>
      </c>
      <c r="JJ110" s="4">
        <v>0.13</v>
      </c>
      <c r="JK110" s="4">
        <v>0.13</v>
      </c>
      <c r="JL110" s="4">
        <v>0.13</v>
      </c>
      <c r="JM110" s="4">
        <v>0.13</v>
      </c>
      <c r="JO110" s="4">
        <v>0.06</v>
      </c>
      <c r="MA110" s="4">
        <v>1.68</v>
      </c>
      <c r="MB110" s="4">
        <v>3.35</v>
      </c>
      <c r="MC110" s="4">
        <v>3.35</v>
      </c>
      <c r="MD110" s="4">
        <v>3.35</v>
      </c>
      <c r="ME110" s="4">
        <v>3.35</v>
      </c>
      <c r="MG110" s="4">
        <v>7.26</v>
      </c>
      <c r="MH110" s="4">
        <v>11.17</v>
      </c>
      <c r="MI110" s="4">
        <v>11.17</v>
      </c>
      <c r="MJ110" s="4">
        <v>6.7</v>
      </c>
      <c r="MK110" s="4">
        <v>2.23</v>
      </c>
      <c r="ML110" s="4">
        <v>2.23</v>
      </c>
      <c r="MN110" s="4">
        <v>2.79</v>
      </c>
      <c r="MO110" s="4">
        <v>3.35</v>
      </c>
      <c r="MP110" s="4">
        <v>3.35</v>
      </c>
      <c r="MQ110" s="4">
        <v>1.68</v>
      </c>
      <c r="YA110" s="4">
        <v>0.31</v>
      </c>
      <c r="YC110" s="4">
        <v>1.25</v>
      </c>
      <c r="YD110" s="4">
        <v>1.25</v>
      </c>
      <c r="YE110" s="4">
        <v>1.25</v>
      </c>
      <c r="YF110" s="4">
        <v>1.25</v>
      </c>
      <c r="YG110" s="4">
        <v>1.25</v>
      </c>
      <c r="YH110" s="4">
        <v>1.25</v>
      </c>
      <c r="YJ110" s="4">
        <v>1.25</v>
      </c>
      <c r="YK110" s="4">
        <v>0.94</v>
      </c>
    </row>
    <row r="111" spans="1:700" hidden="1">
      <c r="A111" s="764" t="s">
        <v>944</v>
      </c>
      <c r="B111" s="764"/>
      <c r="C111" s="764"/>
      <c r="D111" s="764"/>
      <c r="E111" s="764">
        <v>250</v>
      </c>
      <c r="F111" s="764">
        <v>56.5</v>
      </c>
      <c r="G111" s="764">
        <v>970000</v>
      </c>
      <c r="H111" s="772"/>
      <c r="I111" s="764">
        <f t="shared" si="8"/>
        <v>56.5</v>
      </c>
      <c r="J111" s="4">
        <v>0.94</v>
      </c>
      <c r="K111" s="4">
        <v>0.94</v>
      </c>
      <c r="L111" s="4">
        <v>0.94</v>
      </c>
      <c r="M111" s="4">
        <v>0.94</v>
      </c>
      <c r="N111" s="4">
        <v>0.94</v>
      </c>
      <c r="P111" s="4">
        <v>0.94</v>
      </c>
      <c r="Q111" s="4">
        <v>0.94</v>
      </c>
      <c r="R111" s="4">
        <v>0.94</v>
      </c>
      <c r="BX111" s="4">
        <v>0.23</v>
      </c>
      <c r="BY111" s="4">
        <v>0.23</v>
      </c>
      <c r="CA111" s="4">
        <v>0.23</v>
      </c>
      <c r="CB111" s="4">
        <v>0.23</v>
      </c>
      <c r="CC111" s="4">
        <v>0.23</v>
      </c>
      <c r="CD111" s="4">
        <v>0.23</v>
      </c>
      <c r="CJ111" s="4">
        <v>0.31</v>
      </c>
      <c r="CK111" s="4">
        <v>0.31</v>
      </c>
      <c r="CL111" s="4">
        <v>0.31</v>
      </c>
      <c r="CM111" s="4">
        <v>0.31</v>
      </c>
      <c r="CO111" s="4">
        <v>0.31</v>
      </c>
      <c r="CP111" s="4">
        <v>0.31</v>
      </c>
      <c r="CQ111" s="4">
        <v>0.31</v>
      </c>
      <c r="CR111" s="4">
        <v>0.31</v>
      </c>
      <c r="CS111" s="4">
        <v>0.31</v>
      </c>
      <c r="CT111" s="4">
        <v>0.31</v>
      </c>
      <c r="CV111" s="4">
        <v>0.31</v>
      </c>
      <c r="CW111" s="4">
        <v>0.31</v>
      </c>
      <c r="CX111" s="4">
        <v>0.31</v>
      </c>
      <c r="CY111" s="4">
        <v>0.31</v>
      </c>
      <c r="CZ111" s="4">
        <v>0.31</v>
      </c>
      <c r="DA111" s="4">
        <v>0.31</v>
      </c>
      <c r="DC111" s="4">
        <v>0.31</v>
      </c>
      <c r="DD111" s="4">
        <v>0.31</v>
      </c>
      <c r="DE111" s="4">
        <v>0.31</v>
      </c>
      <c r="DF111" s="4">
        <v>0.31</v>
      </c>
      <c r="DG111" s="4">
        <v>0.31</v>
      </c>
      <c r="DH111" s="4">
        <v>0.31</v>
      </c>
      <c r="DJ111" s="4">
        <v>0.31</v>
      </c>
      <c r="DK111" s="4">
        <v>0.31</v>
      </c>
      <c r="DL111" s="4">
        <v>0.31</v>
      </c>
      <c r="DM111" s="4">
        <v>0.31</v>
      </c>
      <c r="DN111" s="4">
        <v>0.31</v>
      </c>
      <c r="DO111" s="4">
        <v>0.31</v>
      </c>
      <c r="DQ111" s="4">
        <v>0.31</v>
      </c>
      <c r="DR111" s="4">
        <v>0.31</v>
      </c>
      <c r="DS111" s="4">
        <v>0.31</v>
      </c>
      <c r="DT111" s="4">
        <v>0.31</v>
      </c>
      <c r="DU111" s="4">
        <v>0.31</v>
      </c>
      <c r="DV111" s="4">
        <v>0.31</v>
      </c>
      <c r="DX111" s="4">
        <v>0.31</v>
      </c>
      <c r="DY111" s="4">
        <v>0.31</v>
      </c>
      <c r="DZ111" s="4">
        <v>0.31</v>
      </c>
      <c r="EA111" s="4">
        <v>0.31</v>
      </c>
      <c r="EB111" s="4">
        <v>0.31</v>
      </c>
      <c r="EC111" s="4">
        <v>0.31</v>
      </c>
      <c r="EE111" s="4">
        <v>0.31</v>
      </c>
      <c r="EF111" s="4">
        <v>0.31</v>
      </c>
      <c r="EG111" s="4">
        <v>0.31</v>
      </c>
      <c r="EH111" s="4">
        <v>0.31</v>
      </c>
      <c r="EI111" s="4">
        <v>0.31</v>
      </c>
      <c r="EJ111" s="4">
        <v>0.31</v>
      </c>
      <c r="EL111" s="4">
        <v>0.31</v>
      </c>
      <c r="EM111" s="4">
        <v>0.31</v>
      </c>
      <c r="EN111" s="4">
        <v>0.31</v>
      </c>
      <c r="EO111" s="4">
        <v>0.31</v>
      </c>
      <c r="EP111" s="4">
        <v>0.31</v>
      </c>
      <c r="EQ111" s="4">
        <v>0.31</v>
      </c>
      <c r="ES111" s="4">
        <v>0.31</v>
      </c>
      <c r="ET111" s="4">
        <v>0.31</v>
      </c>
      <c r="EZ111" s="4">
        <v>0.31</v>
      </c>
      <c r="FA111" s="4">
        <v>0.31</v>
      </c>
      <c r="FB111" s="4">
        <v>0.31</v>
      </c>
      <c r="FC111" s="4">
        <v>0.31</v>
      </c>
      <c r="FD111" s="4">
        <v>0.31</v>
      </c>
      <c r="FE111" s="4">
        <v>0.31</v>
      </c>
      <c r="FG111" s="4">
        <v>0.31</v>
      </c>
      <c r="FH111" s="4">
        <v>0.31</v>
      </c>
      <c r="FI111" s="4">
        <v>0.31</v>
      </c>
      <c r="FJ111" s="4">
        <v>0.31</v>
      </c>
      <c r="FK111" s="4">
        <v>0.31</v>
      </c>
      <c r="FL111" s="4">
        <v>0.31</v>
      </c>
      <c r="FN111" s="4">
        <v>0.31</v>
      </c>
      <c r="FO111" s="4">
        <v>0.31</v>
      </c>
      <c r="FP111" s="4">
        <v>0.31</v>
      </c>
      <c r="FQ111" s="4">
        <v>0.31</v>
      </c>
      <c r="FR111" s="4">
        <v>0.31</v>
      </c>
      <c r="FS111" s="4">
        <v>0.31</v>
      </c>
      <c r="FU111" s="4">
        <v>0.31</v>
      </c>
      <c r="FV111" s="4">
        <v>0.31</v>
      </c>
      <c r="FW111" s="4">
        <v>0.31</v>
      </c>
      <c r="FX111" s="4">
        <v>0.31</v>
      </c>
      <c r="FY111" s="4">
        <v>0.31</v>
      </c>
      <c r="FZ111" s="4">
        <v>0.31</v>
      </c>
      <c r="GB111" s="4">
        <v>0.31</v>
      </c>
      <c r="GC111" s="4">
        <v>0.31</v>
      </c>
      <c r="GD111" s="4">
        <v>0.31</v>
      </c>
      <c r="GE111" s="4">
        <v>0.31</v>
      </c>
      <c r="GF111" s="4">
        <v>0.31</v>
      </c>
      <c r="GG111" s="4">
        <v>0.31</v>
      </c>
      <c r="GI111" s="4">
        <v>0.31</v>
      </c>
      <c r="GJ111" s="4">
        <v>0.31</v>
      </c>
      <c r="GK111" s="4">
        <v>0.31</v>
      </c>
      <c r="GL111" s="4">
        <v>0.31</v>
      </c>
      <c r="GM111" s="4">
        <v>0.31</v>
      </c>
      <c r="GN111" s="4">
        <v>0.31</v>
      </c>
      <c r="GP111" s="4">
        <v>0.31</v>
      </c>
      <c r="GQ111" s="4">
        <v>0.31</v>
      </c>
      <c r="GR111" s="4">
        <v>0.31</v>
      </c>
      <c r="GS111" s="4">
        <v>0.31</v>
      </c>
      <c r="GT111" s="4">
        <v>0.31</v>
      </c>
      <c r="GU111" s="4">
        <v>0.31</v>
      </c>
      <c r="GW111" s="4">
        <v>0.31</v>
      </c>
      <c r="GX111" s="4">
        <v>0.31</v>
      </c>
      <c r="GY111" s="4">
        <v>0.31</v>
      </c>
      <c r="GZ111" s="4">
        <v>0.31</v>
      </c>
      <c r="HA111" s="4">
        <v>0.31</v>
      </c>
      <c r="HB111" s="4">
        <v>0.31</v>
      </c>
      <c r="HD111" s="4">
        <v>0.31</v>
      </c>
      <c r="HE111" s="4">
        <v>0.31</v>
      </c>
      <c r="HF111" s="4">
        <v>0.31</v>
      </c>
      <c r="HG111" s="4">
        <v>0.31</v>
      </c>
      <c r="HH111" s="4">
        <v>0.31</v>
      </c>
      <c r="HI111" s="4">
        <v>0.31</v>
      </c>
      <c r="HK111" s="4">
        <v>0.31</v>
      </c>
      <c r="HL111" s="4">
        <v>0.31</v>
      </c>
      <c r="HM111" s="4">
        <v>0.31</v>
      </c>
      <c r="HN111" s="4">
        <v>0.31</v>
      </c>
      <c r="HO111" s="4">
        <v>0.31</v>
      </c>
      <c r="HP111" s="4">
        <v>0.31</v>
      </c>
      <c r="HR111" s="4">
        <v>0.31</v>
      </c>
      <c r="HS111" s="4">
        <v>0.31</v>
      </c>
      <c r="HT111" s="4">
        <v>0.31</v>
      </c>
      <c r="HU111" s="4">
        <v>0.31</v>
      </c>
      <c r="HV111" s="4">
        <v>0.31</v>
      </c>
      <c r="HW111" s="4">
        <v>0.31</v>
      </c>
      <c r="HY111" s="4">
        <v>0.31</v>
      </c>
      <c r="HZ111" s="4">
        <v>0.31</v>
      </c>
      <c r="IA111" s="4">
        <v>0.31</v>
      </c>
      <c r="IB111" s="4">
        <v>0.31</v>
      </c>
      <c r="IC111" s="4">
        <v>0.31</v>
      </c>
      <c r="ID111" s="4">
        <v>0.31</v>
      </c>
      <c r="IF111" s="4">
        <v>0.31</v>
      </c>
      <c r="IG111" s="4">
        <v>0.31</v>
      </c>
      <c r="IH111" s="4">
        <v>0.31</v>
      </c>
      <c r="II111" s="4">
        <v>0.31</v>
      </c>
      <c r="IJ111" s="4">
        <v>0.31</v>
      </c>
      <c r="IK111" s="4">
        <v>0.31</v>
      </c>
      <c r="IM111" s="4">
        <v>0.31</v>
      </c>
      <c r="IN111" s="4">
        <v>0.31</v>
      </c>
      <c r="IP111" s="4">
        <v>0.31</v>
      </c>
      <c r="IQ111" s="4">
        <v>0.31</v>
      </c>
      <c r="IR111" s="4">
        <v>0.31</v>
      </c>
      <c r="IT111" s="4">
        <v>0.31</v>
      </c>
      <c r="IU111" s="4">
        <v>0.31</v>
      </c>
      <c r="IV111" s="4">
        <v>0.31</v>
      </c>
      <c r="IW111" s="4">
        <v>0.31</v>
      </c>
      <c r="IX111" s="4">
        <v>0.31</v>
      </c>
      <c r="IY111" s="4">
        <v>0.31</v>
      </c>
      <c r="JA111" s="4">
        <v>0.31</v>
      </c>
      <c r="JB111" s="4">
        <v>0.31</v>
      </c>
      <c r="JC111" s="4">
        <v>0.31</v>
      </c>
      <c r="JD111" s="4">
        <v>0.31</v>
      </c>
      <c r="JE111" s="4">
        <v>0.31</v>
      </c>
      <c r="JF111" s="4">
        <v>0.31</v>
      </c>
      <c r="JH111" s="4">
        <v>0.31</v>
      </c>
      <c r="JI111" s="4">
        <v>0.31</v>
      </c>
      <c r="JJ111" s="4">
        <v>0.31</v>
      </c>
      <c r="JK111" s="4">
        <v>0.31</v>
      </c>
      <c r="JL111" s="4">
        <v>0.31</v>
      </c>
      <c r="JM111" s="4">
        <v>0.31</v>
      </c>
      <c r="JO111" s="4">
        <v>0.16</v>
      </c>
      <c r="MD111" s="4">
        <v>3.14</v>
      </c>
      <c r="ME111" s="4">
        <v>6.28</v>
      </c>
      <c r="MG111" s="4">
        <v>6.28</v>
      </c>
      <c r="MH111" s="4">
        <v>6.28</v>
      </c>
      <c r="MI111" s="4">
        <v>7.33</v>
      </c>
      <c r="MJ111" s="4">
        <v>8.3800000000000008</v>
      </c>
      <c r="MK111" s="4">
        <v>14.66</v>
      </c>
      <c r="ML111" s="4">
        <v>20.94</v>
      </c>
      <c r="MN111" s="4">
        <v>20.94</v>
      </c>
      <c r="MO111" s="4">
        <v>20.94</v>
      </c>
      <c r="MP111" s="4">
        <v>13.26</v>
      </c>
      <c r="MQ111" s="4">
        <v>5.58</v>
      </c>
      <c r="MR111" s="4">
        <v>5.58</v>
      </c>
      <c r="MS111" s="4">
        <v>5.93</v>
      </c>
      <c r="MU111" s="4">
        <v>6.28</v>
      </c>
      <c r="MV111" s="4">
        <v>6.28</v>
      </c>
      <c r="MW111" s="4">
        <v>6.28</v>
      </c>
      <c r="MX111" s="4">
        <v>3.14</v>
      </c>
      <c r="YA111" s="4">
        <v>0.78</v>
      </c>
      <c r="YC111" s="4">
        <v>3.13</v>
      </c>
      <c r="YD111" s="4">
        <v>3.13</v>
      </c>
      <c r="YE111" s="4">
        <v>3.13</v>
      </c>
      <c r="YF111" s="4">
        <v>3.13</v>
      </c>
      <c r="YG111" s="4">
        <v>3.13</v>
      </c>
      <c r="YH111" s="4">
        <v>3.13</v>
      </c>
      <c r="YJ111" s="4">
        <v>3.13</v>
      </c>
      <c r="YK111" s="4">
        <v>2.34</v>
      </c>
    </row>
    <row r="112" spans="1:700" hidden="1">
      <c r="A112" s="764" t="s">
        <v>945</v>
      </c>
      <c r="B112" s="764"/>
      <c r="C112" s="764"/>
      <c r="D112" s="764"/>
      <c r="E112" s="764">
        <v>35</v>
      </c>
      <c r="F112" s="764">
        <v>7.91</v>
      </c>
      <c r="G112" s="764">
        <v>249550</v>
      </c>
      <c r="H112" s="772"/>
      <c r="I112" s="764">
        <f t="shared" si="8"/>
        <v>7.91</v>
      </c>
      <c r="J112" s="4">
        <v>0.13</v>
      </c>
      <c r="K112" s="4">
        <v>0.13</v>
      </c>
      <c r="L112" s="4">
        <v>0.13</v>
      </c>
      <c r="M112" s="4">
        <v>0.13</v>
      </c>
      <c r="N112" s="4">
        <v>0.13</v>
      </c>
      <c r="P112" s="4">
        <v>0.13</v>
      </c>
      <c r="Q112" s="4">
        <v>0.13</v>
      </c>
      <c r="R112" s="4">
        <v>0.13</v>
      </c>
      <c r="BX112" s="4">
        <v>0.03</v>
      </c>
      <c r="BY112" s="4">
        <v>0.03</v>
      </c>
      <c r="CA112" s="4">
        <v>0.03</v>
      </c>
      <c r="CB112" s="4">
        <v>0.03</v>
      </c>
      <c r="CC112" s="4">
        <v>0.03</v>
      </c>
      <c r="CD112" s="4">
        <v>0.03</v>
      </c>
      <c r="CJ112" s="4">
        <v>0.04</v>
      </c>
      <c r="CK112" s="4">
        <v>0.04</v>
      </c>
      <c r="CL112" s="4">
        <v>0.04</v>
      </c>
      <c r="CM112" s="4">
        <v>0.04</v>
      </c>
      <c r="CO112" s="4">
        <v>0.04</v>
      </c>
      <c r="CP112" s="4">
        <v>0.04</v>
      </c>
      <c r="CQ112" s="4">
        <v>0.04</v>
      </c>
      <c r="CR112" s="4">
        <v>0.04</v>
      </c>
      <c r="CS112" s="4">
        <v>0.04</v>
      </c>
      <c r="CT112" s="4">
        <v>0.04</v>
      </c>
      <c r="CV112" s="4">
        <v>0.04</v>
      </c>
      <c r="CW112" s="4">
        <v>0.04</v>
      </c>
      <c r="CX112" s="4">
        <v>0.04</v>
      </c>
      <c r="CY112" s="4">
        <v>0.04</v>
      </c>
      <c r="CZ112" s="4">
        <v>0.04</v>
      </c>
      <c r="DA112" s="4">
        <v>0.04</v>
      </c>
      <c r="DC112" s="4">
        <v>0.04</v>
      </c>
      <c r="DD112" s="4">
        <v>0.04</v>
      </c>
      <c r="DE112" s="4">
        <v>0.04</v>
      </c>
      <c r="DF112" s="4">
        <v>0.04</v>
      </c>
      <c r="DG112" s="4">
        <v>0.04</v>
      </c>
      <c r="DH112" s="4">
        <v>0.04</v>
      </c>
      <c r="DJ112" s="4">
        <v>0.04</v>
      </c>
      <c r="DK112" s="4">
        <v>0.04</v>
      </c>
      <c r="DL112" s="4">
        <v>0.04</v>
      </c>
      <c r="DM112" s="4">
        <v>0.04</v>
      </c>
      <c r="DN112" s="4">
        <v>0.04</v>
      </c>
      <c r="DO112" s="4">
        <v>0.04</v>
      </c>
      <c r="DQ112" s="4">
        <v>0.04</v>
      </c>
      <c r="DR112" s="4">
        <v>0.04</v>
      </c>
      <c r="DS112" s="4">
        <v>0.04</v>
      </c>
      <c r="DT112" s="4">
        <v>0.04</v>
      </c>
      <c r="DU112" s="4">
        <v>0.04</v>
      </c>
      <c r="DV112" s="4">
        <v>0.04</v>
      </c>
      <c r="DX112" s="4">
        <v>0.04</v>
      </c>
      <c r="DY112" s="4">
        <v>0.04</v>
      </c>
      <c r="DZ112" s="4">
        <v>0.04</v>
      </c>
      <c r="EA112" s="4">
        <v>0.04</v>
      </c>
      <c r="EB112" s="4">
        <v>0.04</v>
      </c>
      <c r="EC112" s="4">
        <v>0.04</v>
      </c>
      <c r="EE112" s="4">
        <v>0.04</v>
      </c>
      <c r="EF112" s="4">
        <v>0.04</v>
      </c>
      <c r="EG112" s="4">
        <v>0.04</v>
      </c>
      <c r="EH112" s="4">
        <v>0.04</v>
      </c>
      <c r="EI112" s="4">
        <v>0.04</v>
      </c>
      <c r="EJ112" s="4">
        <v>0.04</v>
      </c>
      <c r="EL112" s="4">
        <v>0.04</v>
      </c>
      <c r="EM112" s="4">
        <v>0.04</v>
      </c>
      <c r="EN112" s="4">
        <v>0.04</v>
      </c>
      <c r="EO112" s="4">
        <v>0.04</v>
      </c>
      <c r="EP112" s="4">
        <v>0.04</v>
      </c>
      <c r="EQ112" s="4">
        <v>0.04</v>
      </c>
      <c r="ES112" s="4">
        <v>0.04</v>
      </c>
      <c r="ET112" s="4">
        <v>0.04</v>
      </c>
      <c r="EZ112" s="4">
        <v>0.04</v>
      </c>
      <c r="FA112" s="4">
        <v>0.04</v>
      </c>
      <c r="FB112" s="4">
        <v>0.04</v>
      </c>
      <c r="FC112" s="4">
        <v>0.04</v>
      </c>
      <c r="FD112" s="4">
        <v>0.04</v>
      </c>
      <c r="FE112" s="4">
        <v>0.04</v>
      </c>
      <c r="FG112" s="4">
        <v>0.04</v>
      </c>
      <c r="FH112" s="4">
        <v>0.04</v>
      </c>
      <c r="FI112" s="4">
        <v>0.04</v>
      </c>
      <c r="FJ112" s="4">
        <v>0.04</v>
      </c>
      <c r="FK112" s="4">
        <v>0.04</v>
      </c>
      <c r="FL112" s="4">
        <v>0.04</v>
      </c>
      <c r="FN112" s="4">
        <v>0.04</v>
      </c>
      <c r="FO112" s="4">
        <v>0.04</v>
      </c>
      <c r="FP112" s="4">
        <v>0.04</v>
      </c>
      <c r="FQ112" s="4">
        <v>0.04</v>
      </c>
      <c r="FR112" s="4">
        <v>0.04</v>
      </c>
      <c r="FS112" s="4">
        <v>0.04</v>
      </c>
      <c r="FU112" s="4">
        <v>0.04</v>
      </c>
      <c r="FV112" s="4">
        <v>0.04</v>
      </c>
      <c r="FW112" s="4">
        <v>0.04</v>
      </c>
      <c r="FX112" s="4">
        <v>0.04</v>
      </c>
      <c r="FY112" s="4">
        <v>0.04</v>
      </c>
      <c r="FZ112" s="4">
        <v>0.04</v>
      </c>
      <c r="GB112" s="4">
        <v>0.04</v>
      </c>
      <c r="GC112" s="4">
        <v>0.04</v>
      </c>
      <c r="GD112" s="4">
        <v>0.04</v>
      </c>
      <c r="GE112" s="4">
        <v>0.04</v>
      </c>
      <c r="GF112" s="4">
        <v>0.04</v>
      </c>
      <c r="GG112" s="4">
        <v>0.04</v>
      </c>
      <c r="GI112" s="4">
        <v>0.04</v>
      </c>
      <c r="GJ112" s="4">
        <v>0.04</v>
      </c>
      <c r="GK112" s="4">
        <v>0.04</v>
      </c>
      <c r="GL112" s="4">
        <v>0.04</v>
      </c>
      <c r="GM112" s="4">
        <v>0.04</v>
      </c>
      <c r="GN112" s="4">
        <v>0.04</v>
      </c>
      <c r="GP112" s="4">
        <v>0.04</v>
      </c>
      <c r="GQ112" s="4">
        <v>0.04</v>
      </c>
      <c r="GR112" s="4">
        <v>0.04</v>
      </c>
      <c r="GS112" s="4">
        <v>0.04</v>
      </c>
      <c r="GT112" s="4">
        <v>0.04</v>
      </c>
      <c r="GU112" s="4">
        <v>0.04</v>
      </c>
      <c r="GW112" s="4">
        <v>0.04</v>
      </c>
      <c r="GX112" s="4">
        <v>0.04</v>
      </c>
      <c r="GY112" s="4">
        <v>0.04</v>
      </c>
      <c r="GZ112" s="4">
        <v>0.04</v>
      </c>
      <c r="HA112" s="4">
        <v>0.04</v>
      </c>
      <c r="HB112" s="4">
        <v>0.04</v>
      </c>
      <c r="HD112" s="4">
        <v>0.04</v>
      </c>
      <c r="HE112" s="4">
        <v>0.04</v>
      </c>
      <c r="HF112" s="4">
        <v>0.04</v>
      </c>
      <c r="HG112" s="4">
        <v>0.04</v>
      </c>
      <c r="HH112" s="4">
        <v>0.04</v>
      </c>
      <c r="HI112" s="4">
        <v>0.04</v>
      </c>
      <c r="HK112" s="4">
        <v>0.04</v>
      </c>
      <c r="HL112" s="4">
        <v>0.04</v>
      </c>
      <c r="HM112" s="4">
        <v>0.04</v>
      </c>
      <c r="HN112" s="4">
        <v>0.04</v>
      </c>
      <c r="HO112" s="4">
        <v>0.04</v>
      </c>
      <c r="HP112" s="4">
        <v>0.04</v>
      </c>
      <c r="HR112" s="4">
        <v>0.04</v>
      </c>
      <c r="HS112" s="4">
        <v>0.04</v>
      </c>
      <c r="HT112" s="4">
        <v>0.04</v>
      </c>
      <c r="HU112" s="4">
        <v>0.04</v>
      </c>
      <c r="HV112" s="4">
        <v>0.04</v>
      </c>
      <c r="HW112" s="4">
        <v>0.04</v>
      </c>
      <c r="HY112" s="4">
        <v>0.04</v>
      </c>
      <c r="HZ112" s="4">
        <v>0.04</v>
      </c>
      <c r="IA112" s="4">
        <v>0.04</v>
      </c>
      <c r="IB112" s="4">
        <v>0.04</v>
      </c>
      <c r="IC112" s="4">
        <v>0.04</v>
      </c>
      <c r="ID112" s="4">
        <v>0.04</v>
      </c>
      <c r="IF112" s="4">
        <v>0.04</v>
      </c>
      <c r="IG112" s="4">
        <v>0.04</v>
      </c>
      <c r="IH112" s="4">
        <v>0.04</v>
      </c>
      <c r="II112" s="4">
        <v>0.04</v>
      </c>
      <c r="IJ112" s="4">
        <v>0.04</v>
      </c>
      <c r="IK112" s="4">
        <v>0.04</v>
      </c>
      <c r="IM112" s="4">
        <v>0.04</v>
      </c>
      <c r="IN112" s="4">
        <v>0.04</v>
      </c>
      <c r="IP112" s="4">
        <v>0.04</v>
      </c>
      <c r="IQ112" s="4">
        <v>0.04</v>
      </c>
      <c r="IR112" s="4">
        <v>0.04</v>
      </c>
      <c r="IT112" s="4">
        <v>0.04</v>
      </c>
      <c r="IU112" s="4">
        <v>0.04</v>
      </c>
      <c r="IV112" s="4">
        <v>0.04</v>
      </c>
      <c r="IW112" s="4">
        <v>0.04</v>
      </c>
      <c r="IX112" s="4">
        <v>0.04</v>
      </c>
      <c r="IY112" s="4">
        <v>0.04</v>
      </c>
      <c r="JA112" s="4">
        <v>0.04</v>
      </c>
      <c r="JB112" s="4">
        <v>0.04</v>
      </c>
      <c r="JC112" s="4">
        <v>0.04</v>
      </c>
      <c r="JD112" s="4">
        <v>0.04</v>
      </c>
      <c r="JE112" s="4">
        <v>0.04</v>
      </c>
      <c r="JF112" s="4">
        <v>0.04</v>
      </c>
      <c r="JH112" s="4">
        <v>0.04</v>
      </c>
      <c r="JI112" s="4">
        <v>0.04</v>
      </c>
      <c r="JJ112" s="4">
        <v>0.04</v>
      </c>
      <c r="JK112" s="4">
        <v>0.04</v>
      </c>
      <c r="JL112" s="4">
        <v>0.04</v>
      </c>
      <c r="JM112" s="4">
        <v>0.04</v>
      </c>
      <c r="JO112" s="4">
        <v>0.02</v>
      </c>
      <c r="MI112" s="4">
        <v>0.35</v>
      </c>
      <c r="MJ112" s="4">
        <v>0.7</v>
      </c>
      <c r="MK112" s="4">
        <v>0.7</v>
      </c>
      <c r="ML112" s="4">
        <v>0.7</v>
      </c>
      <c r="MN112" s="4">
        <v>0.7</v>
      </c>
      <c r="MO112" s="4">
        <v>0.94</v>
      </c>
      <c r="MP112" s="4">
        <v>1.17</v>
      </c>
      <c r="MQ112" s="4">
        <v>2.0499999999999998</v>
      </c>
      <c r="MR112" s="4">
        <v>2.93</v>
      </c>
      <c r="MS112" s="4">
        <v>2.93</v>
      </c>
      <c r="MU112" s="4">
        <v>2.93</v>
      </c>
      <c r="MV112" s="4">
        <v>1.86</v>
      </c>
      <c r="MW112" s="4">
        <v>0.78</v>
      </c>
      <c r="MX112" s="4">
        <v>0.78</v>
      </c>
      <c r="MY112" s="4">
        <v>0.68</v>
      </c>
      <c r="MZ112" s="4">
        <v>0.59</v>
      </c>
      <c r="NB112" s="4">
        <v>0.59</v>
      </c>
      <c r="NC112" s="4">
        <v>0.59</v>
      </c>
      <c r="ND112" s="4">
        <v>0.59</v>
      </c>
      <c r="NE112" s="4">
        <v>0.59</v>
      </c>
      <c r="NF112" s="4">
        <v>0.28999999999999998</v>
      </c>
      <c r="YA112" s="4">
        <v>0.11</v>
      </c>
      <c r="YC112" s="4">
        <v>0.44</v>
      </c>
      <c r="YD112" s="4">
        <v>0.44</v>
      </c>
      <c r="YE112" s="4">
        <v>0.44</v>
      </c>
      <c r="YF112" s="4">
        <v>0.44</v>
      </c>
      <c r="YG112" s="4">
        <v>0.44</v>
      </c>
      <c r="YH112" s="4">
        <v>0.44</v>
      </c>
      <c r="YJ112" s="4">
        <v>0.44</v>
      </c>
      <c r="YK112" s="4">
        <v>0.33</v>
      </c>
    </row>
    <row r="113" spans="1:661" hidden="1">
      <c r="A113" s="764" t="s">
        <v>946</v>
      </c>
      <c r="B113" s="764"/>
      <c r="C113" s="764"/>
      <c r="D113" s="764"/>
      <c r="E113" s="764">
        <v>355</v>
      </c>
      <c r="F113" s="764">
        <v>273.12</v>
      </c>
      <c r="G113" s="764">
        <v>237850</v>
      </c>
      <c r="H113" s="772"/>
      <c r="I113" s="764">
        <f t="shared" si="8"/>
        <v>273.12</v>
      </c>
      <c r="J113" s="4">
        <v>1.33</v>
      </c>
      <c r="K113" s="4">
        <v>1.33</v>
      </c>
      <c r="L113" s="4">
        <v>1.33</v>
      </c>
      <c r="M113" s="4">
        <v>1.33</v>
      </c>
      <c r="N113" s="4">
        <v>1.33</v>
      </c>
      <c r="P113" s="4">
        <v>1.33</v>
      </c>
      <c r="Q113" s="4">
        <v>1.33</v>
      </c>
      <c r="R113" s="4">
        <v>1.33</v>
      </c>
      <c r="BX113" s="4">
        <v>0.33</v>
      </c>
      <c r="BY113" s="4">
        <v>0.33</v>
      </c>
      <c r="CA113" s="4">
        <v>0.33</v>
      </c>
      <c r="CB113" s="4">
        <v>0.33</v>
      </c>
      <c r="CC113" s="4">
        <v>0.33</v>
      </c>
      <c r="CD113" s="4">
        <v>0.33</v>
      </c>
      <c r="CJ113" s="4">
        <v>0.44</v>
      </c>
      <c r="CK113" s="4">
        <v>0.44</v>
      </c>
      <c r="CL113" s="4">
        <v>0.44</v>
      </c>
      <c r="CM113" s="4">
        <v>0.44</v>
      </c>
      <c r="CO113" s="4">
        <v>0.44</v>
      </c>
      <c r="CP113" s="4">
        <v>0.44</v>
      </c>
      <c r="CQ113" s="4">
        <v>0.44</v>
      </c>
      <c r="CR113" s="4">
        <v>0.44</v>
      </c>
      <c r="CS113" s="4">
        <v>0.44</v>
      </c>
      <c r="CT113" s="4">
        <v>0.44</v>
      </c>
      <c r="CV113" s="4">
        <v>0.44</v>
      </c>
      <c r="CW113" s="4">
        <v>0.44</v>
      </c>
      <c r="CX113" s="4">
        <v>0.44</v>
      </c>
      <c r="CY113" s="4">
        <v>1.42</v>
      </c>
      <c r="CZ113" s="4">
        <v>2.39</v>
      </c>
      <c r="DA113" s="4">
        <v>2.39</v>
      </c>
      <c r="DC113" s="4">
        <v>2.39</v>
      </c>
      <c r="DD113" s="4">
        <v>2.39</v>
      </c>
      <c r="DE113" s="4">
        <v>2.39</v>
      </c>
      <c r="DF113" s="4">
        <v>2.39</v>
      </c>
      <c r="DG113" s="4">
        <v>2.3199999999999998</v>
      </c>
      <c r="DH113" s="4">
        <v>2.2599999999999998</v>
      </c>
      <c r="DJ113" s="4">
        <v>2.2599999999999998</v>
      </c>
      <c r="DK113" s="4">
        <v>2.2599999999999998</v>
      </c>
      <c r="DL113" s="4">
        <v>2.2599999999999998</v>
      </c>
      <c r="DM113" s="4">
        <v>5.89</v>
      </c>
      <c r="DN113" s="4">
        <v>9.51</v>
      </c>
      <c r="DO113" s="4">
        <v>9.51</v>
      </c>
      <c r="DQ113" s="4">
        <v>9.51</v>
      </c>
      <c r="DR113" s="4">
        <v>9.51</v>
      </c>
      <c r="DS113" s="4">
        <v>5.89</v>
      </c>
      <c r="DT113" s="4">
        <v>2.2599999999999998</v>
      </c>
      <c r="DU113" s="4">
        <v>2.2599999999999998</v>
      </c>
      <c r="DV113" s="4">
        <v>2.2599999999999998</v>
      </c>
      <c r="DX113" s="4">
        <v>2.2599999999999998</v>
      </c>
      <c r="DY113" s="4">
        <v>2.71</v>
      </c>
      <c r="DZ113" s="4">
        <v>3.16</v>
      </c>
      <c r="EA113" s="4">
        <v>3.16</v>
      </c>
      <c r="EB113" s="4">
        <v>3.16</v>
      </c>
      <c r="EC113" s="4">
        <v>3.16</v>
      </c>
      <c r="EE113" s="4">
        <v>1.8</v>
      </c>
      <c r="EF113" s="4">
        <v>0.44</v>
      </c>
      <c r="EG113" s="4">
        <v>0.44</v>
      </c>
      <c r="EH113" s="4">
        <v>0.44</v>
      </c>
      <c r="EI113" s="4">
        <v>0.44</v>
      </c>
      <c r="EJ113" s="4">
        <v>0.44</v>
      </c>
      <c r="EL113" s="4">
        <v>0.44</v>
      </c>
      <c r="EM113" s="4">
        <v>0.44</v>
      </c>
      <c r="EN113" s="4">
        <v>0.44</v>
      </c>
      <c r="EO113" s="4">
        <v>0.44</v>
      </c>
      <c r="EP113" s="4">
        <v>0.44</v>
      </c>
      <c r="EQ113" s="4">
        <v>0.44</v>
      </c>
      <c r="ES113" s="4">
        <v>0.44</v>
      </c>
      <c r="ET113" s="4">
        <v>0.44</v>
      </c>
      <c r="EZ113" s="4">
        <v>0.44</v>
      </c>
      <c r="FA113" s="4">
        <v>0.44</v>
      </c>
      <c r="FB113" s="4">
        <v>0.44</v>
      </c>
      <c r="FC113" s="4">
        <v>0.44</v>
      </c>
      <c r="FD113" s="4">
        <v>0.44</v>
      </c>
      <c r="FE113" s="4">
        <v>0.44</v>
      </c>
      <c r="FG113" s="4">
        <v>0.44</v>
      </c>
      <c r="FH113" s="4">
        <v>0.44</v>
      </c>
      <c r="FI113" s="4">
        <v>0.44</v>
      </c>
      <c r="FJ113" s="4">
        <v>0.44</v>
      </c>
      <c r="FK113" s="4">
        <v>0.44</v>
      </c>
      <c r="FL113" s="4">
        <v>0.44</v>
      </c>
      <c r="FN113" s="4">
        <v>0.44</v>
      </c>
      <c r="FO113" s="4">
        <v>0.44</v>
      </c>
      <c r="FP113" s="4">
        <v>0.44</v>
      </c>
      <c r="FQ113" s="4">
        <v>0.44</v>
      </c>
      <c r="FR113" s="4">
        <v>0.44</v>
      </c>
      <c r="FS113" s="4">
        <v>0.44</v>
      </c>
      <c r="FU113" s="4">
        <v>0.44</v>
      </c>
      <c r="FV113" s="4">
        <v>0.44</v>
      </c>
      <c r="FW113" s="4">
        <v>0.44</v>
      </c>
      <c r="FX113" s="4">
        <v>0.44</v>
      </c>
      <c r="FY113" s="4">
        <v>0.44</v>
      </c>
      <c r="FZ113" s="4">
        <v>0.44</v>
      </c>
      <c r="GB113" s="4">
        <v>0.44</v>
      </c>
      <c r="GC113" s="4">
        <v>0.44</v>
      </c>
      <c r="GD113" s="4">
        <v>0.44</v>
      </c>
      <c r="GE113" s="4">
        <v>0.44</v>
      </c>
      <c r="GF113" s="4">
        <v>0.44</v>
      </c>
      <c r="GG113" s="4">
        <v>0.44</v>
      </c>
      <c r="GI113" s="4">
        <v>0.44</v>
      </c>
      <c r="GJ113" s="4">
        <v>0.44</v>
      </c>
      <c r="GK113" s="4">
        <v>0.44</v>
      </c>
      <c r="GL113" s="4">
        <v>0.44</v>
      </c>
      <c r="GM113" s="4">
        <v>0.44</v>
      </c>
      <c r="GN113" s="4">
        <v>0.44</v>
      </c>
      <c r="GP113" s="4">
        <v>0.44</v>
      </c>
      <c r="GQ113" s="4">
        <v>0.44</v>
      </c>
      <c r="GR113" s="4">
        <v>0.44</v>
      </c>
      <c r="GS113" s="4">
        <v>0.44</v>
      </c>
      <c r="GT113" s="4">
        <v>0.44</v>
      </c>
      <c r="GU113" s="4">
        <v>0.44</v>
      </c>
      <c r="GW113" s="4">
        <v>0.44</v>
      </c>
      <c r="GX113" s="4">
        <v>0.44</v>
      </c>
      <c r="GY113" s="4">
        <v>0.44</v>
      </c>
      <c r="GZ113" s="4">
        <v>0.44</v>
      </c>
      <c r="HA113" s="4">
        <v>0.44</v>
      </c>
      <c r="HB113" s="4">
        <v>0.44</v>
      </c>
      <c r="HD113" s="4">
        <v>0.44</v>
      </c>
      <c r="HE113" s="4">
        <v>0.44</v>
      </c>
      <c r="HF113" s="4">
        <v>0.44</v>
      </c>
      <c r="HG113" s="4">
        <v>0.44</v>
      </c>
      <c r="HH113" s="4">
        <v>0.44</v>
      </c>
      <c r="HI113" s="4">
        <v>0.44</v>
      </c>
      <c r="HK113" s="4">
        <v>0.44</v>
      </c>
      <c r="HL113" s="4">
        <v>0.44</v>
      </c>
      <c r="HM113" s="4">
        <v>0.44</v>
      </c>
      <c r="HN113" s="4">
        <v>0.44</v>
      </c>
      <c r="HO113" s="4">
        <v>0.44</v>
      </c>
      <c r="HP113" s="4">
        <v>0.44</v>
      </c>
      <c r="HR113" s="4">
        <v>0.44</v>
      </c>
      <c r="HS113" s="4">
        <v>0.44</v>
      </c>
      <c r="HT113" s="4">
        <v>0.44</v>
      </c>
      <c r="HU113" s="4">
        <v>0.44</v>
      </c>
      <c r="HV113" s="4">
        <v>0.44</v>
      </c>
      <c r="HW113" s="4">
        <v>0.44</v>
      </c>
      <c r="HY113" s="4">
        <v>0.44</v>
      </c>
      <c r="HZ113" s="4">
        <v>0.44</v>
      </c>
      <c r="IA113" s="4">
        <v>0.44</v>
      </c>
      <c r="IB113" s="4">
        <v>0.44</v>
      </c>
      <c r="IC113" s="4">
        <v>0.44</v>
      </c>
      <c r="ID113" s="4">
        <v>0.44</v>
      </c>
      <c r="IF113" s="4">
        <v>0.44</v>
      </c>
      <c r="IG113" s="4">
        <v>0.44</v>
      </c>
      <c r="IH113" s="4">
        <v>0.44</v>
      </c>
      <c r="II113" s="4">
        <v>0.44</v>
      </c>
      <c r="IJ113" s="4">
        <v>0.44</v>
      </c>
      <c r="IK113" s="4">
        <v>0.44</v>
      </c>
      <c r="IM113" s="4">
        <v>0.44</v>
      </c>
      <c r="IN113" s="4">
        <v>0.44</v>
      </c>
      <c r="IP113" s="4">
        <v>0.44</v>
      </c>
      <c r="IQ113" s="4">
        <v>0.44</v>
      </c>
      <c r="IR113" s="4">
        <v>0.44</v>
      </c>
      <c r="IT113" s="4">
        <v>0.44</v>
      </c>
      <c r="IU113" s="4">
        <v>0.44</v>
      </c>
      <c r="IV113" s="4">
        <v>0.44</v>
      </c>
      <c r="IW113" s="4">
        <v>0.44</v>
      </c>
      <c r="IX113" s="4">
        <v>0.44</v>
      </c>
      <c r="IY113" s="4">
        <v>0.44</v>
      </c>
      <c r="JA113" s="4">
        <v>0.44</v>
      </c>
      <c r="JB113" s="4">
        <v>0.44</v>
      </c>
      <c r="JC113" s="4">
        <v>0.44</v>
      </c>
      <c r="JD113" s="4">
        <v>0.44</v>
      </c>
      <c r="JE113" s="4">
        <v>0.44</v>
      </c>
      <c r="JF113" s="4">
        <v>4.12</v>
      </c>
      <c r="JH113" s="4">
        <v>7.8</v>
      </c>
      <c r="JI113" s="4">
        <v>7.8</v>
      </c>
      <c r="JJ113" s="4">
        <v>7.8</v>
      </c>
      <c r="JK113" s="4">
        <v>7.8</v>
      </c>
      <c r="JL113" s="4">
        <v>22.52</v>
      </c>
      <c r="JM113" s="4">
        <v>37.229999999999997</v>
      </c>
      <c r="JO113" s="4">
        <v>22.29</v>
      </c>
      <c r="JP113" s="4">
        <v>7.36</v>
      </c>
      <c r="JQ113" s="4">
        <v>9.1999999999999993</v>
      </c>
      <c r="JR113" s="4">
        <v>11.04</v>
      </c>
      <c r="JS113" s="4">
        <v>5.52</v>
      </c>
      <c r="YA113" s="4">
        <v>1.1100000000000001</v>
      </c>
      <c r="YC113" s="4">
        <v>4.4400000000000004</v>
      </c>
      <c r="YD113" s="4">
        <v>4.4400000000000004</v>
      </c>
      <c r="YE113" s="4">
        <v>4.4400000000000004</v>
      </c>
      <c r="YF113" s="4">
        <v>4.4400000000000004</v>
      </c>
      <c r="YG113" s="4">
        <v>4.4400000000000004</v>
      </c>
      <c r="YH113" s="4">
        <v>4.4400000000000004</v>
      </c>
      <c r="YJ113" s="4">
        <v>4.4400000000000004</v>
      </c>
      <c r="YK113" s="4">
        <v>3.33</v>
      </c>
    </row>
    <row r="114" spans="1:661" hidden="1">
      <c r="A114" s="764" t="s">
        <v>947</v>
      </c>
      <c r="B114" s="764"/>
      <c r="C114" s="764"/>
      <c r="D114" s="764"/>
      <c r="E114" s="764">
        <v>95</v>
      </c>
      <c r="F114" s="764">
        <v>21.47</v>
      </c>
      <c r="G114" s="764">
        <v>78375</v>
      </c>
      <c r="H114" s="772"/>
      <c r="I114" s="764">
        <f t="shared" si="8"/>
        <v>21.47</v>
      </c>
      <c r="J114" s="4">
        <v>0.36</v>
      </c>
      <c r="K114" s="4">
        <v>0.36</v>
      </c>
      <c r="L114" s="4">
        <v>0.36</v>
      </c>
      <c r="M114" s="4">
        <v>0.36</v>
      </c>
      <c r="N114" s="4">
        <v>0.36</v>
      </c>
      <c r="P114" s="4">
        <v>0.36</v>
      </c>
      <c r="Q114" s="4">
        <v>0.36</v>
      </c>
      <c r="R114" s="4">
        <v>0.36</v>
      </c>
      <c r="BX114" s="4">
        <v>0.09</v>
      </c>
      <c r="BY114" s="4">
        <v>0.09</v>
      </c>
      <c r="CA114" s="4">
        <v>0.09</v>
      </c>
      <c r="CB114" s="4">
        <v>0.09</v>
      </c>
      <c r="CC114" s="4">
        <v>0.09</v>
      </c>
      <c r="CD114" s="4">
        <v>0.09</v>
      </c>
      <c r="CJ114" s="4">
        <v>0.12</v>
      </c>
      <c r="CK114" s="4">
        <v>0.12</v>
      </c>
      <c r="CL114" s="4">
        <v>0.12</v>
      </c>
      <c r="CM114" s="4">
        <v>0.12</v>
      </c>
      <c r="CO114" s="4">
        <v>0.12</v>
      </c>
      <c r="CP114" s="4">
        <v>0.12</v>
      </c>
      <c r="CQ114" s="4">
        <v>0.12</v>
      </c>
      <c r="CR114" s="4">
        <v>0.12</v>
      </c>
      <c r="CS114" s="4">
        <v>0.12</v>
      </c>
      <c r="CT114" s="4">
        <v>0.12</v>
      </c>
      <c r="CV114" s="4">
        <v>0.12</v>
      </c>
      <c r="CW114" s="4">
        <v>0.12</v>
      </c>
      <c r="CX114" s="4">
        <v>0.12</v>
      </c>
      <c r="CY114" s="4">
        <v>0.12</v>
      </c>
      <c r="CZ114" s="4">
        <v>0.12</v>
      </c>
      <c r="DA114" s="4">
        <v>0.12</v>
      </c>
      <c r="DC114" s="4">
        <v>0.12</v>
      </c>
      <c r="DD114" s="4">
        <v>0.12</v>
      </c>
      <c r="DE114" s="4">
        <v>0.12</v>
      </c>
      <c r="DF114" s="4">
        <v>0.12</v>
      </c>
      <c r="DG114" s="4">
        <v>0.26</v>
      </c>
      <c r="DH114" s="4">
        <v>0.4</v>
      </c>
      <c r="DJ114" s="4">
        <v>0.4</v>
      </c>
      <c r="DK114" s="4">
        <v>0.4</v>
      </c>
      <c r="DL114" s="4">
        <v>0.4</v>
      </c>
      <c r="DM114" s="4">
        <v>0.4</v>
      </c>
      <c r="DN114" s="4">
        <v>0.4</v>
      </c>
      <c r="DO114" s="4">
        <v>0.4</v>
      </c>
      <c r="DQ114" s="4">
        <v>0.41</v>
      </c>
      <c r="DR114" s="4">
        <v>0.42</v>
      </c>
      <c r="DS114" s="4">
        <v>0.42</v>
      </c>
      <c r="DT114" s="4">
        <v>0.42</v>
      </c>
      <c r="DU114" s="4">
        <v>0.42</v>
      </c>
      <c r="DV114" s="4">
        <v>1.01</v>
      </c>
      <c r="DX114" s="4">
        <v>1.6</v>
      </c>
      <c r="DY114" s="4">
        <v>1.6</v>
      </c>
      <c r="DZ114" s="4">
        <v>1.6</v>
      </c>
      <c r="EA114" s="4">
        <v>1.6</v>
      </c>
      <c r="EB114" s="4">
        <v>1.01</v>
      </c>
      <c r="EC114" s="4">
        <v>0.42</v>
      </c>
      <c r="EE114" s="4">
        <v>0.42</v>
      </c>
      <c r="EF114" s="4">
        <v>0.42</v>
      </c>
      <c r="EG114" s="4">
        <v>0.42</v>
      </c>
      <c r="EH114" s="4">
        <v>0.45</v>
      </c>
      <c r="EI114" s="4">
        <v>0.49</v>
      </c>
      <c r="EJ114" s="4">
        <v>0.49</v>
      </c>
      <c r="EL114" s="4">
        <v>0.49</v>
      </c>
      <c r="EM114" s="4">
        <v>0.49</v>
      </c>
      <c r="EN114" s="4">
        <v>0.49</v>
      </c>
      <c r="EO114" s="4">
        <v>0.3</v>
      </c>
      <c r="EP114" s="4">
        <v>0.12</v>
      </c>
      <c r="EQ114" s="4">
        <v>0.12</v>
      </c>
      <c r="ES114" s="4">
        <v>0.12</v>
      </c>
      <c r="ET114" s="4">
        <v>0.12</v>
      </c>
      <c r="EZ114" s="4">
        <v>0.12</v>
      </c>
      <c r="FA114" s="4">
        <v>0.12</v>
      </c>
      <c r="FB114" s="4">
        <v>0.12</v>
      </c>
      <c r="FC114" s="4">
        <v>0.12</v>
      </c>
      <c r="FD114" s="4">
        <v>0.12</v>
      </c>
      <c r="FE114" s="4">
        <v>0.12</v>
      </c>
      <c r="FG114" s="4">
        <v>0.12</v>
      </c>
      <c r="FH114" s="4">
        <v>0.12</v>
      </c>
      <c r="FI114" s="4">
        <v>0.12</v>
      </c>
      <c r="FJ114" s="4">
        <v>0.12</v>
      </c>
      <c r="FK114" s="4">
        <v>0.12</v>
      </c>
      <c r="FL114" s="4">
        <v>0.12</v>
      </c>
      <c r="FN114" s="4">
        <v>0.12</v>
      </c>
      <c r="FO114" s="4">
        <v>0.12</v>
      </c>
      <c r="FP114" s="4">
        <v>0.12</v>
      </c>
      <c r="FQ114" s="4">
        <v>0.12</v>
      </c>
      <c r="FR114" s="4">
        <v>0.12</v>
      </c>
      <c r="FS114" s="4">
        <v>0.12</v>
      </c>
      <c r="FU114" s="4">
        <v>0.12</v>
      </c>
      <c r="FV114" s="4">
        <v>0.12</v>
      </c>
      <c r="FW114" s="4">
        <v>0.12</v>
      </c>
      <c r="FX114" s="4">
        <v>0.12</v>
      </c>
      <c r="FY114" s="4">
        <v>0.12</v>
      </c>
      <c r="FZ114" s="4">
        <v>0.12</v>
      </c>
      <c r="GB114" s="4">
        <v>0.12</v>
      </c>
      <c r="GC114" s="4">
        <v>0.12</v>
      </c>
      <c r="GD114" s="4">
        <v>0.12</v>
      </c>
      <c r="GE114" s="4">
        <v>0.12</v>
      </c>
      <c r="GF114" s="4">
        <v>0.12</v>
      </c>
      <c r="GG114" s="4">
        <v>0.12</v>
      </c>
      <c r="GI114" s="4">
        <v>0.12</v>
      </c>
      <c r="GJ114" s="4">
        <v>0.12</v>
      </c>
      <c r="GK114" s="4">
        <v>0.12</v>
      </c>
      <c r="GL114" s="4">
        <v>0.12</v>
      </c>
      <c r="GM114" s="4">
        <v>0.12</v>
      </c>
      <c r="GN114" s="4">
        <v>0.12</v>
      </c>
      <c r="GP114" s="4">
        <v>0.12</v>
      </c>
      <c r="GQ114" s="4">
        <v>0.12</v>
      </c>
      <c r="GR114" s="4">
        <v>0.12</v>
      </c>
      <c r="GS114" s="4">
        <v>0.12</v>
      </c>
      <c r="GT114" s="4">
        <v>0.12</v>
      </c>
      <c r="GU114" s="4">
        <v>0.12</v>
      </c>
      <c r="GW114" s="4">
        <v>0.12</v>
      </c>
      <c r="GX114" s="4">
        <v>0.12</v>
      </c>
      <c r="GY114" s="4">
        <v>0.12</v>
      </c>
      <c r="GZ114" s="4">
        <v>0.12</v>
      </c>
      <c r="HA114" s="4">
        <v>0.12</v>
      </c>
      <c r="HB114" s="4">
        <v>0.12</v>
      </c>
      <c r="HD114" s="4">
        <v>0.12</v>
      </c>
      <c r="HE114" s="4">
        <v>0.12</v>
      </c>
      <c r="HF114" s="4">
        <v>0.12</v>
      </c>
      <c r="HG114" s="4">
        <v>0.12</v>
      </c>
      <c r="HH114" s="4">
        <v>0.12</v>
      </c>
      <c r="HI114" s="4">
        <v>0.12</v>
      </c>
      <c r="HK114" s="4">
        <v>0.12</v>
      </c>
      <c r="HL114" s="4">
        <v>0.12</v>
      </c>
      <c r="HM114" s="4">
        <v>0.12</v>
      </c>
      <c r="HN114" s="4">
        <v>0.12</v>
      </c>
      <c r="HO114" s="4">
        <v>0.12</v>
      </c>
      <c r="HP114" s="4">
        <v>0.12</v>
      </c>
      <c r="HR114" s="4">
        <v>0.12</v>
      </c>
      <c r="HS114" s="4">
        <v>0.12</v>
      </c>
      <c r="HT114" s="4">
        <v>0.12</v>
      </c>
      <c r="HU114" s="4">
        <v>0.12</v>
      </c>
      <c r="HV114" s="4">
        <v>0.12</v>
      </c>
      <c r="HW114" s="4">
        <v>0.12</v>
      </c>
      <c r="HY114" s="4">
        <v>0.12</v>
      </c>
      <c r="HZ114" s="4">
        <v>0.12</v>
      </c>
      <c r="IA114" s="4">
        <v>0.12</v>
      </c>
      <c r="IB114" s="4">
        <v>0.12</v>
      </c>
      <c r="IC114" s="4">
        <v>0.12</v>
      </c>
      <c r="ID114" s="4">
        <v>0.12</v>
      </c>
      <c r="IF114" s="4">
        <v>0.12</v>
      </c>
      <c r="IG114" s="4">
        <v>0.12</v>
      </c>
      <c r="IH114" s="4">
        <v>0.12</v>
      </c>
      <c r="II114" s="4">
        <v>0.12</v>
      </c>
      <c r="IJ114" s="4">
        <v>0.28000000000000003</v>
      </c>
      <c r="IK114" s="4">
        <v>0.43</v>
      </c>
      <c r="IM114" s="4">
        <v>0.43</v>
      </c>
      <c r="IN114" s="4">
        <v>0.43</v>
      </c>
      <c r="IP114" s="4">
        <v>0.43</v>
      </c>
      <c r="IQ114" s="4">
        <v>0.45</v>
      </c>
      <c r="IR114" s="4">
        <v>0.47</v>
      </c>
      <c r="IT114" s="4">
        <v>0.47</v>
      </c>
      <c r="IU114" s="4">
        <v>1.17</v>
      </c>
      <c r="IV114" s="4">
        <v>1.86</v>
      </c>
      <c r="IW114" s="4">
        <v>1.86</v>
      </c>
      <c r="IX114" s="4">
        <v>1.3</v>
      </c>
      <c r="IY114" s="4">
        <v>0.73</v>
      </c>
      <c r="JA114" s="4">
        <v>0.73</v>
      </c>
      <c r="JB114" s="4">
        <v>0.73</v>
      </c>
      <c r="JC114" s="4">
        <v>0.6</v>
      </c>
      <c r="JD114" s="4">
        <v>0.49</v>
      </c>
      <c r="JE114" s="4">
        <v>0.51</v>
      </c>
      <c r="JF114" s="4">
        <v>0.71</v>
      </c>
      <c r="JH114" s="4">
        <v>1.68</v>
      </c>
      <c r="JI114" s="4">
        <v>2.4700000000000002</v>
      </c>
      <c r="JJ114" s="4">
        <v>2.96</v>
      </c>
      <c r="JK114" s="4">
        <v>2.44</v>
      </c>
      <c r="JL114" s="4">
        <v>1.41</v>
      </c>
      <c r="JM114" s="4">
        <v>1.41</v>
      </c>
      <c r="JO114" s="4">
        <v>1.52</v>
      </c>
      <c r="JP114" s="4">
        <v>1.7</v>
      </c>
      <c r="JQ114" s="4">
        <v>4.4400000000000004</v>
      </c>
      <c r="JR114" s="4">
        <v>7.1</v>
      </c>
      <c r="JS114" s="4">
        <v>4.4400000000000004</v>
      </c>
      <c r="JT114" s="4">
        <v>1.55</v>
      </c>
      <c r="JV114" s="4">
        <v>1.67</v>
      </c>
      <c r="JW114" s="4">
        <v>2</v>
      </c>
      <c r="JX114" s="4">
        <v>1</v>
      </c>
      <c r="YA114" s="4">
        <v>0.3</v>
      </c>
      <c r="YC114" s="4">
        <v>1.19</v>
      </c>
      <c r="YD114" s="4">
        <v>1.19</v>
      </c>
      <c r="YE114" s="4">
        <v>1.19</v>
      </c>
      <c r="YF114" s="4">
        <v>1.19</v>
      </c>
      <c r="YG114" s="4">
        <v>1.19</v>
      </c>
      <c r="YH114" s="4">
        <v>1.19</v>
      </c>
      <c r="YJ114" s="4">
        <v>1.19</v>
      </c>
      <c r="YK114" s="4">
        <v>0.89</v>
      </c>
    </row>
    <row r="115" spans="1:661" hidden="1">
      <c r="A115" s="764" t="s">
        <v>948</v>
      </c>
      <c r="B115" s="764"/>
      <c r="C115" s="764"/>
      <c r="D115" s="764"/>
      <c r="E115" s="764">
        <v>380</v>
      </c>
      <c r="F115" s="764">
        <v>252.66</v>
      </c>
      <c r="G115" s="764">
        <v>357200</v>
      </c>
      <c r="H115" s="772"/>
      <c r="I115" s="764">
        <f t="shared" si="8"/>
        <v>252.66</v>
      </c>
      <c r="J115" s="4">
        <v>1.43</v>
      </c>
      <c r="K115" s="4">
        <v>1.43</v>
      </c>
      <c r="L115" s="4">
        <v>1.43</v>
      </c>
      <c r="M115" s="4">
        <v>1.43</v>
      </c>
      <c r="N115" s="4">
        <v>1.43</v>
      </c>
      <c r="P115" s="4">
        <v>1.43</v>
      </c>
      <c r="Q115" s="4">
        <v>1.43</v>
      </c>
      <c r="R115" s="4">
        <v>1.43</v>
      </c>
      <c r="BX115" s="4">
        <v>0.36</v>
      </c>
      <c r="BY115" s="4">
        <v>0.36</v>
      </c>
      <c r="CA115" s="4">
        <v>0.36</v>
      </c>
      <c r="CB115" s="4">
        <v>0.36</v>
      </c>
      <c r="CC115" s="4">
        <v>0.36</v>
      </c>
      <c r="CD115" s="4">
        <v>0.36</v>
      </c>
      <c r="CJ115" s="4">
        <v>0.48</v>
      </c>
      <c r="CK115" s="4">
        <v>0.48</v>
      </c>
      <c r="CL115" s="4">
        <v>0.48</v>
      </c>
      <c r="CM115" s="4">
        <v>0.48</v>
      </c>
      <c r="CO115" s="4">
        <v>0.48</v>
      </c>
      <c r="CP115" s="4">
        <v>0.48</v>
      </c>
      <c r="CQ115" s="4">
        <v>0.48</v>
      </c>
      <c r="CR115" s="4">
        <v>0.48</v>
      </c>
      <c r="CS115" s="4">
        <v>0.48</v>
      </c>
      <c r="CT115" s="4">
        <v>0.48</v>
      </c>
      <c r="CV115" s="4">
        <v>0.48</v>
      </c>
      <c r="CW115" s="4">
        <v>0.48</v>
      </c>
      <c r="CX115" s="4">
        <v>0.48</v>
      </c>
      <c r="CY115" s="4">
        <v>0.48</v>
      </c>
      <c r="CZ115" s="4">
        <v>0.48</v>
      </c>
      <c r="DA115" s="4">
        <v>0.48</v>
      </c>
      <c r="DC115" s="4">
        <v>0.48</v>
      </c>
      <c r="DD115" s="4">
        <v>0.48</v>
      </c>
      <c r="DE115" s="4">
        <v>0.48</v>
      </c>
      <c r="DF115" s="4">
        <v>0.48</v>
      </c>
      <c r="DG115" s="4">
        <v>0.48</v>
      </c>
      <c r="DH115" s="4">
        <v>0.48</v>
      </c>
      <c r="DJ115" s="4">
        <v>0.48</v>
      </c>
      <c r="DK115" s="4">
        <v>0.48</v>
      </c>
      <c r="DL115" s="4">
        <v>0.48</v>
      </c>
      <c r="DM115" s="4">
        <v>0.48</v>
      </c>
      <c r="DN115" s="4">
        <v>0.48</v>
      </c>
      <c r="DO115" s="4">
        <v>0.48</v>
      </c>
      <c r="DQ115" s="4">
        <v>1.1100000000000001</v>
      </c>
      <c r="DR115" s="4">
        <v>1.74</v>
      </c>
      <c r="DS115" s="4">
        <v>1.74</v>
      </c>
      <c r="DT115" s="4">
        <v>1.74</v>
      </c>
      <c r="DU115" s="4">
        <v>1.74</v>
      </c>
      <c r="DV115" s="4">
        <v>1.74</v>
      </c>
      <c r="DX115" s="4">
        <v>1.61</v>
      </c>
      <c r="DY115" s="4">
        <v>1.48</v>
      </c>
      <c r="DZ115" s="4">
        <v>1.48</v>
      </c>
      <c r="EA115" s="4">
        <v>1.48</v>
      </c>
      <c r="EB115" s="4">
        <v>1.48</v>
      </c>
      <c r="EC115" s="4">
        <v>3.5</v>
      </c>
      <c r="EE115" s="4">
        <v>5.52</v>
      </c>
      <c r="EF115" s="4">
        <v>5.52</v>
      </c>
      <c r="EG115" s="4">
        <v>5.52</v>
      </c>
      <c r="EH115" s="4">
        <v>5.52</v>
      </c>
      <c r="EI115" s="4">
        <v>3.5</v>
      </c>
      <c r="EJ115" s="4">
        <v>1.48</v>
      </c>
      <c r="EL115" s="4">
        <v>1.48</v>
      </c>
      <c r="EM115" s="4">
        <v>1.48</v>
      </c>
      <c r="EN115" s="4">
        <v>1.48</v>
      </c>
      <c r="EO115" s="4">
        <v>1.74</v>
      </c>
      <c r="EP115" s="4">
        <v>1.99</v>
      </c>
      <c r="EQ115" s="4">
        <v>1.99</v>
      </c>
      <c r="ES115" s="4">
        <v>1.99</v>
      </c>
      <c r="ET115" s="4">
        <v>1.99</v>
      </c>
      <c r="EZ115" s="4">
        <v>1.23</v>
      </c>
      <c r="FA115" s="4">
        <v>0.48</v>
      </c>
      <c r="FB115" s="4">
        <v>0.48</v>
      </c>
      <c r="FC115" s="4">
        <v>0.48</v>
      </c>
      <c r="FD115" s="4">
        <v>0.48</v>
      </c>
      <c r="FE115" s="4">
        <v>0.48</v>
      </c>
      <c r="FG115" s="4">
        <v>0.48</v>
      </c>
      <c r="FH115" s="4">
        <v>0.48</v>
      </c>
      <c r="FI115" s="4">
        <v>0.48</v>
      </c>
      <c r="FJ115" s="4">
        <v>0.48</v>
      </c>
      <c r="FK115" s="4">
        <v>0.48</v>
      </c>
      <c r="FL115" s="4">
        <v>0.48</v>
      </c>
      <c r="FN115" s="4">
        <v>0.48</v>
      </c>
      <c r="FO115" s="4">
        <v>0.48</v>
      </c>
      <c r="FP115" s="4">
        <v>0.48</v>
      </c>
      <c r="FQ115" s="4">
        <v>0.48</v>
      </c>
      <c r="FR115" s="4">
        <v>0.48</v>
      </c>
      <c r="FS115" s="4">
        <v>0.48</v>
      </c>
      <c r="FU115" s="4">
        <v>0.48</v>
      </c>
      <c r="FV115" s="4">
        <v>0.48</v>
      </c>
      <c r="FW115" s="4">
        <v>0.48</v>
      </c>
      <c r="FX115" s="4">
        <v>0.48</v>
      </c>
      <c r="FY115" s="4">
        <v>0.48</v>
      </c>
      <c r="FZ115" s="4">
        <v>0.48</v>
      </c>
      <c r="GB115" s="4">
        <v>0.48</v>
      </c>
      <c r="GC115" s="4">
        <v>0.48</v>
      </c>
      <c r="GD115" s="4">
        <v>0.48</v>
      </c>
      <c r="GE115" s="4">
        <v>0.48</v>
      </c>
      <c r="GF115" s="4">
        <v>0.48</v>
      </c>
      <c r="GG115" s="4">
        <v>0.48</v>
      </c>
      <c r="GI115" s="4">
        <v>0.48</v>
      </c>
      <c r="GJ115" s="4">
        <v>0.48</v>
      </c>
      <c r="GK115" s="4">
        <v>0.48</v>
      </c>
      <c r="GL115" s="4">
        <v>0.48</v>
      </c>
      <c r="GM115" s="4">
        <v>0.48</v>
      </c>
      <c r="GN115" s="4">
        <v>0.48</v>
      </c>
      <c r="GP115" s="4">
        <v>0.48</v>
      </c>
      <c r="GQ115" s="4">
        <v>0.48</v>
      </c>
      <c r="GR115" s="4">
        <v>0.48</v>
      </c>
      <c r="GS115" s="4">
        <v>0.48</v>
      </c>
      <c r="GT115" s="4">
        <v>0.48</v>
      </c>
      <c r="GU115" s="4">
        <v>0.48</v>
      </c>
      <c r="GW115" s="4">
        <v>0.48</v>
      </c>
      <c r="GX115" s="4">
        <v>0.48</v>
      </c>
      <c r="GY115" s="4">
        <v>0.48</v>
      </c>
      <c r="GZ115" s="4">
        <v>0.48</v>
      </c>
      <c r="HA115" s="4">
        <v>0.48</v>
      </c>
      <c r="HB115" s="4">
        <v>0.48</v>
      </c>
      <c r="HD115" s="4">
        <v>0.48</v>
      </c>
      <c r="HE115" s="4">
        <v>0.48</v>
      </c>
      <c r="HF115" s="4">
        <v>0.48</v>
      </c>
      <c r="HG115" s="4">
        <v>0.48</v>
      </c>
      <c r="HH115" s="4">
        <v>0.48</v>
      </c>
      <c r="HI115" s="4">
        <v>0.48</v>
      </c>
      <c r="HK115" s="4">
        <v>0.48</v>
      </c>
      <c r="HL115" s="4">
        <v>0.48</v>
      </c>
      <c r="HM115" s="4">
        <v>0.48</v>
      </c>
      <c r="HN115" s="4">
        <v>0.48</v>
      </c>
      <c r="HO115" s="4">
        <v>0.48</v>
      </c>
      <c r="HP115" s="4">
        <v>0.48</v>
      </c>
      <c r="HR115" s="4">
        <v>0.48</v>
      </c>
      <c r="HS115" s="4">
        <v>0.48</v>
      </c>
      <c r="HT115" s="4">
        <v>0.48</v>
      </c>
      <c r="HU115" s="4">
        <v>0.48</v>
      </c>
      <c r="HV115" s="4">
        <v>0.48</v>
      </c>
      <c r="HW115" s="4">
        <v>0.48</v>
      </c>
      <c r="HY115" s="4">
        <v>0.48</v>
      </c>
      <c r="HZ115" s="4">
        <v>0.48</v>
      </c>
      <c r="IA115" s="4">
        <v>0.48</v>
      </c>
      <c r="IB115" s="4">
        <v>0.48</v>
      </c>
      <c r="IC115" s="4">
        <v>0.48</v>
      </c>
      <c r="ID115" s="4">
        <v>0.48</v>
      </c>
      <c r="IF115" s="4">
        <v>0.48</v>
      </c>
      <c r="IG115" s="4">
        <v>0.48</v>
      </c>
      <c r="IH115" s="4">
        <v>0.48</v>
      </c>
      <c r="II115" s="4">
        <v>0.48</v>
      </c>
      <c r="IJ115" s="4">
        <v>0.48</v>
      </c>
      <c r="IK115" s="4">
        <v>0.48</v>
      </c>
      <c r="IM115" s="4">
        <v>0.48</v>
      </c>
      <c r="IN115" s="4">
        <v>0.48</v>
      </c>
      <c r="IP115" s="4">
        <v>0.48</v>
      </c>
      <c r="IQ115" s="4">
        <v>1.29</v>
      </c>
      <c r="IR115" s="4">
        <v>2.1</v>
      </c>
      <c r="IT115" s="4">
        <v>2.1</v>
      </c>
      <c r="IU115" s="4">
        <v>2.1</v>
      </c>
      <c r="IV115" s="4">
        <v>2.1</v>
      </c>
      <c r="IW115" s="4">
        <v>1.97</v>
      </c>
      <c r="IX115" s="4">
        <v>1.83</v>
      </c>
      <c r="IY115" s="4">
        <v>1.83</v>
      </c>
      <c r="JA115" s="4">
        <v>1.83</v>
      </c>
      <c r="JB115" s="4">
        <v>4.55</v>
      </c>
      <c r="JC115" s="4">
        <v>7.26</v>
      </c>
      <c r="JD115" s="4">
        <v>7.26</v>
      </c>
      <c r="JE115" s="4">
        <v>7.26</v>
      </c>
      <c r="JF115" s="4">
        <v>4.55</v>
      </c>
      <c r="JH115" s="4">
        <v>1.83</v>
      </c>
      <c r="JI115" s="4">
        <v>1.83</v>
      </c>
      <c r="JJ115" s="4">
        <v>1.83</v>
      </c>
      <c r="JK115" s="4">
        <v>2.17</v>
      </c>
      <c r="JL115" s="4">
        <v>2.5099999999999998</v>
      </c>
      <c r="JM115" s="4">
        <v>2.5099999999999998</v>
      </c>
      <c r="JO115" s="4">
        <v>4.0599999999999996</v>
      </c>
      <c r="JP115" s="4">
        <v>4.5999999999999996</v>
      </c>
      <c r="JQ115" s="4">
        <v>3.58</v>
      </c>
      <c r="JR115" s="4">
        <v>3.58</v>
      </c>
      <c r="JS115" s="4">
        <v>4.18</v>
      </c>
      <c r="JT115" s="4">
        <v>4.7699999999999996</v>
      </c>
      <c r="JV115" s="4">
        <v>14.32</v>
      </c>
      <c r="JW115" s="4">
        <v>23.87</v>
      </c>
      <c r="JX115" s="4">
        <v>14.32</v>
      </c>
      <c r="JY115" s="4">
        <v>4.7699999999999996</v>
      </c>
      <c r="JZ115" s="4">
        <v>5.97</v>
      </c>
      <c r="KA115" s="4">
        <v>7.16</v>
      </c>
      <c r="KC115" s="4">
        <v>3.58</v>
      </c>
      <c r="LE115" s="4">
        <v>1.36</v>
      </c>
      <c r="LF115" s="4">
        <v>2.72</v>
      </c>
      <c r="LG115" s="4">
        <v>2.72</v>
      </c>
      <c r="LH115" s="4">
        <v>2.72</v>
      </c>
      <c r="LI115" s="4">
        <v>2.72</v>
      </c>
      <c r="LJ115" s="4">
        <v>5.88</v>
      </c>
      <c r="LL115" s="4">
        <v>9.0500000000000007</v>
      </c>
      <c r="LM115" s="4">
        <v>9.0500000000000007</v>
      </c>
      <c r="LN115" s="4">
        <v>5.43</v>
      </c>
      <c r="LO115" s="4">
        <v>1.81</v>
      </c>
      <c r="LP115" s="4">
        <v>1.81</v>
      </c>
      <c r="LQ115" s="4">
        <v>2.2599999999999998</v>
      </c>
      <c r="LS115" s="4">
        <v>2.72</v>
      </c>
      <c r="LT115" s="4">
        <v>2.72</v>
      </c>
      <c r="LU115" s="4">
        <v>1.36</v>
      </c>
      <c r="YA115" s="4">
        <v>1.19</v>
      </c>
      <c r="YC115" s="4">
        <v>4.75</v>
      </c>
      <c r="YD115" s="4">
        <v>4.75</v>
      </c>
      <c r="YE115" s="4">
        <v>4.75</v>
      </c>
      <c r="YF115" s="4">
        <v>4.75</v>
      </c>
      <c r="YG115" s="4">
        <v>4.75</v>
      </c>
      <c r="YH115" s="4">
        <v>4.75</v>
      </c>
      <c r="YJ115" s="4">
        <v>4.75</v>
      </c>
      <c r="YK115" s="4">
        <v>3.56</v>
      </c>
    </row>
    <row r="116" spans="1:661" hidden="1">
      <c r="A116" s="764" t="s">
        <v>949</v>
      </c>
      <c r="B116" s="764"/>
      <c r="C116" s="764"/>
      <c r="D116" s="764"/>
      <c r="E116" s="764">
        <v>110</v>
      </c>
      <c r="F116" s="764">
        <v>79.67</v>
      </c>
      <c r="G116" s="764">
        <v>118800</v>
      </c>
      <c r="H116" s="772"/>
      <c r="I116" s="764">
        <f t="shared" si="8"/>
        <v>79.67</v>
      </c>
      <c r="J116" s="4">
        <v>0.41</v>
      </c>
      <c r="K116" s="4">
        <v>0.41</v>
      </c>
      <c r="L116" s="4">
        <v>0.41</v>
      </c>
      <c r="M116" s="4">
        <v>0.41</v>
      </c>
      <c r="N116" s="4">
        <v>0.41</v>
      </c>
      <c r="P116" s="4">
        <v>0.41</v>
      </c>
      <c r="Q116" s="4">
        <v>0.41</v>
      </c>
      <c r="R116" s="4">
        <v>0.41</v>
      </c>
      <c r="BX116" s="4">
        <v>0.1</v>
      </c>
      <c r="BY116" s="4">
        <v>0.1</v>
      </c>
      <c r="CA116" s="4">
        <v>0.1</v>
      </c>
      <c r="CB116" s="4">
        <v>0.1</v>
      </c>
      <c r="CC116" s="4">
        <v>0.1</v>
      </c>
      <c r="CD116" s="4">
        <v>0.1</v>
      </c>
      <c r="CJ116" s="4">
        <v>0.14000000000000001</v>
      </c>
      <c r="CK116" s="4">
        <v>0.14000000000000001</v>
      </c>
      <c r="CL116" s="4">
        <v>0.14000000000000001</v>
      </c>
      <c r="CM116" s="4">
        <v>0.14000000000000001</v>
      </c>
      <c r="CO116" s="4">
        <v>0.14000000000000001</v>
      </c>
      <c r="CP116" s="4">
        <v>0.14000000000000001</v>
      </c>
      <c r="CQ116" s="4">
        <v>0.14000000000000001</v>
      </c>
      <c r="CR116" s="4">
        <v>0.14000000000000001</v>
      </c>
      <c r="CS116" s="4">
        <v>0.14000000000000001</v>
      </c>
      <c r="CT116" s="4">
        <v>0.14000000000000001</v>
      </c>
      <c r="CV116" s="4">
        <v>0.14000000000000001</v>
      </c>
      <c r="CW116" s="4">
        <v>0.14000000000000001</v>
      </c>
      <c r="CX116" s="4">
        <v>0.14000000000000001</v>
      </c>
      <c r="CY116" s="4">
        <v>0.14000000000000001</v>
      </c>
      <c r="CZ116" s="4">
        <v>0.14000000000000001</v>
      </c>
      <c r="DA116" s="4">
        <v>0.14000000000000001</v>
      </c>
      <c r="DC116" s="4">
        <v>0.14000000000000001</v>
      </c>
      <c r="DD116" s="4">
        <v>0.14000000000000001</v>
      </c>
      <c r="DE116" s="4">
        <v>0.14000000000000001</v>
      </c>
      <c r="DF116" s="4">
        <v>0.14000000000000001</v>
      </c>
      <c r="DG116" s="4">
        <v>0.14000000000000001</v>
      </c>
      <c r="DH116" s="4">
        <v>0.14000000000000001</v>
      </c>
      <c r="DJ116" s="4">
        <v>0.14000000000000001</v>
      </c>
      <c r="DK116" s="4">
        <v>0.14000000000000001</v>
      </c>
      <c r="DL116" s="4">
        <v>0.14000000000000001</v>
      </c>
      <c r="DM116" s="4">
        <v>0.14000000000000001</v>
      </c>
      <c r="DN116" s="4">
        <v>0.14000000000000001</v>
      </c>
      <c r="DO116" s="4">
        <v>0.14000000000000001</v>
      </c>
      <c r="DQ116" s="4">
        <v>0.14000000000000001</v>
      </c>
      <c r="DR116" s="4">
        <v>0.14000000000000001</v>
      </c>
      <c r="DS116" s="4">
        <v>0.14000000000000001</v>
      </c>
      <c r="DT116" s="4">
        <v>0.14000000000000001</v>
      </c>
      <c r="DU116" s="4">
        <v>0.14000000000000001</v>
      </c>
      <c r="DV116" s="4">
        <v>0.14000000000000001</v>
      </c>
      <c r="DX116" s="4">
        <v>0.14000000000000001</v>
      </c>
      <c r="DY116" s="4">
        <v>0.14000000000000001</v>
      </c>
      <c r="DZ116" s="4">
        <v>0.14000000000000001</v>
      </c>
      <c r="EA116" s="4">
        <v>0.14000000000000001</v>
      </c>
      <c r="EB116" s="4">
        <v>0.14000000000000001</v>
      </c>
      <c r="EC116" s="4">
        <v>0.14000000000000001</v>
      </c>
      <c r="EE116" s="4">
        <v>0.14000000000000001</v>
      </c>
      <c r="EF116" s="4">
        <v>0.14000000000000001</v>
      </c>
      <c r="EG116" s="4">
        <v>0.14000000000000001</v>
      </c>
      <c r="EH116" s="4">
        <v>0.14000000000000001</v>
      </c>
      <c r="EI116" s="4">
        <v>0.14000000000000001</v>
      </c>
      <c r="EJ116" s="4">
        <v>0.14000000000000001</v>
      </c>
      <c r="EL116" s="4">
        <v>0.14000000000000001</v>
      </c>
      <c r="EM116" s="4">
        <v>0.14000000000000001</v>
      </c>
      <c r="EN116" s="4">
        <v>0.14000000000000001</v>
      </c>
      <c r="EO116" s="4">
        <v>0.14000000000000001</v>
      </c>
      <c r="EP116" s="4">
        <v>0.14000000000000001</v>
      </c>
      <c r="EQ116" s="4">
        <v>0.14000000000000001</v>
      </c>
      <c r="ES116" s="4">
        <v>0.14000000000000001</v>
      </c>
      <c r="ET116" s="4">
        <v>0.14000000000000001</v>
      </c>
      <c r="EZ116" s="4">
        <v>0.14000000000000001</v>
      </c>
      <c r="FA116" s="4">
        <v>0.14000000000000001</v>
      </c>
      <c r="FB116" s="4">
        <v>0.14000000000000001</v>
      </c>
      <c r="FC116" s="4">
        <v>0.14000000000000001</v>
      </c>
      <c r="FD116" s="4">
        <v>0.14000000000000001</v>
      </c>
      <c r="FE116" s="4">
        <v>0.14000000000000001</v>
      </c>
      <c r="FG116" s="4">
        <v>0.14000000000000001</v>
      </c>
      <c r="FH116" s="4">
        <v>0.14000000000000001</v>
      </c>
      <c r="FI116" s="4">
        <v>0.14000000000000001</v>
      </c>
      <c r="FJ116" s="4">
        <v>0.14000000000000001</v>
      </c>
      <c r="FK116" s="4">
        <v>0.14000000000000001</v>
      </c>
      <c r="FL116" s="4">
        <v>0.14000000000000001</v>
      </c>
      <c r="FN116" s="4">
        <v>0.14000000000000001</v>
      </c>
      <c r="FO116" s="4">
        <v>0.14000000000000001</v>
      </c>
      <c r="FP116" s="4">
        <v>0.14000000000000001</v>
      </c>
      <c r="FQ116" s="4">
        <v>0.14000000000000001</v>
      </c>
      <c r="FR116" s="4">
        <v>0.14000000000000001</v>
      </c>
      <c r="FS116" s="4">
        <v>0.14000000000000001</v>
      </c>
      <c r="FU116" s="4">
        <v>0.14000000000000001</v>
      </c>
      <c r="FV116" s="4">
        <v>0.14000000000000001</v>
      </c>
      <c r="FW116" s="4">
        <v>0.14000000000000001</v>
      </c>
      <c r="FX116" s="4">
        <v>0.14000000000000001</v>
      </c>
      <c r="FY116" s="4">
        <v>0.14000000000000001</v>
      </c>
      <c r="FZ116" s="4">
        <v>0.14000000000000001</v>
      </c>
      <c r="GB116" s="4">
        <v>0.14000000000000001</v>
      </c>
      <c r="GC116" s="4">
        <v>0.14000000000000001</v>
      </c>
      <c r="GD116" s="4">
        <v>0.14000000000000001</v>
      </c>
      <c r="GE116" s="4">
        <v>0.14000000000000001</v>
      </c>
      <c r="GF116" s="4">
        <v>0.14000000000000001</v>
      </c>
      <c r="GG116" s="4">
        <v>0.14000000000000001</v>
      </c>
      <c r="GI116" s="4">
        <v>0.14000000000000001</v>
      </c>
      <c r="GJ116" s="4">
        <v>0.14000000000000001</v>
      </c>
      <c r="GK116" s="4">
        <v>0.14000000000000001</v>
      </c>
      <c r="GL116" s="4">
        <v>0.14000000000000001</v>
      </c>
      <c r="GM116" s="4">
        <v>0.14000000000000001</v>
      </c>
      <c r="GN116" s="4">
        <v>0.14000000000000001</v>
      </c>
      <c r="GP116" s="4">
        <v>0.14000000000000001</v>
      </c>
      <c r="GQ116" s="4">
        <v>0.14000000000000001</v>
      </c>
      <c r="GR116" s="4">
        <v>0.14000000000000001</v>
      </c>
      <c r="GS116" s="4">
        <v>0.14000000000000001</v>
      </c>
      <c r="GT116" s="4">
        <v>0.14000000000000001</v>
      </c>
      <c r="GU116" s="4">
        <v>0.14000000000000001</v>
      </c>
      <c r="GW116" s="4">
        <v>0.14000000000000001</v>
      </c>
      <c r="GX116" s="4">
        <v>0.14000000000000001</v>
      </c>
      <c r="GY116" s="4">
        <v>0.14000000000000001</v>
      </c>
      <c r="GZ116" s="4">
        <v>0.14000000000000001</v>
      </c>
      <c r="HA116" s="4">
        <v>0.14000000000000001</v>
      </c>
      <c r="HB116" s="4">
        <v>0.14000000000000001</v>
      </c>
      <c r="HD116" s="4">
        <v>0.14000000000000001</v>
      </c>
      <c r="HE116" s="4">
        <v>0.14000000000000001</v>
      </c>
      <c r="HF116" s="4">
        <v>0.14000000000000001</v>
      </c>
      <c r="HG116" s="4">
        <v>0.14000000000000001</v>
      </c>
      <c r="HH116" s="4">
        <v>0.14000000000000001</v>
      </c>
      <c r="HI116" s="4">
        <v>0.14000000000000001</v>
      </c>
      <c r="HK116" s="4">
        <v>0.14000000000000001</v>
      </c>
      <c r="HL116" s="4">
        <v>0.14000000000000001</v>
      </c>
      <c r="HM116" s="4">
        <v>0.14000000000000001</v>
      </c>
      <c r="HN116" s="4">
        <v>0.14000000000000001</v>
      </c>
      <c r="HO116" s="4">
        <v>0.14000000000000001</v>
      </c>
      <c r="HP116" s="4">
        <v>0.14000000000000001</v>
      </c>
      <c r="HR116" s="4">
        <v>0.14000000000000001</v>
      </c>
      <c r="HS116" s="4">
        <v>0.14000000000000001</v>
      </c>
      <c r="HT116" s="4">
        <v>0.14000000000000001</v>
      </c>
      <c r="HU116" s="4">
        <v>0.14000000000000001</v>
      </c>
      <c r="HV116" s="4">
        <v>0.14000000000000001</v>
      </c>
      <c r="HW116" s="4">
        <v>0.14000000000000001</v>
      </c>
      <c r="HY116" s="4">
        <v>0.14000000000000001</v>
      </c>
      <c r="HZ116" s="4">
        <v>0.14000000000000001</v>
      </c>
      <c r="IA116" s="4">
        <v>0.14000000000000001</v>
      </c>
      <c r="IB116" s="4">
        <v>0.14000000000000001</v>
      </c>
      <c r="IC116" s="4">
        <v>0.14000000000000001</v>
      </c>
      <c r="ID116" s="4">
        <v>0.14000000000000001</v>
      </c>
      <c r="IF116" s="4">
        <v>0.14000000000000001</v>
      </c>
      <c r="IG116" s="4">
        <v>0.14000000000000001</v>
      </c>
      <c r="IH116" s="4">
        <v>0.14000000000000001</v>
      </c>
      <c r="II116" s="4">
        <v>0.14000000000000001</v>
      </c>
      <c r="IJ116" s="4">
        <v>0.14000000000000001</v>
      </c>
      <c r="IK116" s="4">
        <v>0.14000000000000001</v>
      </c>
      <c r="IM116" s="4">
        <v>0.14000000000000001</v>
      </c>
      <c r="IN116" s="4">
        <v>0.14000000000000001</v>
      </c>
      <c r="IP116" s="4">
        <v>0.14000000000000001</v>
      </c>
      <c r="IQ116" s="4">
        <v>0.14000000000000001</v>
      </c>
      <c r="IR116" s="4">
        <v>0.14000000000000001</v>
      </c>
      <c r="IT116" s="4">
        <v>0.14000000000000001</v>
      </c>
      <c r="IU116" s="4">
        <v>0.14000000000000001</v>
      </c>
      <c r="IV116" s="4">
        <v>0.14000000000000001</v>
      </c>
      <c r="IW116" s="4">
        <v>0.14000000000000001</v>
      </c>
      <c r="IX116" s="4">
        <v>0.14000000000000001</v>
      </c>
      <c r="IY116" s="4">
        <v>0.14000000000000001</v>
      </c>
      <c r="JA116" s="4">
        <v>0.14000000000000001</v>
      </c>
      <c r="JB116" s="4">
        <v>0.14000000000000001</v>
      </c>
      <c r="JC116" s="4">
        <v>0.14000000000000001</v>
      </c>
      <c r="JD116" s="4">
        <v>0.14000000000000001</v>
      </c>
      <c r="JE116" s="4">
        <v>0.14000000000000001</v>
      </c>
      <c r="JF116" s="4">
        <v>0.14000000000000001</v>
      </c>
      <c r="JH116" s="4">
        <v>0.14000000000000001</v>
      </c>
      <c r="JI116" s="4">
        <v>0.14000000000000001</v>
      </c>
      <c r="JJ116" s="4">
        <v>0.14000000000000001</v>
      </c>
      <c r="JK116" s="4">
        <v>0.14000000000000001</v>
      </c>
      <c r="JL116" s="4">
        <v>0.14000000000000001</v>
      </c>
      <c r="JM116" s="4">
        <v>0.14000000000000001</v>
      </c>
      <c r="JO116" s="4">
        <v>7.0000000000000007E-2</v>
      </c>
      <c r="JS116" s="4">
        <v>1.38</v>
      </c>
      <c r="JT116" s="4">
        <v>2.76</v>
      </c>
      <c r="JV116" s="4">
        <v>2.76</v>
      </c>
      <c r="JW116" s="4">
        <v>2.76</v>
      </c>
      <c r="JX116" s="4">
        <v>3.22</v>
      </c>
      <c r="JY116" s="4">
        <v>3.69</v>
      </c>
      <c r="JZ116" s="4">
        <v>11.06</v>
      </c>
      <c r="KA116" s="4">
        <v>18.43</v>
      </c>
      <c r="KC116" s="4">
        <v>11.06</v>
      </c>
      <c r="KD116" s="4">
        <v>3.69</v>
      </c>
      <c r="KE116" s="4">
        <v>4.6100000000000003</v>
      </c>
      <c r="KF116" s="4">
        <v>5.53</v>
      </c>
      <c r="KG116" s="4">
        <v>2.76</v>
      </c>
      <c r="YA116" s="4">
        <v>0.34</v>
      </c>
      <c r="YC116" s="4">
        <v>1.38</v>
      </c>
      <c r="YD116" s="4">
        <v>1.38</v>
      </c>
      <c r="YE116" s="4">
        <v>1.38</v>
      </c>
      <c r="YF116" s="4">
        <v>1.38</v>
      </c>
      <c r="YG116" s="4">
        <v>1.38</v>
      </c>
      <c r="YH116" s="4">
        <v>1.38</v>
      </c>
      <c r="YJ116" s="4">
        <v>1.38</v>
      </c>
      <c r="YK116" s="4">
        <v>1.03</v>
      </c>
    </row>
    <row r="117" spans="1:661" hidden="1">
      <c r="A117" s="764" t="s">
        <v>950</v>
      </c>
      <c r="B117" s="764"/>
      <c r="C117" s="764"/>
      <c r="D117" s="764"/>
      <c r="E117" s="764">
        <v>50</v>
      </c>
      <c r="F117" s="764">
        <v>11.3</v>
      </c>
      <c r="G117" s="764">
        <v>61250</v>
      </c>
      <c r="H117" s="772"/>
      <c r="I117" s="764">
        <f t="shared" si="8"/>
        <v>11.3</v>
      </c>
      <c r="J117" s="4">
        <v>0.19</v>
      </c>
      <c r="K117" s="4">
        <v>0.19</v>
      </c>
      <c r="L117" s="4">
        <v>0.19</v>
      </c>
      <c r="M117" s="4">
        <v>0.19</v>
      </c>
      <c r="N117" s="4">
        <v>0.19</v>
      </c>
      <c r="P117" s="4">
        <v>0.19</v>
      </c>
      <c r="Q117" s="4">
        <v>0.19</v>
      </c>
      <c r="R117" s="4">
        <v>0.19</v>
      </c>
      <c r="BX117" s="4">
        <v>0.05</v>
      </c>
      <c r="BY117" s="4">
        <v>0.05</v>
      </c>
      <c r="CA117" s="4">
        <v>0.05</v>
      </c>
      <c r="CB117" s="4">
        <v>0.05</v>
      </c>
      <c r="CC117" s="4">
        <v>0.05</v>
      </c>
      <c r="CD117" s="4">
        <v>0.05</v>
      </c>
      <c r="CJ117" s="4">
        <v>0.06</v>
      </c>
      <c r="CK117" s="4">
        <v>0.06</v>
      </c>
      <c r="CL117" s="4">
        <v>0.06</v>
      </c>
      <c r="CM117" s="4">
        <v>0.06</v>
      </c>
      <c r="CO117" s="4">
        <v>0.06</v>
      </c>
      <c r="CP117" s="4">
        <v>0.06</v>
      </c>
      <c r="CQ117" s="4">
        <v>0.06</v>
      </c>
      <c r="CR117" s="4">
        <v>0.06</v>
      </c>
      <c r="CS117" s="4">
        <v>0.06</v>
      </c>
      <c r="CT117" s="4">
        <v>0.06</v>
      </c>
      <c r="CV117" s="4">
        <v>0.06</v>
      </c>
      <c r="CW117" s="4">
        <v>0.06</v>
      </c>
      <c r="CX117" s="4">
        <v>0.06</v>
      </c>
      <c r="CY117" s="4">
        <v>0.06</v>
      </c>
      <c r="CZ117" s="4">
        <v>0.06</v>
      </c>
      <c r="DA117" s="4">
        <v>0.06</v>
      </c>
      <c r="DC117" s="4">
        <v>0.06</v>
      </c>
      <c r="DD117" s="4">
        <v>0.06</v>
      </c>
      <c r="DE117" s="4">
        <v>0.06</v>
      </c>
      <c r="DF117" s="4">
        <v>0.06</v>
      </c>
      <c r="DG117" s="4">
        <v>0.06</v>
      </c>
      <c r="DH117" s="4">
        <v>0.06</v>
      </c>
      <c r="DJ117" s="4">
        <v>0.06</v>
      </c>
      <c r="DK117" s="4">
        <v>0.06</v>
      </c>
      <c r="DL117" s="4">
        <v>0.06</v>
      </c>
      <c r="DM117" s="4">
        <v>0.06</v>
      </c>
      <c r="DN117" s="4">
        <v>0.06</v>
      </c>
      <c r="DO117" s="4">
        <v>0.06</v>
      </c>
      <c r="DQ117" s="4">
        <v>0.06</v>
      </c>
      <c r="DR117" s="4">
        <v>0.06</v>
      </c>
      <c r="DS117" s="4">
        <v>0.06</v>
      </c>
      <c r="DT117" s="4">
        <v>0.06</v>
      </c>
      <c r="DU117" s="4">
        <v>0.06</v>
      </c>
      <c r="DV117" s="4">
        <v>0.06</v>
      </c>
      <c r="DX117" s="4">
        <v>0.06</v>
      </c>
      <c r="DY117" s="4">
        <v>0.06</v>
      </c>
      <c r="DZ117" s="4">
        <v>0.06</v>
      </c>
      <c r="EA117" s="4">
        <v>0.06</v>
      </c>
      <c r="EB117" s="4">
        <v>0.06</v>
      </c>
      <c r="EC117" s="4">
        <v>0.06</v>
      </c>
      <c r="EE117" s="4">
        <v>0.06</v>
      </c>
      <c r="EF117" s="4">
        <v>0.06</v>
      </c>
      <c r="EG117" s="4">
        <v>0.06</v>
      </c>
      <c r="EH117" s="4">
        <v>0.06</v>
      </c>
      <c r="EI117" s="4">
        <v>0.06</v>
      </c>
      <c r="EJ117" s="4">
        <v>0.06</v>
      </c>
      <c r="EL117" s="4">
        <v>0.06</v>
      </c>
      <c r="EM117" s="4">
        <v>0.06</v>
      </c>
      <c r="EN117" s="4">
        <v>0.06</v>
      </c>
      <c r="EO117" s="4">
        <v>0.06</v>
      </c>
      <c r="EP117" s="4">
        <v>0.06</v>
      </c>
      <c r="EQ117" s="4">
        <v>0.06</v>
      </c>
      <c r="ES117" s="4">
        <v>0.06</v>
      </c>
      <c r="ET117" s="4">
        <v>0.06</v>
      </c>
      <c r="EZ117" s="4">
        <v>0.06</v>
      </c>
      <c r="FA117" s="4">
        <v>0.06</v>
      </c>
      <c r="FB117" s="4">
        <v>0.06</v>
      </c>
      <c r="FC117" s="4">
        <v>0.06</v>
      </c>
      <c r="FD117" s="4">
        <v>0.06</v>
      </c>
      <c r="FE117" s="4">
        <v>0.06</v>
      </c>
      <c r="FG117" s="4">
        <v>0.06</v>
      </c>
      <c r="FH117" s="4">
        <v>0.06</v>
      </c>
      <c r="FI117" s="4">
        <v>0.06</v>
      </c>
      <c r="FJ117" s="4">
        <v>0.06</v>
      </c>
      <c r="FK117" s="4">
        <v>0.06</v>
      </c>
      <c r="FL117" s="4">
        <v>0.06</v>
      </c>
      <c r="FN117" s="4">
        <v>0.06</v>
      </c>
      <c r="FO117" s="4">
        <v>0.06</v>
      </c>
      <c r="FP117" s="4">
        <v>0.06</v>
      </c>
      <c r="FQ117" s="4">
        <v>0.06</v>
      </c>
      <c r="FR117" s="4">
        <v>0.06</v>
      </c>
      <c r="FS117" s="4">
        <v>0.06</v>
      </c>
      <c r="FU117" s="4">
        <v>0.06</v>
      </c>
      <c r="FV117" s="4">
        <v>0.06</v>
      </c>
      <c r="FW117" s="4">
        <v>0.06</v>
      </c>
      <c r="FX117" s="4">
        <v>0.06</v>
      </c>
      <c r="FY117" s="4">
        <v>0.06</v>
      </c>
      <c r="FZ117" s="4">
        <v>0.06</v>
      </c>
      <c r="GB117" s="4">
        <v>0.06</v>
      </c>
      <c r="GC117" s="4">
        <v>0.06</v>
      </c>
      <c r="GD117" s="4">
        <v>0.06</v>
      </c>
      <c r="GE117" s="4">
        <v>0.06</v>
      </c>
      <c r="GF117" s="4">
        <v>0.06</v>
      </c>
      <c r="GG117" s="4">
        <v>0.06</v>
      </c>
      <c r="GI117" s="4">
        <v>0.06</v>
      </c>
      <c r="GJ117" s="4">
        <v>0.06</v>
      </c>
      <c r="GK117" s="4">
        <v>0.06</v>
      </c>
      <c r="GL117" s="4">
        <v>0.06</v>
      </c>
      <c r="GM117" s="4">
        <v>0.06</v>
      </c>
      <c r="GN117" s="4">
        <v>0.06</v>
      </c>
      <c r="GP117" s="4">
        <v>0.06</v>
      </c>
      <c r="GQ117" s="4">
        <v>0.06</v>
      </c>
      <c r="GR117" s="4">
        <v>0.06</v>
      </c>
      <c r="GS117" s="4">
        <v>0.06</v>
      </c>
      <c r="GT117" s="4">
        <v>0.06</v>
      </c>
      <c r="GU117" s="4">
        <v>0.06</v>
      </c>
      <c r="GW117" s="4">
        <v>0.06</v>
      </c>
      <c r="GX117" s="4">
        <v>0.06</v>
      </c>
      <c r="GY117" s="4">
        <v>0.06</v>
      </c>
      <c r="GZ117" s="4">
        <v>0.06</v>
      </c>
      <c r="HA117" s="4">
        <v>0.06</v>
      </c>
      <c r="HB117" s="4">
        <v>0.06</v>
      </c>
      <c r="HD117" s="4">
        <v>0.06</v>
      </c>
      <c r="HE117" s="4">
        <v>0.06</v>
      </c>
      <c r="HF117" s="4">
        <v>0.06</v>
      </c>
      <c r="HG117" s="4">
        <v>0.06</v>
      </c>
      <c r="HH117" s="4">
        <v>0.06</v>
      </c>
      <c r="HI117" s="4">
        <v>0.06</v>
      </c>
      <c r="HK117" s="4">
        <v>0.06</v>
      </c>
      <c r="HL117" s="4">
        <v>0.06</v>
      </c>
      <c r="HM117" s="4">
        <v>0.06</v>
      </c>
      <c r="HN117" s="4">
        <v>0.06</v>
      </c>
      <c r="HO117" s="4">
        <v>0.06</v>
      </c>
      <c r="HP117" s="4">
        <v>0.06</v>
      </c>
      <c r="HR117" s="4">
        <v>0.06</v>
      </c>
      <c r="HS117" s="4">
        <v>0.06</v>
      </c>
      <c r="HT117" s="4">
        <v>0.06</v>
      </c>
      <c r="HU117" s="4">
        <v>0.06</v>
      </c>
      <c r="HV117" s="4">
        <v>0.06</v>
      </c>
      <c r="HW117" s="4">
        <v>0.06</v>
      </c>
      <c r="HY117" s="4">
        <v>0.06</v>
      </c>
      <c r="HZ117" s="4">
        <v>0.06</v>
      </c>
      <c r="IA117" s="4">
        <v>0.06</v>
      </c>
      <c r="IB117" s="4">
        <v>0.06</v>
      </c>
      <c r="IC117" s="4">
        <v>0.06</v>
      </c>
      <c r="ID117" s="4">
        <v>0.06</v>
      </c>
      <c r="IF117" s="4">
        <v>0.06</v>
      </c>
      <c r="IG117" s="4">
        <v>0.06</v>
      </c>
      <c r="IH117" s="4">
        <v>0.06</v>
      </c>
      <c r="II117" s="4">
        <v>0.06</v>
      </c>
      <c r="IJ117" s="4">
        <v>0.06</v>
      </c>
      <c r="IK117" s="4">
        <v>0.06</v>
      </c>
      <c r="IM117" s="4">
        <v>0.06</v>
      </c>
      <c r="IN117" s="4">
        <v>0.06</v>
      </c>
      <c r="IP117" s="4">
        <v>0.06</v>
      </c>
      <c r="IQ117" s="4">
        <v>0.06</v>
      </c>
      <c r="IR117" s="4">
        <v>0.06</v>
      </c>
      <c r="IT117" s="4">
        <v>0.06</v>
      </c>
      <c r="IU117" s="4">
        <v>0.06</v>
      </c>
      <c r="IV117" s="4">
        <v>0.06</v>
      </c>
      <c r="IW117" s="4">
        <v>0.06</v>
      </c>
      <c r="IX117" s="4">
        <v>0.06</v>
      </c>
      <c r="IY117" s="4">
        <v>0.06</v>
      </c>
      <c r="JA117" s="4">
        <v>0.06</v>
      </c>
      <c r="JB117" s="4">
        <v>0.06</v>
      </c>
      <c r="JC117" s="4">
        <v>0.06</v>
      </c>
      <c r="JD117" s="4">
        <v>0.06</v>
      </c>
      <c r="JE117" s="4">
        <v>0.06</v>
      </c>
      <c r="JF117" s="4">
        <v>0.06</v>
      </c>
      <c r="JH117" s="4">
        <v>0.06</v>
      </c>
      <c r="JI117" s="4">
        <v>0.06</v>
      </c>
      <c r="JJ117" s="4">
        <v>0.06</v>
      </c>
      <c r="JK117" s="4">
        <v>0.06</v>
      </c>
      <c r="JL117" s="4">
        <v>0.06</v>
      </c>
      <c r="JM117" s="4">
        <v>0.06</v>
      </c>
      <c r="JO117" s="4">
        <v>0.03</v>
      </c>
      <c r="JX117" s="4">
        <v>0.63</v>
      </c>
      <c r="JY117" s="4">
        <v>1.26</v>
      </c>
      <c r="JZ117" s="4">
        <v>1.26</v>
      </c>
      <c r="KA117" s="4">
        <v>1.26</v>
      </c>
      <c r="KC117" s="4">
        <v>1.47</v>
      </c>
      <c r="KD117" s="4">
        <v>1.68</v>
      </c>
      <c r="KE117" s="4">
        <v>5.03</v>
      </c>
      <c r="KF117" s="4">
        <v>8.3800000000000008</v>
      </c>
      <c r="KG117" s="4">
        <v>5.03</v>
      </c>
      <c r="KH117" s="4">
        <v>1.68</v>
      </c>
      <c r="KJ117" s="4">
        <v>2.09</v>
      </c>
      <c r="KK117" s="4">
        <v>2.5099999999999998</v>
      </c>
      <c r="KL117" s="4">
        <v>1.26</v>
      </c>
      <c r="YA117" s="4">
        <v>0.16</v>
      </c>
      <c r="YC117" s="4">
        <v>0.63</v>
      </c>
      <c r="YD117" s="4">
        <v>0.63</v>
      </c>
      <c r="YE117" s="4">
        <v>0.63</v>
      </c>
      <c r="YF117" s="4">
        <v>0.63</v>
      </c>
      <c r="YG117" s="4">
        <v>0.63</v>
      </c>
      <c r="YH117" s="4">
        <v>0.63</v>
      </c>
      <c r="YJ117" s="4">
        <v>0.63</v>
      </c>
      <c r="YK117" s="4">
        <v>0.47</v>
      </c>
    </row>
    <row r="118" spans="1:661" hidden="1">
      <c r="A118" s="764" t="s">
        <v>951</v>
      </c>
      <c r="B118" s="764"/>
      <c r="C118" s="764"/>
      <c r="D118" s="764"/>
      <c r="E118" s="764">
        <v>465</v>
      </c>
      <c r="F118" s="764">
        <v>374.24</v>
      </c>
      <c r="G118" s="764">
        <v>492900</v>
      </c>
      <c r="H118" s="772"/>
      <c r="I118" s="764">
        <f t="shared" si="8"/>
        <v>374.24</v>
      </c>
      <c r="J118" s="4">
        <v>1.74</v>
      </c>
      <c r="K118" s="4">
        <v>1.74</v>
      </c>
      <c r="L118" s="4">
        <v>1.74</v>
      </c>
      <c r="M118" s="4">
        <v>1.74</v>
      </c>
      <c r="N118" s="4">
        <v>1.74</v>
      </c>
      <c r="P118" s="4">
        <v>1.74</v>
      </c>
      <c r="Q118" s="4">
        <v>1.74</v>
      </c>
      <c r="R118" s="4">
        <v>1.74</v>
      </c>
      <c r="BX118" s="4">
        <v>0.44</v>
      </c>
      <c r="BY118" s="4">
        <v>0.44</v>
      </c>
      <c r="CA118" s="4">
        <v>0.44</v>
      </c>
      <c r="CB118" s="4">
        <v>0.44</v>
      </c>
      <c r="CC118" s="4">
        <v>0.44</v>
      </c>
      <c r="CD118" s="4">
        <v>0.44</v>
      </c>
      <c r="CJ118" s="4">
        <v>0.57999999999999996</v>
      </c>
      <c r="CK118" s="4">
        <v>0.57999999999999996</v>
      </c>
      <c r="CL118" s="4">
        <v>0.57999999999999996</v>
      </c>
      <c r="CM118" s="4">
        <v>0.57999999999999996</v>
      </c>
      <c r="CO118" s="4">
        <v>0.57999999999999996</v>
      </c>
      <c r="CP118" s="4">
        <v>0.57999999999999996</v>
      </c>
      <c r="CQ118" s="4">
        <v>0.57999999999999996</v>
      </c>
      <c r="CR118" s="4">
        <v>0.57999999999999996</v>
      </c>
      <c r="CS118" s="4">
        <v>0.57999999999999996</v>
      </c>
      <c r="CT118" s="4">
        <v>0.57999999999999996</v>
      </c>
      <c r="CV118" s="4">
        <v>0.57999999999999996</v>
      </c>
      <c r="CW118" s="4">
        <v>0.57999999999999996</v>
      </c>
      <c r="CX118" s="4">
        <v>0.57999999999999996</v>
      </c>
      <c r="CY118" s="4">
        <v>0.57999999999999996</v>
      </c>
      <c r="CZ118" s="4">
        <v>0.57999999999999996</v>
      </c>
      <c r="DA118" s="4">
        <v>0.57999999999999996</v>
      </c>
      <c r="DC118" s="4">
        <v>0.57999999999999996</v>
      </c>
      <c r="DD118" s="4">
        <v>0.57999999999999996</v>
      </c>
      <c r="DE118" s="4">
        <v>0.57999999999999996</v>
      </c>
      <c r="DF118" s="4">
        <v>0.57999999999999996</v>
      </c>
      <c r="DG118" s="4">
        <v>0.57999999999999996</v>
      </c>
      <c r="DH118" s="4">
        <v>0.57999999999999996</v>
      </c>
      <c r="DJ118" s="4">
        <v>0.57999999999999996</v>
      </c>
      <c r="DK118" s="4">
        <v>0.57999999999999996</v>
      </c>
      <c r="DL118" s="4">
        <v>0.57999999999999996</v>
      </c>
      <c r="DM118" s="4">
        <v>0.57999999999999996</v>
      </c>
      <c r="DN118" s="4">
        <v>0.57999999999999996</v>
      </c>
      <c r="DO118" s="4">
        <v>0.57999999999999996</v>
      </c>
      <c r="DQ118" s="4">
        <v>0.57999999999999996</v>
      </c>
      <c r="DR118" s="4">
        <v>0.57999999999999996</v>
      </c>
      <c r="DS118" s="4">
        <v>0.57999999999999996</v>
      </c>
      <c r="DT118" s="4">
        <v>0.57999999999999996</v>
      </c>
      <c r="DU118" s="4">
        <v>0.57999999999999996</v>
      </c>
      <c r="DV118" s="4">
        <v>0.57999999999999996</v>
      </c>
      <c r="DX118" s="4">
        <v>2.4900000000000002</v>
      </c>
      <c r="DY118" s="4">
        <v>4.4000000000000004</v>
      </c>
      <c r="DZ118" s="4">
        <v>4.4000000000000004</v>
      </c>
      <c r="EA118" s="4">
        <v>4.4000000000000004</v>
      </c>
      <c r="EB118" s="4">
        <v>4.4000000000000004</v>
      </c>
      <c r="EC118" s="4">
        <v>4.4000000000000004</v>
      </c>
      <c r="EE118" s="4">
        <v>4.4000000000000004</v>
      </c>
      <c r="EF118" s="4">
        <v>4.2699999999999996</v>
      </c>
      <c r="EG118" s="4">
        <v>4.1399999999999997</v>
      </c>
      <c r="EH118" s="4">
        <v>4.1399999999999997</v>
      </c>
      <c r="EI118" s="4">
        <v>4.1399999999999997</v>
      </c>
      <c r="EJ118" s="4">
        <v>4.1399999999999997</v>
      </c>
      <c r="EL118" s="4">
        <v>11.26</v>
      </c>
      <c r="EM118" s="4">
        <v>18.38</v>
      </c>
      <c r="EN118" s="4">
        <v>18.38</v>
      </c>
      <c r="EO118" s="4">
        <v>18.38</v>
      </c>
      <c r="EP118" s="4">
        <v>18.38</v>
      </c>
      <c r="EQ118" s="4">
        <v>11.26</v>
      </c>
      <c r="ES118" s="4">
        <v>4.1399999999999997</v>
      </c>
      <c r="ET118" s="4">
        <v>4.1399999999999997</v>
      </c>
      <c r="EZ118" s="4">
        <v>4.1399999999999997</v>
      </c>
      <c r="FA118" s="4">
        <v>4.1399999999999997</v>
      </c>
      <c r="FB118" s="4">
        <v>4.59</v>
      </c>
      <c r="FC118" s="4">
        <v>5.03</v>
      </c>
      <c r="FD118" s="4">
        <v>5.03</v>
      </c>
      <c r="FE118" s="4">
        <v>5.03</v>
      </c>
      <c r="FG118" s="4">
        <v>5.03</v>
      </c>
      <c r="FH118" s="4">
        <v>5.03</v>
      </c>
      <c r="FI118" s="4">
        <v>2.81</v>
      </c>
      <c r="FJ118" s="4">
        <v>0.57999999999999996</v>
      </c>
      <c r="FK118" s="4">
        <v>0.57999999999999996</v>
      </c>
      <c r="FL118" s="4">
        <v>0.57999999999999996</v>
      </c>
      <c r="FN118" s="4">
        <v>0.57999999999999996</v>
      </c>
      <c r="FO118" s="4">
        <v>0.57999999999999996</v>
      </c>
      <c r="FP118" s="4">
        <v>0.57999999999999996</v>
      </c>
      <c r="FQ118" s="4">
        <v>0.57999999999999996</v>
      </c>
      <c r="FR118" s="4">
        <v>0.57999999999999996</v>
      </c>
      <c r="FS118" s="4">
        <v>0.57999999999999996</v>
      </c>
      <c r="FU118" s="4">
        <v>0.57999999999999996</v>
      </c>
      <c r="FV118" s="4">
        <v>0.57999999999999996</v>
      </c>
      <c r="FW118" s="4">
        <v>0.57999999999999996</v>
      </c>
      <c r="FX118" s="4">
        <v>0.57999999999999996</v>
      </c>
      <c r="FY118" s="4">
        <v>0.57999999999999996</v>
      </c>
      <c r="FZ118" s="4">
        <v>0.57999999999999996</v>
      </c>
      <c r="GB118" s="4">
        <v>0.57999999999999996</v>
      </c>
      <c r="GC118" s="4">
        <v>0.57999999999999996</v>
      </c>
      <c r="GD118" s="4">
        <v>0.57999999999999996</v>
      </c>
      <c r="GE118" s="4">
        <v>0.57999999999999996</v>
      </c>
      <c r="GF118" s="4">
        <v>0.57999999999999996</v>
      </c>
      <c r="GG118" s="4">
        <v>0.57999999999999996</v>
      </c>
      <c r="GI118" s="4">
        <v>0.57999999999999996</v>
      </c>
      <c r="GJ118" s="4">
        <v>0.57999999999999996</v>
      </c>
      <c r="GK118" s="4">
        <v>0.57999999999999996</v>
      </c>
      <c r="GL118" s="4">
        <v>0.57999999999999996</v>
      </c>
      <c r="GM118" s="4">
        <v>0.57999999999999996</v>
      </c>
      <c r="GN118" s="4">
        <v>0.57999999999999996</v>
      </c>
      <c r="GP118" s="4">
        <v>0.57999999999999996</v>
      </c>
      <c r="GQ118" s="4">
        <v>0.57999999999999996</v>
      </c>
      <c r="GR118" s="4">
        <v>0.57999999999999996</v>
      </c>
      <c r="GS118" s="4">
        <v>0.57999999999999996</v>
      </c>
      <c r="GT118" s="4">
        <v>0.57999999999999996</v>
      </c>
      <c r="GU118" s="4">
        <v>0.57999999999999996</v>
      </c>
      <c r="GW118" s="4">
        <v>0.57999999999999996</v>
      </c>
      <c r="GX118" s="4">
        <v>0.57999999999999996</v>
      </c>
      <c r="GY118" s="4">
        <v>0.57999999999999996</v>
      </c>
      <c r="GZ118" s="4">
        <v>0.57999999999999996</v>
      </c>
      <c r="HA118" s="4">
        <v>0.57999999999999996</v>
      </c>
      <c r="HB118" s="4">
        <v>0.57999999999999996</v>
      </c>
      <c r="HD118" s="4">
        <v>0.57999999999999996</v>
      </c>
      <c r="HE118" s="4">
        <v>0.57999999999999996</v>
      </c>
      <c r="HF118" s="4">
        <v>0.57999999999999996</v>
      </c>
      <c r="HG118" s="4">
        <v>0.57999999999999996</v>
      </c>
      <c r="HH118" s="4">
        <v>0.57999999999999996</v>
      </c>
      <c r="HI118" s="4">
        <v>0.57999999999999996</v>
      </c>
      <c r="HK118" s="4">
        <v>0.57999999999999996</v>
      </c>
      <c r="HL118" s="4">
        <v>0.57999999999999996</v>
      </c>
      <c r="HM118" s="4">
        <v>0.57999999999999996</v>
      </c>
      <c r="HN118" s="4">
        <v>0.57999999999999996</v>
      </c>
      <c r="HO118" s="4">
        <v>0.57999999999999996</v>
      </c>
      <c r="HP118" s="4">
        <v>0.57999999999999996</v>
      </c>
      <c r="HR118" s="4">
        <v>0.57999999999999996</v>
      </c>
      <c r="HS118" s="4">
        <v>0.57999999999999996</v>
      </c>
      <c r="HT118" s="4">
        <v>0.57999999999999996</v>
      </c>
      <c r="HU118" s="4">
        <v>0.57999999999999996</v>
      </c>
      <c r="HV118" s="4">
        <v>0.57999999999999996</v>
      </c>
      <c r="HW118" s="4">
        <v>0.57999999999999996</v>
      </c>
      <c r="HY118" s="4">
        <v>0.57999999999999996</v>
      </c>
      <c r="HZ118" s="4">
        <v>0.57999999999999996</v>
      </c>
      <c r="IA118" s="4">
        <v>0.57999999999999996</v>
      </c>
      <c r="IB118" s="4">
        <v>0.57999999999999996</v>
      </c>
      <c r="IC118" s="4">
        <v>0.57999999999999996</v>
      </c>
      <c r="ID118" s="4">
        <v>0.57999999999999996</v>
      </c>
      <c r="IF118" s="4">
        <v>0.57999999999999996</v>
      </c>
      <c r="IG118" s="4">
        <v>0.57999999999999996</v>
      </c>
      <c r="IH118" s="4">
        <v>0.57999999999999996</v>
      </c>
      <c r="II118" s="4">
        <v>0.57999999999999996</v>
      </c>
      <c r="IJ118" s="4">
        <v>0.57999999999999996</v>
      </c>
      <c r="IK118" s="4">
        <v>0.57999999999999996</v>
      </c>
      <c r="IM118" s="4">
        <v>0.57999999999999996</v>
      </c>
      <c r="IN118" s="4">
        <v>0.57999999999999996</v>
      </c>
      <c r="IP118" s="4">
        <v>0.57999999999999996</v>
      </c>
      <c r="IQ118" s="4">
        <v>0.57999999999999996</v>
      </c>
      <c r="IR118" s="4">
        <v>0.57999999999999996</v>
      </c>
      <c r="IT118" s="4">
        <v>0.57999999999999996</v>
      </c>
      <c r="IU118" s="4">
        <v>0.57999999999999996</v>
      </c>
      <c r="IV118" s="4">
        <v>0.57999999999999996</v>
      </c>
      <c r="IW118" s="4">
        <v>1.84</v>
      </c>
      <c r="IX118" s="4">
        <v>3.1</v>
      </c>
      <c r="IY118" s="4">
        <v>3.1</v>
      </c>
      <c r="JA118" s="4">
        <v>3.1</v>
      </c>
      <c r="JB118" s="4">
        <v>3.1</v>
      </c>
      <c r="JC118" s="4">
        <v>2.89</v>
      </c>
      <c r="JD118" s="4">
        <v>2.68</v>
      </c>
      <c r="JE118" s="4">
        <v>2.68</v>
      </c>
      <c r="JF118" s="4">
        <v>2.68</v>
      </c>
      <c r="JH118" s="4">
        <v>6.89</v>
      </c>
      <c r="JI118" s="4">
        <v>11.09</v>
      </c>
      <c r="JJ118" s="4">
        <v>11.09</v>
      </c>
      <c r="JK118" s="4">
        <v>11.09</v>
      </c>
      <c r="JL118" s="4">
        <v>6.89</v>
      </c>
      <c r="JM118" s="4">
        <v>2.68</v>
      </c>
      <c r="JO118" s="4">
        <v>2.39</v>
      </c>
      <c r="JP118" s="4">
        <v>2.1</v>
      </c>
      <c r="JQ118" s="4">
        <v>2.63</v>
      </c>
      <c r="JR118" s="4">
        <v>3.15</v>
      </c>
      <c r="JS118" s="4">
        <v>3.15</v>
      </c>
      <c r="JT118" s="4">
        <v>3.15</v>
      </c>
      <c r="JV118" s="4">
        <v>1.58</v>
      </c>
      <c r="KC118" s="4">
        <v>0.93</v>
      </c>
      <c r="KD118" s="4">
        <v>1.85</v>
      </c>
      <c r="KE118" s="4">
        <v>1.85</v>
      </c>
      <c r="KF118" s="4">
        <v>1.85</v>
      </c>
      <c r="KG118" s="4">
        <v>2.16</v>
      </c>
      <c r="KH118" s="4">
        <v>2.4700000000000002</v>
      </c>
      <c r="KJ118" s="4">
        <v>7.42</v>
      </c>
      <c r="KK118" s="4">
        <v>12.36</v>
      </c>
      <c r="KL118" s="4">
        <v>7.42</v>
      </c>
      <c r="KM118" s="4">
        <v>2.4700000000000002</v>
      </c>
      <c r="KN118" s="4">
        <v>2.4700000000000002</v>
      </c>
      <c r="KO118" s="4">
        <v>2.4700000000000002</v>
      </c>
      <c r="KQ118" s="4">
        <v>2.4700000000000002</v>
      </c>
      <c r="KR118" s="4">
        <v>1.24</v>
      </c>
      <c r="YA118" s="4">
        <v>1.45</v>
      </c>
      <c r="YC118" s="4">
        <v>5.81</v>
      </c>
      <c r="YD118" s="4">
        <v>5.81</v>
      </c>
      <c r="YE118" s="4">
        <v>5.81</v>
      </c>
      <c r="YF118" s="4">
        <v>5.81</v>
      </c>
      <c r="YG118" s="4">
        <v>5.81</v>
      </c>
      <c r="YH118" s="4">
        <v>5.81</v>
      </c>
      <c r="YJ118" s="4">
        <v>5.81</v>
      </c>
      <c r="YK118" s="4">
        <v>4.3600000000000003</v>
      </c>
    </row>
    <row r="119" spans="1:661" hidden="1">
      <c r="A119" s="764" t="s">
        <v>952</v>
      </c>
      <c r="B119" s="764"/>
      <c r="C119" s="764"/>
      <c r="D119" s="764"/>
      <c r="E119" s="764">
        <v>110</v>
      </c>
      <c r="F119" s="764">
        <v>86.86</v>
      </c>
      <c r="G119" s="764">
        <v>24200</v>
      </c>
      <c r="H119" s="772"/>
      <c r="I119" s="764">
        <f t="shared" si="8"/>
        <v>86.86</v>
      </c>
      <c r="J119" s="4">
        <v>0.41</v>
      </c>
      <c r="K119" s="4">
        <v>0.41</v>
      </c>
      <c r="L119" s="4">
        <v>0.41</v>
      </c>
      <c r="M119" s="4">
        <v>0.41</v>
      </c>
      <c r="N119" s="4">
        <v>0.41</v>
      </c>
      <c r="P119" s="4">
        <v>0.41</v>
      </c>
      <c r="Q119" s="4">
        <v>0.41</v>
      </c>
      <c r="R119" s="4">
        <v>0.41</v>
      </c>
      <c r="BX119" s="4">
        <v>0.1</v>
      </c>
      <c r="BY119" s="4">
        <v>0.1</v>
      </c>
      <c r="CA119" s="4">
        <v>0.1</v>
      </c>
      <c r="CB119" s="4">
        <v>0.1</v>
      </c>
      <c r="CC119" s="4">
        <v>0.1</v>
      </c>
      <c r="CD119" s="4">
        <v>0.1</v>
      </c>
      <c r="CJ119" s="4">
        <v>0.14000000000000001</v>
      </c>
      <c r="CK119" s="4">
        <v>0.14000000000000001</v>
      </c>
      <c r="CL119" s="4">
        <v>0.14000000000000001</v>
      </c>
      <c r="CM119" s="4">
        <v>0.14000000000000001</v>
      </c>
      <c r="CO119" s="4">
        <v>0.14000000000000001</v>
      </c>
      <c r="CP119" s="4">
        <v>0.14000000000000001</v>
      </c>
      <c r="CQ119" s="4">
        <v>0.14000000000000001</v>
      </c>
      <c r="CR119" s="4">
        <v>0.14000000000000001</v>
      </c>
      <c r="CS119" s="4">
        <v>0.14000000000000001</v>
      </c>
      <c r="CT119" s="4">
        <v>0.14000000000000001</v>
      </c>
      <c r="CV119" s="4">
        <v>0.14000000000000001</v>
      </c>
      <c r="CW119" s="4">
        <v>0.14000000000000001</v>
      </c>
      <c r="CX119" s="4">
        <v>0.14000000000000001</v>
      </c>
      <c r="CY119" s="4">
        <v>0.14000000000000001</v>
      </c>
      <c r="CZ119" s="4">
        <v>0.14000000000000001</v>
      </c>
      <c r="DA119" s="4">
        <v>0.14000000000000001</v>
      </c>
      <c r="DC119" s="4">
        <v>0.14000000000000001</v>
      </c>
      <c r="DD119" s="4">
        <v>0.14000000000000001</v>
      </c>
      <c r="DE119" s="4">
        <v>0.14000000000000001</v>
      </c>
      <c r="DF119" s="4">
        <v>0.14000000000000001</v>
      </c>
      <c r="DG119" s="4">
        <v>0.14000000000000001</v>
      </c>
      <c r="DH119" s="4">
        <v>0.14000000000000001</v>
      </c>
      <c r="DJ119" s="4">
        <v>0.14000000000000001</v>
      </c>
      <c r="DK119" s="4">
        <v>0.14000000000000001</v>
      </c>
      <c r="DL119" s="4">
        <v>0.14000000000000001</v>
      </c>
      <c r="DM119" s="4">
        <v>0.14000000000000001</v>
      </c>
      <c r="DN119" s="4">
        <v>0.14000000000000001</v>
      </c>
      <c r="DO119" s="4">
        <v>0.14000000000000001</v>
      </c>
      <c r="DQ119" s="4">
        <v>0.14000000000000001</v>
      </c>
      <c r="DR119" s="4">
        <v>0.14000000000000001</v>
      </c>
      <c r="DS119" s="4">
        <v>0.14000000000000001</v>
      </c>
      <c r="DT119" s="4">
        <v>0.14000000000000001</v>
      </c>
      <c r="DU119" s="4">
        <v>0.14000000000000001</v>
      </c>
      <c r="DV119" s="4">
        <v>0.14000000000000001</v>
      </c>
      <c r="DX119" s="4">
        <v>0.14000000000000001</v>
      </c>
      <c r="DY119" s="4">
        <v>0.14000000000000001</v>
      </c>
      <c r="DZ119" s="4">
        <v>0.14000000000000001</v>
      </c>
      <c r="EA119" s="4">
        <v>0.14000000000000001</v>
      </c>
      <c r="EB119" s="4">
        <v>0.14000000000000001</v>
      </c>
      <c r="EC119" s="4">
        <v>0.14000000000000001</v>
      </c>
      <c r="EE119" s="4">
        <v>0.14000000000000001</v>
      </c>
      <c r="EF119" s="4">
        <v>0.14000000000000001</v>
      </c>
      <c r="EG119" s="4">
        <v>0.14000000000000001</v>
      </c>
      <c r="EH119" s="4">
        <v>0.14000000000000001</v>
      </c>
      <c r="EI119" s="4">
        <v>0.14000000000000001</v>
      </c>
      <c r="EJ119" s="4">
        <v>0.14000000000000001</v>
      </c>
      <c r="EL119" s="4">
        <v>0.14000000000000001</v>
      </c>
      <c r="EM119" s="4">
        <v>0.14000000000000001</v>
      </c>
      <c r="EN119" s="4">
        <v>0.14000000000000001</v>
      </c>
      <c r="EO119" s="4">
        <v>0.14000000000000001</v>
      </c>
      <c r="EP119" s="4">
        <v>0.14000000000000001</v>
      </c>
      <c r="EQ119" s="4">
        <v>0.14000000000000001</v>
      </c>
      <c r="ES119" s="4">
        <v>0.14000000000000001</v>
      </c>
      <c r="ET119" s="4">
        <v>0.14000000000000001</v>
      </c>
      <c r="EZ119" s="4">
        <v>0.14000000000000001</v>
      </c>
      <c r="FA119" s="4">
        <v>0.14000000000000001</v>
      </c>
      <c r="FB119" s="4">
        <v>0.14000000000000001</v>
      </c>
      <c r="FC119" s="4">
        <v>0.14000000000000001</v>
      </c>
      <c r="FD119" s="4">
        <v>0.14000000000000001</v>
      </c>
      <c r="FE119" s="4">
        <v>0.14000000000000001</v>
      </c>
      <c r="FG119" s="4">
        <v>0.14000000000000001</v>
      </c>
      <c r="FH119" s="4">
        <v>0.14000000000000001</v>
      </c>
      <c r="FI119" s="4">
        <v>0.14000000000000001</v>
      </c>
      <c r="FJ119" s="4">
        <v>0.14000000000000001</v>
      </c>
      <c r="FK119" s="4">
        <v>0.14000000000000001</v>
      </c>
      <c r="FL119" s="4">
        <v>0.14000000000000001</v>
      </c>
      <c r="FN119" s="4">
        <v>0.14000000000000001</v>
      </c>
      <c r="FO119" s="4">
        <v>0.14000000000000001</v>
      </c>
      <c r="FP119" s="4">
        <v>0.14000000000000001</v>
      </c>
      <c r="FQ119" s="4">
        <v>0.14000000000000001</v>
      </c>
      <c r="FR119" s="4">
        <v>0.14000000000000001</v>
      </c>
      <c r="FS119" s="4">
        <v>0.14000000000000001</v>
      </c>
      <c r="FU119" s="4">
        <v>0.14000000000000001</v>
      </c>
      <c r="FV119" s="4">
        <v>0.14000000000000001</v>
      </c>
      <c r="FW119" s="4">
        <v>0.14000000000000001</v>
      </c>
      <c r="FX119" s="4">
        <v>0.14000000000000001</v>
      </c>
      <c r="FY119" s="4">
        <v>0.14000000000000001</v>
      </c>
      <c r="FZ119" s="4">
        <v>0.14000000000000001</v>
      </c>
      <c r="GB119" s="4">
        <v>0.14000000000000001</v>
      </c>
      <c r="GC119" s="4">
        <v>0.14000000000000001</v>
      </c>
      <c r="GD119" s="4">
        <v>0.14000000000000001</v>
      </c>
      <c r="GE119" s="4">
        <v>0.14000000000000001</v>
      </c>
      <c r="GF119" s="4">
        <v>0.14000000000000001</v>
      </c>
      <c r="GG119" s="4">
        <v>0.14000000000000001</v>
      </c>
      <c r="GI119" s="4">
        <v>0.14000000000000001</v>
      </c>
      <c r="GJ119" s="4">
        <v>0.14000000000000001</v>
      </c>
      <c r="GK119" s="4">
        <v>0.14000000000000001</v>
      </c>
      <c r="GL119" s="4">
        <v>0.14000000000000001</v>
      </c>
      <c r="GM119" s="4">
        <v>0.14000000000000001</v>
      </c>
      <c r="GN119" s="4">
        <v>0.14000000000000001</v>
      </c>
      <c r="GP119" s="4">
        <v>0.14000000000000001</v>
      </c>
      <c r="GQ119" s="4">
        <v>0.14000000000000001</v>
      </c>
      <c r="GR119" s="4">
        <v>0.14000000000000001</v>
      </c>
      <c r="GS119" s="4">
        <v>0.14000000000000001</v>
      </c>
      <c r="GT119" s="4">
        <v>0.14000000000000001</v>
      </c>
      <c r="GU119" s="4">
        <v>0.14000000000000001</v>
      </c>
      <c r="GW119" s="4">
        <v>0.14000000000000001</v>
      </c>
      <c r="GX119" s="4">
        <v>0.14000000000000001</v>
      </c>
      <c r="GY119" s="4">
        <v>0.14000000000000001</v>
      </c>
      <c r="GZ119" s="4">
        <v>0.14000000000000001</v>
      </c>
      <c r="HA119" s="4">
        <v>0.14000000000000001</v>
      </c>
      <c r="HB119" s="4">
        <v>0.14000000000000001</v>
      </c>
      <c r="HD119" s="4">
        <v>0.14000000000000001</v>
      </c>
      <c r="HE119" s="4">
        <v>0.14000000000000001</v>
      </c>
      <c r="HF119" s="4">
        <v>0.14000000000000001</v>
      </c>
      <c r="HG119" s="4">
        <v>0.14000000000000001</v>
      </c>
      <c r="HH119" s="4">
        <v>0.14000000000000001</v>
      </c>
      <c r="HI119" s="4">
        <v>0.14000000000000001</v>
      </c>
      <c r="HK119" s="4">
        <v>0.14000000000000001</v>
      </c>
      <c r="HL119" s="4">
        <v>0.14000000000000001</v>
      </c>
      <c r="HM119" s="4">
        <v>0.14000000000000001</v>
      </c>
      <c r="HN119" s="4">
        <v>0.14000000000000001</v>
      </c>
      <c r="HO119" s="4">
        <v>0.14000000000000001</v>
      </c>
      <c r="HP119" s="4">
        <v>0.14000000000000001</v>
      </c>
      <c r="HR119" s="4">
        <v>0.14000000000000001</v>
      </c>
      <c r="HS119" s="4">
        <v>0.14000000000000001</v>
      </c>
      <c r="HT119" s="4">
        <v>0.14000000000000001</v>
      </c>
      <c r="HU119" s="4">
        <v>0.14000000000000001</v>
      </c>
      <c r="HV119" s="4">
        <v>0.14000000000000001</v>
      </c>
      <c r="HW119" s="4">
        <v>0.14000000000000001</v>
      </c>
      <c r="HY119" s="4">
        <v>0.14000000000000001</v>
      </c>
      <c r="HZ119" s="4">
        <v>0.14000000000000001</v>
      </c>
      <c r="IA119" s="4">
        <v>0.14000000000000001</v>
      </c>
      <c r="IB119" s="4">
        <v>0.14000000000000001</v>
      </c>
      <c r="IC119" s="4">
        <v>0.14000000000000001</v>
      </c>
      <c r="ID119" s="4">
        <v>0.14000000000000001</v>
      </c>
      <c r="IF119" s="4">
        <v>0.14000000000000001</v>
      </c>
      <c r="IG119" s="4">
        <v>0.14000000000000001</v>
      </c>
      <c r="IH119" s="4">
        <v>0.14000000000000001</v>
      </c>
      <c r="II119" s="4">
        <v>0.14000000000000001</v>
      </c>
      <c r="IJ119" s="4">
        <v>0.14000000000000001</v>
      </c>
      <c r="IK119" s="4">
        <v>0.14000000000000001</v>
      </c>
      <c r="IM119" s="4">
        <v>0.14000000000000001</v>
      </c>
      <c r="IN119" s="4">
        <v>0.14000000000000001</v>
      </c>
      <c r="IP119" s="4">
        <v>0.14000000000000001</v>
      </c>
      <c r="IQ119" s="4">
        <v>0.14000000000000001</v>
      </c>
      <c r="IR119" s="4">
        <v>0.14000000000000001</v>
      </c>
      <c r="IT119" s="4">
        <v>0.14000000000000001</v>
      </c>
      <c r="IU119" s="4">
        <v>0.14000000000000001</v>
      </c>
      <c r="IV119" s="4">
        <v>0.14000000000000001</v>
      </c>
      <c r="IW119" s="4">
        <v>0.14000000000000001</v>
      </c>
      <c r="IX119" s="4">
        <v>0.14000000000000001</v>
      </c>
      <c r="IY119" s="4">
        <v>0.14000000000000001</v>
      </c>
      <c r="JA119" s="4">
        <v>0.14000000000000001</v>
      </c>
      <c r="JB119" s="4">
        <v>0.14000000000000001</v>
      </c>
      <c r="JC119" s="4">
        <v>0.14000000000000001</v>
      </c>
      <c r="JD119" s="4">
        <v>0.14000000000000001</v>
      </c>
      <c r="JE119" s="4">
        <v>0.14000000000000001</v>
      </c>
      <c r="JF119" s="4">
        <v>0.14000000000000001</v>
      </c>
      <c r="JH119" s="4">
        <v>0.14000000000000001</v>
      </c>
      <c r="JI119" s="4">
        <v>0.14000000000000001</v>
      </c>
      <c r="JJ119" s="4">
        <v>0.14000000000000001</v>
      </c>
      <c r="JK119" s="4">
        <v>0.14000000000000001</v>
      </c>
      <c r="JL119" s="4">
        <v>0.14000000000000001</v>
      </c>
      <c r="JM119" s="4">
        <v>0.14000000000000001</v>
      </c>
      <c r="JO119" s="4">
        <v>7.0000000000000007E-2</v>
      </c>
      <c r="KG119" s="4">
        <v>1.38</v>
      </c>
      <c r="KH119" s="4">
        <v>2.76</v>
      </c>
      <c r="KJ119" s="4">
        <v>2.76</v>
      </c>
      <c r="KK119" s="4">
        <v>2.76</v>
      </c>
      <c r="KL119" s="4">
        <v>3.22</v>
      </c>
      <c r="KM119" s="4">
        <v>3.69</v>
      </c>
      <c r="KN119" s="4">
        <v>11.06</v>
      </c>
      <c r="KO119" s="4">
        <v>18.43</v>
      </c>
      <c r="KQ119" s="4">
        <v>11.06</v>
      </c>
      <c r="KR119" s="4">
        <v>3.69</v>
      </c>
      <c r="KS119" s="4">
        <v>3.69</v>
      </c>
      <c r="KT119" s="4">
        <v>3.69</v>
      </c>
      <c r="KU119" s="4">
        <v>3.69</v>
      </c>
      <c r="KV119" s="4">
        <v>1.84</v>
      </c>
      <c r="YA119" s="4">
        <v>0.34</v>
      </c>
      <c r="YC119" s="4">
        <v>1.38</v>
      </c>
      <c r="YD119" s="4">
        <v>1.38</v>
      </c>
      <c r="YE119" s="4">
        <v>1.38</v>
      </c>
      <c r="YF119" s="4">
        <v>1.38</v>
      </c>
      <c r="YG119" s="4">
        <v>1.38</v>
      </c>
      <c r="YH119" s="4">
        <v>1.38</v>
      </c>
      <c r="YJ119" s="4">
        <v>1.38</v>
      </c>
      <c r="YK119" s="4">
        <v>1.03</v>
      </c>
    </row>
    <row r="120" spans="1:661" hidden="1">
      <c r="A120" s="764" t="s">
        <v>953</v>
      </c>
      <c r="B120" s="764"/>
      <c r="C120" s="764"/>
      <c r="D120" s="764"/>
      <c r="E120" s="764">
        <v>50</v>
      </c>
      <c r="F120" s="764">
        <v>11.3</v>
      </c>
      <c r="G120" s="764">
        <v>68500</v>
      </c>
      <c r="H120" s="772"/>
      <c r="I120" s="764">
        <f t="shared" si="8"/>
        <v>11.3</v>
      </c>
      <c r="J120" s="4">
        <v>0.19</v>
      </c>
      <c r="K120" s="4">
        <v>0.19</v>
      </c>
      <c r="L120" s="4">
        <v>0.19</v>
      </c>
      <c r="M120" s="4">
        <v>0.19</v>
      </c>
      <c r="N120" s="4">
        <v>0.19</v>
      </c>
      <c r="P120" s="4">
        <v>0.19</v>
      </c>
      <c r="Q120" s="4">
        <v>0.19</v>
      </c>
      <c r="R120" s="4">
        <v>0.19</v>
      </c>
      <c r="BX120" s="4">
        <v>0.05</v>
      </c>
      <c r="BY120" s="4">
        <v>0.05</v>
      </c>
      <c r="CA120" s="4">
        <v>0.05</v>
      </c>
      <c r="CB120" s="4">
        <v>0.05</v>
      </c>
      <c r="CC120" s="4">
        <v>0.05</v>
      </c>
      <c r="CD120" s="4">
        <v>0.05</v>
      </c>
      <c r="CJ120" s="4">
        <v>0.06</v>
      </c>
      <c r="CK120" s="4">
        <v>0.06</v>
      </c>
      <c r="CL120" s="4">
        <v>0.06</v>
      </c>
      <c r="CM120" s="4">
        <v>0.06</v>
      </c>
      <c r="CO120" s="4">
        <v>0.06</v>
      </c>
      <c r="CP120" s="4">
        <v>0.06</v>
      </c>
      <c r="CQ120" s="4">
        <v>0.06</v>
      </c>
      <c r="CR120" s="4">
        <v>0.06</v>
      </c>
      <c r="CS120" s="4">
        <v>0.06</v>
      </c>
      <c r="CT120" s="4">
        <v>0.06</v>
      </c>
      <c r="CV120" s="4">
        <v>0.06</v>
      </c>
      <c r="CW120" s="4">
        <v>0.06</v>
      </c>
      <c r="CX120" s="4">
        <v>0.06</v>
      </c>
      <c r="CY120" s="4">
        <v>0.06</v>
      </c>
      <c r="CZ120" s="4">
        <v>0.06</v>
      </c>
      <c r="DA120" s="4">
        <v>0.06</v>
      </c>
      <c r="DC120" s="4">
        <v>0.06</v>
      </c>
      <c r="DD120" s="4">
        <v>0.06</v>
      </c>
      <c r="DE120" s="4">
        <v>0.06</v>
      </c>
      <c r="DF120" s="4">
        <v>0.06</v>
      </c>
      <c r="DG120" s="4">
        <v>0.06</v>
      </c>
      <c r="DH120" s="4">
        <v>0.06</v>
      </c>
      <c r="DJ120" s="4">
        <v>0.06</v>
      </c>
      <c r="DK120" s="4">
        <v>0.06</v>
      </c>
      <c r="DL120" s="4">
        <v>0.06</v>
      </c>
      <c r="DM120" s="4">
        <v>0.06</v>
      </c>
      <c r="DN120" s="4">
        <v>0.06</v>
      </c>
      <c r="DO120" s="4">
        <v>0.06</v>
      </c>
      <c r="DQ120" s="4">
        <v>0.06</v>
      </c>
      <c r="DR120" s="4">
        <v>0.06</v>
      </c>
      <c r="DS120" s="4">
        <v>0.06</v>
      </c>
      <c r="DT120" s="4">
        <v>0.06</v>
      </c>
      <c r="DU120" s="4">
        <v>0.06</v>
      </c>
      <c r="DV120" s="4">
        <v>0.06</v>
      </c>
      <c r="DX120" s="4">
        <v>0.06</v>
      </c>
      <c r="DY120" s="4">
        <v>0.06</v>
      </c>
      <c r="DZ120" s="4">
        <v>0.06</v>
      </c>
      <c r="EA120" s="4">
        <v>0.06</v>
      </c>
      <c r="EB120" s="4">
        <v>0.06</v>
      </c>
      <c r="EC120" s="4">
        <v>0.06</v>
      </c>
      <c r="EE120" s="4">
        <v>0.06</v>
      </c>
      <c r="EF120" s="4">
        <v>0.06</v>
      </c>
      <c r="EG120" s="4">
        <v>0.06</v>
      </c>
      <c r="EH120" s="4">
        <v>0.06</v>
      </c>
      <c r="EI120" s="4">
        <v>0.06</v>
      </c>
      <c r="EJ120" s="4">
        <v>0.06</v>
      </c>
      <c r="EL120" s="4">
        <v>0.06</v>
      </c>
      <c r="EM120" s="4">
        <v>0.06</v>
      </c>
      <c r="EN120" s="4">
        <v>0.06</v>
      </c>
      <c r="EO120" s="4">
        <v>0.06</v>
      </c>
      <c r="EP120" s="4">
        <v>0.06</v>
      </c>
      <c r="EQ120" s="4">
        <v>0.06</v>
      </c>
      <c r="ES120" s="4">
        <v>0.06</v>
      </c>
      <c r="ET120" s="4">
        <v>0.06</v>
      </c>
      <c r="EZ120" s="4">
        <v>0.06</v>
      </c>
      <c r="FA120" s="4">
        <v>0.06</v>
      </c>
      <c r="FB120" s="4">
        <v>0.06</v>
      </c>
      <c r="FC120" s="4">
        <v>0.06</v>
      </c>
      <c r="FD120" s="4">
        <v>0.06</v>
      </c>
      <c r="FE120" s="4">
        <v>0.06</v>
      </c>
      <c r="FG120" s="4">
        <v>0.06</v>
      </c>
      <c r="FH120" s="4">
        <v>0.06</v>
      </c>
      <c r="FI120" s="4">
        <v>0.06</v>
      </c>
      <c r="FJ120" s="4">
        <v>0.06</v>
      </c>
      <c r="FK120" s="4">
        <v>0.06</v>
      </c>
      <c r="FL120" s="4">
        <v>0.06</v>
      </c>
      <c r="FN120" s="4">
        <v>0.06</v>
      </c>
      <c r="FO120" s="4">
        <v>0.06</v>
      </c>
      <c r="FP120" s="4">
        <v>0.06</v>
      </c>
      <c r="FQ120" s="4">
        <v>0.06</v>
      </c>
      <c r="FR120" s="4">
        <v>0.06</v>
      </c>
      <c r="FS120" s="4">
        <v>0.06</v>
      </c>
      <c r="FU120" s="4">
        <v>0.06</v>
      </c>
      <c r="FV120" s="4">
        <v>0.06</v>
      </c>
      <c r="FW120" s="4">
        <v>0.06</v>
      </c>
      <c r="FX120" s="4">
        <v>0.06</v>
      </c>
      <c r="FY120" s="4">
        <v>0.06</v>
      </c>
      <c r="FZ120" s="4">
        <v>0.06</v>
      </c>
      <c r="GB120" s="4">
        <v>0.06</v>
      </c>
      <c r="GC120" s="4">
        <v>0.06</v>
      </c>
      <c r="GD120" s="4">
        <v>0.06</v>
      </c>
      <c r="GE120" s="4">
        <v>0.06</v>
      </c>
      <c r="GF120" s="4">
        <v>0.06</v>
      </c>
      <c r="GG120" s="4">
        <v>0.06</v>
      </c>
      <c r="GI120" s="4">
        <v>0.06</v>
      </c>
      <c r="GJ120" s="4">
        <v>0.06</v>
      </c>
      <c r="GK120" s="4">
        <v>0.06</v>
      </c>
      <c r="GL120" s="4">
        <v>0.06</v>
      </c>
      <c r="GM120" s="4">
        <v>0.06</v>
      </c>
      <c r="GN120" s="4">
        <v>0.06</v>
      </c>
      <c r="GP120" s="4">
        <v>0.06</v>
      </c>
      <c r="GQ120" s="4">
        <v>0.06</v>
      </c>
      <c r="GR120" s="4">
        <v>0.06</v>
      </c>
      <c r="GS120" s="4">
        <v>0.06</v>
      </c>
      <c r="GT120" s="4">
        <v>0.06</v>
      </c>
      <c r="GU120" s="4">
        <v>0.06</v>
      </c>
      <c r="GW120" s="4">
        <v>0.06</v>
      </c>
      <c r="GX120" s="4">
        <v>0.06</v>
      </c>
      <c r="GY120" s="4">
        <v>0.06</v>
      </c>
      <c r="GZ120" s="4">
        <v>0.06</v>
      </c>
      <c r="HA120" s="4">
        <v>0.06</v>
      </c>
      <c r="HB120" s="4">
        <v>0.06</v>
      </c>
      <c r="HD120" s="4">
        <v>0.06</v>
      </c>
      <c r="HE120" s="4">
        <v>0.06</v>
      </c>
      <c r="HF120" s="4">
        <v>0.06</v>
      </c>
      <c r="HG120" s="4">
        <v>0.06</v>
      </c>
      <c r="HH120" s="4">
        <v>0.06</v>
      </c>
      <c r="HI120" s="4">
        <v>0.06</v>
      </c>
      <c r="HK120" s="4">
        <v>0.06</v>
      </c>
      <c r="HL120" s="4">
        <v>0.06</v>
      </c>
      <c r="HM120" s="4">
        <v>0.06</v>
      </c>
      <c r="HN120" s="4">
        <v>0.06</v>
      </c>
      <c r="HO120" s="4">
        <v>0.06</v>
      </c>
      <c r="HP120" s="4">
        <v>0.06</v>
      </c>
      <c r="HR120" s="4">
        <v>0.06</v>
      </c>
      <c r="HS120" s="4">
        <v>0.06</v>
      </c>
      <c r="HT120" s="4">
        <v>0.06</v>
      </c>
      <c r="HU120" s="4">
        <v>0.06</v>
      </c>
      <c r="HV120" s="4">
        <v>0.06</v>
      </c>
      <c r="HW120" s="4">
        <v>0.06</v>
      </c>
      <c r="HY120" s="4">
        <v>0.06</v>
      </c>
      <c r="HZ120" s="4">
        <v>0.06</v>
      </c>
      <c r="IA120" s="4">
        <v>0.06</v>
      </c>
      <c r="IB120" s="4">
        <v>0.06</v>
      </c>
      <c r="IC120" s="4">
        <v>0.06</v>
      </c>
      <c r="ID120" s="4">
        <v>0.06</v>
      </c>
      <c r="IF120" s="4">
        <v>0.06</v>
      </c>
      <c r="IG120" s="4">
        <v>0.06</v>
      </c>
      <c r="IH120" s="4">
        <v>0.06</v>
      </c>
      <c r="II120" s="4">
        <v>0.06</v>
      </c>
      <c r="IJ120" s="4">
        <v>0.06</v>
      </c>
      <c r="IK120" s="4">
        <v>0.06</v>
      </c>
      <c r="IM120" s="4">
        <v>0.06</v>
      </c>
      <c r="IN120" s="4">
        <v>0.06</v>
      </c>
      <c r="IP120" s="4">
        <v>0.06</v>
      </c>
      <c r="IQ120" s="4">
        <v>0.06</v>
      </c>
      <c r="IR120" s="4">
        <v>0.06</v>
      </c>
      <c r="IT120" s="4">
        <v>0.06</v>
      </c>
      <c r="IU120" s="4">
        <v>0.06</v>
      </c>
      <c r="IV120" s="4">
        <v>0.06</v>
      </c>
      <c r="IW120" s="4">
        <v>0.06</v>
      </c>
      <c r="IX120" s="4">
        <v>0.06</v>
      </c>
      <c r="IY120" s="4">
        <v>0.06</v>
      </c>
      <c r="JA120" s="4">
        <v>0.06</v>
      </c>
      <c r="JB120" s="4">
        <v>0.06</v>
      </c>
      <c r="JC120" s="4">
        <v>0.06</v>
      </c>
      <c r="JD120" s="4">
        <v>0.06</v>
      </c>
      <c r="JE120" s="4">
        <v>0.06</v>
      </c>
      <c r="JF120" s="4">
        <v>0.06</v>
      </c>
      <c r="JH120" s="4">
        <v>0.06</v>
      </c>
      <c r="JI120" s="4">
        <v>0.06</v>
      </c>
      <c r="JJ120" s="4">
        <v>0.06</v>
      </c>
      <c r="JK120" s="4">
        <v>0.06</v>
      </c>
      <c r="JL120" s="4">
        <v>0.06</v>
      </c>
      <c r="JM120" s="4">
        <v>0.06</v>
      </c>
      <c r="JO120" s="4">
        <v>0.03</v>
      </c>
      <c r="KL120" s="4">
        <v>0.63</v>
      </c>
      <c r="KM120" s="4">
        <v>1.26</v>
      </c>
      <c r="KN120" s="4">
        <v>1.26</v>
      </c>
      <c r="KO120" s="4">
        <v>1.26</v>
      </c>
      <c r="KQ120" s="4">
        <v>1.47</v>
      </c>
      <c r="KR120" s="4">
        <v>1.68</v>
      </c>
      <c r="KS120" s="4">
        <v>5.03</v>
      </c>
      <c r="KT120" s="4">
        <v>8.3800000000000008</v>
      </c>
      <c r="KU120" s="4">
        <v>5.03</v>
      </c>
      <c r="KV120" s="4">
        <v>1.68</v>
      </c>
      <c r="KX120" s="4">
        <v>1.68</v>
      </c>
      <c r="KY120" s="4">
        <v>1.68</v>
      </c>
      <c r="KZ120" s="4">
        <v>1.68</v>
      </c>
      <c r="LA120" s="4">
        <v>0.84</v>
      </c>
      <c r="YA120" s="4">
        <v>0.16</v>
      </c>
      <c r="YC120" s="4">
        <v>0.63</v>
      </c>
      <c r="YD120" s="4">
        <v>0.63</v>
      </c>
      <c r="YE120" s="4">
        <v>0.63</v>
      </c>
      <c r="YF120" s="4">
        <v>0.63</v>
      </c>
      <c r="YG120" s="4">
        <v>0.63</v>
      </c>
      <c r="YH120" s="4">
        <v>0.63</v>
      </c>
      <c r="YJ120" s="4">
        <v>0.63</v>
      </c>
      <c r="YK120" s="4">
        <v>0.47</v>
      </c>
    </row>
    <row r="121" spans="1:661" hidden="1">
      <c r="A121" s="764" t="s">
        <v>954</v>
      </c>
      <c r="B121" s="764"/>
      <c r="C121" s="764"/>
      <c r="D121" s="764"/>
      <c r="E121" s="764">
        <v>300</v>
      </c>
      <c r="F121" s="764">
        <v>226.57</v>
      </c>
      <c r="G121" s="764">
        <v>420000</v>
      </c>
      <c r="H121" s="772"/>
      <c r="I121" s="764">
        <f t="shared" si="8"/>
        <v>226.57</v>
      </c>
      <c r="J121" s="4">
        <v>1.1299999999999999</v>
      </c>
      <c r="K121" s="4">
        <v>1.1299999999999999</v>
      </c>
      <c r="L121" s="4">
        <v>1.1299999999999999</v>
      </c>
      <c r="M121" s="4">
        <v>1.1299999999999999</v>
      </c>
      <c r="N121" s="4">
        <v>1.1299999999999999</v>
      </c>
      <c r="P121" s="4">
        <v>1.1299999999999999</v>
      </c>
      <c r="Q121" s="4">
        <v>1.1299999999999999</v>
      </c>
      <c r="R121" s="4">
        <v>1.1299999999999999</v>
      </c>
      <c r="BX121" s="4">
        <v>0.28000000000000003</v>
      </c>
      <c r="BY121" s="4">
        <v>0.28000000000000003</v>
      </c>
      <c r="CA121" s="4">
        <v>0.28000000000000003</v>
      </c>
      <c r="CB121" s="4">
        <v>0.28000000000000003</v>
      </c>
      <c r="CC121" s="4">
        <v>0.28000000000000003</v>
      </c>
      <c r="CD121" s="4">
        <v>0.28000000000000003</v>
      </c>
      <c r="CJ121" s="4">
        <v>0.38</v>
      </c>
      <c r="CK121" s="4">
        <v>0.38</v>
      </c>
      <c r="CL121" s="4">
        <v>0.38</v>
      </c>
      <c r="CM121" s="4">
        <v>0.38</v>
      </c>
      <c r="CO121" s="4">
        <v>0.38</v>
      </c>
      <c r="CP121" s="4">
        <v>0.38</v>
      </c>
      <c r="CQ121" s="4">
        <v>0.38</v>
      </c>
      <c r="CR121" s="4">
        <v>0.38</v>
      </c>
      <c r="CS121" s="4">
        <v>0.38</v>
      </c>
      <c r="CT121" s="4">
        <v>0.38</v>
      </c>
      <c r="CV121" s="4">
        <v>0.38</v>
      </c>
      <c r="CW121" s="4">
        <v>0.38</v>
      </c>
      <c r="CX121" s="4">
        <v>0.38</v>
      </c>
      <c r="CY121" s="4">
        <v>0.38</v>
      </c>
      <c r="CZ121" s="4">
        <v>0.38</v>
      </c>
      <c r="DA121" s="4">
        <v>0.38</v>
      </c>
      <c r="DC121" s="4">
        <v>0.38</v>
      </c>
      <c r="DD121" s="4">
        <v>0.38</v>
      </c>
      <c r="DE121" s="4">
        <v>0.38</v>
      </c>
      <c r="DF121" s="4">
        <v>0.38</v>
      </c>
      <c r="DG121" s="4">
        <v>0.38</v>
      </c>
      <c r="DH121" s="4">
        <v>0.38</v>
      </c>
      <c r="DJ121" s="4">
        <v>0.38</v>
      </c>
      <c r="DK121" s="4">
        <v>0.38</v>
      </c>
      <c r="DL121" s="4">
        <v>0.38</v>
      </c>
      <c r="DM121" s="4">
        <v>0.38</v>
      </c>
      <c r="DN121" s="4">
        <v>0.38</v>
      </c>
      <c r="DO121" s="4">
        <v>0.38</v>
      </c>
      <c r="DQ121" s="4">
        <v>0.38</v>
      </c>
      <c r="DR121" s="4">
        <v>0.38</v>
      </c>
      <c r="DS121" s="4">
        <v>0.38</v>
      </c>
      <c r="DT121" s="4">
        <v>0.38</v>
      </c>
      <c r="DU121" s="4">
        <v>0.38</v>
      </c>
      <c r="DV121" s="4">
        <v>0.38</v>
      </c>
      <c r="DX121" s="4">
        <v>0.38</v>
      </c>
      <c r="DY121" s="4">
        <v>0.38</v>
      </c>
      <c r="DZ121" s="4">
        <v>0.38</v>
      </c>
      <c r="EA121" s="4">
        <v>0.38</v>
      </c>
      <c r="EB121" s="4">
        <v>0.38</v>
      </c>
      <c r="EC121" s="4">
        <v>0.38</v>
      </c>
      <c r="EE121" s="4">
        <v>0.38</v>
      </c>
      <c r="EF121" s="4">
        <v>1.67</v>
      </c>
      <c r="EG121" s="4">
        <v>2.96</v>
      </c>
      <c r="EH121" s="4">
        <v>2.96</v>
      </c>
      <c r="EI121" s="4">
        <v>2.96</v>
      </c>
      <c r="EJ121" s="4">
        <v>2.96</v>
      </c>
      <c r="EL121" s="4">
        <v>2.96</v>
      </c>
      <c r="EM121" s="4">
        <v>2.7</v>
      </c>
      <c r="EN121" s="4">
        <v>2.44</v>
      </c>
      <c r="EO121" s="4">
        <v>2.44</v>
      </c>
      <c r="EP121" s="4">
        <v>2.44</v>
      </c>
      <c r="EQ121" s="4">
        <v>2.44</v>
      </c>
      <c r="ES121" s="4">
        <v>6.57</v>
      </c>
      <c r="ET121" s="4">
        <v>10.71</v>
      </c>
      <c r="EZ121" s="4">
        <v>10.71</v>
      </c>
      <c r="FA121" s="4">
        <v>10.71</v>
      </c>
      <c r="FB121" s="4">
        <v>10.71</v>
      </c>
      <c r="FC121" s="4">
        <v>6.57</v>
      </c>
      <c r="FD121" s="4">
        <v>2.44</v>
      </c>
      <c r="FE121" s="4">
        <v>2.44</v>
      </c>
      <c r="FG121" s="4">
        <v>2.44</v>
      </c>
      <c r="FH121" s="4">
        <v>2.44</v>
      </c>
      <c r="FI121" s="4">
        <v>2.96</v>
      </c>
      <c r="FJ121" s="4">
        <v>3.47</v>
      </c>
      <c r="FK121" s="4">
        <v>3.47</v>
      </c>
      <c r="FL121" s="4">
        <v>3.47</v>
      </c>
      <c r="FN121" s="4">
        <v>3.47</v>
      </c>
      <c r="FO121" s="4">
        <v>1.92</v>
      </c>
      <c r="FP121" s="4">
        <v>0.38</v>
      </c>
      <c r="FQ121" s="4">
        <v>0.38</v>
      </c>
      <c r="FR121" s="4">
        <v>0.38</v>
      </c>
      <c r="FS121" s="4">
        <v>0.38</v>
      </c>
      <c r="FU121" s="4">
        <v>0.38</v>
      </c>
      <c r="FV121" s="4">
        <v>0.38</v>
      </c>
      <c r="FW121" s="4">
        <v>0.38</v>
      </c>
      <c r="FX121" s="4">
        <v>0.38</v>
      </c>
      <c r="FY121" s="4">
        <v>0.38</v>
      </c>
      <c r="FZ121" s="4">
        <v>0.38</v>
      </c>
      <c r="GB121" s="4">
        <v>0.38</v>
      </c>
      <c r="GC121" s="4">
        <v>0.38</v>
      </c>
      <c r="GD121" s="4">
        <v>0.38</v>
      </c>
      <c r="GE121" s="4">
        <v>0.38</v>
      </c>
      <c r="GF121" s="4">
        <v>0.38</v>
      </c>
      <c r="GG121" s="4">
        <v>0.38</v>
      </c>
      <c r="GI121" s="4">
        <v>0.38</v>
      </c>
      <c r="GJ121" s="4">
        <v>0.38</v>
      </c>
      <c r="GK121" s="4">
        <v>0.38</v>
      </c>
      <c r="GL121" s="4">
        <v>0.38</v>
      </c>
      <c r="GM121" s="4">
        <v>0.38</v>
      </c>
      <c r="GN121" s="4">
        <v>0.38</v>
      </c>
      <c r="GP121" s="4">
        <v>0.38</v>
      </c>
      <c r="GQ121" s="4">
        <v>0.38</v>
      </c>
      <c r="GR121" s="4">
        <v>0.38</v>
      </c>
      <c r="GS121" s="4">
        <v>0.38</v>
      </c>
      <c r="GT121" s="4">
        <v>0.38</v>
      </c>
      <c r="GU121" s="4">
        <v>0.38</v>
      </c>
      <c r="GW121" s="4">
        <v>0.38</v>
      </c>
      <c r="GX121" s="4">
        <v>0.38</v>
      </c>
      <c r="GY121" s="4">
        <v>0.38</v>
      </c>
      <c r="GZ121" s="4">
        <v>0.38</v>
      </c>
      <c r="HA121" s="4">
        <v>0.38</v>
      </c>
      <c r="HB121" s="4">
        <v>0.38</v>
      </c>
      <c r="HD121" s="4">
        <v>0.38</v>
      </c>
      <c r="HE121" s="4">
        <v>0.38</v>
      </c>
      <c r="HF121" s="4">
        <v>0.38</v>
      </c>
      <c r="HG121" s="4">
        <v>0.38</v>
      </c>
      <c r="HH121" s="4">
        <v>0.38</v>
      </c>
      <c r="HI121" s="4">
        <v>0.38</v>
      </c>
      <c r="HK121" s="4">
        <v>0.38</v>
      </c>
      <c r="HL121" s="4">
        <v>0.38</v>
      </c>
      <c r="HM121" s="4">
        <v>0.38</v>
      </c>
      <c r="HN121" s="4">
        <v>0.38</v>
      </c>
      <c r="HO121" s="4">
        <v>0.38</v>
      </c>
      <c r="HP121" s="4">
        <v>0.38</v>
      </c>
      <c r="HR121" s="4">
        <v>0.38</v>
      </c>
      <c r="HS121" s="4">
        <v>0.38</v>
      </c>
      <c r="HT121" s="4">
        <v>0.38</v>
      </c>
      <c r="HU121" s="4">
        <v>0.38</v>
      </c>
      <c r="HV121" s="4">
        <v>0.38</v>
      </c>
      <c r="HW121" s="4">
        <v>0.38</v>
      </c>
      <c r="HY121" s="4">
        <v>0.38</v>
      </c>
      <c r="HZ121" s="4">
        <v>0.38</v>
      </c>
      <c r="IA121" s="4">
        <v>0.38</v>
      </c>
      <c r="IB121" s="4">
        <v>0.38</v>
      </c>
      <c r="IC121" s="4">
        <v>0.38</v>
      </c>
      <c r="ID121" s="4">
        <v>0.38</v>
      </c>
      <c r="IF121" s="4">
        <v>0.38</v>
      </c>
      <c r="IG121" s="4">
        <v>0.38</v>
      </c>
      <c r="IH121" s="4">
        <v>0.38</v>
      </c>
      <c r="II121" s="4">
        <v>0.38</v>
      </c>
      <c r="IJ121" s="4">
        <v>0.38</v>
      </c>
      <c r="IK121" s="4">
        <v>0.38</v>
      </c>
      <c r="IM121" s="4">
        <v>0.38</v>
      </c>
      <c r="IN121" s="4">
        <v>0.38</v>
      </c>
      <c r="IP121" s="4">
        <v>0.38</v>
      </c>
      <c r="IQ121" s="4">
        <v>0.38</v>
      </c>
      <c r="IR121" s="4">
        <v>0.38</v>
      </c>
      <c r="IT121" s="4">
        <v>0.38</v>
      </c>
      <c r="IU121" s="4">
        <v>0.38</v>
      </c>
      <c r="IV121" s="4">
        <v>0.38</v>
      </c>
      <c r="IW121" s="4">
        <v>0.38</v>
      </c>
      <c r="IX121" s="4">
        <v>0.38</v>
      </c>
      <c r="IY121" s="4">
        <v>0.38</v>
      </c>
      <c r="JA121" s="4">
        <v>0.38</v>
      </c>
      <c r="JB121" s="4">
        <v>0.38</v>
      </c>
      <c r="JC121" s="4">
        <v>1.84</v>
      </c>
      <c r="JD121" s="4">
        <v>3.31</v>
      </c>
      <c r="JE121" s="4">
        <v>3.31</v>
      </c>
      <c r="JF121" s="4">
        <v>3.31</v>
      </c>
      <c r="JH121" s="4">
        <v>3.31</v>
      </c>
      <c r="JI121" s="4">
        <v>3.06</v>
      </c>
      <c r="JJ121" s="4">
        <v>2.82</v>
      </c>
      <c r="JK121" s="4">
        <v>2.82</v>
      </c>
      <c r="JL121" s="4">
        <v>2.82</v>
      </c>
      <c r="JM121" s="4">
        <v>7.7</v>
      </c>
      <c r="JO121" s="4">
        <v>12.4</v>
      </c>
      <c r="JP121" s="4">
        <v>12.21</v>
      </c>
      <c r="JQ121" s="4">
        <v>12.21</v>
      </c>
      <c r="JR121" s="4">
        <v>7.33</v>
      </c>
      <c r="JS121" s="4">
        <v>2.44</v>
      </c>
      <c r="JT121" s="4">
        <v>2.44</v>
      </c>
      <c r="JV121" s="4">
        <v>2.44</v>
      </c>
      <c r="JW121" s="4">
        <v>3.05</v>
      </c>
      <c r="JX121" s="4">
        <v>3.66</v>
      </c>
      <c r="JY121" s="4">
        <v>3.66</v>
      </c>
      <c r="JZ121" s="4">
        <v>3.66</v>
      </c>
      <c r="KA121" s="4">
        <v>1.83</v>
      </c>
      <c r="YA121" s="4">
        <v>0.94</v>
      </c>
      <c r="YC121" s="4">
        <v>3.75</v>
      </c>
      <c r="YD121" s="4">
        <v>3.75</v>
      </c>
      <c r="YE121" s="4">
        <v>3.75</v>
      </c>
      <c r="YF121" s="4">
        <v>3.75</v>
      </c>
      <c r="YG121" s="4">
        <v>3.75</v>
      </c>
      <c r="YH121" s="4">
        <v>3.75</v>
      </c>
      <c r="YJ121" s="4">
        <v>3.75</v>
      </c>
      <c r="YK121" s="4">
        <v>2.81</v>
      </c>
    </row>
    <row r="122" spans="1:661" hidden="1">
      <c r="A122" s="764" t="s">
        <v>955</v>
      </c>
      <c r="B122" s="764"/>
      <c r="C122" s="764"/>
      <c r="D122" s="764"/>
      <c r="E122" s="764">
        <v>530</v>
      </c>
      <c r="F122" s="764">
        <v>266.33999999999997</v>
      </c>
      <c r="G122" s="764">
        <v>832100</v>
      </c>
      <c r="H122" s="772"/>
      <c r="I122" s="764">
        <f t="shared" si="8"/>
        <v>266.33999999999997</v>
      </c>
      <c r="J122" s="4">
        <v>1.99</v>
      </c>
      <c r="K122" s="4">
        <v>1.99</v>
      </c>
      <c r="L122" s="4">
        <v>1.99</v>
      </c>
      <c r="M122" s="4">
        <v>1.99</v>
      </c>
      <c r="N122" s="4">
        <v>1.99</v>
      </c>
      <c r="P122" s="4">
        <v>1.99</v>
      </c>
      <c r="Q122" s="4">
        <v>1.99</v>
      </c>
      <c r="R122" s="4">
        <v>1.99</v>
      </c>
      <c r="BX122" s="4">
        <v>0.5</v>
      </c>
      <c r="BY122" s="4">
        <v>0.5</v>
      </c>
      <c r="CA122" s="4">
        <v>0.5</v>
      </c>
      <c r="CB122" s="4">
        <v>0.5</v>
      </c>
      <c r="CC122" s="4">
        <v>0.5</v>
      </c>
      <c r="CD122" s="4">
        <v>0.5</v>
      </c>
      <c r="CJ122" s="4">
        <v>0.66</v>
      </c>
      <c r="CK122" s="4">
        <v>0.66</v>
      </c>
      <c r="CL122" s="4">
        <v>0.66</v>
      </c>
      <c r="CM122" s="4">
        <v>0.66</v>
      </c>
      <c r="CO122" s="4">
        <v>0.66</v>
      </c>
      <c r="CP122" s="4">
        <v>0.66</v>
      </c>
      <c r="CQ122" s="4">
        <v>0.66</v>
      </c>
      <c r="CR122" s="4">
        <v>0.66</v>
      </c>
      <c r="CS122" s="4">
        <v>0.66</v>
      </c>
      <c r="CT122" s="4">
        <v>0.66</v>
      </c>
      <c r="CV122" s="4">
        <v>0.66</v>
      </c>
      <c r="CW122" s="4">
        <v>0.66</v>
      </c>
      <c r="CX122" s="4">
        <v>0.66</v>
      </c>
      <c r="CY122" s="4">
        <v>0.66</v>
      </c>
      <c r="CZ122" s="4">
        <v>0.66</v>
      </c>
      <c r="DA122" s="4">
        <v>0.66</v>
      </c>
      <c r="DC122" s="4">
        <v>0.66</v>
      </c>
      <c r="DD122" s="4">
        <v>0.66</v>
      </c>
      <c r="DE122" s="4">
        <v>0.66</v>
      </c>
      <c r="DF122" s="4">
        <v>0.66</v>
      </c>
      <c r="DG122" s="4">
        <v>0.66</v>
      </c>
      <c r="DH122" s="4">
        <v>0.66</v>
      </c>
      <c r="DJ122" s="4">
        <v>0.66</v>
      </c>
      <c r="DK122" s="4">
        <v>0.66</v>
      </c>
      <c r="DL122" s="4">
        <v>0.66</v>
      </c>
      <c r="DM122" s="4">
        <v>0.66</v>
      </c>
      <c r="DN122" s="4">
        <v>0.66</v>
      </c>
      <c r="DO122" s="4">
        <v>0.66</v>
      </c>
      <c r="DQ122" s="4">
        <v>0.66</v>
      </c>
      <c r="DR122" s="4">
        <v>0.66</v>
      </c>
      <c r="DS122" s="4">
        <v>0.66</v>
      </c>
      <c r="DT122" s="4">
        <v>0.66</v>
      </c>
      <c r="DU122" s="4">
        <v>0.66</v>
      </c>
      <c r="DV122" s="4">
        <v>0.66</v>
      </c>
      <c r="DX122" s="4">
        <v>0.66</v>
      </c>
      <c r="DY122" s="4">
        <v>0.66</v>
      </c>
      <c r="DZ122" s="4">
        <v>0.66</v>
      </c>
      <c r="EA122" s="4">
        <v>0.66</v>
      </c>
      <c r="EB122" s="4">
        <v>0.66</v>
      </c>
      <c r="EC122" s="4">
        <v>0.66</v>
      </c>
      <c r="EE122" s="4">
        <v>0.66</v>
      </c>
      <c r="EF122" s="4">
        <v>0.66</v>
      </c>
      <c r="EG122" s="4">
        <v>0.66</v>
      </c>
      <c r="EH122" s="4">
        <v>0.66</v>
      </c>
      <c r="EI122" s="4">
        <v>0.66</v>
      </c>
      <c r="EJ122" s="4">
        <v>0.66</v>
      </c>
      <c r="EL122" s="4">
        <v>0.66</v>
      </c>
      <c r="EM122" s="4">
        <v>1.43</v>
      </c>
      <c r="EN122" s="4">
        <v>2.2000000000000002</v>
      </c>
      <c r="EO122" s="4">
        <v>2.2000000000000002</v>
      </c>
      <c r="EP122" s="4">
        <v>2.2000000000000002</v>
      </c>
      <c r="EQ122" s="4">
        <v>2.2000000000000002</v>
      </c>
      <c r="ES122" s="4">
        <v>2.2000000000000002</v>
      </c>
      <c r="ET122" s="4">
        <v>2.2000000000000002</v>
      </c>
      <c r="EZ122" s="4">
        <v>2.33</v>
      </c>
      <c r="FA122" s="4">
        <v>2.46</v>
      </c>
      <c r="FB122" s="4">
        <v>2.46</v>
      </c>
      <c r="FC122" s="4">
        <v>2.46</v>
      </c>
      <c r="FD122" s="4">
        <v>5.15</v>
      </c>
      <c r="FE122" s="4">
        <v>7.85</v>
      </c>
      <c r="FG122" s="4">
        <v>7.85</v>
      </c>
      <c r="FH122" s="4">
        <v>7.85</v>
      </c>
      <c r="FI122" s="4">
        <v>7.85</v>
      </c>
      <c r="FJ122" s="4">
        <v>5.15</v>
      </c>
      <c r="FK122" s="4">
        <v>2.46</v>
      </c>
      <c r="FL122" s="4">
        <v>2.46</v>
      </c>
      <c r="FN122" s="4">
        <v>2.46</v>
      </c>
      <c r="FO122" s="4">
        <v>2.46</v>
      </c>
      <c r="FP122" s="4">
        <v>2.46</v>
      </c>
      <c r="FQ122" s="4">
        <v>2.46</v>
      </c>
      <c r="FR122" s="4">
        <v>2.46</v>
      </c>
      <c r="FS122" s="4">
        <v>2.46</v>
      </c>
      <c r="FU122" s="4">
        <v>2.46</v>
      </c>
      <c r="FV122" s="4">
        <v>1.56</v>
      </c>
      <c r="FW122" s="4">
        <v>0.66</v>
      </c>
      <c r="FX122" s="4">
        <v>0.66</v>
      </c>
      <c r="FY122" s="4">
        <v>0.66</v>
      </c>
      <c r="FZ122" s="4">
        <v>0.66</v>
      </c>
      <c r="GB122" s="4">
        <v>0.66</v>
      </c>
      <c r="GC122" s="4">
        <v>0.66</v>
      </c>
      <c r="GD122" s="4">
        <v>0.66</v>
      </c>
      <c r="GE122" s="4">
        <v>0.66</v>
      </c>
      <c r="GF122" s="4">
        <v>0.66</v>
      </c>
      <c r="GG122" s="4">
        <v>0.66</v>
      </c>
      <c r="GI122" s="4">
        <v>0.66</v>
      </c>
      <c r="GJ122" s="4">
        <v>0.66</v>
      </c>
      <c r="GK122" s="4">
        <v>0.66</v>
      </c>
      <c r="GL122" s="4">
        <v>0.66</v>
      </c>
      <c r="GM122" s="4">
        <v>0.66</v>
      </c>
      <c r="GN122" s="4">
        <v>0.66</v>
      </c>
      <c r="GP122" s="4">
        <v>0.66</v>
      </c>
      <c r="GQ122" s="4">
        <v>0.66</v>
      </c>
      <c r="GR122" s="4">
        <v>0.66</v>
      </c>
      <c r="GS122" s="4">
        <v>0.66</v>
      </c>
      <c r="GT122" s="4">
        <v>0.66</v>
      </c>
      <c r="GU122" s="4">
        <v>0.66</v>
      </c>
      <c r="GW122" s="4">
        <v>0.66</v>
      </c>
      <c r="GX122" s="4">
        <v>0.66</v>
      </c>
      <c r="GY122" s="4">
        <v>0.66</v>
      </c>
      <c r="GZ122" s="4">
        <v>0.66</v>
      </c>
      <c r="HA122" s="4">
        <v>0.66</v>
      </c>
      <c r="HB122" s="4">
        <v>0.66</v>
      </c>
      <c r="HD122" s="4">
        <v>0.66</v>
      </c>
      <c r="HE122" s="4">
        <v>0.66</v>
      </c>
      <c r="HF122" s="4">
        <v>0.66</v>
      </c>
      <c r="HG122" s="4">
        <v>0.66</v>
      </c>
      <c r="HH122" s="4">
        <v>0.66</v>
      </c>
      <c r="HI122" s="4">
        <v>0.66</v>
      </c>
      <c r="HK122" s="4">
        <v>0.66</v>
      </c>
      <c r="HL122" s="4">
        <v>0.66</v>
      </c>
      <c r="HM122" s="4">
        <v>0.66</v>
      </c>
      <c r="HN122" s="4">
        <v>0.66</v>
      </c>
      <c r="HO122" s="4">
        <v>0.66</v>
      </c>
      <c r="HP122" s="4">
        <v>0.66</v>
      </c>
      <c r="HR122" s="4">
        <v>0.66</v>
      </c>
      <c r="HS122" s="4">
        <v>0.66</v>
      </c>
      <c r="HT122" s="4">
        <v>0.66</v>
      </c>
      <c r="HU122" s="4">
        <v>0.66</v>
      </c>
      <c r="HV122" s="4">
        <v>0.66</v>
      </c>
      <c r="HW122" s="4">
        <v>0.66</v>
      </c>
      <c r="HY122" s="4">
        <v>0.66</v>
      </c>
      <c r="HZ122" s="4">
        <v>0.66</v>
      </c>
      <c r="IA122" s="4">
        <v>0.66</v>
      </c>
      <c r="IB122" s="4">
        <v>0.66</v>
      </c>
      <c r="IC122" s="4">
        <v>0.66</v>
      </c>
      <c r="ID122" s="4">
        <v>0.66</v>
      </c>
      <c r="IF122" s="4">
        <v>0.66</v>
      </c>
      <c r="IG122" s="4">
        <v>0.66</v>
      </c>
      <c r="IH122" s="4">
        <v>0.66</v>
      </c>
      <c r="II122" s="4">
        <v>0.66</v>
      </c>
      <c r="IJ122" s="4">
        <v>0.66</v>
      </c>
      <c r="IK122" s="4">
        <v>0.66</v>
      </c>
      <c r="IM122" s="4">
        <v>0.66</v>
      </c>
      <c r="IN122" s="4">
        <v>0.66</v>
      </c>
      <c r="IP122" s="4">
        <v>0.66</v>
      </c>
      <c r="IQ122" s="4">
        <v>0.66</v>
      </c>
      <c r="IR122" s="4">
        <v>0.66</v>
      </c>
      <c r="IT122" s="4">
        <v>0.66</v>
      </c>
      <c r="IU122" s="4">
        <v>0.66</v>
      </c>
      <c r="IV122" s="4">
        <v>0.66</v>
      </c>
      <c r="IW122" s="4">
        <v>0.66</v>
      </c>
      <c r="IX122" s="4">
        <v>0.66</v>
      </c>
      <c r="IY122" s="4">
        <v>0.66</v>
      </c>
      <c r="JA122" s="4">
        <v>0.66</v>
      </c>
      <c r="JB122" s="4">
        <v>0.66</v>
      </c>
      <c r="JC122" s="4">
        <v>0.66</v>
      </c>
      <c r="JD122" s="4">
        <v>2.61</v>
      </c>
      <c r="JE122" s="4">
        <v>4.5599999999999996</v>
      </c>
      <c r="JF122" s="4">
        <v>4.5599999999999996</v>
      </c>
      <c r="JH122" s="4">
        <v>4.5599999999999996</v>
      </c>
      <c r="JI122" s="4">
        <v>4.5599999999999996</v>
      </c>
      <c r="JJ122" s="4">
        <v>4.5599999999999996</v>
      </c>
      <c r="JK122" s="4">
        <v>4.5599999999999996</v>
      </c>
      <c r="JL122" s="4">
        <v>4.5599999999999996</v>
      </c>
      <c r="JM122" s="4">
        <v>4.5599999999999996</v>
      </c>
      <c r="JO122" s="4">
        <v>4.2300000000000004</v>
      </c>
      <c r="JP122" s="4">
        <v>11.69</v>
      </c>
      <c r="JQ122" s="4">
        <v>19.489999999999998</v>
      </c>
      <c r="JR122" s="4">
        <v>19.489999999999998</v>
      </c>
      <c r="JS122" s="4">
        <v>19.489999999999998</v>
      </c>
      <c r="JT122" s="4">
        <v>11.04</v>
      </c>
      <c r="JV122" s="4">
        <v>2.6</v>
      </c>
      <c r="JW122" s="4">
        <v>2.6</v>
      </c>
      <c r="JX122" s="4">
        <v>2.6</v>
      </c>
      <c r="JY122" s="4">
        <v>2.6</v>
      </c>
      <c r="JZ122" s="4">
        <v>2.6</v>
      </c>
      <c r="KA122" s="4">
        <v>2.97</v>
      </c>
      <c r="KC122" s="4">
        <v>3.34</v>
      </c>
      <c r="KD122" s="4">
        <v>3.34</v>
      </c>
      <c r="KE122" s="4">
        <v>3.34</v>
      </c>
      <c r="KF122" s="4">
        <v>3.34</v>
      </c>
      <c r="KG122" s="4">
        <v>3.34</v>
      </c>
      <c r="KH122" s="4">
        <v>3.34</v>
      </c>
      <c r="KJ122" s="4">
        <v>1.67</v>
      </c>
      <c r="KQ122" s="4">
        <v>1.91</v>
      </c>
      <c r="KR122" s="4">
        <v>3.82</v>
      </c>
      <c r="KS122" s="4">
        <v>3.82</v>
      </c>
      <c r="KT122" s="4">
        <v>3.82</v>
      </c>
      <c r="KU122" s="4">
        <v>3.82</v>
      </c>
      <c r="KV122" s="4">
        <v>5.09</v>
      </c>
      <c r="KX122" s="4">
        <v>6.37</v>
      </c>
      <c r="KY122" s="4">
        <v>19.11</v>
      </c>
      <c r="KZ122" s="4">
        <v>31.84</v>
      </c>
      <c r="LA122" s="4">
        <v>19.11</v>
      </c>
      <c r="LB122" s="4">
        <v>6.37</v>
      </c>
      <c r="LC122" s="4">
        <v>6.37</v>
      </c>
      <c r="LE122" s="4">
        <v>6.37</v>
      </c>
      <c r="LF122" s="4">
        <v>6.37</v>
      </c>
      <c r="LG122" s="4">
        <v>3.18</v>
      </c>
      <c r="YA122" s="4">
        <v>1.66</v>
      </c>
      <c r="YC122" s="4">
        <v>6.63</v>
      </c>
      <c r="YD122" s="4">
        <v>6.63</v>
      </c>
      <c r="YE122" s="4">
        <v>6.63</v>
      </c>
      <c r="YF122" s="4">
        <v>6.63</v>
      </c>
      <c r="YG122" s="4">
        <v>6.63</v>
      </c>
      <c r="YH122" s="4">
        <v>6.63</v>
      </c>
      <c r="YJ122" s="4">
        <v>6.63</v>
      </c>
      <c r="YK122" s="4">
        <v>4.97</v>
      </c>
    </row>
    <row r="123" spans="1:661" hidden="1">
      <c r="A123" s="764" t="s">
        <v>956</v>
      </c>
      <c r="B123" s="764"/>
      <c r="C123" s="764"/>
      <c r="D123" s="764"/>
      <c r="E123" s="764">
        <v>50</v>
      </c>
      <c r="F123" s="764">
        <v>11.3</v>
      </c>
      <c r="G123" s="764">
        <v>87000</v>
      </c>
      <c r="H123" s="772"/>
      <c r="I123" s="764">
        <f t="shared" si="8"/>
        <v>11.3</v>
      </c>
      <c r="J123" s="4">
        <v>0.19</v>
      </c>
      <c r="K123" s="4">
        <v>0.19</v>
      </c>
      <c r="L123" s="4">
        <v>0.19</v>
      </c>
      <c r="M123" s="4">
        <v>0.19</v>
      </c>
      <c r="N123" s="4">
        <v>0.19</v>
      </c>
      <c r="P123" s="4">
        <v>0.19</v>
      </c>
      <c r="Q123" s="4">
        <v>0.19</v>
      </c>
      <c r="R123" s="4">
        <v>0.19</v>
      </c>
      <c r="BX123" s="4">
        <v>0.05</v>
      </c>
      <c r="BY123" s="4">
        <v>0.05</v>
      </c>
      <c r="CA123" s="4">
        <v>0.05</v>
      </c>
      <c r="CB123" s="4">
        <v>0.05</v>
      </c>
      <c r="CC123" s="4">
        <v>0.05</v>
      </c>
      <c r="CD123" s="4">
        <v>0.05</v>
      </c>
      <c r="CJ123" s="4">
        <v>0.06</v>
      </c>
      <c r="CK123" s="4">
        <v>0.06</v>
      </c>
      <c r="CL123" s="4">
        <v>0.06</v>
      </c>
      <c r="CM123" s="4">
        <v>0.06</v>
      </c>
      <c r="CO123" s="4">
        <v>0.06</v>
      </c>
      <c r="CP123" s="4">
        <v>0.06</v>
      </c>
      <c r="CQ123" s="4">
        <v>0.06</v>
      </c>
      <c r="CR123" s="4">
        <v>0.06</v>
      </c>
      <c r="CS123" s="4">
        <v>0.06</v>
      </c>
      <c r="CT123" s="4">
        <v>0.06</v>
      </c>
      <c r="CV123" s="4">
        <v>0.06</v>
      </c>
      <c r="CW123" s="4">
        <v>0.06</v>
      </c>
      <c r="CX123" s="4">
        <v>0.06</v>
      </c>
      <c r="CY123" s="4">
        <v>0.06</v>
      </c>
      <c r="CZ123" s="4">
        <v>0.06</v>
      </c>
      <c r="DA123" s="4">
        <v>0.06</v>
      </c>
      <c r="DC123" s="4">
        <v>0.06</v>
      </c>
      <c r="DD123" s="4">
        <v>0.06</v>
      </c>
      <c r="DE123" s="4">
        <v>0.06</v>
      </c>
      <c r="DF123" s="4">
        <v>0.06</v>
      </c>
      <c r="DG123" s="4">
        <v>0.06</v>
      </c>
      <c r="DH123" s="4">
        <v>0.06</v>
      </c>
      <c r="DJ123" s="4">
        <v>0.06</v>
      </c>
      <c r="DK123" s="4">
        <v>0.06</v>
      </c>
      <c r="DL123" s="4">
        <v>0.06</v>
      </c>
      <c r="DM123" s="4">
        <v>0.06</v>
      </c>
      <c r="DN123" s="4">
        <v>0.06</v>
      </c>
      <c r="DO123" s="4">
        <v>0.06</v>
      </c>
      <c r="DQ123" s="4">
        <v>0.06</v>
      </c>
      <c r="DR123" s="4">
        <v>0.06</v>
      </c>
      <c r="DS123" s="4">
        <v>0.06</v>
      </c>
      <c r="DT123" s="4">
        <v>0.06</v>
      </c>
      <c r="DU123" s="4">
        <v>0.06</v>
      </c>
      <c r="DV123" s="4">
        <v>0.06</v>
      </c>
      <c r="DX123" s="4">
        <v>0.06</v>
      </c>
      <c r="DY123" s="4">
        <v>0.06</v>
      </c>
      <c r="DZ123" s="4">
        <v>0.06</v>
      </c>
      <c r="EA123" s="4">
        <v>0.06</v>
      </c>
      <c r="EB123" s="4">
        <v>0.06</v>
      </c>
      <c r="EC123" s="4">
        <v>0.06</v>
      </c>
      <c r="EE123" s="4">
        <v>0.06</v>
      </c>
      <c r="EF123" s="4">
        <v>0.06</v>
      </c>
      <c r="EG123" s="4">
        <v>0.06</v>
      </c>
      <c r="EH123" s="4">
        <v>0.06</v>
      </c>
      <c r="EI123" s="4">
        <v>0.06</v>
      </c>
      <c r="EJ123" s="4">
        <v>0.06</v>
      </c>
      <c r="EL123" s="4">
        <v>0.06</v>
      </c>
      <c r="EM123" s="4">
        <v>0.06</v>
      </c>
      <c r="EN123" s="4">
        <v>0.06</v>
      </c>
      <c r="EO123" s="4">
        <v>0.06</v>
      </c>
      <c r="EP123" s="4">
        <v>0.06</v>
      </c>
      <c r="EQ123" s="4">
        <v>0.06</v>
      </c>
      <c r="ES123" s="4">
        <v>0.06</v>
      </c>
      <c r="ET123" s="4">
        <v>0.06</v>
      </c>
      <c r="EZ123" s="4">
        <v>0.06</v>
      </c>
      <c r="FA123" s="4">
        <v>0.06</v>
      </c>
      <c r="FB123" s="4">
        <v>0.06</v>
      </c>
      <c r="FC123" s="4">
        <v>0.06</v>
      </c>
      <c r="FD123" s="4">
        <v>0.06</v>
      </c>
      <c r="FE123" s="4">
        <v>0.06</v>
      </c>
      <c r="FG123" s="4">
        <v>0.06</v>
      </c>
      <c r="FH123" s="4">
        <v>0.06</v>
      </c>
      <c r="FI123" s="4">
        <v>0.06</v>
      </c>
      <c r="FJ123" s="4">
        <v>0.06</v>
      </c>
      <c r="FK123" s="4">
        <v>0.06</v>
      </c>
      <c r="FL123" s="4">
        <v>0.06</v>
      </c>
      <c r="FN123" s="4">
        <v>0.06</v>
      </c>
      <c r="FO123" s="4">
        <v>0.06</v>
      </c>
      <c r="FP123" s="4">
        <v>0.06</v>
      </c>
      <c r="FQ123" s="4">
        <v>0.06</v>
      </c>
      <c r="FR123" s="4">
        <v>0.06</v>
      </c>
      <c r="FS123" s="4">
        <v>0.06</v>
      </c>
      <c r="FU123" s="4">
        <v>0.06</v>
      </c>
      <c r="FV123" s="4">
        <v>0.06</v>
      </c>
      <c r="FW123" s="4">
        <v>0.06</v>
      </c>
      <c r="FX123" s="4">
        <v>0.06</v>
      </c>
      <c r="FY123" s="4">
        <v>0.06</v>
      </c>
      <c r="FZ123" s="4">
        <v>0.06</v>
      </c>
      <c r="GB123" s="4">
        <v>0.06</v>
      </c>
      <c r="GC123" s="4">
        <v>0.06</v>
      </c>
      <c r="GD123" s="4">
        <v>0.06</v>
      </c>
      <c r="GE123" s="4">
        <v>0.06</v>
      </c>
      <c r="GF123" s="4">
        <v>0.06</v>
      </c>
      <c r="GG123" s="4">
        <v>0.06</v>
      </c>
      <c r="GI123" s="4">
        <v>0.06</v>
      </c>
      <c r="GJ123" s="4">
        <v>0.06</v>
      </c>
      <c r="GK123" s="4">
        <v>0.06</v>
      </c>
      <c r="GL123" s="4">
        <v>0.06</v>
      </c>
      <c r="GM123" s="4">
        <v>0.06</v>
      </c>
      <c r="GN123" s="4">
        <v>0.06</v>
      </c>
      <c r="GP123" s="4">
        <v>0.06</v>
      </c>
      <c r="GQ123" s="4">
        <v>0.06</v>
      </c>
      <c r="GR123" s="4">
        <v>0.06</v>
      </c>
      <c r="GS123" s="4">
        <v>0.06</v>
      </c>
      <c r="GT123" s="4">
        <v>0.06</v>
      </c>
      <c r="GU123" s="4">
        <v>0.06</v>
      </c>
      <c r="GW123" s="4">
        <v>0.06</v>
      </c>
      <c r="GX123" s="4">
        <v>0.06</v>
      </c>
      <c r="GY123" s="4">
        <v>0.06</v>
      </c>
      <c r="GZ123" s="4">
        <v>0.06</v>
      </c>
      <c r="HA123" s="4">
        <v>0.06</v>
      </c>
      <c r="HB123" s="4">
        <v>0.06</v>
      </c>
      <c r="HD123" s="4">
        <v>0.06</v>
      </c>
      <c r="HE123" s="4">
        <v>0.06</v>
      </c>
      <c r="HF123" s="4">
        <v>0.06</v>
      </c>
      <c r="HG123" s="4">
        <v>0.06</v>
      </c>
      <c r="HH123" s="4">
        <v>0.06</v>
      </c>
      <c r="HI123" s="4">
        <v>0.06</v>
      </c>
      <c r="HK123" s="4">
        <v>0.06</v>
      </c>
      <c r="HL123" s="4">
        <v>0.06</v>
      </c>
      <c r="HM123" s="4">
        <v>0.06</v>
      </c>
      <c r="HN123" s="4">
        <v>0.06</v>
      </c>
      <c r="HO123" s="4">
        <v>0.06</v>
      </c>
      <c r="HP123" s="4">
        <v>0.06</v>
      </c>
      <c r="HR123" s="4">
        <v>0.06</v>
      </c>
      <c r="HS123" s="4">
        <v>0.06</v>
      </c>
      <c r="HT123" s="4">
        <v>0.06</v>
      </c>
      <c r="HU123" s="4">
        <v>0.06</v>
      </c>
      <c r="HV123" s="4">
        <v>0.06</v>
      </c>
      <c r="HW123" s="4">
        <v>0.06</v>
      </c>
      <c r="HY123" s="4">
        <v>0.06</v>
      </c>
      <c r="HZ123" s="4">
        <v>0.06</v>
      </c>
      <c r="IA123" s="4">
        <v>0.06</v>
      </c>
      <c r="IB123" s="4">
        <v>0.06</v>
      </c>
      <c r="IC123" s="4">
        <v>0.06</v>
      </c>
      <c r="ID123" s="4">
        <v>0.06</v>
      </c>
      <c r="IF123" s="4">
        <v>0.06</v>
      </c>
      <c r="IG123" s="4">
        <v>0.06</v>
      </c>
      <c r="IH123" s="4">
        <v>0.06</v>
      </c>
      <c r="II123" s="4">
        <v>0.06</v>
      </c>
      <c r="IJ123" s="4">
        <v>0.06</v>
      </c>
      <c r="IK123" s="4">
        <v>0.06</v>
      </c>
      <c r="IM123" s="4">
        <v>0.06</v>
      </c>
      <c r="IN123" s="4">
        <v>0.06</v>
      </c>
      <c r="IP123" s="4">
        <v>0.06</v>
      </c>
      <c r="IQ123" s="4">
        <v>0.06</v>
      </c>
      <c r="IR123" s="4">
        <v>0.06</v>
      </c>
      <c r="IT123" s="4">
        <v>0.06</v>
      </c>
      <c r="IU123" s="4">
        <v>0.06</v>
      </c>
      <c r="IV123" s="4">
        <v>0.06</v>
      </c>
      <c r="IW123" s="4">
        <v>0.06</v>
      </c>
      <c r="IX123" s="4">
        <v>0.06</v>
      </c>
      <c r="IY123" s="4">
        <v>0.06</v>
      </c>
      <c r="JA123" s="4">
        <v>0.06</v>
      </c>
      <c r="JB123" s="4">
        <v>0.06</v>
      </c>
      <c r="JC123" s="4">
        <v>0.06</v>
      </c>
      <c r="JD123" s="4">
        <v>0.06</v>
      </c>
      <c r="JE123" s="4">
        <v>0.06</v>
      </c>
      <c r="JF123" s="4">
        <v>0.06</v>
      </c>
      <c r="JH123" s="4">
        <v>0.06</v>
      </c>
      <c r="JI123" s="4">
        <v>0.06</v>
      </c>
      <c r="JJ123" s="4">
        <v>0.06</v>
      </c>
      <c r="JK123" s="4">
        <v>0.06</v>
      </c>
      <c r="JL123" s="4">
        <v>0.06</v>
      </c>
      <c r="JM123" s="4">
        <v>0.06</v>
      </c>
      <c r="JO123" s="4">
        <v>0.03</v>
      </c>
      <c r="LH123" s="4">
        <v>0.84</v>
      </c>
      <c r="LI123" s="4">
        <v>1.68</v>
      </c>
      <c r="LJ123" s="4">
        <v>1.68</v>
      </c>
      <c r="LL123" s="4">
        <v>1.68</v>
      </c>
      <c r="LM123" s="4">
        <v>1.68</v>
      </c>
      <c r="LN123" s="4">
        <v>3.63</v>
      </c>
      <c r="LO123" s="4">
        <v>5.58</v>
      </c>
      <c r="LP123" s="4">
        <v>5.58</v>
      </c>
      <c r="LQ123" s="4">
        <v>3.35</v>
      </c>
      <c r="LS123" s="4">
        <v>1.1200000000000001</v>
      </c>
      <c r="LT123" s="4">
        <v>1.1200000000000001</v>
      </c>
      <c r="LU123" s="4">
        <v>1.4</v>
      </c>
      <c r="LV123" s="4">
        <v>1.68</v>
      </c>
      <c r="LW123" s="4">
        <v>1.68</v>
      </c>
      <c r="LX123" s="4">
        <v>0.84</v>
      </c>
      <c r="YA123" s="4">
        <v>0.16</v>
      </c>
      <c r="YC123" s="4">
        <v>0.63</v>
      </c>
      <c r="YD123" s="4">
        <v>0.63</v>
      </c>
      <c r="YE123" s="4">
        <v>0.63</v>
      </c>
      <c r="YF123" s="4">
        <v>0.63</v>
      </c>
      <c r="YG123" s="4">
        <v>0.63</v>
      </c>
      <c r="YH123" s="4">
        <v>0.63</v>
      </c>
      <c r="YJ123" s="4">
        <v>0.63</v>
      </c>
      <c r="YK123" s="4">
        <v>0.47</v>
      </c>
    </row>
    <row r="124" spans="1:661" hidden="1">
      <c r="A124" s="764" t="s">
        <v>957</v>
      </c>
      <c r="B124" s="764"/>
      <c r="C124" s="764"/>
      <c r="D124" s="764"/>
      <c r="E124" s="764">
        <v>280</v>
      </c>
      <c r="F124" s="764">
        <v>91.14</v>
      </c>
      <c r="G124" s="764">
        <v>459200</v>
      </c>
      <c r="H124" s="772"/>
      <c r="I124" s="764">
        <f t="shared" si="8"/>
        <v>91.14</v>
      </c>
      <c r="J124" s="4">
        <v>1.05</v>
      </c>
      <c r="K124" s="4">
        <v>1.05</v>
      </c>
      <c r="L124" s="4">
        <v>1.05</v>
      </c>
      <c r="M124" s="4">
        <v>1.05</v>
      </c>
      <c r="N124" s="4">
        <v>1.05</v>
      </c>
      <c r="P124" s="4">
        <v>1.05</v>
      </c>
      <c r="Q124" s="4">
        <v>1.05</v>
      </c>
      <c r="R124" s="4">
        <v>1.05</v>
      </c>
      <c r="BX124" s="4">
        <v>0.26</v>
      </c>
      <c r="BY124" s="4">
        <v>0.26</v>
      </c>
      <c r="CA124" s="4">
        <v>0.26</v>
      </c>
      <c r="CB124" s="4">
        <v>0.26</v>
      </c>
      <c r="CC124" s="4">
        <v>0.26</v>
      </c>
      <c r="CD124" s="4">
        <v>0.26</v>
      </c>
      <c r="CJ124" s="4">
        <v>0.35</v>
      </c>
      <c r="CK124" s="4">
        <v>0.35</v>
      </c>
      <c r="CL124" s="4">
        <v>0.35</v>
      </c>
      <c r="CM124" s="4">
        <v>0.35</v>
      </c>
      <c r="CO124" s="4">
        <v>0.35</v>
      </c>
      <c r="CP124" s="4">
        <v>0.35</v>
      </c>
      <c r="CQ124" s="4">
        <v>0.35</v>
      </c>
      <c r="CR124" s="4">
        <v>0.35</v>
      </c>
      <c r="CS124" s="4">
        <v>0.35</v>
      </c>
      <c r="CT124" s="4">
        <v>0.35</v>
      </c>
      <c r="CV124" s="4">
        <v>0.35</v>
      </c>
      <c r="CW124" s="4">
        <v>0.35</v>
      </c>
      <c r="CX124" s="4">
        <v>0.35</v>
      </c>
      <c r="CY124" s="4">
        <v>0.35</v>
      </c>
      <c r="CZ124" s="4">
        <v>0.35</v>
      </c>
      <c r="DA124" s="4">
        <v>0.35</v>
      </c>
      <c r="DC124" s="4">
        <v>0.35</v>
      </c>
      <c r="DD124" s="4">
        <v>0.35</v>
      </c>
      <c r="DE124" s="4">
        <v>0.35</v>
      </c>
      <c r="DF124" s="4">
        <v>0.35</v>
      </c>
      <c r="DG124" s="4">
        <v>0.35</v>
      </c>
      <c r="DH124" s="4">
        <v>0.35</v>
      </c>
      <c r="DJ124" s="4">
        <v>0.35</v>
      </c>
      <c r="DK124" s="4">
        <v>0.35</v>
      </c>
      <c r="DL124" s="4">
        <v>0.35</v>
      </c>
      <c r="DM124" s="4">
        <v>0.35</v>
      </c>
      <c r="DN124" s="4">
        <v>0.35</v>
      </c>
      <c r="DO124" s="4">
        <v>0.35</v>
      </c>
      <c r="DQ124" s="4">
        <v>0.35</v>
      </c>
      <c r="DR124" s="4">
        <v>0.35</v>
      </c>
      <c r="DS124" s="4">
        <v>0.35</v>
      </c>
      <c r="DT124" s="4">
        <v>0.35</v>
      </c>
      <c r="DU124" s="4">
        <v>0.35</v>
      </c>
      <c r="DV124" s="4">
        <v>0.35</v>
      </c>
      <c r="DX124" s="4">
        <v>0.35</v>
      </c>
      <c r="DY124" s="4">
        <v>0.35</v>
      </c>
      <c r="DZ124" s="4">
        <v>0.35</v>
      </c>
      <c r="EA124" s="4">
        <v>0.35</v>
      </c>
      <c r="EB124" s="4">
        <v>0.35</v>
      </c>
      <c r="EC124" s="4">
        <v>0.35</v>
      </c>
      <c r="EE124" s="4">
        <v>0.35</v>
      </c>
      <c r="EF124" s="4">
        <v>0.35</v>
      </c>
      <c r="EG124" s="4">
        <v>0.35</v>
      </c>
      <c r="EH124" s="4">
        <v>0.35</v>
      </c>
      <c r="EI124" s="4">
        <v>0.35</v>
      </c>
      <c r="EJ124" s="4">
        <v>0.35</v>
      </c>
      <c r="EL124" s="4">
        <v>0.35</v>
      </c>
      <c r="EM124" s="4">
        <v>0.35</v>
      </c>
      <c r="EN124" s="4">
        <v>0.35</v>
      </c>
      <c r="EO124" s="4">
        <v>0.35</v>
      </c>
      <c r="EP124" s="4">
        <v>0.35</v>
      </c>
      <c r="EQ124" s="4">
        <v>0.35</v>
      </c>
      <c r="ES124" s="4">
        <v>0.35</v>
      </c>
      <c r="ET124" s="4">
        <v>0.35</v>
      </c>
      <c r="EZ124" s="4">
        <v>2.36</v>
      </c>
      <c r="FA124" s="4">
        <v>4.37</v>
      </c>
      <c r="FB124" s="4">
        <v>4.37</v>
      </c>
      <c r="FC124" s="4">
        <v>4.37</v>
      </c>
      <c r="FD124" s="4">
        <v>4.37</v>
      </c>
      <c r="FE124" s="4">
        <v>4.37</v>
      </c>
      <c r="FG124" s="4">
        <v>4.37</v>
      </c>
      <c r="FH124" s="4">
        <v>4.24</v>
      </c>
      <c r="FI124" s="4">
        <v>4.0999999999999996</v>
      </c>
      <c r="FJ124" s="4">
        <v>4.0999999999999996</v>
      </c>
      <c r="FK124" s="4">
        <v>4.0999999999999996</v>
      </c>
      <c r="FL124" s="4">
        <v>4.0999999999999996</v>
      </c>
      <c r="FN124" s="4">
        <v>10.039999999999999</v>
      </c>
      <c r="FO124" s="4">
        <v>15.98</v>
      </c>
      <c r="FP124" s="4">
        <v>15.98</v>
      </c>
      <c r="FQ124" s="4">
        <v>15.98</v>
      </c>
      <c r="FR124" s="4">
        <v>15.98</v>
      </c>
      <c r="FS124" s="4">
        <v>15.98</v>
      </c>
      <c r="FU124" s="4">
        <v>9.73</v>
      </c>
      <c r="FV124" s="4">
        <v>3.48</v>
      </c>
      <c r="FW124" s="4">
        <v>3.48</v>
      </c>
      <c r="FX124" s="4">
        <v>3.48</v>
      </c>
      <c r="FY124" s="4">
        <v>3.48</v>
      </c>
      <c r="FZ124" s="4">
        <v>3.48</v>
      </c>
      <c r="GB124" s="4">
        <v>4.26</v>
      </c>
      <c r="GC124" s="4">
        <v>5.04</v>
      </c>
      <c r="GD124" s="4">
        <v>5.04</v>
      </c>
      <c r="GE124" s="4">
        <v>5.04</v>
      </c>
      <c r="GF124" s="4">
        <v>5.04</v>
      </c>
      <c r="GG124" s="4">
        <v>5.04</v>
      </c>
      <c r="GI124" s="4">
        <v>2.7</v>
      </c>
      <c r="GJ124" s="4">
        <v>0.35</v>
      </c>
      <c r="GK124" s="4">
        <v>0.35</v>
      </c>
      <c r="GL124" s="4">
        <v>0.35</v>
      </c>
      <c r="GM124" s="4">
        <v>0.35</v>
      </c>
      <c r="GN124" s="4">
        <v>0.35</v>
      </c>
      <c r="GP124" s="4">
        <v>0.35</v>
      </c>
      <c r="GQ124" s="4">
        <v>0.35</v>
      </c>
      <c r="GR124" s="4">
        <v>0.35</v>
      </c>
      <c r="GS124" s="4">
        <v>0.35</v>
      </c>
      <c r="GT124" s="4">
        <v>0.35</v>
      </c>
      <c r="GU124" s="4">
        <v>0.35</v>
      </c>
      <c r="GW124" s="4">
        <v>0.35</v>
      </c>
      <c r="GX124" s="4">
        <v>0.35</v>
      </c>
      <c r="GY124" s="4">
        <v>0.35</v>
      </c>
      <c r="GZ124" s="4">
        <v>0.35</v>
      </c>
      <c r="HA124" s="4">
        <v>0.35</v>
      </c>
      <c r="HB124" s="4">
        <v>0.35</v>
      </c>
      <c r="HD124" s="4">
        <v>0.35</v>
      </c>
      <c r="HE124" s="4">
        <v>0.35</v>
      </c>
      <c r="HF124" s="4">
        <v>0.35</v>
      </c>
      <c r="HG124" s="4">
        <v>0.35</v>
      </c>
      <c r="HH124" s="4">
        <v>0.35</v>
      </c>
      <c r="HI124" s="4">
        <v>0.35</v>
      </c>
      <c r="HK124" s="4">
        <v>0.35</v>
      </c>
      <c r="HL124" s="4">
        <v>0.35</v>
      </c>
      <c r="HM124" s="4">
        <v>0.35</v>
      </c>
      <c r="HN124" s="4">
        <v>0.35</v>
      </c>
      <c r="HO124" s="4">
        <v>0.35</v>
      </c>
      <c r="HP124" s="4">
        <v>0.35</v>
      </c>
      <c r="HR124" s="4">
        <v>0.35</v>
      </c>
      <c r="HS124" s="4">
        <v>0.35</v>
      </c>
      <c r="HT124" s="4">
        <v>0.35</v>
      </c>
      <c r="HU124" s="4">
        <v>0.35</v>
      </c>
      <c r="HV124" s="4">
        <v>0.35</v>
      </c>
      <c r="HW124" s="4">
        <v>0.35</v>
      </c>
      <c r="HY124" s="4">
        <v>0.35</v>
      </c>
      <c r="HZ124" s="4">
        <v>0.35</v>
      </c>
      <c r="IA124" s="4">
        <v>0.35</v>
      </c>
      <c r="IB124" s="4">
        <v>0.35</v>
      </c>
      <c r="IC124" s="4">
        <v>0.35</v>
      </c>
      <c r="ID124" s="4">
        <v>0.35</v>
      </c>
      <c r="IF124" s="4">
        <v>0.35</v>
      </c>
      <c r="IG124" s="4">
        <v>0.35</v>
      </c>
      <c r="IH124" s="4">
        <v>0.35</v>
      </c>
      <c r="II124" s="4">
        <v>0.35</v>
      </c>
      <c r="IJ124" s="4">
        <v>0.35</v>
      </c>
      <c r="IK124" s="4">
        <v>0.35</v>
      </c>
      <c r="IM124" s="4">
        <v>0.35</v>
      </c>
      <c r="IN124" s="4">
        <v>0.35</v>
      </c>
      <c r="IP124" s="4">
        <v>0.35</v>
      </c>
      <c r="IQ124" s="4">
        <v>0.35</v>
      </c>
      <c r="IR124" s="4">
        <v>0.35</v>
      </c>
      <c r="IT124" s="4">
        <v>0.35</v>
      </c>
      <c r="IU124" s="4">
        <v>0.35</v>
      </c>
      <c r="IV124" s="4">
        <v>0.35</v>
      </c>
      <c r="IW124" s="4">
        <v>0.35</v>
      </c>
      <c r="IX124" s="4">
        <v>0.35</v>
      </c>
      <c r="IY124" s="4">
        <v>0.35</v>
      </c>
      <c r="JA124" s="4">
        <v>0.35</v>
      </c>
      <c r="JB124" s="4">
        <v>0.35</v>
      </c>
      <c r="JC124" s="4">
        <v>0.35</v>
      </c>
      <c r="JD124" s="4">
        <v>0.35</v>
      </c>
      <c r="JE124" s="4">
        <v>0.35</v>
      </c>
      <c r="JF124" s="4">
        <v>0.35</v>
      </c>
      <c r="JH124" s="4">
        <v>0.35</v>
      </c>
      <c r="JI124" s="4">
        <v>0.35</v>
      </c>
      <c r="JJ124" s="4">
        <v>0.35</v>
      </c>
      <c r="JK124" s="4">
        <v>0.35</v>
      </c>
      <c r="JL124" s="4">
        <v>0.35</v>
      </c>
      <c r="JM124" s="4">
        <v>0.35</v>
      </c>
      <c r="JO124" s="4">
        <v>0.17</v>
      </c>
      <c r="YA124" s="4">
        <v>0.88</v>
      </c>
      <c r="YC124" s="4">
        <v>3.5</v>
      </c>
      <c r="YD124" s="4">
        <v>3.5</v>
      </c>
      <c r="YE124" s="4">
        <v>3.5</v>
      </c>
      <c r="YF124" s="4">
        <v>3.5</v>
      </c>
      <c r="YG124" s="4">
        <v>3.5</v>
      </c>
      <c r="YH124" s="4">
        <v>3.5</v>
      </c>
      <c r="YJ124" s="4">
        <v>3.5</v>
      </c>
      <c r="YK124" s="4">
        <v>2.63</v>
      </c>
    </row>
    <row r="125" spans="1:661" hidden="1">
      <c r="A125" s="764" t="s">
        <v>958</v>
      </c>
      <c r="B125" s="764"/>
      <c r="C125" s="764"/>
      <c r="D125" s="764"/>
      <c r="E125" s="764">
        <v>160</v>
      </c>
      <c r="F125" s="764">
        <v>118.78</v>
      </c>
      <c r="G125" s="764">
        <v>291200</v>
      </c>
      <c r="H125" s="772"/>
      <c r="I125" s="764">
        <f t="shared" si="8"/>
        <v>118.78</v>
      </c>
      <c r="J125" s="4">
        <v>0.6</v>
      </c>
      <c r="K125" s="4">
        <v>0.6</v>
      </c>
      <c r="L125" s="4">
        <v>0.6</v>
      </c>
      <c r="M125" s="4">
        <v>0.6</v>
      </c>
      <c r="N125" s="4">
        <v>0.6</v>
      </c>
      <c r="P125" s="4">
        <v>0.6</v>
      </c>
      <c r="Q125" s="4">
        <v>0.6</v>
      </c>
      <c r="R125" s="4">
        <v>0.6</v>
      </c>
      <c r="BX125" s="4">
        <v>0.15</v>
      </c>
      <c r="BY125" s="4">
        <v>0.15</v>
      </c>
      <c r="CA125" s="4">
        <v>0.15</v>
      </c>
      <c r="CB125" s="4">
        <v>0.15</v>
      </c>
      <c r="CC125" s="4">
        <v>0.15</v>
      </c>
      <c r="CD125" s="4">
        <v>0.15</v>
      </c>
      <c r="CJ125" s="4">
        <v>0.2</v>
      </c>
      <c r="CK125" s="4">
        <v>0.2</v>
      </c>
      <c r="CL125" s="4">
        <v>0.2</v>
      </c>
      <c r="CM125" s="4">
        <v>0.2</v>
      </c>
      <c r="CO125" s="4">
        <v>0.2</v>
      </c>
      <c r="CP125" s="4">
        <v>0.2</v>
      </c>
      <c r="CQ125" s="4">
        <v>0.2</v>
      </c>
      <c r="CR125" s="4">
        <v>0.2</v>
      </c>
      <c r="CS125" s="4">
        <v>0.2</v>
      </c>
      <c r="CT125" s="4">
        <v>0.2</v>
      </c>
      <c r="CV125" s="4">
        <v>0.2</v>
      </c>
      <c r="CW125" s="4">
        <v>0.2</v>
      </c>
      <c r="CX125" s="4">
        <v>0.2</v>
      </c>
      <c r="CY125" s="4">
        <v>0.2</v>
      </c>
      <c r="CZ125" s="4">
        <v>0.2</v>
      </c>
      <c r="DA125" s="4">
        <v>0.2</v>
      </c>
      <c r="DC125" s="4">
        <v>0.2</v>
      </c>
      <c r="DD125" s="4">
        <v>0.2</v>
      </c>
      <c r="DE125" s="4">
        <v>0.2</v>
      </c>
      <c r="DF125" s="4">
        <v>0.2</v>
      </c>
      <c r="DG125" s="4">
        <v>0.2</v>
      </c>
      <c r="DH125" s="4">
        <v>0.2</v>
      </c>
      <c r="DJ125" s="4">
        <v>0.2</v>
      </c>
      <c r="DK125" s="4">
        <v>0.2</v>
      </c>
      <c r="DL125" s="4">
        <v>0.2</v>
      </c>
      <c r="DM125" s="4">
        <v>0.2</v>
      </c>
      <c r="DN125" s="4">
        <v>0.2</v>
      </c>
      <c r="DO125" s="4">
        <v>0.2</v>
      </c>
      <c r="DQ125" s="4">
        <v>0.2</v>
      </c>
      <c r="DR125" s="4">
        <v>0.2</v>
      </c>
      <c r="DS125" s="4">
        <v>0.2</v>
      </c>
      <c r="DT125" s="4">
        <v>0.2</v>
      </c>
      <c r="DU125" s="4">
        <v>0.2</v>
      </c>
      <c r="DV125" s="4">
        <v>0.2</v>
      </c>
      <c r="DX125" s="4">
        <v>0.2</v>
      </c>
      <c r="DY125" s="4">
        <v>0.2</v>
      </c>
      <c r="DZ125" s="4">
        <v>0.2</v>
      </c>
      <c r="EA125" s="4">
        <v>0.2</v>
      </c>
      <c r="EB125" s="4">
        <v>0.2</v>
      </c>
      <c r="EC125" s="4">
        <v>0.2</v>
      </c>
      <c r="EE125" s="4">
        <v>0.2</v>
      </c>
      <c r="EF125" s="4">
        <v>0.2</v>
      </c>
      <c r="EG125" s="4">
        <v>0.2</v>
      </c>
      <c r="EH125" s="4">
        <v>0.2</v>
      </c>
      <c r="EI125" s="4">
        <v>0.2</v>
      </c>
      <c r="EJ125" s="4">
        <v>0.2</v>
      </c>
      <c r="EL125" s="4">
        <v>0.2</v>
      </c>
      <c r="EM125" s="4">
        <v>0.2</v>
      </c>
      <c r="EN125" s="4">
        <v>0.2</v>
      </c>
      <c r="EO125" s="4">
        <v>0.2</v>
      </c>
      <c r="EP125" s="4">
        <v>0.2</v>
      </c>
      <c r="EQ125" s="4">
        <v>0.2</v>
      </c>
      <c r="ES125" s="4">
        <v>0.2</v>
      </c>
      <c r="ET125" s="4">
        <v>0.2</v>
      </c>
      <c r="EZ125" s="4">
        <v>0.2</v>
      </c>
      <c r="FA125" s="4">
        <v>0.2</v>
      </c>
      <c r="FB125" s="4">
        <v>0.2</v>
      </c>
      <c r="FC125" s="4">
        <v>0.2</v>
      </c>
      <c r="FD125" s="4">
        <v>0.2</v>
      </c>
      <c r="FE125" s="4">
        <v>0.2</v>
      </c>
      <c r="FG125" s="4">
        <v>0.2</v>
      </c>
      <c r="FH125" s="4">
        <v>0.88</v>
      </c>
      <c r="FI125" s="4">
        <v>1.56</v>
      </c>
      <c r="FJ125" s="4">
        <v>1.56</v>
      </c>
      <c r="FK125" s="4">
        <v>1.56</v>
      </c>
      <c r="FL125" s="4">
        <v>1.56</v>
      </c>
      <c r="FN125" s="4">
        <v>1.56</v>
      </c>
      <c r="FO125" s="4">
        <v>1.56</v>
      </c>
      <c r="FP125" s="4">
        <v>1.67</v>
      </c>
      <c r="FQ125" s="4">
        <v>1.79</v>
      </c>
      <c r="FR125" s="4">
        <v>1.79</v>
      </c>
      <c r="FS125" s="4">
        <v>1.79</v>
      </c>
      <c r="FU125" s="4">
        <v>4.17</v>
      </c>
      <c r="FV125" s="4">
        <v>6.55</v>
      </c>
      <c r="FW125" s="4">
        <v>6.55</v>
      </c>
      <c r="FX125" s="4">
        <v>6.55</v>
      </c>
      <c r="FY125" s="4">
        <v>6.55</v>
      </c>
      <c r="FZ125" s="4">
        <v>4.17</v>
      </c>
      <c r="GB125" s="4">
        <v>1.79</v>
      </c>
      <c r="GC125" s="4">
        <v>1.79</v>
      </c>
      <c r="GD125" s="4">
        <v>1.79</v>
      </c>
      <c r="GE125" s="4">
        <v>1.79</v>
      </c>
      <c r="GF125" s="4">
        <v>1.79</v>
      </c>
      <c r="GG125" s="4">
        <v>1.79</v>
      </c>
      <c r="GI125" s="4">
        <v>1.79</v>
      </c>
      <c r="GJ125" s="4">
        <v>1.79</v>
      </c>
      <c r="GK125" s="4">
        <v>1.79</v>
      </c>
      <c r="GL125" s="4">
        <v>0.99</v>
      </c>
      <c r="GM125" s="4">
        <v>0.2</v>
      </c>
      <c r="GN125" s="4">
        <v>0.2</v>
      </c>
      <c r="GP125" s="4">
        <v>0.2</v>
      </c>
      <c r="GQ125" s="4">
        <v>0.2</v>
      </c>
      <c r="GR125" s="4">
        <v>0.2</v>
      </c>
      <c r="GS125" s="4">
        <v>0.2</v>
      </c>
      <c r="GT125" s="4">
        <v>0.2</v>
      </c>
      <c r="GU125" s="4">
        <v>0.2</v>
      </c>
      <c r="GW125" s="4">
        <v>0.2</v>
      </c>
      <c r="GX125" s="4">
        <v>0.2</v>
      </c>
      <c r="GY125" s="4">
        <v>0.2</v>
      </c>
      <c r="GZ125" s="4">
        <v>0.2</v>
      </c>
      <c r="HA125" s="4">
        <v>0.2</v>
      </c>
      <c r="HB125" s="4">
        <v>0.2</v>
      </c>
      <c r="HD125" s="4">
        <v>0.2</v>
      </c>
      <c r="HE125" s="4">
        <v>0.2</v>
      </c>
      <c r="HF125" s="4">
        <v>0.2</v>
      </c>
      <c r="HG125" s="4">
        <v>0.2</v>
      </c>
      <c r="HH125" s="4">
        <v>0.2</v>
      </c>
      <c r="HI125" s="4">
        <v>0.2</v>
      </c>
      <c r="HK125" s="4">
        <v>0.2</v>
      </c>
      <c r="HL125" s="4">
        <v>0.2</v>
      </c>
      <c r="HM125" s="4">
        <v>0.2</v>
      </c>
      <c r="HN125" s="4">
        <v>0.2</v>
      </c>
      <c r="HO125" s="4">
        <v>0.2</v>
      </c>
      <c r="HP125" s="4">
        <v>0.2</v>
      </c>
      <c r="HR125" s="4">
        <v>0.2</v>
      </c>
      <c r="HS125" s="4">
        <v>0.2</v>
      </c>
      <c r="HT125" s="4">
        <v>0.2</v>
      </c>
      <c r="HU125" s="4">
        <v>0.2</v>
      </c>
      <c r="HV125" s="4">
        <v>0.2</v>
      </c>
      <c r="HW125" s="4">
        <v>0.2</v>
      </c>
      <c r="HY125" s="4">
        <v>0.2</v>
      </c>
      <c r="HZ125" s="4">
        <v>0.2</v>
      </c>
      <c r="IA125" s="4">
        <v>0.2</v>
      </c>
      <c r="IB125" s="4">
        <v>0.2</v>
      </c>
      <c r="IC125" s="4">
        <v>0.2</v>
      </c>
      <c r="ID125" s="4">
        <v>0.2</v>
      </c>
      <c r="IF125" s="4">
        <v>0.2</v>
      </c>
      <c r="IG125" s="4">
        <v>0.2</v>
      </c>
      <c r="IH125" s="4">
        <v>0.2</v>
      </c>
      <c r="II125" s="4">
        <v>0.2</v>
      </c>
      <c r="IJ125" s="4">
        <v>0.2</v>
      </c>
      <c r="IK125" s="4">
        <v>0.2</v>
      </c>
      <c r="IM125" s="4">
        <v>0.2</v>
      </c>
      <c r="IN125" s="4">
        <v>0.2</v>
      </c>
      <c r="IP125" s="4">
        <v>0.2</v>
      </c>
      <c r="IQ125" s="4">
        <v>0.2</v>
      </c>
      <c r="IR125" s="4">
        <v>0.2</v>
      </c>
      <c r="IT125" s="4">
        <v>0.2</v>
      </c>
      <c r="IU125" s="4">
        <v>0.2</v>
      </c>
      <c r="IV125" s="4">
        <v>0.2</v>
      </c>
      <c r="IW125" s="4">
        <v>0.2</v>
      </c>
      <c r="IX125" s="4">
        <v>0.2</v>
      </c>
      <c r="IY125" s="4">
        <v>0.2</v>
      </c>
      <c r="JA125" s="4">
        <v>0.2</v>
      </c>
      <c r="JB125" s="4">
        <v>0.2</v>
      </c>
      <c r="JC125" s="4">
        <v>0.2</v>
      </c>
      <c r="JD125" s="4">
        <v>0.2</v>
      </c>
      <c r="JE125" s="4">
        <v>0.2</v>
      </c>
      <c r="JF125" s="4">
        <v>0.2</v>
      </c>
      <c r="JH125" s="4">
        <v>0.2</v>
      </c>
      <c r="JI125" s="4">
        <v>1.02</v>
      </c>
      <c r="JJ125" s="4">
        <v>1.84</v>
      </c>
      <c r="JK125" s="4">
        <v>1.84</v>
      </c>
      <c r="JL125" s="4">
        <v>1.84</v>
      </c>
      <c r="JM125" s="4">
        <v>1.75</v>
      </c>
      <c r="JO125" s="4">
        <v>1.56</v>
      </c>
      <c r="JP125" s="4">
        <v>1.46</v>
      </c>
      <c r="JQ125" s="4">
        <v>4.37</v>
      </c>
      <c r="JR125" s="4">
        <v>7.28</v>
      </c>
      <c r="JS125" s="4">
        <v>7.28</v>
      </c>
      <c r="JT125" s="4">
        <v>4.08</v>
      </c>
      <c r="JV125" s="4">
        <v>0.87</v>
      </c>
      <c r="JW125" s="4">
        <v>0.87</v>
      </c>
      <c r="JX125" s="4">
        <v>0.87</v>
      </c>
      <c r="JY125" s="4">
        <v>0.87</v>
      </c>
      <c r="JZ125" s="4">
        <v>0.98</v>
      </c>
      <c r="KA125" s="4">
        <v>1.0900000000000001</v>
      </c>
      <c r="KC125" s="4">
        <v>1.0900000000000001</v>
      </c>
      <c r="KD125" s="4">
        <v>1.0900000000000001</v>
      </c>
      <c r="KE125" s="4">
        <v>1.0900000000000001</v>
      </c>
      <c r="KF125" s="4">
        <v>1.0900000000000001</v>
      </c>
      <c r="KG125" s="4">
        <v>0.55000000000000004</v>
      </c>
      <c r="YA125" s="4">
        <v>0.5</v>
      </c>
      <c r="YC125" s="4">
        <v>2</v>
      </c>
      <c r="YD125" s="4">
        <v>2</v>
      </c>
      <c r="YE125" s="4">
        <v>2</v>
      </c>
      <c r="YF125" s="4">
        <v>2</v>
      </c>
      <c r="YG125" s="4">
        <v>2</v>
      </c>
      <c r="YH125" s="4">
        <v>2</v>
      </c>
      <c r="YJ125" s="4">
        <v>2</v>
      </c>
      <c r="YK125" s="4">
        <v>1.5</v>
      </c>
    </row>
    <row r="126" spans="1:661" hidden="1">
      <c r="A126" s="764" t="s">
        <v>959</v>
      </c>
      <c r="B126" s="764"/>
      <c r="C126" s="764"/>
      <c r="D126" s="764"/>
      <c r="E126" s="764">
        <v>50</v>
      </c>
      <c r="F126" s="764">
        <v>11.3</v>
      </c>
      <c r="G126" s="764">
        <v>100000</v>
      </c>
      <c r="H126" s="772"/>
      <c r="I126" s="764">
        <f t="shared" si="8"/>
        <v>11.3</v>
      </c>
      <c r="J126" s="4">
        <v>0.19</v>
      </c>
      <c r="K126" s="4">
        <v>0.19</v>
      </c>
      <c r="L126" s="4">
        <v>0.19</v>
      </c>
      <c r="M126" s="4">
        <v>0.19</v>
      </c>
      <c r="N126" s="4">
        <v>0.19</v>
      </c>
      <c r="P126" s="4">
        <v>0.19</v>
      </c>
      <c r="Q126" s="4">
        <v>0.19</v>
      </c>
      <c r="R126" s="4">
        <v>0.19</v>
      </c>
      <c r="BX126" s="4">
        <v>0.05</v>
      </c>
      <c r="BY126" s="4">
        <v>0.05</v>
      </c>
      <c r="CA126" s="4">
        <v>0.05</v>
      </c>
      <c r="CB126" s="4">
        <v>0.05</v>
      </c>
      <c r="CC126" s="4">
        <v>0.05</v>
      </c>
      <c r="CD126" s="4">
        <v>0.05</v>
      </c>
      <c r="CJ126" s="4">
        <v>0.06</v>
      </c>
      <c r="CK126" s="4">
        <v>0.06</v>
      </c>
      <c r="CL126" s="4">
        <v>0.06</v>
      </c>
      <c r="CM126" s="4">
        <v>0.06</v>
      </c>
      <c r="CO126" s="4">
        <v>0.06</v>
      </c>
      <c r="CP126" s="4">
        <v>0.06</v>
      </c>
      <c r="CQ126" s="4">
        <v>0.06</v>
      </c>
      <c r="CR126" s="4">
        <v>0.06</v>
      </c>
      <c r="CS126" s="4">
        <v>0.06</v>
      </c>
      <c r="CT126" s="4">
        <v>0.06</v>
      </c>
      <c r="CV126" s="4">
        <v>0.06</v>
      </c>
      <c r="CW126" s="4">
        <v>0.06</v>
      </c>
      <c r="CX126" s="4">
        <v>0.06</v>
      </c>
      <c r="CY126" s="4">
        <v>0.06</v>
      </c>
      <c r="CZ126" s="4">
        <v>0.06</v>
      </c>
      <c r="DA126" s="4">
        <v>0.06</v>
      </c>
      <c r="DC126" s="4">
        <v>0.06</v>
      </c>
      <c r="DD126" s="4">
        <v>0.06</v>
      </c>
      <c r="DE126" s="4">
        <v>0.06</v>
      </c>
      <c r="DF126" s="4">
        <v>0.06</v>
      </c>
      <c r="DG126" s="4">
        <v>0.06</v>
      </c>
      <c r="DH126" s="4">
        <v>0.06</v>
      </c>
      <c r="DJ126" s="4">
        <v>0.06</v>
      </c>
      <c r="DK126" s="4">
        <v>0.06</v>
      </c>
      <c r="DL126" s="4">
        <v>0.06</v>
      </c>
      <c r="DM126" s="4">
        <v>0.06</v>
      </c>
      <c r="DN126" s="4">
        <v>0.06</v>
      </c>
      <c r="DO126" s="4">
        <v>0.06</v>
      </c>
      <c r="DQ126" s="4">
        <v>0.06</v>
      </c>
      <c r="DR126" s="4">
        <v>0.06</v>
      </c>
      <c r="DS126" s="4">
        <v>0.06</v>
      </c>
      <c r="DT126" s="4">
        <v>0.06</v>
      </c>
      <c r="DU126" s="4">
        <v>0.06</v>
      </c>
      <c r="DV126" s="4">
        <v>0.06</v>
      </c>
      <c r="DX126" s="4">
        <v>0.06</v>
      </c>
      <c r="DY126" s="4">
        <v>0.06</v>
      </c>
      <c r="DZ126" s="4">
        <v>0.06</v>
      </c>
      <c r="EA126" s="4">
        <v>0.06</v>
      </c>
      <c r="EB126" s="4">
        <v>0.06</v>
      </c>
      <c r="EC126" s="4">
        <v>0.06</v>
      </c>
      <c r="EE126" s="4">
        <v>0.06</v>
      </c>
      <c r="EF126" s="4">
        <v>0.06</v>
      </c>
      <c r="EG126" s="4">
        <v>0.06</v>
      </c>
      <c r="EH126" s="4">
        <v>0.06</v>
      </c>
      <c r="EI126" s="4">
        <v>0.06</v>
      </c>
      <c r="EJ126" s="4">
        <v>0.06</v>
      </c>
      <c r="EL126" s="4">
        <v>0.06</v>
      </c>
      <c r="EM126" s="4">
        <v>0.06</v>
      </c>
      <c r="EN126" s="4">
        <v>0.06</v>
      </c>
      <c r="EO126" s="4">
        <v>0.06</v>
      </c>
      <c r="EP126" s="4">
        <v>0.06</v>
      </c>
      <c r="EQ126" s="4">
        <v>0.06</v>
      </c>
      <c r="ES126" s="4">
        <v>0.06</v>
      </c>
      <c r="ET126" s="4">
        <v>0.06</v>
      </c>
      <c r="EZ126" s="4">
        <v>0.06</v>
      </c>
      <c r="FA126" s="4">
        <v>0.06</v>
      </c>
      <c r="FB126" s="4">
        <v>0.06</v>
      </c>
      <c r="FC126" s="4">
        <v>0.06</v>
      </c>
      <c r="FD126" s="4">
        <v>0.06</v>
      </c>
      <c r="FE126" s="4">
        <v>0.06</v>
      </c>
      <c r="FG126" s="4">
        <v>0.06</v>
      </c>
      <c r="FH126" s="4">
        <v>0.06</v>
      </c>
      <c r="FI126" s="4">
        <v>0.06</v>
      </c>
      <c r="FJ126" s="4">
        <v>0.06</v>
      </c>
      <c r="FK126" s="4">
        <v>0.06</v>
      </c>
      <c r="FL126" s="4">
        <v>0.06</v>
      </c>
      <c r="FN126" s="4">
        <v>0.06</v>
      </c>
      <c r="FO126" s="4">
        <v>0.06</v>
      </c>
      <c r="FP126" s="4">
        <v>0.06</v>
      </c>
      <c r="FQ126" s="4">
        <v>0.06</v>
      </c>
      <c r="FR126" s="4">
        <v>0.06</v>
      </c>
      <c r="FS126" s="4">
        <v>0.06</v>
      </c>
      <c r="FU126" s="4">
        <v>0.06</v>
      </c>
      <c r="FV126" s="4">
        <v>0.06</v>
      </c>
      <c r="FW126" s="4">
        <v>0.06</v>
      </c>
      <c r="FX126" s="4">
        <v>0.06</v>
      </c>
      <c r="FY126" s="4">
        <v>0.06</v>
      </c>
      <c r="FZ126" s="4">
        <v>0.06</v>
      </c>
      <c r="GB126" s="4">
        <v>0.06</v>
      </c>
      <c r="GC126" s="4">
        <v>0.06</v>
      </c>
      <c r="GD126" s="4">
        <v>0.06</v>
      </c>
      <c r="GE126" s="4">
        <v>0.06</v>
      </c>
      <c r="GF126" s="4">
        <v>0.06</v>
      </c>
      <c r="GG126" s="4">
        <v>0.06</v>
      </c>
      <c r="GI126" s="4">
        <v>0.06</v>
      </c>
      <c r="GJ126" s="4">
        <v>0.06</v>
      </c>
      <c r="GK126" s="4">
        <v>0.06</v>
      </c>
      <c r="GL126" s="4">
        <v>0.06</v>
      </c>
      <c r="GM126" s="4">
        <v>0.06</v>
      </c>
      <c r="GN126" s="4">
        <v>0.06</v>
      </c>
      <c r="GP126" s="4">
        <v>0.06</v>
      </c>
      <c r="GQ126" s="4">
        <v>0.06</v>
      </c>
      <c r="GR126" s="4">
        <v>0.06</v>
      </c>
      <c r="GS126" s="4">
        <v>0.06</v>
      </c>
      <c r="GT126" s="4">
        <v>0.06</v>
      </c>
      <c r="GU126" s="4">
        <v>0.06</v>
      </c>
      <c r="GW126" s="4">
        <v>0.06</v>
      </c>
      <c r="GX126" s="4">
        <v>0.06</v>
      </c>
      <c r="GY126" s="4">
        <v>0.06</v>
      </c>
      <c r="GZ126" s="4">
        <v>0.06</v>
      </c>
      <c r="HA126" s="4">
        <v>0.06</v>
      </c>
      <c r="HB126" s="4">
        <v>0.06</v>
      </c>
      <c r="HD126" s="4">
        <v>0.06</v>
      </c>
      <c r="HE126" s="4">
        <v>0.06</v>
      </c>
      <c r="HF126" s="4">
        <v>0.06</v>
      </c>
      <c r="HG126" s="4">
        <v>0.06</v>
      </c>
      <c r="HH126" s="4">
        <v>0.06</v>
      </c>
      <c r="HI126" s="4">
        <v>0.06</v>
      </c>
      <c r="HK126" s="4">
        <v>0.06</v>
      </c>
      <c r="HL126" s="4">
        <v>0.06</v>
      </c>
      <c r="HM126" s="4">
        <v>0.06</v>
      </c>
      <c r="HN126" s="4">
        <v>0.06</v>
      </c>
      <c r="HO126" s="4">
        <v>0.06</v>
      </c>
      <c r="HP126" s="4">
        <v>0.06</v>
      </c>
      <c r="HR126" s="4">
        <v>0.06</v>
      </c>
      <c r="HS126" s="4">
        <v>0.06</v>
      </c>
      <c r="HT126" s="4">
        <v>0.06</v>
      </c>
      <c r="HU126" s="4">
        <v>0.06</v>
      </c>
      <c r="HV126" s="4">
        <v>0.06</v>
      </c>
      <c r="HW126" s="4">
        <v>0.06</v>
      </c>
      <c r="HY126" s="4">
        <v>0.06</v>
      </c>
      <c r="HZ126" s="4">
        <v>0.06</v>
      </c>
      <c r="IA126" s="4">
        <v>0.06</v>
      </c>
      <c r="IB126" s="4">
        <v>0.06</v>
      </c>
      <c r="IC126" s="4">
        <v>0.06</v>
      </c>
      <c r="ID126" s="4">
        <v>0.06</v>
      </c>
      <c r="IF126" s="4">
        <v>0.06</v>
      </c>
      <c r="IG126" s="4">
        <v>0.06</v>
      </c>
      <c r="IH126" s="4">
        <v>0.06</v>
      </c>
      <c r="II126" s="4">
        <v>0.06</v>
      </c>
      <c r="IJ126" s="4">
        <v>0.06</v>
      </c>
      <c r="IK126" s="4">
        <v>0.06</v>
      </c>
      <c r="IM126" s="4">
        <v>0.06</v>
      </c>
      <c r="IN126" s="4">
        <v>0.06</v>
      </c>
      <c r="IP126" s="4">
        <v>0.06</v>
      </c>
      <c r="IQ126" s="4">
        <v>0.06</v>
      </c>
      <c r="IR126" s="4">
        <v>0.06</v>
      </c>
      <c r="IT126" s="4">
        <v>0.06</v>
      </c>
      <c r="IU126" s="4">
        <v>0.06</v>
      </c>
      <c r="IV126" s="4">
        <v>0.06</v>
      </c>
      <c r="IW126" s="4">
        <v>0.06</v>
      </c>
      <c r="IX126" s="4">
        <v>0.06</v>
      </c>
      <c r="IY126" s="4">
        <v>0.06</v>
      </c>
      <c r="JA126" s="4">
        <v>0.06</v>
      </c>
      <c r="JB126" s="4">
        <v>0.06</v>
      </c>
      <c r="JC126" s="4">
        <v>0.06</v>
      </c>
      <c r="JD126" s="4">
        <v>0.06</v>
      </c>
      <c r="JE126" s="4">
        <v>0.06</v>
      </c>
      <c r="JF126" s="4">
        <v>0.06</v>
      </c>
      <c r="JH126" s="4">
        <v>0.06</v>
      </c>
      <c r="JI126" s="4">
        <v>0.06</v>
      </c>
      <c r="JJ126" s="4">
        <v>0.06</v>
      </c>
      <c r="JK126" s="4">
        <v>0.06</v>
      </c>
      <c r="JL126" s="4">
        <v>0.06</v>
      </c>
      <c r="JM126" s="4">
        <v>0.06</v>
      </c>
      <c r="JO126" s="4">
        <v>0.03</v>
      </c>
      <c r="LL126" s="4">
        <v>1.26</v>
      </c>
      <c r="LM126" s="4">
        <v>2.5099999999999998</v>
      </c>
      <c r="LN126" s="4">
        <v>2.09</v>
      </c>
      <c r="LO126" s="4">
        <v>1.68</v>
      </c>
      <c r="LP126" s="4">
        <v>5.03</v>
      </c>
      <c r="LQ126" s="4">
        <v>8.3800000000000008</v>
      </c>
      <c r="LS126" s="4">
        <v>4.75</v>
      </c>
      <c r="LT126" s="4">
        <v>1.1200000000000001</v>
      </c>
      <c r="LU126" s="4">
        <v>1.1200000000000001</v>
      </c>
      <c r="LV126" s="4">
        <v>1.4</v>
      </c>
      <c r="LW126" s="4">
        <v>1.68</v>
      </c>
      <c r="LX126" s="4">
        <v>1.68</v>
      </c>
      <c r="LZ126" s="4">
        <v>0.84</v>
      </c>
      <c r="YA126" s="4">
        <v>0.16</v>
      </c>
      <c r="YC126" s="4">
        <v>0.63</v>
      </c>
      <c r="YD126" s="4">
        <v>0.63</v>
      </c>
      <c r="YE126" s="4">
        <v>0.63</v>
      </c>
      <c r="YF126" s="4">
        <v>0.63</v>
      </c>
      <c r="YG126" s="4">
        <v>0.63</v>
      </c>
      <c r="YH126" s="4">
        <v>0.63</v>
      </c>
      <c r="YJ126" s="4">
        <v>0.63</v>
      </c>
      <c r="YK126" s="4">
        <v>0.47</v>
      </c>
    </row>
    <row r="127" spans="1:661" hidden="1">
      <c r="A127" s="764" t="s">
        <v>960</v>
      </c>
      <c r="B127" s="764"/>
      <c r="C127" s="764"/>
      <c r="D127" s="764"/>
      <c r="E127" s="764">
        <v>195</v>
      </c>
      <c r="F127" s="764">
        <v>44.07</v>
      </c>
      <c r="G127" s="764">
        <v>390000</v>
      </c>
      <c r="H127" s="772"/>
      <c r="I127" s="764">
        <f t="shared" si="8"/>
        <v>44.07</v>
      </c>
      <c r="J127" s="4">
        <v>0.73</v>
      </c>
      <c r="K127" s="4">
        <v>0.73</v>
      </c>
      <c r="L127" s="4">
        <v>0.73</v>
      </c>
      <c r="M127" s="4">
        <v>0.73</v>
      </c>
      <c r="N127" s="4">
        <v>0.73</v>
      </c>
      <c r="P127" s="4">
        <v>0.73</v>
      </c>
      <c r="Q127" s="4">
        <v>0.73</v>
      </c>
      <c r="R127" s="4">
        <v>0.73</v>
      </c>
      <c r="BX127" s="4">
        <v>0.18</v>
      </c>
      <c r="BY127" s="4">
        <v>0.18</v>
      </c>
      <c r="CA127" s="4">
        <v>0.18</v>
      </c>
      <c r="CB127" s="4">
        <v>0.18</v>
      </c>
      <c r="CC127" s="4">
        <v>0.18</v>
      </c>
      <c r="CD127" s="4">
        <v>0.18</v>
      </c>
      <c r="CJ127" s="4">
        <v>0.24</v>
      </c>
      <c r="CK127" s="4">
        <v>0.24</v>
      </c>
      <c r="CL127" s="4">
        <v>0.24</v>
      </c>
      <c r="CM127" s="4">
        <v>0.24</v>
      </c>
      <c r="CO127" s="4">
        <v>0.24</v>
      </c>
      <c r="CP127" s="4">
        <v>0.24</v>
      </c>
      <c r="CQ127" s="4">
        <v>0.24</v>
      </c>
      <c r="CR127" s="4">
        <v>0.24</v>
      </c>
      <c r="CS127" s="4">
        <v>0.24</v>
      </c>
      <c r="CT127" s="4">
        <v>0.24</v>
      </c>
      <c r="CV127" s="4">
        <v>0.24</v>
      </c>
      <c r="CW127" s="4">
        <v>0.24</v>
      </c>
      <c r="CX127" s="4">
        <v>0.24</v>
      </c>
      <c r="CY127" s="4">
        <v>0.24</v>
      </c>
      <c r="CZ127" s="4">
        <v>0.24</v>
      </c>
      <c r="DA127" s="4">
        <v>0.24</v>
      </c>
      <c r="DC127" s="4">
        <v>0.24</v>
      </c>
      <c r="DD127" s="4">
        <v>0.24</v>
      </c>
      <c r="DE127" s="4">
        <v>0.24</v>
      </c>
      <c r="DF127" s="4">
        <v>0.24</v>
      </c>
      <c r="DG127" s="4">
        <v>0.24</v>
      </c>
      <c r="DH127" s="4">
        <v>0.24</v>
      </c>
      <c r="DJ127" s="4">
        <v>0.24</v>
      </c>
      <c r="DK127" s="4">
        <v>0.24</v>
      </c>
      <c r="DL127" s="4">
        <v>0.24</v>
      </c>
      <c r="DM127" s="4">
        <v>0.24</v>
      </c>
      <c r="DN127" s="4">
        <v>0.24</v>
      </c>
      <c r="DO127" s="4">
        <v>0.24</v>
      </c>
      <c r="DQ127" s="4">
        <v>0.24</v>
      </c>
      <c r="DR127" s="4">
        <v>0.24</v>
      </c>
      <c r="DS127" s="4">
        <v>0.24</v>
      </c>
      <c r="DT127" s="4">
        <v>0.24</v>
      </c>
      <c r="DU127" s="4">
        <v>0.24</v>
      </c>
      <c r="DV127" s="4">
        <v>0.24</v>
      </c>
      <c r="DX127" s="4">
        <v>0.24</v>
      </c>
      <c r="DY127" s="4">
        <v>0.24</v>
      </c>
      <c r="DZ127" s="4">
        <v>0.24</v>
      </c>
      <c r="EA127" s="4">
        <v>0.24</v>
      </c>
      <c r="EB127" s="4">
        <v>0.24</v>
      </c>
      <c r="EC127" s="4">
        <v>0.24</v>
      </c>
      <c r="EE127" s="4">
        <v>0.24</v>
      </c>
      <c r="EF127" s="4">
        <v>0.24</v>
      </c>
      <c r="EG127" s="4">
        <v>0.24</v>
      </c>
      <c r="EH127" s="4">
        <v>0.24</v>
      </c>
      <c r="EI127" s="4">
        <v>0.24</v>
      </c>
      <c r="EJ127" s="4">
        <v>0.24</v>
      </c>
      <c r="EL127" s="4">
        <v>0.24</v>
      </c>
      <c r="EM127" s="4">
        <v>0.24</v>
      </c>
      <c r="EN127" s="4">
        <v>0.24</v>
      </c>
      <c r="EO127" s="4">
        <v>0.24</v>
      </c>
      <c r="EP127" s="4">
        <v>0.24</v>
      </c>
      <c r="EQ127" s="4">
        <v>0.24</v>
      </c>
      <c r="ES127" s="4">
        <v>0.24</v>
      </c>
      <c r="ET127" s="4">
        <v>0.24</v>
      </c>
      <c r="EZ127" s="4">
        <v>0.24</v>
      </c>
      <c r="FA127" s="4">
        <v>0.24</v>
      </c>
      <c r="FB127" s="4">
        <v>0.24</v>
      </c>
      <c r="FC127" s="4">
        <v>0.24</v>
      </c>
      <c r="FD127" s="4">
        <v>0.24</v>
      </c>
      <c r="FE127" s="4">
        <v>0.24</v>
      </c>
      <c r="FG127" s="4">
        <v>0.24</v>
      </c>
      <c r="FH127" s="4">
        <v>0.24</v>
      </c>
      <c r="FI127" s="4">
        <v>0.24</v>
      </c>
      <c r="FJ127" s="4">
        <v>0.24</v>
      </c>
      <c r="FK127" s="4">
        <v>0.24</v>
      </c>
      <c r="FL127" s="4">
        <v>0.24</v>
      </c>
      <c r="FN127" s="4">
        <v>0.24</v>
      </c>
      <c r="FO127" s="4">
        <v>0.24</v>
      </c>
      <c r="FP127" s="4">
        <v>1.88</v>
      </c>
      <c r="FQ127" s="4">
        <v>3.51</v>
      </c>
      <c r="FR127" s="4">
        <v>3.51</v>
      </c>
      <c r="FS127" s="4">
        <v>3.51</v>
      </c>
      <c r="FU127" s="4">
        <v>3.51</v>
      </c>
      <c r="FV127" s="4">
        <v>3.51</v>
      </c>
      <c r="FW127" s="4">
        <v>3.18</v>
      </c>
      <c r="FX127" s="4">
        <v>2.86</v>
      </c>
      <c r="FY127" s="4">
        <v>2.86</v>
      </c>
      <c r="FZ127" s="4">
        <v>2.86</v>
      </c>
      <c r="GB127" s="4">
        <v>2.86</v>
      </c>
      <c r="GC127" s="4">
        <v>8.08</v>
      </c>
      <c r="GD127" s="4">
        <v>13.31</v>
      </c>
      <c r="GE127" s="4">
        <v>13.31</v>
      </c>
      <c r="GF127" s="4">
        <v>13.31</v>
      </c>
      <c r="GG127" s="4">
        <v>13.31</v>
      </c>
      <c r="GI127" s="4">
        <v>8.08</v>
      </c>
      <c r="GJ127" s="4">
        <v>2.86</v>
      </c>
      <c r="GK127" s="4">
        <v>2.86</v>
      </c>
      <c r="GL127" s="4">
        <v>2.86</v>
      </c>
      <c r="GM127" s="4">
        <v>2.86</v>
      </c>
      <c r="GN127" s="4">
        <v>2.78</v>
      </c>
      <c r="GP127" s="4">
        <v>2.69</v>
      </c>
      <c r="GQ127" s="4">
        <v>2.69</v>
      </c>
      <c r="GR127" s="4">
        <v>2.69</v>
      </c>
      <c r="GS127" s="4">
        <v>2.69</v>
      </c>
      <c r="GT127" s="4">
        <v>2.69</v>
      </c>
      <c r="GU127" s="4">
        <v>2.69</v>
      </c>
      <c r="GW127" s="4">
        <v>2.69</v>
      </c>
      <c r="GX127" s="4">
        <v>1.47</v>
      </c>
      <c r="GY127" s="4">
        <v>0.24</v>
      </c>
      <c r="GZ127" s="4">
        <v>0.24</v>
      </c>
      <c r="HA127" s="4">
        <v>0.24</v>
      </c>
      <c r="HB127" s="4">
        <v>0.24</v>
      </c>
      <c r="HD127" s="4">
        <v>0.24</v>
      </c>
      <c r="HE127" s="4">
        <v>0.24</v>
      </c>
      <c r="HF127" s="4">
        <v>0.24</v>
      </c>
      <c r="HG127" s="4">
        <v>0.24</v>
      </c>
      <c r="HH127" s="4">
        <v>0.24</v>
      </c>
      <c r="HI127" s="4">
        <v>0.24</v>
      </c>
      <c r="HK127" s="4">
        <v>0.24</v>
      </c>
      <c r="HL127" s="4">
        <v>0.24</v>
      </c>
      <c r="HM127" s="4">
        <v>0.24</v>
      </c>
      <c r="HN127" s="4">
        <v>0.24</v>
      </c>
      <c r="HO127" s="4">
        <v>0.24</v>
      </c>
      <c r="HP127" s="4">
        <v>0.24</v>
      </c>
      <c r="HR127" s="4">
        <v>0.24</v>
      </c>
      <c r="HS127" s="4">
        <v>0.24</v>
      </c>
      <c r="HT127" s="4">
        <v>0.24</v>
      </c>
      <c r="HU127" s="4">
        <v>0.24</v>
      </c>
      <c r="HV127" s="4">
        <v>0.24</v>
      </c>
      <c r="HW127" s="4">
        <v>0.24</v>
      </c>
      <c r="HY127" s="4">
        <v>0.24</v>
      </c>
      <c r="HZ127" s="4">
        <v>0.24</v>
      </c>
      <c r="IA127" s="4">
        <v>0.24</v>
      </c>
      <c r="IB127" s="4">
        <v>0.24</v>
      </c>
      <c r="IC127" s="4">
        <v>0.24</v>
      </c>
      <c r="ID127" s="4">
        <v>0.24</v>
      </c>
      <c r="IF127" s="4">
        <v>0.24</v>
      </c>
      <c r="IG127" s="4">
        <v>0.24</v>
      </c>
      <c r="IH127" s="4">
        <v>0.24</v>
      </c>
      <c r="II127" s="4">
        <v>0.24</v>
      </c>
      <c r="IJ127" s="4">
        <v>0.24</v>
      </c>
      <c r="IK127" s="4">
        <v>0.24</v>
      </c>
      <c r="IM127" s="4">
        <v>0.24</v>
      </c>
      <c r="IN127" s="4">
        <v>0.24</v>
      </c>
      <c r="IP127" s="4">
        <v>0.24</v>
      </c>
      <c r="IQ127" s="4">
        <v>0.24</v>
      </c>
      <c r="IR127" s="4">
        <v>0.24</v>
      </c>
      <c r="IT127" s="4">
        <v>0.24</v>
      </c>
      <c r="IU127" s="4">
        <v>0.24</v>
      </c>
      <c r="IV127" s="4">
        <v>0.24</v>
      </c>
      <c r="IW127" s="4">
        <v>0.24</v>
      </c>
      <c r="IX127" s="4">
        <v>0.24</v>
      </c>
      <c r="IY127" s="4">
        <v>0.24</v>
      </c>
      <c r="JA127" s="4">
        <v>0.24</v>
      </c>
      <c r="JB127" s="4">
        <v>0.24</v>
      </c>
      <c r="JC127" s="4">
        <v>0.24</v>
      </c>
      <c r="JD127" s="4">
        <v>0.24</v>
      </c>
      <c r="JE127" s="4">
        <v>0.24</v>
      </c>
      <c r="JF127" s="4">
        <v>0.24</v>
      </c>
      <c r="JH127" s="4">
        <v>0.24</v>
      </c>
      <c r="JI127" s="4">
        <v>0.24</v>
      </c>
      <c r="JJ127" s="4">
        <v>0.24</v>
      </c>
      <c r="JK127" s="4">
        <v>0.24</v>
      </c>
      <c r="JL127" s="4">
        <v>0.24</v>
      </c>
      <c r="JM127" s="4">
        <v>0.24</v>
      </c>
      <c r="JO127" s="4">
        <v>0.12</v>
      </c>
      <c r="YA127" s="4">
        <v>0.61</v>
      </c>
      <c r="YC127" s="4">
        <v>2.44</v>
      </c>
      <c r="YD127" s="4">
        <v>2.44</v>
      </c>
      <c r="YE127" s="4">
        <v>2.44</v>
      </c>
      <c r="YF127" s="4">
        <v>2.44</v>
      </c>
      <c r="YG127" s="4">
        <v>2.44</v>
      </c>
      <c r="YH127" s="4">
        <v>2.44</v>
      </c>
      <c r="YJ127" s="4">
        <v>2.44</v>
      </c>
      <c r="YK127" s="4">
        <v>1.83</v>
      </c>
    </row>
    <row r="128" spans="1:661" hidden="1">
      <c r="A128" s="764" t="s">
        <v>961</v>
      </c>
      <c r="B128" s="764"/>
      <c r="C128" s="764"/>
      <c r="D128" s="764"/>
      <c r="E128" s="764">
        <v>90</v>
      </c>
      <c r="F128" s="764">
        <v>56.76</v>
      </c>
      <c r="G128" s="764">
        <v>198000</v>
      </c>
      <c r="H128" s="772"/>
      <c r="I128" s="764">
        <f t="shared" si="8"/>
        <v>56.76</v>
      </c>
      <c r="J128" s="4">
        <v>0.34</v>
      </c>
      <c r="K128" s="4">
        <v>0.34</v>
      </c>
      <c r="L128" s="4">
        <v>0.34</v>
      </c>
      <c r="M128" s="4">
        <v>0.34</v>
      </c>
      <c r="N128" s="4">
        <v>0.34</v>
      </c>
      <c r="P128" s="4">
        <v>0.34</v>
      </c>
      <c r="Q128" s="4">
        <v>0.34</v>
      </c>
      <c r="R128" s="4">
        <v>0.34</v>
      </c>
      <c r="BX128" s="4">
        <v>0.08</v>
      </c>
      <c r="BY128" s="4">
        <v>0.08</v>
      </c>
      <c r="CA128" s="4">
        <v>0.08</v>
      </c>
      <c r="CB128" s="4">
        <v>0.08</v>
      </c>
      <c r="CC128" s="4">
        <v>0.08</v>
      </c>
      <c r="CD128" s="4">
        <v>0.08</v>
      </c>
      <c r="CJ128" s="4">
        <v>0.11</v>
      </c>
      <c r="CK128" s="4">
        <v>0.11</v>
      </c>
      <c r="CL128" s="4">
        <v>0.11</v>
      </c>
      <c r="CM128" s="4">
        <v>0.11</v>
      </c>
      <c r="CO128" s="4">
        <v>0.11</v>
      </c>
      <c r="CP128" s="4">
        <v>0.11</v>
      </c>
      <c r="CQ128" s="4">
        <v>0.11</v>
      </c>
      <c r="CR128" s="4">
        <v>0.11</v>
      </c>
      <c r="CS128" s="4">
        <v>0.11</v>
      </c>
      <c r="CT128" s="4">
        <v>0.11</v>
      </c>
      <c r="CV128" s="4">
        <v>0.11</v>
      </c>
      <c r="CW128" s="4">
        <v>0.11</v>
      </c>
      <c r="CX128" s="4">
        <v>0.11</v>
      </c>
      <c r="CY128" s="4">
        <v>0.11</v>
      </c>
      <c r="CZ128" s="4">
        <v>0.11</v>
      </c>
      <c r="DA128" s="4">
        <v>0.11</v>
      </c>
      <c r="DC128" s="4">
        <v>0.11</v>
      </c>
      <c r="DD128" s="4">
        <v>0.11</v>
      </c>
      <c r="DE128" s="4">
        <v>0.11</v>
      </c>
      <c r="DF128" s="4">
        <v>0.11</v>
      </c>
      <c r="DG128" s="4">
        <v>0.11</v>
      </c>
      <c r="DH128" s="4">
        <v>0.11</v>
      </c>
      <c r="DJ128" s="4">
        <v>0.11</v>
      </c>
      <c r="DK128" s="4">
        <v>0.11</v>
      </c>
      <c r="DL128" s="4">
        <v>0.11</v>
      </c>
      <c r="DM128" s="4">
        <v>0.11</v>
      </c>
      <c r="DN128" s="4">
        <v>0.11</v>
      </c>
      <c r="DO128" s="4">
        <v>0.11</v>
      </c>
      <c r="DQ128" s="4">
        <v>0.11</v>
      </c>
      <c r="DR128" s="4">
        <v>0.11</v>
      </c>
      <c r="DS128" s="4">
        <v>0.11</v>
      </c>
      <c r="DT128" s="4">
        <v>0.11</v>
      </c>
      <c r="DU128" s="4">
        <v>0.11</v>
      </c>
      <c r="DV128" s="4">
        <v>0.11</v>
      </c>
      <c r="DX128" s="4">
        <v>0.11</v>
      </c>
      <c r="DY128" s="4">
        <v>0.11</v>
      </c>
      <c r="DZ128" s="4">
        <v>0.11</v>
      </c>
      <c r="EA128" s="4">
        <v>0.11</v>
      </c>
      <c r="EB128" s="4">
        <v>0.11</v>
      </c>
      <c r="EC128" s="4">
        <v>0.11</v>
      </c>
      <c r="EE128" s="4">
        <v>0.11</v>
      </c>
      <c r="EF128" s="4">
        <v>0.11</v>
      </c>
      <c r="EG128" s="4">
        <v>0.11</v>
      </c>
      <c r="EH128" s="4">
        <v>0.11</v>
      </c>
      <c r="EI128" s="4">
        <v>0.11</v>
      </c>
      <c r="EJ128" s="4">
        <v>0.11</v>
      </c>
      <c r="EL128" s="4">
        <v>0.11</v>
      </c>
      <c r="EM128" s="4">
        <v>0.11</v>
      </c>
      <c r="EN128" s="4">
        <v>0.11</v>
      </c>
      <c r="EO128" s="4">
        <v>0.11</v>
      </c>
      <c r="EP128" s="4">
        <v>0.11</v>
      </c>
      <c r="EQ128" s="4">
        <v>0.11</v>
      </c>
      <c r="ES128" s="4">
        <v>0.11</v>
      </c>
      <c r="ET128" s="4">
        <v>0.11</v>
      </c>
      <c r="EZ128" s="4">
        <v>0.11</v>
      </c>
      <c r="FA128" s="4">
        <v>0.11</v>
      </c>
      <c r="FB128" s="4">
        <v>0.11</v>
      </c>
      <c r="FC128" s="4">
        <v>0.11</v>
      </c>
      <c r="FD128" s="4">
        <v>0.11</v>
      </c>
      <c r="FE128" s="4">
        <v>0.11</v>
      </c>
      <c r="FG128" s="4">
        <v>0.11</v>
      </c>
      <c r="FH128" s="4">
        <v>0.11</v>
      </c>
      <c r="FI128" s="4">
        <v>0.11</v>
      </c>
      <c r="FJ128" s="4">
        <v>0.11</v>
      </c>
      <c r="FK128" s="4">
        <v>0.11</v>
      </c>
      <c r="FL128" s="4">
        <v>0.11</v>
      </c>
      <c r="FN128" s="4">
        <v>0.11</v>
      </c>
      <c r="FO128" s="4">
        <v>0.11</v>
      </c>
      <c r="FP128" s="4">
        <v>0.11</v>
      </c>
      <c r="FQ128" s="4">
        <v>0.11</v>
      </c>
      <c r="FR128" s="4">
        <v>0.11</v>
      </c>
      <c r="FS128" s="4">
        <v>0.11</v>
      </c>
      <c r="FU128" s="4">
        <v>0.11</v>
      </c>
      <c r="FV128" s="4">
        <v>0.11</v>
      </c>
      <c r="FW128" s="4">
        <v>0.3</v>
      </c>
      <c r="FX128" s="4">
        <v>0.48</v>
      </c>
      <c r="FY128" s="4">
        <v>0.48</v>
      </c>
      <c r="FZ128" s="4">
        <v>0.48</v>
      </c>
      <c r="GB128" s="4">
        <v>0.48</v>
      </c>
      <c r="GC128" s="4">
        <v>0.48</v>
      </c>
      <c r="GD128" s="4">
        <v>0.48</v>
      </c>
      <c r="GE128" s="4">
        <v>0.48</v>
      </c>
      <c r="GF128" s="4">
        <v>0.48</v>
      </c>
      <c r="GG128" s="4">
        <v>0.48</v>
      </c>
      <c r="GI128" s="4">
        <v>1.21</v>
      </c>
      <c r="GJ128" s="4">
        <v>1.95</v>
      </c>
      <c r="GK128" s="4">
        <v>1.95</v>
      </c>
      <c r="GL128" s="4">
        <v>1.95</v>
      </c>
      <c r="GM128" s="4">
        <v>1.18</v>
      </c>
      <c r="GN128" s="4">
        <v>0.41</v>
      </c>
      <c r="GP128" s="4">
        <v>0.41</v>
      </c>
      <c r="GQ128" s="4">
        <v>0.41</v>
      </c>
      <c r="GR128" s="4">
        <v>0.41</v>
      </c>
      <c r="GS128" s="4">
        <v>0.48</v>
      </c>
      <c r="GT128" s="4">
        <v>0.55000000000000004</v>
      </c>
      <c r="GU128" s="4">
        <v>0.55000000000000004</v>
      </c>
      <c r="GW128" s="4">
        <v>0.55000000000000004</v>
      </c>
      <c r="GX128" s="4">
        <v>0.55000000000000004</v>
      </c>
      <c r="GY128" s="4">
        <v>0.33</v>
      </c>
      <c r="GZ128" s="4">
        <v>0.11</v>
      </c>
      <c r="HA128" s="4">
        <v>0.11</v>
      </c>
      <c r="HB128" s="4">
        <v>0.11</v>
      </c>
      <c r="HD128" s="4">
        <v>0.11</v>
      </c>
      <c r="HE128" s="4">
        <v>0.11</v>
      </c>
      <c r="HF128" s="4">
        <v>0.11</v>
      </c>
      <c r="HG128" s="4">
        <v>0.11</v>
      </c>
      <c r="HH128" s="4">
        <v>0.11</v>
      </c>
      <c r="HI128" s="4">
        <v>0.11</v>
      </c>
      <c r="HK128" s="4">
        <v>0.11</v>
      </c>
      <c r="HL128" s="4">
        <v>0.11</v>
      </c>
      <c r="HM128" s="4">
        <v>0.11</v>
      </c>
      <c r="HN128" s="4">
        <v>0.11</v>
      </c>
      <c r="HO128" s="4">
        <v>0.11</v>
      </c>
      <c r="HP128" s="4">
        <v>0.11</v>
      </c>
      <c r="HR128" s="4">
        <v>0.11</v>
      </c>
      <c r="HS128" s="4">
        <v>0.11</v>
      </c>
      <c r="HT128" s="4">
        <v>0.11</v>
      </c>
      <c r="HU128" s="4">
        <v>0.11</v>
      </c>
      <c r="HV128" s="4">
        <v>0.11</v>
      </c>
      <c r="HW128" s="4">
        <v>0.11</v>
      </c>
      <c r="HY128" s="4">
        <v>0.11</v>
      </c>
      <c r="HZ128" s="4">
        <v>0.11</v>
      </c>
      <c r="IA128" s="4">
        <v>0.11</v>
      </c>
      <c r="IB128" s="4">
        <v>0.11</v>
      </c>
      <c r="IC128" s="4">
        <v>0.11</v>
      </c>
      <c r="ID128" s="4">
        <v>0.11</v>
      </c>
      <c r="IF128" s="4">
        <v>0.11</v>
      </c>
      <c r="IG128" s="4">
        <v>0.11</v>
      </c>
      <c r="IH128" s="4">
        <v>0.11</v>
      </c>
      <c r="II128" s="4">
        <v>0.11</v>
      </c>
      <c r="IJ128" s="4">
        <v>0.11</v>
      </c>
      <c r="IK128" s="4">
        <v>0.11</v>
      </c>
      <c r="IM128" s="4">
        <v>0.11</v>
      </c>
      <c r="IN128" s="4">
        <v>0.11</v>
      </c>
      <c r="IP128" s="4">
        <v>0.11</v>
      </c>
      <c r="IQ128" s="4">
        <v>0.11</v>
      </c>
      <c r="IR128" s="4">
        <v>0.11</v>
      </c>
      <c r="IT128" s="4">
        <v>0.11</v>
      </c>
      <c r="IU128" s="4">
        <v>0.11</v>
      </c>
      <c r="IV128" s="4">
        <v>0.11</v>
      </c>
      <c r="IW128" s="4">
        <v>0.11</v>
      </c>
      <c r="IX128" s="4">
        <v>0.11</v>
      </c>
      <c r="IY128" s="4">
        <v>0.11</v>
      </c>
      <c r="JA128" s="4">
        <v>0.11</v>
      </c>
      <c r="JB128" s="4">
        <v>0.11</v>
      </c>
      <c r="JC128" s="4">
        <v>0.11</v>
      </c>
      <c r="JD128" s="4">
        <v>0.11</v>
      </c>
      <c r="JE128" s="4">
        <v>0.11</v>
      </c>
      <c r="JF128" s="4">
        <v>0.11</v>
      </c>
      <c r="JH128" s="4">
        <v>0.11</v>
      </c>
      <c r="JI128" s="4">
        <v>0.11</v>
      </c>
      <c r="JJ128" s="4">
        <v>0.11</v>
      </c>
      <c r="JK128" s="4">
        <v>0.11</v>
      </c>
      <c r="JL128" s="4">
        <v>0.11</v>
      </c>
      <c r="JM128" s="4">
        <v>0.11</v>
      </c>
      <c r="JO128" s="4">
        <v>0.06</v>
      </c>
      <c r="KV128" s="4">
        <v>0.86</v>
      </c>
      <c r="KX128" s="4">
        <v>1.71</v>
      </c>
      <c r="KY128" s="4">
        <v>1.71</v>
      </c>
      <c r="KZ128" s="4">
        <v>1.71</v>
      </c>
      <c r="LA128" s="4">
        <v>2</v>
      </c>
      <c r="LB128" s="4">
        <v>2.2799999999999998</v>
      </c>
      <c r="LC128" s="4">
        <v>6.84</v>
      </c>
      <c r="LE128" s="4">
        <v>11.41</v>
      </c>
      <c r="LF128" s="4">
        <v>6.84</v>
      </c>
      <c r="LG128" s="4">
        <v>2.2799999999999998</v>
      </c>
      <c r="LH128" s="4">
        <v>2.2799999999999998</v>
      </c>
      <c r="LI128" s="4">
        <v>2.2799999999999998</v>
      </c>
      <c r="LJ128" s="4">
        <v>2.2799999999999998</v>
      </c>
      <c r="LL128" s="4">
        <v>1.1399999999999999</v>
      </c>
      <c r="YA128" s="4">
        <v>0.28000000000000003</v>
      </c>
      <c r="YC128" s="4">
        <v>1.1299999999999999</v>
      </c>
      <c r="YD128" s="4">
        <v>1.1299999999999999</v>
      </c>
      <c r="YE128" s="4">
        <v>1.1299999999999999</v>
      </c>
      <c r="YF128" s="4">
        <v>1.1299999999999999</v>
      </c>
      <c r="YG128" s="4">
        <v>1.1299999999999999</v>
      </c>
      <c r="YH128" s="4">
        <v>1.1299999999999999</v>
      </c>
      <c r="YJ128" s="4">
        <v>1.1299999999999999</v>
      </c>
      <c r="YK128" s="4">
        <v>0.84</v>
      </c>
    </row>
    <row r="129" spans="1:700" hidden="1">
      <c r="A129" s="764" t="s">
        <v>962</v>
      </c>
      <c r="B129" s="764"/>
      <c r="C129" s="764"/>
      <c r="D129" s="764"/>
      <c r="E129" s="764">
        <v>35</v>
      </c>
      <c r="F129" s="764">
        <v>7.91</v>
      </c>
      <c r="G129" s="764">
        <v>84000</v>
      </c>
      <c r="H129" s="772"/>
      <c r="I129" s="764">
        <f t="shared" si="8"/>
        <v>7.91</v>
      </c>
      <c r="J129" s="4">
        <v>0.13</v>
      </c>
      <c r="K129" s="4">
        <v>0.13</v>
      </c>
      <c r="L129" s="4">
        <v>0.13</v>
      </c>
      <c r="M129" s="4">
        <v>0.13</v>
      </c>
      <c r="N129" s="4">
        <v>0.13</v>
      </c>
      <c r="P129" s="4">
        <v>0.13</v>
      </c>
      <c r="Q129" s="4">
        <v>0.13</v>
      </c>
      <c r="R129" s="4">
        <v>0.13</v>
      </c>
      <c r="BX129" s="4">
        <v>0.03</v>
      </c>
      <c r="BY129" s="4">
        <v>0.03</v>
      </c>
      <c r="CA129" s="4">
        <v>0.03</v>
      </c>
      <c r="CB129" s="4">
        <v>0.03</v>
      </c>
      <c r="CC129" s="4">
        <v>0.03</v>
      </c>
      <c r="CD129" s="4">
        <v>0.03</v>
      </c>
      <c r="CJ129" s="4">
        <v>0.04</v>
      </c>
      <c r="CK129" s="4">
        <v>0.04</v>
      </c>
      <c r="CL129" s="4">
        <v>0.04</v>
      </c>
      <c r="CM129" s="4">
        <v>0.04</v>
      </c>
      <c r="CO129" s="4">
        <v>0.04</v>
      </c>
      <c r="CP129" s="4">
        <v>0.04</v>
      </c>
      <c r="CQ129" s="4">
        <v>0.04</v>
      </c>
      <c r="CR129" s="4">
        <v>0.04</v>
      </c>
      <c r="CS129" s="4">
        <v>0.04</v>
      </c>
      <c r="CT129" s="4">
        <v>0.04</v>
      </c>
      <c r="CV129" s="4">
        <v>0.04</v>
      </c>
      <c r="CW129" s="4">
        <v>0.04</v>
      </c>
      <c r="CX129" s="4">
        <v>0.04</v>
      </c>
      <c r="CY129" s="4">
        <v>0.04</v>
      </c>
      <c r="CZ129" s="4">
        <v>0.04</v>
      </c>
      <c r="DA129" s="4">
        <v>0.04</v>
      </c>
      <c r="DC129" s="4">
        <v>0.04</v>
      </c>
      <c r="DD129" s="4">
        <v>0.04</v>
      </c>
      <c r="DE129" s="4">
        <v>0.04</v>
      </c>
      <c r="DF129" s="4">
        <v>0.04</v>
      </c>
      <c r="DG129" s="4">
        <v>0.04</v>
      </c>
      <c r="DH129" s="4">
        <v>0.04</v>
      </c>
      <c r="DJ129" s="4">
        <v>0.04</v>
      </c>
      <c r="DK129" s="4">
        <v>0.04</v>
      </c>
      <c r="DL129" s="4">
        <v>0.04</v>
      </c>
      <c r="DM129" s="4">
        <v>0.04</v>
      </c>
      <c r="DN129" s="4">
        <v>0.04</v>
      </c>
      <c r="DO129" s="4">
        <v>0.04</v>
      </c>
      <c r="DQ129" s="4">
        <v>0.04</v>
      </c>
      <c r="DR129" s="4">
        <v>0.04</v>
      </c>
      <c r="DS129" s="4">
        <v>0.04</v>
      </c>
      <c r="DT129" s="4">
        <v>0.04</v>
      </c>
      <c r="DU129" s="4">
        <v>0.04</v>
      </c>
      <c r="DV129" s="4">
        <v>0.04</v>
      </c>
      <c r="DX129" s="4">
        <v>0.04</v>
      </c>
      <c r="DY129" s="4">
        <v>0.04</v>
      </c>
      <c r="DZ129" s="4">
        <v>0.04</v>
      </c>
      <c r="EA129" s="4">
        <v>0.04</v>
      </c>
      <c r="EB129" s="4">
        <v>0.04</v>
      </c>
      <c r="EC129" s="4">
        <v>0.04</v>
      </c>
      <c r="EE129" s="4">
        <v>0.04</v>
      </c>
      <c r="EF129" s="4">
        <v>0.04</v>
      </c>
      <c r="EG129" s="4">
        <v>0.04</v>
      </c>
      <c r="EH129" s="4">
        <v>0.04</v>
      </c>
      <c r="EI129" s="4">
        <v>0.04</v>
      </c>
      <c r="EJ129" s="4">
        <v>0.04</v>
      </c>
      <c r="EL129" s="4">
        <v>0.04</v>
      </c>
      <c r="EM129" s="4">
        <v>0.04</v>
      </c>
      <c r="EN129" s="4">
        <v>0.04</v>
      </c>
      <c r="EO129" s="4">
        <v>0.04</v>
      </c>
      <c r="EP129" s="4">
        <v>0.04</v>
      </c>
      <c r="EQ129" s="4">
        <v>0.04</v>
      </c>
      <c r="ES129" s="4">
        <v>0.04</v>
      </c>
      <c r="ET129" s="4">
        <v>0.04</v>
      </c>
      <c r="EZ129" s="4">
        <v>0.04</v>
      </c>
      <c r="FA129" s="4">
        <v>0.04</v>
      </c>
      <c r="FB129" s="4">
        <v>0.04</v>
      </c>
      <c r="FC129" s="4">
        <v>0.04</v>
      </c>
      <c r="FD129" s="4">
        <v>0.04</v>
      </c>
      <c r="FE129" s="4">
        <v>0.04</v>
      </c>
      <c r="FG129" s="4">
        <v>0.04</v>
      </c>
      <c r="FH129" s="4">
        <v>0.04</v>
      </c>
      <c r="FI129" s="4">
        <v>0.04</v>
      </c>
      <c r="FJ129" s="4">
        <v>0.04</v>
      </c>
      <c r="FK129" s="4">
        <v>0.04</v>
      </c>
      <c r="FL129" s="4">
        <v>0.04</v>
      </c>
      <c r="FN129" s="4">
        <v>0.04</v>
      </c>
      <c r="FO129" s="4">
        <v>0.04</v>
      </c>
      <c r="FP129" s="4">
        <v>0.04</v>
      </c>
      <c r="FQ129" s="4">
        <v>0.04</v>
      </c>
      <c r="FR129" s="4">
        <v>0.04</v>
      </c>
      <c r="FS129" s="4">
        <v>0.04</v>
      </c>
      <c r="FU129" s="4">
        <v>0.04</v>
      </c>
      <c r="FV129" s="4">
        <v>0.04</v>
      </c>
      <c r="FW129" s="4">
        <v>0.04</v>
      </c>
      <c r="FX129" s="4">
        <v>0.04</v>
      </c>
      <c r="FY129" s="4">
        <v>0.04</v>
      </c>
      <c r="FZ129" s="4">
        <v>0.04</v>
      </c>
      <c r="GB129" s="4">
        <v>0.04</v>
      </c>
      <c r="GC129" s="4">
        <v>0.04</v>
      </c>
      <c r="GD129" s="4">
        <v>0.04</v>
      </c>
      <c r="GE129" s="4">
        <v>0.04</v>
      </c>
      <c r="GF129" s="4">
        <v>0.04</v>
      </c>
      <c r="GG129" s="4">
        <v>0.04</v>
      </c>
      <c r="GI129" s="4">
        <v>0.04</v>
      </c>
      <c r="GJ129" s="4">
        <v>0.04</v>
      </c>
      <c r="GK129" s="4">
        <v>0.04</v>
      </c>
      <c r="GL129" s="4">
        <v>0.04</v>
      </c>
      <c r="GM129" s="4">
        <v>0.04</v>
      </c>
      <c r="GN129" s="4">
        <v>0.04</v>
      </c>
      <c r="GP129" s="4">
        <v>0.04</v>
      </c>
      <c r="GQ129" s="4">
        <v>0.04</v>
      </c>
      <c r="GR129" s="4">
        <v>0.04</v>
      </c>
      <c r="GS129" s="4">
        <v>0.04</v>
      </c>
      <c r="GT129" s="4">
        <v>0.04</v>
      </c>
      <c r="GU129" s="4">
        <v>0.04</v>
      </c>
      <c r="GW129" s="4">
        <v>0.04</v>
      </c>
      <c r="GX129" s="4">
        <v>0.04</v>
      </c>
      <c r="GY129" s="4">
        <v>0.04</v>
      </c>
      <c r="GZ129" s="4">
        <v>0.04</v>
      </c>
      <c r="HA129" s="4">
        <v>0.04</v>
      </c>
      <c r="HB129" s="4">
        <v>0.04</v>
      </c>
      <c r="HD129" s="4">
        <v>0.04</v>
      </c>
      <c r="HE129" s="4">
        <v>0.04</v>
      </c>
      <c r="HF129" s="4">
        <v>0.04</v>
      </c>
      <c r="HG129" s="4">
        <v>0.04</v>
      </c>
      <c r="HH129" s="4">
        <v>0.04</v>
      </c>
      <c r="HI129" s="4">
        <v>0.04</v>
      </c>
      <c r="HK129" s="4">
        <v>0.04</v>
      </c>
      <c r="HL129" s="4">
        <v>0.04</v>
      </c>
      <c r="HM129" s="4">
        <v>0.04</v>
      </c>
      <c r="HN129" s="4">
        <v>0.04</v>
      </c>
      <c r="HO129" s="4">
        <v>0.04</v>
      </c>
      <c r="HP129" s="4">
        <v>0.04</v>
      </c>
      <c r="HR129" s="4">
        <v>0.04</v>
      </c>
      <c r="HS129" s="4">
        <v>0.04</v>
      </c>
      <c r="HT129" s="4">
        <v>0.04</v>
      </c>
      <c r="HU129" s="4">
        <v>0.04</v>
      </c>
      <c r="HV129" s="4">
        <v>0.04</v>
      </c>
      <c r="HW129" s="4">
        <v>0.04</v>
      </c>
      <c r="HY129" s="4">
        <v>0.04</v>
      </c>
      <c r="HZ129" s="4">
        <v>0.04</v>
      </c>
      <c r="IA129" s="4">
        <v>0.04</v>
      </c>
      <c r="IB129" s="4">
        <v>0.04</v>
      </c>
      <c r="IC129" s="4">
        <v>0.04</v>
      </c>
      <c r="ID129" s="4">
        <v>0.04</v>
      </c>
      <c r="IF129" s="4">
        <v>0.04</v>
      </c>
      <c r="IG129" s="4">
        <v>0.04</v>
      </c>
      <c r="IH129" s="4">
        <v>0.04</v>
      </c>
      <c r="II129" s="4">
        <v>0.04</v>
      </c>
      <c r="IJ129" s="4">
        <v>0.04</v>
      </c>
      <c r="IK129" s="4">
        <v>0.04</v>
      </c>
      <c r="IM129" s="4">
        <v>0.04</v>
      </c>
      <c r="IN129" s="4">
        <v>0.04</v>
      </c>
      <c r="IP129" s="4">
        <v>0.04</v>
      </c>
      <c r="IQ129" s="4">
        <v>0.04</v>
      </c>
      <c r="IR129" s="4">
        <v>0.04</v>
      </c>
      <c r="IT129" s="4">
        <v>0.04</v>
      </c>
      <c r="IU129" s="4">
        <v>0.04</v>
      </c>
      <c r="IV129" s="4">
        <v>0.04</v>
      </c>
      <c r="IW129" s="4">
        <v>0.04</v>
      </c>
      <c r="IX129" s="4">
        <v>0.04</v>
      </c>
      <c r="IY129" s="4">
        <v>0.04</v>
      </c>
      <c r="JA129" s="4">
        <v>0.04</v>
      </c>
      <c r="JB129" s="4">
        <v>0.04</v>
      </c>
      <c r="JC129" s="4">
        <v>0.04</v>
      </c>
      <c r="JD129" s="4">
        <v>0.04</v>
      </c>
      <c r="JE129" s="4">
        <v>0.04</v>
      </c>
      <c r="JF129" s="4">
        <v>0.04</v>
      </c>
      <c r="JH129" s="4">
        <v>0.04</v>
      </c>
      <c r="JI129" s="4">
        <v>0.04</v>
      </c>
      <c r="JJ129" s="4">
        <v>0.04</v>
      </c>
      <c r="JK129" s="4">
        <v>0.04</v>
      </c>
      <c r="JL129" s="4">
        <v>0.04</v>
      </c>
      <c r="JM129" s="4">
        <v>0.04</v>
      </c>
      <c r="JO129" s="4">
        <v>0.02</v>
      </c>
      <c r="LQ129" s="4">
        <v>0.88</v>
      </c>
      <c r="LS129" s="4">
        <v>1.76</v>
      </c>
      <c r="LT129" s="4">
        <v>1.47</v>
      </c>
      <c r="LU129" s="4">
        <v>1.17</v>
      </c>
      <c r="LV129" s="4">
        <v>2.54</v>
      </c>
      <c r="LW129" s="4">
        <v>3.91</v>
      </c>
      <c r="LX129" s="4">
        <v>3.91</v>
      </c>
      <c r="LZ129" s="4">
        <v>2.34</v>
      </c>
      <c r="MA129" s="4">
        <v>0.78</v>
      </c>
      <c r="MB129" s="4">
        <v>0.78</v>
      </c>
      <c r="MC129" s="4">
        <v>0.98</v>
      </c>
      <c r="MD129" s="4">
        <v>1.17</v>
      </c>
      <c r="ME129" s="4">
        <v>1.17</v>
      </c>
      <c r="MG129" s="4">
        <v>0.59</v>
      </c>
      <c r="YA129" s="4">
        <v>0.11</v>
      </c>
      <c r="YC129" s="4">
        <v>0.44</v>
      </c>
      <c r="YD129" s="4">
        <v>0.44</v>
      </c>
      <c r="YE129" s="4">
        <v>0.44</v>
      </c>
      <c r="YF129" s="4">
        <v>0.44</v>
      </c>
      <c r="YG129" s="4">
        <v>0.44</v>
      </c>
      <c r="YH129" s="4">
        <v>0.44</v>
      </c>
      <c r="YJ129" s="4">
        <v>0.44</v>
      </c>
      <c r="YK129" s="4">
        <v>0.33</v>
      </c>
    </row>
    <row r="130" spans="1:700" hidden="1">
      <c r="A130" s="764" t="s">
        <v>905</v>
      </c>
      <c r="B130" s="764"/>
      <c r="C130" s="764"/>
      <c r="D130" s="764"/>
      <c r="E130" s="764">
        <v>9</v>
      </c>
      <c r="F130" s="764">
        <v>4.17</v>
      </c>
      <c r="G130" s="764">
        <v>133200</v>
      </c>
      <c r="H130" s="772"/>
      <c r="I130" s="764">
        <f t="shared" si="8"/>
        <v>4.17</v>
      </c>
      <c r="P130" s="4">
        <v>0.03</v>
      </c>
      <c r="Q130" s="4">
        <v>0.03</v>
      </c>
      <c r="R130" s="4">
        <v>0.03</v>
      </c>
      <c r="S130" s="4">
        <v>0.03</v>
      </c>
      <c r="T130" s="4">
        <v>0.03</v>
      </c>
      <c r="U130" s="4">
        <v>0.03</v>
      </c>
      <c r="W130" s="4">
        <v>0.03</v>
      </c>
      <c r="X130" s="4">
        <v>0.03</v>
      </c>
      <c r="BX130" s="4">
        <v>0.01</v>
      </c>
      <c r="BY130" s="4">
        <v>0.01</v>
      </c>
      <c r="CA130" s="4">
        <v>0.01</v>
      </c>
      <c r="CB130" s="4">
        <v>0.01</v>
      </c>
      <c r="CC130" s="4">
        <v>0.01</v>
      </c>
      <c r="CD130" s="4">
        <v>0.01</v>
      </c>
      <c r="CJ130" s="4">
        <v>0.01</v>
      </c>
      <c r="CK130" s="4">
        <v>0.01</v>
      </c>
      <c r="CL130" s="4">
        <v>0.01</v>
      </c>
      <c r="CM130" s="4">
        <v>0.01</v>
      </c>
      <c r="CO130" s="4">
        <v>0.01</v>
      </c>
      <c r="CP130" s="4">
        <v>0.01</v>
      </c>
      <c r="CQ130" s="4">
        <v>0.01</v>
      </c>
      <c r="CR130" s="4">
        <v>0.01</v>
      </c>
      <c r="CS130" s="4">
        <v>0.01</v>
      </c>
      <c r="CT130" s="4">
        <v>0.01</v>
      </c>
      <c r="CV130" s="4">
        <v>0.01</v>
      </c>
      <c r="CW130" s="4">
        <v>0.01</v>
      </c>
      <c r="CX130" s="4">
        <v>0.01</v>
      </c>
      <c r="CY130" s="4">
        <v>0.01</v>
      </c>
      <c r="CZ130" s="4">
        <v>0.01</v>
      </c>
      <c r="DA130" s="4">
        <v>0.01</v>
      </c>
      <c r="DC130" s="4">
        <v>0.01</v>
      </c>
      <c r="DD130" s="4">
        <v>0.01</v>
      </c>
      <c r="DE130" s="4">
        <v>0.01</v>
      </c>
      <c r="DF130" s="4">
        <v>0.01</v>
      </c>
      <c r="DG130" s="4">
        <v>0.04</v>
      </c>
      <c r="DH130" s="4">
        <v>0.08</v>
      </c>
      <c r="DJ130" s="4">
        <v>0.08</v>
      </c>
      <c r="DK130" s="4">
        <v>0.08</v>
      </c>
      <c r="DL130" s="4">
        <v>0.08</v>
      </c>
      <c r="DM130" s="4">
        <v>0.08</v>
      </c>
      <c r="DN130" s="4">
        <v>0.08</v>
      </c>
      <c r="DO130" s="4">
        <v>0.09</v>
      </c>
      <c r="DQ130" s="4">
        <v>0.09</v>
      </c>
      <c r="DR130" s="4">
        <v>0.09</v>
      </c>
      <c r="DS130" s="4">
        <v>0.09</v>
      </c>
      <c r="DT130" s="4">
        <v>0.13</v>
      </c>
      <c r="DU130" s="4">
        <v>0.17</v>
      </c>
      <c r="DV130" s="4">
        <v>0.17</v>
      </c>
      <c r="DX130" s="4">
        <v>0.17</v>
      </c>
      <c r="DY130" s="4">
        <v>0.17</v>
      </c>
      <c r="DZ130" s="4">
        <v>0.11</v>
      </c>
      <c r="EA130" s="4">
        <v>0.05</v>
      </c>
      <c r="EB130" s="4">
        <v>0.05</v>
      </c>
      <c r="EC130" s="4">
        <v>0.05</v>
      </c>
      <c r="EE130" s="4">
        <v>0.05</v>
      </c>
      <c r="EF130" s="4">
        <v>0.05</v>
      </c>
      <c r="EG130" s="4">
        <v>0.05</v>
      </c>
      <c r="EH130" s="4">
        <v>0.05</v>
      </c>
      <c r="EI130" s="4">
        <v>0.05</v>
      </c>
      <c r="EJ130" s="4">
        <v>0.05</v>
      </c>
      <c r="EL130" s="4">
        <v>0.03</v>
      </c>
      <c r="EM130" s="4">
        <v>0.01</v>
      </c>
      <c r="EN130" s="4">
        <v>0.01</v>
      </c>
      <c r="EO130" s="4">
        <v>0.01</v>
      </c>
      <c r="EP130" s="4">
        <v>0.01</v>
      </c>
      <c r="EQ130" s="4">
        <v>0.01</v>
      </c>
      <c r="ES130" s="4">
        <v>0.01</v>
      </c>
      <c r="ET130" s="4">
        <v>0.01</v>
      </c>
      <c r="EZ130" s="4">
        <v>0.01</v>
      </c>
      <c r="FA130" s="4">
        <v>0.01</v>
      </c>
      <c r="FB130" s="4">
        <v>0.01</v>
      </c>
      <c r="FC130" s="4">
        <v>0.01</v>
      </c>
      <c r="FD130" s="4">
        <v>0.01</v>
      </c>
      <c r="FE130" s="4">
        <v>0.01</v>
      </c>
      <c r="FG130" s="4">
        <v>0.01</v>
      </c>
      <c r="FH130" s="4">
        <v>0.01</v>
      </c>
      <c r="FI130" s="4">
        <v>0.01</v>
      </c>
      <c r="FJ130" s="4">
        <v>0.01</v>
      </c>
      <c r="FK130" s="4">
        <v>0.01</v>
      </c>
      <c r="FL130" s="4">
        <v>0.01</v>
      </c>
      <c r="FN130" s="4">
        <v>0.01</v>
      </c>
      <c r="FO130" s="4">
        <v>0.01</v>
      </c>
      <c r="FP130" s="4">
        <v>0.01</v>
      </c>
      <c r="FQ130" s="4">
        <v>0.01</v>
      </c>
      <c r="FR130" s="4">
        <v>0.01</v>
      </c>
      <c r="FS130" s="4">
        <v>0.01</v>
      </c>
      <c r="FU130" s="4">
        <v>0.01</v>
      </c>
      <c r="FV130" s="4">
        <v>0.01</v>
      </c>
      <c r="FW130" s="4">
        <v>0.01</v>
      </c>
      <c r="FX130" s="4">
        <v>0.01</v>
      </c>
      <c r="FY130" s="4">
        <v>0.01</v>
      </c>
      <c r="FZ130" s="4">
        <v>0.01</v>
      </c>
      <c r="GB130" s="4">
        <v>0.01</v>
      </c>
      <c r="GC130" s="4">
        <v>0.01</v>
      </c>
      <c r="GD130" s="4">
        <v>0.01</v>
      </c>
      <c r="GE130" s="4">
        <v>0.01</v>
      </c>
      <c r="GF130" s="4">
        <v>0.01</v>
      </c>
      <c r="GG130" s="4">
        <v>0.01</v>
      </c>
      <c r="GI130" s="4">
        <v>0.01</v>
      </c>
      <c r="GJ130" s="4">
        <v>0.01</v>
      </c>
      <c r="GK130" s="4">
        <v>0.01</v>
      </c>
      <c r="GL130" s="4">
        <v>0.01</v>
      </c>
      <c r="GM130" s="4">
        <v>0.01</v>
      </c>
      <c r="GN130" s="4">
        <v>0.01</v>
      </c>
      <c r="GP130" s="4">
        <v>0.01</v>
      </c>
      <c r="GQ130" s="4">
        <v>0.01</v>
      </c>
      <c r="GR130" s="4">
        <v>0.01</v>
      </c>
      <c r="GS130" s="4">
        <v>0.01</v>
      </c>
      <c r="GT130" s="4">
        <v>0.01</v>
      </c>
      <c r="GU130" s="4">
        <v>0.01</v>
      </c>
      <c r="GW130" s="4">
        <v>0.01</v>
      </c>
      <c r="GX130" s="4">
        <v>0.01</v>
      </c>
      <c r="GY130" s="4">
        <v>0.01</v>
      </c>
      <c r="GZ130" s="4">
        <v>0.01</v>
      </c>
      <c r="HA130" s="4">
        <v>0.01</v>
      </c>
      <c r="HB130" s="4">
        <v>0.01</v>
      </c>
      <c r="HD130" s="4">
        <v>0.01</v>
      </c>
      <c r="HE130" s="4">
        <v>0.01</v>
      </c>
      <c r="HF130" s="4">
        <v>0.01</v>
      </c>
      <c r="HG130" s="4">
        <v>0.01</v>
      </c>
      <c r="HH130" s="4">
        <v>0.01</v>
      </c>
      <c r="HI130" s="4">
        <v>0.01</v>
      </c>
      <c r="HK130" s="4">
        <v>0.01</v>
      </c>
      <c r="HL130" s="4">
        <v>0.01</v>
      </c>
      <c r="HM130" s="4">
        <v>0.01</v>
      </c>
      <c r="HN130" s="4">
        <v>0.01</v>
      </c>
      <c r="HO130" s="4">
        <v>0.01</v>
      </c>
      <c r="HP130" s="4">
        <v>0.01</v>
      </c>
      <c r="HR130" s="4">
        <v>0.01</v>
      </c>
      <c r="HS130" s="4">
        <v>0.01</v>
      </c>
      <c r="HT130" s="4">
        <v>0.01</v>
      </c>
      <c r="HU130" s="4">
        <v>0.01</v>
      </c>
      <c r="HV130" s="4">
        <v>0.01</v>
      </c>
      <c r="HW130" s="4">
        <v>0.01</v>
      </c>
      <c r="HY130" s="4">
        <v>0.01</v>
      </c>
      <c r="HZ130" s="4">
        <v>0.01</v>
      </c>
      <c r="IA130" s="4">
        <v>0.01</v>
      </c>
      <c r="IB130" s="4">
        <v>0.01</v>
      </c>
      <c r="IC130" s="4">
        <v>0.01</v>
      </c>
      <c r="ID130" s="4">
        <v>0.01</v>
      </c>
      <c r="IF130" s="4">
        <v>0.01</v>
      </c>
      <c r="IG130" s="4">
        <v>0.01</v>
      </c>
      <c r="IH130" s="4">
        <v>0.01</v>
      </c>
      <c r="II130" s="4">
        <v>0.01</v>
      </c>
      <c r="IJ130" s="4">
        <v>0.01</v>
      </c>
      <c r="IK130" s="4">
        <v>0.01</v>
      </c>
      <c r="IM130" s="4">
        <v>0.01</v>
      </c>
      <c r="IN130" s="4">
        <v>0.01</v>
      </c>
      <c r="IP130" s="4">
        <v>0.01</v>
      </c>
      <c r="IQ130" s="4">
        <v>0.03</v>
      </c>
      <c r="IR130" s="4">
        <v>0.05</v>
      </c>
      <c r="IT130" s="4">
        <v>0.05</v>
      </c>
      <c r="IU130" s="4">
        <v>0.05</v>
      </c>
      <c r="IV130" s="4">
        <v>0.05</v>
      </c>
      <c r="IW130" s="4">
        <v>0.05</v>
      </c>
      <c r="IX130" s="4">
        <v>0.08</v>
      </c>
      <c r="IY130" s="4">
        <v>0.1</v>
      </c>
      <c r="JA130" s="4">
        <v>0.1</v>
      </c>
      <c r="JB130" s="4">
        <v>0.14000000000000001</v>
      </c>
      <c r="JC130" s="4">
        <v>0.19</v>
      </c>
      <c r="JD130" s="4">
        <v>0.19</v>
      </c>
      <c r="JE130" s="4">
        <v>0.12</v>
      </c>
      <c r="JF130" s="4">
        <v>0.04</v>
      </c>
      <c r="JH130" s="4">
        <v>0.04</v>
      </c>
      <c r="JI130" s="4">
        <v>0.04</v>
      </c>
      <c r="JJ130" s="4">
        <v>0.04</v>
      </c>
      <c r="JK130" s="4">
        <v>0.04</v>
      </c>
      <c r="JL130" s="4">
        <v>0.04</v>
      </c>
      <c r="JM130" s="4">
        <v>0.13</v>
      </c>
      <c r="JO130" s="4">
        <v>0.2</v>
      </c>
      <c r="JP130" s="4">
        <v>0.19</v>
      </c>
      <c r="JQ130" s="4">
        <v>0.17</v>
      </c>
      <c r="JR130" s="4">
        <v>0.14000000000000001</v>
      </c>
      <c r="JS130" s="4">
        <v>0.14000000000000001</v>
      </c>
      <c r="JT130" s="4">
        <v>0.14000000000000001</v>
      </c>
      <c r="JV130" s="4">
        <v>0.34</v>
      </c>
      <c r="JW130" s="4">
        <v>0.55000000000000004</v>
      </c>
      <c r="JX130" s="4">
        <v>0.34</v>
      </c>
      <c r="JY130" s="4">
        <v>0.14000000000000001</v>
      </c>
      <c r="JZ130" s="4">
        <v>0.14000000000000001</v>
      </c>
      <c r="KA130" s="4">
        <v>0.14000000000000001</v>
      </c>
      <c r="KC130" s="4">
        <v>0.08</v>
      </c>
      <c r="KD130" s="4">
        <v>0.01</v>
      </c>
      <c r="KE130" s="4">
        <v>0.01</v>
      </c>
      <c r="KF130" s="4">
        <v>0.01</v>
      </c>
      <c r="KG130" s="4">
        <v>0.01</v>
      </c>
      <c r="KH130" s="4">
        <v>0.01</v>
      </c>
      <c r="KJ130" s="4">
        <v>0.01</v>
      </c>
      <c r="KK130" s="4">
        <v>0.01</v>
      </c>
      <c r="KL130" s="4">
        <v>0.01</v>
      </c>
      <c r="KM130" s="4">
        <v>0.01</v>
      </c>
      <c r="KN130" s="4">
        <v>0.01</v>
      </c>
      <c r="KO130" s="4">
        <v>0.01</v>
      </c>
      <c r="KQ130" s="4">
        <v>0.01</v>
      </c>
      <c r="KR130" s="4">
        <v>0.01</v>
      </c>
      <c r="KS130" s="4">
        <v>0.01</v>
      </c>
      <c r="KT130" s="4">
        <v>0.01</v>
      </c>
      <c r="KU130" s="4">
        <v>0.01</v>
      </c>
      <c r="KV130" s="4">
        <v>0.01</v>
      </c>
      <c r="KX130" s="4">
        <v>0</v>
      </c>
      <c r="YA130" s="4">
        <v>0.03</v>
      </c>
      <c r="YC130" s="4">
        <v>0.11</v>
      </c>
      <c r="YD130" s="4">
        <v>0.11</v>
      </c>
      <c r="YE130" s="4">
        <v>0.11</v>
      </c>
      <c r="YF130" s="4">
        <v>0.11</v>
      </c>
      <c r="YG130" s="4">
        <v>0.11</v>
      </c>
      <c r="YH130" s="4">
        <v>0.11</v>
      </c>
      <c r="YJ130" s="4">
        <v>0.11</v>
      </c>
      <c r="YK130" s="4">
        <v>0.08</v>
      </c>
    </row>
    <row r="131" spans="1:700" hidden="1">
      <c r="A131" s="764" t="s">
        <v>906</v>
      </c>
      <c r="B131" s="764"/>
      <c r="C131" s="764"/>
      <c r="D131" s="764"/>
      <c r="E131" s="764">
        <v>3</v>
      </c>
      <c r="F131" s="764">
        <v>1.56</v>
      </c>
      <c r="G131" s="764">
        <v>68640</v>
      </c>
      <c r="H131" s="772"/>
      <c r="I131" s="764">
        <f t="shared" si="8"/>
        <v>1.56</v>
      </c>
      <c r="P131" s="4">
        <v>0.01</v>
      </c>
      <c r="Q131" s="4">
        <v>0.01</v>
      </c>
      <c r="R131" s="4">
        <v>0.01</v>
      </c>
      <c r="S131" s="4">
        <v>0.01</v>
      </c>
      <c r="T131" s="4">
        <v>0.01</v>
      </c>
      <c r="U131" s="4">
        <v>0.01</v>
      </c>
      <c r="W131" s="4">
        <v>0.01</v>
      </c>
      <c r="X131" s="4">
        <v>0.01</v>
      </c>
      <c r="BX131" s="4">
        <v>0</v>
      </c>
      <c r="BY131" s="4">
        <v>0</v>
      </c>
      <c r="CA131" s="4">
        <v>0</v>
      </c>
      <c r="CB131" s="4">
        <v>0</v>
      </c>
      <c r="CC131" s="4">
        <v>0</v>
      </c>
      <c r="CD131" s="4">
        <v>0</v>
      </c>
      <c r="CJ131" s="4">
        <v>0</v>
      </c>
      <c r="CK131" s="4">
        <v>0</v>
      </c>
      <c r="CL131" s="4">
        <v>0</v>
      </c>
      <c r="CM131" s="4">
        <v>0</v>
      </c>
      <c r="CO131" s="4">
        <v>0</v>
      </c>
      <c r="CP131" s="4">
        <v>0</v>
      </c>
      <c r="CQ131" s="4">
        <v>0</v>
      </c>
      <c r="CR131" s="4">
        <v>0</v>
      </c>
      <c r="CS131" s="4">
        <v>0</v>
      </c>
      <c r="CT131" s="4">
        <v>0</v>
      </c>
      <c r="CV131" s="4">
        <v>0</v>
      </c>
      <c r="CW131" s="4">
        <v>0</v>
      </c>
      <c r="CX131" s="4">
        <v>0</v>
      </c>
      <c r="CY131" s="4">
        <v>0</v>
      </c>
      <c r="CZ131" s="4">
        <v>0</v>
      </c>
      <c r="DA131" s="4">
        <v>0</v>
      </c>
      <c r="DC131" s="4">
        <v>0</v>
      </c>
      <c r="DD131" s="4">
        <v>0</v>
      </c>
      <c r="DE131" s="4">
        <v>0</v>
      </c>
      <c r="DF131" s="4">
        <v>0</v>
      </c>
      <c r="DG131" s="4">
        <v>0</v>
      </c>
      <c r="DH131" s="4">
        <v>0</v>
      </c>
      <c r="DJ131" s="4">
        <v>0</v>
      </c>
      <c r="DK131" s="4">
        <v>0</v>
      </c>
      <c r="DL131" s="4">
        <v>0</v>
      </c>
      <c r="DM131" s="4">
        <v>0</v>
      </c>
      <c r="DN131" s="4">
        <v>0.01</v>
      </c>
      <c r="DO131" s="4">
        <v>0.02</v>
      </c>
      <c r="DQ131" s="4">
        <v>0.02</v>
      </c>
      <c r="DR131" s="4">
        <v>0.02</v>
      </c>
      <c r="DS131" s="4">
        <v>0.02</v>
      </c>
      <c r="DT131" s="4">
        <v>0.02</v>
      </c>
      <c r="DU131" s="4">
        <v>0.02</v>
      </c>
      <c r="DV131" s="4">
        <v>0.02</v>
      </c>
      <c r="DX131" s="4">
        <v>0.02</v>
      </c>
      <c r="DY131" s="4">
        <v>0.02</v>
      </c>
      <c r="DZ131" s="4">
        <v>0.02</v>
      </c>
      <c r="EA131" s="4">
        <v>0.03</v>
      </c>
      <c r="EB131" s="4">
        <v>0.03</v>
      </c>
      <c r="EC131" s="4">
        <v>0.03</v>
      </c>
      <c r="EE131" s="4">
        <v>0.03</v>
      </c>
      <c r="EF131" s="4">
        <v>0.04</v>
      </c>
      <c r="EG131" s="4">
        <v>0.06</v>
      </c>
      <c r="EH131" s="4">
        <v>0.06</v>
      </c>
      <c r="EI131" s="4">
        <v>0.06</v>
      </c>
      <c r="EJ131" s="4">
        <v>0.06</v>
      </c>
      <c r="EL131" s="4">
        <v>0.04</v>
      </c>
      <c r="EM131" s="4">
        <v>0.02</v>
      </c>
      <c r="EN131" s="4">
        <v>0.02</v>
      </c>
      <c r="EO131" s="4">
        <v>0.02</v>
      </c>
      <c r="EP131" s="4">
        <v>0.02</v>
      </c>
      <c r="EQ131" s="4">
        <v>0.02</v>
      </c>
      <c r="ES131" s="4">
        <v>0.02</v>
      </c>
      <c r="ET131" s="4">
        <v>0.02</v>
      </c>
      <c r="EZ131" s="4">
        <v>0.02</v>
      </c>
      <c r="FA131" s="4">
        <v>0.02</v>
      </c>
      <c r="FB131" s="4">
        <v>0.01</v>
      </c>
      <c r="FC131" s="4">
        <v>0</v>
      </c>
      <c r="FD131" s="4">
        <v>0</v>
      </c>
      <c r="FE131" s="4">
        <v>0</v>
      </c>
      <c r="FG131" s="4">
        <v>0</v>
      </c>
      <c r="FH131" s="4">
        <v>0</v>
      </c>
      <c r="FI131" s="4">
        <v>0</v>
      </c>
      <c r="FJ131" s="4">
        <v>0</v>
      </c>
      <c r="FK131" s="4">
        <v>0</v>
      </c>
      <c r="FL131" s="4">
        <v>0</v>
      </c>
      <c r="FN131" s="4">
        <v>0</v>
      </c>
      <c r="FO131" s="4">
        <v>0</v>
      </c>
      <c r="FP131" s="4">
        <v>0</v>
      </c>
      <c r="FQ131" s="4">
        <v>0</v>
      </c>
      <c r="FR131" s="4">
        <v>0</v>
      </c>
      <c r="FS131" s="4">
        <v>0</v>
      </c>
      <c r="FU131" s="4">
        <v>0</v>
      </c>
      <c r="FV131" s="4">
        <v>0</v>
      </c>
      <c r="FW131" s="4">
        <v>0</v>
      </c>
      <c r="FX131" s="4">
        <v>0</v>
      </c>
      <c r="FY131" s="4">
        <v>0</v>
      </c>
      <c r="FZ131" s="4">
        <v>0</v>
      </c>
      <c r="GB131" s="4">
        <v>0</v>
      </c>
      <c r="GC131" s="4">
        <v>0</v>
      </c>
      <c r="GD131" s="4">
        <v>0</v>
      </c>
      <c r="GE131" s="4">
        <v>0</v>
      </c>
      <c r="GF131" s="4">
        <v>0</v>
      </c>
      <c r="GG131" s="4">
        <v>0</v>
      </c>
      <c r="GI131" s="4">
        <v>0</v>
      </c>
      <c r="GJ131" s="4">
        <v>0</v>
      </c>
      <c r="GK131" s="4">
        <v>0</v>
      </c>
      <c r="GL131" s="4">
        <v>0</v>
      </c>
      <c r="GM131" s="4">
        <v>0</v>
      </c>
      <c r="GN131" s="4">
        <v>0</v>
      </c>
      <c r="GP131" s="4">
        <v>0</v>
      </c>
      <c r="GQ131" s="4">
        <v>0</v>
      </c>
      <c r="GR131" s="4">
        <v>0</v>
      </c>
      <c r="GS131" s="4">
        <v>0</v>
      </c>
      <c r="GT131" s="4">
        <v>0</v>
      </c>
      <c r="GU131" s="4">
        <v>0</v>
      </c>
      <c r="GW131" s="4">
        <v>0</v>
      </c>
      <c r="GX131" s="4">
        <v>0</v>
      </c>
      <c r="GY131" s="4">
        <v>0</v>
      </c>
      <c r="GZ131" s="4">
        <v>0</v>
      </c>
      <c r="HA131" s="4">
        <v>0</v>
      </c>
      <c r="HB131" s="4">
        <v>0</v>
      </c>
      <c r="HD131" s="4">
        <v>0</v>
      </c>
      <c r="HE131" s="4">
        <v>0</v>
      </c>
      <c r="HF131" s="4">
        <v>0</v>
      </c>
      <c r="HG131" s="4">
        <v>0</v>
      </c>
      <c r="HH131" s="4">
        <v>0</v>
      </c>
      <c r="HI131" s="4">
        <v>0</v>
      </c>
      <c r="HK131" s="4">
        <v>0</v>
      </c>
      <c r="HL131" s="4">
        <v>0</v>
      </c>
      <c r="HM131" s="4">
        <v>0</v>
      </c>
      <c r="HN131" s="4">
        <v>0</v>
      </c>
      <c r="HO131" s="4">
        <v>0</v>
      </c>
      <c r="HP131" s="4">
        <v>0</v>
      </c>
      <c r="HR131" s="4">
        <v>0</v>
      </c>
      <c r="HS131" s="4">
        <v>0</v>
      </c>
      <c r="HT131" s="4">
        <v>0</v>
      </c>
      <c r="HU131" s="4">
        <v>0</v>
      </c>
      <c r="HV131" s="4">
        <v>0</v>
      </c>
      <c r="HW131" s="4">
        <v>0</v>
      </c>
      <c r="HY131" s="4">
        <v>0</v>
      </c>
      <c r="HZ131" s="4">
        <v>0</v>
      </c>
      <c r="IA131" s="4">
        <v>0</v>
      </c>
      <c r="IB131" s="4">
        <v>0</v>
      </c>
      <c r="IC131" s="4">
        <v>0</v>
      </c>
      <c r="ID131" s="4">
        <v>0</v>
      </c>
      <c r="IF131" s="4">
        <v>0</v>
      </c>
      <c r="IG131" s="4">
        <v>0</v>
      </c>
      <c r="IH131" s="4">
        <v>0</v>
      </c>
      <c r="II131" s="4">
        <v>0</v>
      </c>
      <c r="IJ131" s="4">
        <v>0</v>
      </c>
      <c r="IK131" s="4">
        <v>0</v>
      </c>
      <c r="IM131" s="4">
        <v>0</v>
      </c>
      <c r="IN131" s="4">
        <v>0</v>
      </c>
      <c r="IP131" s="4">
        <v>0</v>
      </c>
      <c r="IQ131" s="4">
        <v>0</v>
      </c>
      <c r="IR131" s="4">
        <v>0</v>
      </c>
      <c r="IT131" s="4">
        <v>0</v>
      </c>
      <c r="IU131" s="4">
        <v>0</v>
      </c>
      <c r="IV131" s="4">
        <v>0</v>
      </c>
      <c r="IW131" s="4">
        <v>0</v>
      </c>
      <c r="IX131" s="4">
        <v>0.02</v>
      </c>
      <c r="IY131" s="4">
        <v>0.03</v>
      </c>
      <c r="JA131" s="4">
        <v>0.03</v>
      </c>
      <c r="JB131" s="4">
        <v>0.03</v>
      </c>
      <c r="JC131" s="4">
        <v>0.03</v>
      </c>
      <c r="JD131" s="4">
        <v>0.04</v>
      </c>
      <c r="JE131" s="4">
        <v>0.05</v>
      </c>
      <c r="JF131" s="4">
        <v>0.05</v>
      </c>
      <c r="JH131" s="4">
        <v>7.0000000000000007E-2</v>
      </c>
      <c r="JI131" s="4">
        <v>0.09</v>
      </c>
      <c r="JJ131" s="4">
        <v>0.09</v>
      </c>
      <c r="JK131" s="4">
        <v>0.06</v>
      </c>
      <c r="JL131" s="4">
        <v>0.02</v>
      </c>
      <c r="JM131" s="4">
        <v>0.02</v>
      </c>
      <c r="JO131" s="4">
        <v>0.02</v>
      </c>
      <c r="JP131" s="4">
        <v>0.02</v>
      </c>
      <c r="JQ131" s="4">
        <v>0.04</v>
      </c>
      <c r="JR131" s="4">
        <v>0.05</v>
      </c>
      <c r="JS131" s="4">
        <v>0.05</v>
      </c>
      <c r="JT131" s="4">
        <v>0.05</v>
      </c>
      <c r="JV131" s="4">
        <v>0.04</v>
      </c>
      <c r="JW131" s="4">
        <v>0.04</v>
      </c>
      <c r="JX131" s="4">
        <v>0.04</v>
      </c>
      <c r="JY131" s="4">
        <v>0.04</v>
      </c>
      <c r="JZ131" s="4">
        <v>0.09</v>
      </c>
      <c r="KA131" s="4">
        <v>0.14000000000000001</v>
      </c>
      <c r="KC131" s="4">
        <v>0.09</v>
      </c>
      <c r="KD131" s="4">
        <v>0.04</v>
      </c>
      <c r="KE131" s="4">
        <v>0.04</v>
      </c>
      <c r="KF131" s="4">
        <v>0.04</v>
      </c>
      <c r="KG131" s="4">
        <v>0.02</v>
      </c>
      <c r="KH131" s="4">
        <v>0</v>
      </c>
      <c r="KJ131" s="4">
        <v>0</v>
      </c>
      <c r="KK131" s="4">
        <v>0</v>
      </c>
      <c r="KL131" s="4">
        <v>0</v>
      </c>
      <c r="KM131" s="4">
        <v>0</v>
      </c>
      <c r="KN131" s="4">
        <v>0</v>
      </c>
      <c r="KO131" s="4">
        <v>0</v>
      </c>
      <c r="KQ131" s="4">
        <v>0</v>
      </c>
      <c r="KR131" s="4">
        <v>0</v>
      </c>
      <c r="KS131" s="4">
        <v>0</v>
      </c>
      <c r="KT131" s="4">
        <v>0</v>
      </c>
      <c r="KU131" s="4">
        <v>0</v>
      </c>
      <c r="KV131" s="4">
        <v>0</v>
      </c>
      <c r="KX131" s="4">
        <v>0</v>
      </c>
      <c r="YA131" s="4">
        <v>0.01</v>
      </c>
      <c r="YC131" s="4">
        <v>0.04</v>
      </c>
      <c r="YD131" s="4">
        <v>0.04</v>
      </c>
      <c r="YE131" s="4">
        <v>0.04</v>
      </c>
      <c r="YF131" s="4">
        <v>0.04</v>
      </c>
      <c r="YG131" s="4">
        <v>0.04</v>
      </c>
      <c r="YH131" s="4">
        <v>0.04</v>
      </c>
      <c r="YJ131" s="4">
        <v>0.04</v>
      </c>
      <c r="YK131" s="4">
        <v>0.03</v>
      </c>
    </row>
    <row r="132" spans="1:700" hidden="1">
      <c r="A132" s="764" t="s">
        <v>907</v>
      </c>
      <c r="B132" s="764"/>
      <c r="C132" s="764"/>
      <c r="D132" s="764"/>
      <c r="E132" s="764">
        <v>1</v>
      </c>
      <c r="F132" s="764">
        <v>0.12</v>
      </c>
      <c r="G132" s="764">
        <v>12280</v>
      </c>
      <c r="H132" s="772"/>
      <c r="I132" s="764">
        <f t="shared" si="8"/>
        <v>0.12</v>
      </c>
      <c r="P132" s="4">
        <v>0</v>
      </c>
      <c r="Q132" s="4">
        <v>0</v>
      </c>
      <c r="R132" s="4">
        <v>0</v>
      </c>
      <c r="S132" s="4">
        <v>0</v>
      </c>
      <c r="T132" s="4">
        <v>0</v>
      </c>
      <c r="U132" s="4">
        <v>0</v>
      </c>
      <c r="W132" s="4">
        <v>0</v>
      </c>
      <c r="X132" s="4">
        <v>0</v>
      </c>
      <c r="BX132" s="4">
        <v>0.2</v>
      </c>
      <c r="JJ132" s="4">
        <v>0.02</v>
      </c>
      <c r="JK132" s="4">
        <v>0.04</v>
      </c>
      <c r="JL132" s="4">
        <v>0.04</v>
      </c>
      <c r="JM132" s="4">
        <v>0.04</v>
      </c>
      <c r="JO132" s="4">
        <v>0.03</v>
      </c>
      <c r="JP132" s="4">
        <v>0.03</v>
      </c>
      <c r="JQ132" s="4">
        <v>0.03</v>
      </c>
      <c r="JR132" s="4">
        <v>0.08</v>
      </c>
      <c r="JS132" s="4">
        <v>0.13</v>
      </c>
      <c r="JT132" s="4">
        <v>0.08</v>
      </c>
      <c r="JV132" s="4">
        <v>0.03</v>
      </c>
      <c r="JW132" s="4">
        <v>0.03</v>
      </c>
      <c r="JX132" s="4">
        <v>0.03</v>
      </c>
      <c r="JY132" s="4">
        <v>0.02</v>
      </c>
      <c r="YA132" s="4">
        <v>0</v>
      </c>
      <c r="YC132" s="4">
        <v>0.01</v>
      </c>
      <c r="YD132" s="4">
        <v>0.01</v>
      </c>
      <c r="YE132" s="4">
        <v>0.01</v>
      </c>
      <c r="YF132" s="4">
        <v>0.01</v>
      </c>
      <c r="YG132" s="4">
        <v>0.01</v>
      </c>
      <c r="YH132" s="4">
        <v>0.01</v>
      </c>
      <c r="YJ132" s="4">
        <v>0.01</v>
      </c>
      <c r="YK132" s="4">
        <v>0.01</v>
      </c>
    </row>
    <row r="133" spans="1:700" hidden="1">
      <c r="A133" s="764" t="s">
        <v>908</v>
      </c>
      <c r="B133" s="764"/>
      <c r="C133" s="764"/>
      <c r="D133" s="764"/>
      <c r="E133" s="764">
        <v>18</v>
      </c>
      <c r="F133" s="764">
        <v>8.7799999999999994</v>
      </c>
      <c r="G133" s="764">
        <v>290700</v>
      </c>
      <c r="H133" s="772"/>
      <c r="I133" s="764">
        <f t="shared" si="8"/>
        <v>8.7799999999999994</v>
      </c>
      <c r="P133" s="4">
        <v>7.0000000000000007E-2</v>
      </c>
      <c r="Q133" s="4">
        <v>7.0000000000000007E-2</v>
      </c>
      <c r="R133" s="4">
        <v>7.0000000000000007E-2</v>
      </c>
      <c r="S133" s="4">
        <v>7.0000000000000007E-2</v>
      </c>
      <c r="T133" s="4">
        <v>7.0000000000000007E-2</v>
      </c>
      <c r="U133" s="4">
        <v>7.0000000000000007E-2</v>
      </c>
      <c r="W133" s="4">
        <v>7.0000000000000007E-2</v>
      </c>
      <c r="X133" s="4">
        <v>7.0000000000000007E-2</v>
      </c>
      <c r="BX133" s="4">
        <v>0.01</v>
      </c>
      <c r="BY133" s="4">
        <v>0.01</v>
      </c>
      <c r="CA133" s="4">
        <v>0.01</v>
      </c>
      <c r="CB133" s="4">
        <v>0.01</v>
      </c>
      <c r="CC133" s="4">
        <v>0.01</v>
      </c>
      <c r="CD133" s="4">
        <v>0.01</v>
      </c>
      <c r="CJ133" s="4">
        <v>0.02</v>
      </c>
      <c r="CK133" s="4">
        <v>0.02</v>
      </c>
      <c r="CL133" s="4">
        <v>0.02</v>
      </c>
      <c r="CM133" s="4">
        <v>0.02</v>
      </c>
      <c r="CO133" s="4">
        <v>0.02</v>
      </c>
      <c r="CP133" s="4">
        <v>0.02</v>
      </c>
      <c r="CQ133" s="4">
        <v>0.02</v>
      </c>
      <c r="CR133" s="4">
        <v>0.02</v>
      </c>
      <c r="CS133" s="4">
        <v>0.02</v>
      </c>
      <c r="CT133" s="4">
        <v>0.02</v>
      </c>
      <c r="CV133" s="4">
        <v>0.02</v>
      </c>
      <c r="CW133" s="4">
        <v>0.02</v>
      </c>
      <c r="CX133" s="4">
        <v>0.02</v>
      </c>
      <c r="CY133" s="4">
        <v>0.02</v>
      </c>
      <c r="CZ133" s="4">
        <v>0.02</v>
      </c>
      <c r="DA133" s="4">
        <v>0.02</v>
      </c>
      <c r="DC133" s="4">
        <v>0.02</v>
      </c>
      <c r="DD133" s="4">
        <v>0.02</v>
      </c>
      <c r="DE133" s="4">
        <v>0.02</v>
      </c>
      <c r="DF133" s="4">
        <v>0.02</v>
      </c>
      <c r="DG133" s="4">
        <v>0.02</v>
      </c>
      <c r="DH133" s="4">
        <v>0.02</v>
      </c>
      <c r="DJ133" s="4">
        <v>0.02</v>
      </c>
      <c r="DK133" s="4">
        <v>0.02</v>
      </c>
      <c r="DL133" s="4">
        <v>0.02</v>
      </c>
      <c r="DM133" s="4">
        <v>0.02</v>
      </c>
      <c r="DN133" s="4">
        <v>0.02</v>
      </c>
      <c r="DO133" s="4">
        <v>0.02</v>
      </c>
      <c r="DQ133" s="4">
        <v>0.02</v>
      </c>
      <c r="DR133" s="4">
        <v>0.02</v>
      </c>
      <c r="DS133" s="4">
        <v>0.02</v>
      </c>
      <c r="DT133" s="4">
        <v>0.02</v>
      </c>
      <c r="DU133" s="4">
        <v>0.02</v>
      </c>
      <c r="DV133" s="4">
        <v>0.02</v>
      </c>
      <c r="DX133" s="4">
        <v>0.02</v>
      </c>
      <c r="DY133" s="4">
        <v>0.02</v>
      </c>
      <c r="DZ133" s="4">
        <v>0.08</v>
      </c>
      <c r="EA133" s="4">
        <v>0.14000000000000001</v>
      </c>
      <c r="EB133" s="4">
        <v>0.14000000000000001</v>
      </c>
      <c r="EC133" s="4">
        <v>0.14000000000000001</v>
      </c>
      <c r="EE133" s="4">
        <v>0.14000000000000001</v>
      </c>
      <c r="EF133" s="4">
        <v>0.14000000000000001</v>
      </c>
      <c r="EG133" s="4">
        <v>0.14000000000000001</v>
      </c>
      <c r="EH133" s="4">
        <v>0.14000000000000001</v>
      </c>
      <c r="EI133" s="4">
        <v>0.14000000000000001</v>
      </c>
      <c r="EJ133" s="4">
        <v>0.14000000000000001</v>
      </c>
      <c r="EL133" s="4">
        <v>0.14000000000000001</v>
      </c>
      <c r="EM133" s="4">
        <v>0.18</v>
      </c>
      <c r="EN133" s="4">
        <v>0.21</v>
      </c>
      <c r="EO133" s="4">
        <v>0.21</v>
      </c>
      <c r="EP133" s="4">
        <v>0.21</v>
      </c>
      <c r="EQ133" s="4">
        <v>0.21</v>
      </c>
      <c r="ES133" s="4">
        <v>0.21</v>
      </c>
      <c r="ET133" s="4">
        <v>0.21</v>
      </c>
      <c r="EZ133" s="4">
        <v>0.34</v>
      </c>
      <c r="FA133" s="4">
        <v>0.47</v>
      </c>
      <c r="FB133" s="4">
        <v>0.47</v>
      </c>
      <c r="FC133" s="4">
        <v>0.47</v>
      </c>
      <c r="FD133" s="4">
        <v>0.47</v>
      </c>
      <c r="FE133" s="4">
        <v>0.47</v>
      </c>
      <c r="FG133" s="4">
        <v>0.3</v>
      </c>
      <c r="FH133" s="4">
        <v>0.13</v>
      </c>
      <c r="FI133" s="4">
        <v>0.13</v>
      </c>
      <c r="FJ133" s="4">
        <v>0.13</v>
      </c>
      <c r="FK133" s="4">
        <v>0.13</v>
      </c>
      <c r="FL133" s="4">
        <v>0.13</v>
      </c>
      <c r="FN133" s="4">
        <v>0.13</v>
      </c>
      <c r="FO133" s="4">
        <v>0.13</v>
      </c>
      <c r="FP133" s="4">
        <v>0.13</v>
      </c>
      <c r="FQ133" s="4">
        <v>0.13</v>
      </c>
      <c r="FR133" s="4">
        <v>0.13</v>
      </c>
      <c r="FS133" s="4">
        <v>0.13</v>
      </c>
      <c r="FU133" s="4">
        <v>7.0000000000000007E-2</v>
      </c>
      <c r="FV133" s="4">
        <v>0.02</v>
      </c>
      <c r="FW133" s="4">
        <v>0.02</v>
      </c>
      <c r="FX133" s="4">
        <v>0.02</v>
      </c>
      <c r="FY133" s="4">
        <v>0.02</v>
      </c>
      <c r="FZ133" s="4">
        <v>0.02</v>
      </c>
      <c r="GB133" s="4">
        <v>0.02</v>
      </c>
      <c r="GC133" s="4">
        <v>0.02</v>
      </c>
      <c r="GD133" s="4">
        <v>0.02</v>
      </c>
      <c r="GE133" s="4">
        <v>0.02</v>
      </c>
      <c r="GF133" s="4">
        <v>0.02</v>
      </c>
      <c r="GG133" s="4">
        <v>0.02</v>
      </c>
      <c r="GI133" s="4">
        <v>0.02</v>
      </c>
      <c r="GJ133" s="4">
        <v>0.02</v>
      </c>
      <c r="GK133" s="4">
        <v>0.02</v>
      </c>
      <c r="GL133" s="4">
        <v>0.02</v>
      </c>
      <c r="GM133" s="4">
        <v>0.02</v>
      </c>
      <c r="GN133" s="4">
        <v>0.02</v>
      </c>
      <c r="GP133" s="4">
        <v>0.02</v>
      </c>
      <c r="GQ133" s="4">
        <v>0.02</v>
      </c>
      <c r="GR133" s="4">
        <v>0.02</v>
      </c>
      <c r="GS133" s="4">
        <v>0.02</v>
      </c>
      <c r="GT133" s="4">
        <v>0.02</v>
      </c>
      <c r="GU133" s="4">
        <v>0.02</v>
      </c>
      <c r="GW133" s="4">
        <v>0.02</v>
      </c>
      <c r="GX133" s="4">
        <v>0.02</v>
      </c>
      <c r="GY133" s="4">
        <v>0.02</v>
      </c>
      <c r="GZ133" s="4">
        <v>0.02</v>
      </c>
      <c r="HA133" s="4">
        <v>0.02</v>
      </c>
      <c r="HB133" s="4">
        <v>0.02</v>
      </c>
      <c r="HD133" s="4">
        <v>0.02</v>
      </c>
      <c r="HE133" s="4">
        <v>0.02</v>
      </c>
      <c r="HF133" s="4">
        <v>0.02</v>
      </c>
      <c r="HG133" s="4">
        <v>0.02</v>
      </c>
      <c r="HH133" s="4">
        <v>0.02</v>
      </c>
      <c r="HI133" s="4">
        <v>0.02</v>
      </c>
      <c r="HK133" s="4">
        <v>0.02</v>
      </c>
      <c r="HL133" s="4">
        <v>0.02</v>
      </c>
      <c r="HM133" s="4">
        <v>0.02</v>
      </c>
      <c r="HN133" s="4">
        <v>0.02</v>
      </c>
      <c r="HO133" s="4">
        <v>0.02</v>
      </c>
      <c r="HP133" s="4">
        <v>0.02</v>
      </c>
      <c r="HR133" s="4">
        <v>0.02</v>
      </c>
      <c r="HS133" s="4">
        <v>0.02</v>
      </c>
      <c r="HT133" s="4">
        <v>0.02</v>
      </c>
      <c r="HU133" s="4">
        <v>0.02</v>
      </c>
      <c r="HV133" s="4">
        <v>0.02</v>
      </c>
      <c r="HW133" s="4">
        <v>0.02</v>
      </c>
      <c r="HY133" s="4">
        <v>0.02</v>
      </c>
      <c r="HZ133" s="4">
        <v>0.02</v>
      </c>
      <c r="IA133" s="4">
        <v>0.02</v>
      </c>
      <c r="IB133" s="4">
        <v>0.02</v>
      </c>
      <c r="IC133" s="4">
        <v>0.02</v>
      </c>
      <c r="ID133" s="4">
        <v>0.02</v>
      </c>
      <c r="IF133" s="4">
        <v>0.02</v>
      </c>
      <c r="IG133" s="4">
        <v>0.02</v>
      </c>
      <c r="IH133" s="4">
        <v>0.02</v>
      </c>
      <c r="II133" s="4">
        <v>0.02</v>
      </c>
      <c r="IJ133" s="4">
        <v>0.02</v>
      </c>
      <c r="IK133" s="4">
        <v>0.02</v>
      </c>
      <c r="IM133" s="4">
        <v>0.02</v>
      </c>
      <c r="IN133" s="4">
        <v>0.02</v>
      </c>
      <c r="IP133" s="4">
        <v>0.02</v>
      </c>
      <c r="IQ133" s="4">
        <v>0.02</v>
      </c>
      <c r="IR133" s="4">
        <v>0.02</v>
      </c>
      <c r="IT133" s="4">
        <v>0.02</v>
      </c>
      <c r="IU133" s="4">
        <v>0.02</v>
      </c>
      <c r="IV133" s="4">
        <v>0.02</v>
      </c>
      <c r="IW133" s="4">
        <v>0.02</v>
      </c>
      <c r="IX133" s="4">
        <v>0.02</v>
      </c>
      <c r="IY133" s="4">
        <v>0.02</v>
      </c>
      <c r="JA133" s="4">
        <v>0.02</v>
      </c>
      <c r="JB133" s="4">
        <v>0.02</v>
      </c>
      <c r="JC133" s="4">
        <v>0.02</v>
      </c>
      <c r="JD133" s="4">
        <v>7.0000000000000007E-2</v>
      </c>
      <c r="JE133" s="4">
        <v>0.13</v>
      </c>
      <c r="JF133" s="4">
        <v>0.13</v>
      </c>
      <c r="JH133" s="4">
        <v>0.13</v>
      </c>
      <c r="JI133" s="4">
        <v>0.13</v>
      </c>
      <c r="JJ133" s="4">
        <v>0.16</v>
      </c>
      <c r="JK133" s="4">
        <v>0.2</v>
      </c>
      <c r="JL133" s="4">
        <v>0.2</v>
      </c>
      <c r="JM133" s="4">
        <v>0.28999999999999998</v>
      </c>
      <c r="JO133" s="4">
        <v>0.38</v>
      </c>
      <c r="JP133" s="4">
        <v>0.38</v>
      </c>
      <c r="JQ133" s="4">
        <v>0.23</v>
      </c>
      <c r="JR133" s="4">
        <v>0.09</v>
      </c>
      <c r="JS133" s="4">
        <v>0.09</v>
      </c>
      <c r="JT133" s="4">
        <v>0.09</v>
      </c>
      <c r="JV133" s="4">
        <v>0.18</v>
      </c>
      <c r="JW133" s="4">
        <v>0.26</v>
      </c>
      <c r="JX133" s="4">
        <v>0.26</v>
      </c>
      <c r="JY133" s="4">
        <v>0.24</v>
      </c>
      <c r="JZ133" s="4">
        <v>0.19</v>
      </c>
      <c r="KA133" s="4">
        <v>0.15</v>
      </c>
      <c r="KC133" s="4">
        <v>0.15</v>
      </c>
      <c r="KD133" s="4">
        <v>0.35</v>
      </c>
      <c r="KE133" s="4">
        <v>0.55000000000000004</v>
      </c>
      <c r="KF133" s="4">
        <v>0.35</v>
      </c>
      <c r="KG133" s="4">
        <v>0.15</v>
      </c>
      <c r="KH133" s="4">
        <v>0.15</v>
      </c>
      <c r="KJ133" s="4">
        <v>0.15</v>
      </c>
      <c r="KK133" s="4">
        <v>0.09</v>
      </c>
      <c r="KL133" s="4">
        <v>0.02</v>
      </c>
      <c r="KM133" s="4">
        <v>0.02</v>
      </c>
      <c r="KN133" s="4">
        <v>0.02</v>
      </c>
      <c r="KO133" s="4">
        <v>0.02</v>
      </c>
      <c r="KQ133" s="4">
        <v>0.02</v>
      </c>
      <c r="KR133" s="4">
        <v>0.02</v>
      </c>
      <c r="KS133" s="4">
        <v>0.02</v>
      </c>
      <c r="KT133" s="4">
        <v>0.02</v>
      </c>
      <c r="KU133" s="4">
        <v>0.02</v>
      </c>
      <c r="KV133" s="4">
        <v>0.02</v>
      </c>
      <c r="KX133" s="4">
        <v>0.01</v>
      </c>
      <c r="YA133" s="4">
        <v>0.06</v>
      </c>
      <c r="YC133" s="4">
        <v>0.23</v>
      </c>
      <c r="YD133" s="4">
        <v>0.23</v>
      </c>
      <c r="YE133" s="4">
        <v>0.23</v>
      </c>
      <c r="YF133" s="4">
        <v>0.23</v>
      </c>
      <c r="YG133" s="4">
        <v>0.23</v>
      </c>
      <c r="YH133" s="4">
        <v>0.23</v>
      </c>
      <c r="YJ133" s="4">
        <v>0.23</v>
      </c>
      <c r="YK133" s="4">
        <v>0.17</v>
      </c>
    </row>
    <row r="134" spans="1:700" hidden="1">
      <c r="A134" s="764" t="s">
        <v>909</v>
      </c>
      <c r="B134" s="764"/>
      <c r="C134" s="764"/>
      <c r="D134" s="764"/>
      <c r="E134" s="764">
        <v>9</v>
      </c>
      <c r="F134" s="764">
        <v>3.28</v>
      </c>
      <c r="G134" s="764">
        <v>178200</v>
      </c>
      <c r="H134" s="772"/>
      <c r="I134" s="764">
        <f t="shared" si="8"/>
        <v>3.28</v>
      </c>
      <c r="P134" s="4">
        <v>0.03</v>
      </c>
      <c r="Q134" s="4">
        <v>0.03</v>
      </c>
      <c r="R134" s="4">
        <v>0.03</v>
      </c>
      <c r="S134" s="4">
        <v>0.03</v>
      </c>
      <c r="T134" s="4">
        <v>0.03</v>
      </c>
      <c r="U134" s="4">
        <v>0.03</v>
      </c>
      <c r="W134" s="4">
        <v>0.03</v>
      </c>
      <c r="X134" s="4">
        <v>0.03</v>
      </c>
      <c r="BX134" s="4">
        <v>0.01</v>
      </c>
      <c r="BY134" s="4">
        <v>0.01</v>
      </c>
      <c r="CA134" s="4">
        <v>0.01</v>
      </c>
      <c r="CB134" s="4">
        <v>0.01</v>
      </c>
      <c r="CC134" s="4">
        <v>0.01</v>
      </c>
      <c r="CD134" s="4">
        <v>0.01</v>
      </c>
      <c r="CJ134" s="4">
        <v>0.01</v>
      </c>
      <c r="CK134" s="4">
        <v>0.01</v>
      </c>
      <c r="CL134" s="4">
        <v>0.01</v>
      </c>
      <c r="CM134" s="4">
        <v>0.01</v>
      </c>
      <c r="CO134" s="4">
        <v>0.01</v>
      </c>
      <c r="CP134" s="4">
        <v>0.01</v>
      </c>
      <c r="CQ134" s="4">
        <v>0.01</v>
      </c>
      <c r="CR134" s="4">
        <v>0.01</v>
      </c>
      <c r="CS134" s="4">
        <v>0.01</v>
      </c>
      <c r="CT134" s="4">
        <v>0.01</v>
      </c>
      <c r="CV134" s="4">
        <v>0.01</v>
      </c>
      <c r="CW134" s="4">
        <v>0.01</v>
      </c>
      <c r="CX134" s="4">
        <v>0.01</v>
      </c>
      <c r="CY134" s="4">
        <v>0.01</v>
      </c>
      <c r="CZ134" s="4">
        <v>0.01</v>
      </c>
      <c r="DA134" s="4">
        <v>0.01</v>
      </c>
      <c r="DC134" s="4">
        <v>0.01</v>
      </c>
      <c r="DD134" s="4">
        <v>0.01</v>
      </c>
      <c r="DE134" s="4">
        <v>0.01</v>
      </c>
      <c r="DF134" s="4">
        <v>0.01</v>
      </c>
      <c r="DG134" s="4">
        <v>0.01</v>
      </c>
      <c r="DH134" s="4">
        <v>0.01</v>
      </c>
      <c r="DJ134" s="4">
        <v>0.01</v>
      </c>
      <c r="DK134" s="4">
        <v>0.01</v>
      </c>
      <c r="DL134" s="4">
        <v>0.01</v>
      </c>
      <c r="DM134" s="4">
        <v>0.01</v>
      </c>
      <c r="DN134" s="4">
        <v>0.01</v>
      </c>
      <c r="DO134" s="4">
        <v>0.01</v>
      </c>
      <c r="DQ134" s="4">
        <v>0.01</v>
      </c>
      <c r="DR134" s="4">
        <v>0.01</v>
      </c>
      <c r="DS134" s="4">
        <v>0.01</v>
      </c>
      <c r="DT134" s="4">
        <v>0.01</v>
      </c>
      <c r="DU134" s="4">
        <v>0.01</v>
      </c>
      <c r="DV134" s="4">
        <v>0.01</v>
      </c>
      <c r="DX134" s="4">
        <v>0.01</v>
      </c>
      <c r="DY134" s="4">
        <v>0.01</v>
      </c>
      <c r="DZ134" s="4">
        <v>0.01</v>
      </c>
      <c r="EA134" s="4">
        <v>0.01</v>
      </c>
      <c r="EB134" s="4">
        <v>0.01</v>
      </c>
      <c r="EC134" s="4">
        <v>0.01</v>
      </c>
      <c r="EE134" s="4">
        <v>0.01</v>
      </c>
      <c r="EF134" s="4">
        <v>0.01</v>
      </c>
      <c r="EG134" s="4">
        <v>0.01</v>
      </c>
      <c r="EH134" s="4">
        <v>0.01</v>
      </c>
      <c r="EI134" s="4">
        <v>0.01</v>
      </c>
      <c r="EJ134" s="4">
        <v>0.01</v>
      </c>
      <c r="EL134" s="4">
        <v>0.01</v>
      </c>
      <c r="EM134" s="4">
        <v>0.01</v>
      </c>
      <c r="EN134" s="4">
        <v>0.01</v>
      </c>
      <c r="EO134" s="4">
        <v>0.01</v>
      </c>
      <c r="EP134" s="4">
        <v>0.01</v>
      </c>
      <c r="EQ134" s="4">
        <v>0.01</v>
      </c>
      <c r="ES134" s="4">
        <v>0.01</v>
      </c>
      <c r="ET134" s="4">
        <v>0.01</v>
      </c>
      <c r="EZ134" s="4">
        <v>0.01</v>
      </c>
      <c r="FA134" s="4">
        <v>0.01</v>
      </c>
      <c r="FB134" s="4">
        <v>0.01</v>
      </c>
      <c r="FC134" s="4">
        <v>0.01</v>
      </c>
      <c r="FD134" s="4">
        <v>0.01</v>
      </c>
      <c r="FE134" s="4">
        <v>0.01</v>
      </c>
      <c r="FG134" s="4">
        <v>0.01</v>
      </c>
      <c r="FH134" s="4">
        <v>0.01</v>
      </c>
      <c r="FI134" s="4">
        <v>0.01</v>
      </c>
      <c r="FJ134" s="4">
        <v>0.01</v>
      </c>
      <c r="FK134" s="4">
        <v>0.01</v>
      </c>
      <c r="FL134" s="4">
        <v>0.01</v>
      </c>
      <c r="FN134" s="4">
        <v>0.01</v>
      </c>
      <c r="FO134" s="4">
        <v>0.01</v>
      </c>
      <c r="FP134" s="4">
        <v>0.01</v>
      </c>
      <c r="FQ134" s="4">
        <v>0.01</v>
      </c>
      <c r="FR134" s="4">
        <v>0.01</v>
      </c>
      <c r="FS134" s="4">
        <v>0.01</v>
      </c>
      <c r="FU134" s="4">
        <v>0.04</v>
      </c>
      <c r="FV134" s="4">
        <v>0.06</v>
      </c>
      <c r="FW134" s="4">
        <v>0.06</v>
      </c>
      <c r="FX134" s="4">
        <v>0.06</v>
      </c>
      <c r="FY134" s="4">
        <v>0.06</v>
      </c>
      <c r="FZ134" s="4">
        <v>0.06</v>
      </c>
      <c r="GB134" s="4">
        <v>0.06</v>
      </c>
      <c r="GC134" s="4">
        <v>0.06</v>
      </c>
      <c r="GD134" s="4">
        <v>0.06</v>
      </c>
      <c r="GE134" s="4">
        <v>0.06</v>
      </c>
      <c r="GF134" s="4">
        <v>0.09</v>
      </c>
      <c r="GG134" s="4">
        <v>0.12</v>
      </c>
      <c r="GI134" s="4">
        <v>0.12</v>
      </c>
      <c r="GJ134" s="4">
        <v>0.12</v>
      </c>
      <c r="GK134" s="4">
        <v>0.12</v>
      </c>
      <c r="GL134" s="4">
        <v>0.17</v>
      </c>
      <c r="GM134" s="4">
        <v>0.22</v>
      </c>
      <c r="GN134" s="4">
        <v>0.22</v>
      </c>
      <c r="GP134" s="4">
        <v>0.22</v>
      </c>
      <c r="GQ134" s="4">
        <v>0.22</v>
      </c>
      <c r="GR134" s="4">
        <v>0.14000000000000001</v>
      </c>
      <c r="GS134" s="4">
        <v>0.06</v>
      </c>
      <c r="GT134" s="4">
        <v>0.06</v>
      </c>
      <c r="GU134" s="4">
        <v>0.06</v>
      </c>
      <c r="GW134" s="4">
        <v>0.06</v>
      </c>
      <c r="GX134" s="4">
        <v>0.06</v>
      </c>
      <c r="GY134" s="4">
        <v>0.06</v>
      </c>
      <c r="GZ134" s="4">
        <v>0.06</v>
      </c>
      <c r="HA134" s="4">
        <v>0.06</v>
      </c>
      <c r="HB134" s="4">
        <v>0.06</v>
      </c>
      <c r="HD134" s="4">
        <v>0.04</v>
      </c>
      <c r="HE134" s="4">
        <v>0.01</v>
      </c>
      <c r="HF134" s="4">
        <v>0.01</v>
      </c>
      <c r="HG134" s="4">
        <v>0.01</v>
      </c>
      <c r="HH134" s="4">
        <v>0.01</v>
      </c>
      <c r="HI134" s="4">
        <v>0.01</v>
      </c>
      <c r="HK134" s="4">
        <v>0.01</v>
      </c>
      <c r="HL134" s="4">
        <v>0.01</v>
      </c>
      <c r="HM134" s="4">
        <v>0.01</v>
      </c>
      <c r="HN134" s="4">
        <v>0.01</v>
      </c>
      <c r="HO134" s="4">
        <v>0.01</v>
      </c>
      <c r="HP134" s="4">
        <v>0.01</v>
      </c>
      <c r="HR134" s="4">
        <v>0.01</v>
      </c>
      <c r="HS134" s="4">
        <v>0.01</v>
      </c>
      <c r="HT134" s="4">
        <v>0.01</v>
      </c>
      <c r="HU134" s="4">
        <v>0.01</v>
      </c>
      <c r="HV134" s="4">
        <v>0.01</v>
      </c>
      <c r="HW134" s="4">
        <v>0.01</v>
      </c>
      <c r="HY134" s="4">
        <v>0.01</v>
      </c>
      <c r="HZ134" s="4">
        <v>0.01</v>
      </c>
      <c r="IA134" s="4">
        <v>0.01</v>
      </c>
      <c r="IB134" s="4">
        <v>0.01</v>
      </c>
      <c r="IC134" s="4">
        <v>0.01</v>
      </c>
      <c r="ID134" s="4">
        <v>0.01</v>
      </c>
      <c r="IF134" s="4">
        <v>0.01</v>
      </c>
      <c r="IG134" s="4">
        <v>0.01</v>
      </c>
      <c r="IH134" s="4">
        <v>0.01</v>
      </c>
      <c r="II134" s="4">
        <v>0.01</v>
      </c>
      <c r="IJ134" s="4">
        <v>0.01</v>
      </c>
      <c r="IK134" s="4">
        <v>0.01</v>
      </c>
      <c r="IM134" s="4">
        <v>0.01</v>
      </c>
      <c r="IN134" s="4">
        <v>0.01</v>
      </c>
      <c r="IP134" s="4">
        <v>0.01</v>
      </c>
      <c r="IQ134" s="4">
        <v>0.01</v>
      </c>
      <c r="IR134" s="4">
        <v>0.01</v>
      </c>
      <c r="IT134" s="4">
        <v>0.01</v>
      </c>
      <c r="IU134" s="4">
        <v>0.01</v>
      </c>
      <c r="IV134" s="4">
        <v>0.01</v>
      </c>
      <c r="IW134" s="4">
        <v>0.01</v>
      </c>
      <c r="IX134" s="4">
        <v>0.01</v>
      </c>
      <c r="IY134" s="4">
        <v>0.01</v>
      </c>
      <c r="JA134" s="4">
        <v>0.01</v>
      </c>
      <c r="JB134" s="4">
        <v>0.01</v>
      </c>
      <c r="JC134" s="4">
        <v>0.01</v>
      </c>
      <c r="JD134" s="4">
        <v>0.01</v>
      </c>
      <c r="JE134" s="4">
        <v>0.01</v>
      </c>
      <c r="JF134" s="4">
        <v>0.01</v>
      </c>
      <c r="JH134" s="4">
        <v>0.01</v>
      </c>
      <c r="JI134" s="4">
        <v>0.01</v>
      </c>
      <c r="JJ134" s="4">
        <v>0.02</v>
      </c>
      <c r="JK134" s="4">
        <v>0.04</v>
      </c>
      <c r="JL134" s="4">
        <v>0.04</v>
      </c>
      <c r="JM134" s="4">
        <v>0.04</v>
      </c>
      <c r="JO134" s="4">
        <v>0.04</v>
      </c>
      <c r="JP134" s="4">
        <v>0.05</v>
      </c>
      <c r="JQ134" s="4">
        <v>0.05</v>
      </c>
      <c r="JR134" s="4">
        <v>0.08</v>
      </c>
      <c r="JS134" s="4">
        <v>0.12</v>
      </c>
      <c r="JT134" s="4">
        <v>0.14000000000000001</v>
      </c>
      <c r="JV134" s="4">
        <v>0.14000000000000001</v>
      </c>
      <c r="JW134" s="4">
        <v>0.11</v>
      </c>
      <c r="JX134" s="4">
        <v>7.0000000000000007E-2</v>
      </c>
      <c r="JY134" s="4">
        <v>0.13</v>
      </c>
      <c r="JZ134" s="4">
        <v>0.18</v>
      </c>
      <c r="KA134" s="4">
        <v>0.18</v>
      </c>
      <c r="KC134" s="4">
        <v>0.22</v>
      </c>
      <c r="KD134" s="4">
        <v>0.26</v>
      </c>
      <c r="KE134" s="4">
        <v>0.26</v>
      </c>
      <c r="KF134" s="4">
        <v>0.19</v>
      </c>
      <c r="KG134" s="4">
        <v>0.12</v>
      </c>
      <c r="KH134" s="4">
        <v>0.22</v>
      </c>
      <c r="KJ134" s="4">
        <v>0.32</v>
      </c>
      <c r="KK134" s="4">
        <v>0.21</v>
      </c>
      <c r="KL134" s="4">
        <v>0.11</v>
      </c>
      <c r="KM134" s="4">
        <v>0.11</v>
      </c>
      <c r="KN134" s="4">
        <v>0.11</v>
      </c>
      <c r="KO134" s="4">
        <v>0.06</v>
      </c>
      <c r="KQ134" s="4">
        <v>0.01</v>
      </c>
      <c r="KR134" s="4">
        <v>0.01</v>
      </c>
      <c r="KS134" s="4">
        <v>0.01</v>
      </c>
      <c r="KT134" s="4">
        <v>0.01</v>
      </c>
      <c r="KU134" s="4">
        <v>0.01</v>
      </c>
      <c r="KV134" s="4">
        <v>0.01</v>
      </c>
      <c r="KX134" s="4">
        <v>0</v>
      </c>
      <c r="YA134" s="4">
        <v>0.03</v>
      </c>
      <c r="YC134" s="4">
        <v>0.11</v>
      </c>
      <c r="YD134" s="4">
        <v>0.11</v>
      </c>
      <c r="YE134" s="4">
        <v>0.11</v>
      </c>
      <c r="YF134" s="4">
        <v>0.11</v>
      </c>
      <c r="YG134" s="4">
        <v>0.11</v>
      </c>
      <c r="YH134" s="4">
        <v>0.11</v>
      </c>
      <c r="YJ134" s="4">
        <v>0.11</v>
      </c>
      <c r="YK134" s="4">
        <v>0.08</v>
      </c>
    </row>
    <row r="135" spans="1:700" hidden="1">
      <c r="A135" s="764" t="s">
        <v>910</v>
      </c>
      <c r="B135" s="764"/>
      <c r="C135" s="764"/>
      <c r="D135" s="764"/>
      <c r="E135" s="764">
        <v>1</v>
      </c>
      <c r="F135" s="764">
        <v>0.12</v>
      </c>
      <c r="G135" s="764">
        <v>29400</v>
      </c>
      <c r="H135" s="772"/>
      <c r="I135" s="764">
        <f t="shared" si="8"/>
        <v>0.12</v>
      </c>
      <c r="P135" s="4">
        <v>0</v>
      </c>
      <c r="Q135" s="4">
        <v>0</v>
      </c>
      <c r="R135" s="4">
        <v>0</v>
      </c>
      <c r="S135" s="4">
        <v>0</v>
      </c>
      <c r="T135" s="4">
        <v>0</v>
      </c>
      <c r="U135" s="4">
        <v>0</v>
      </c>
      <c r="W135" s="4">
        <v>0</v>
      </c>
      <c r="X135" s="4">
        <v>0</v>
      </c>
      <c r="BX135" s="4">
        <v>0.2</v>
      </c>
      <c r="KD135" s="4">
        <v>0.02</v>
      </c>
      <c r="KE135" s="4">
        <v>0.03</v>
      </c>
      <c r="KF135" s="4">
        <v>0.03</v>
      </c>
      <c r="KG135" s="4">
        <v>0.03</v>
      </c>
      <c r="KH135" s="4">
        <v>0.03</v>
      </c>
      <c r="KJ135" s="4">
        <v>0.03</v>
      </c>
      <c r="KK135" s="4">
        <v>0.03</v>
      </c>
      <c r="KL135" s="4">
        <v>0.03</v>
      </c>
      <c r="KM135" s="4">
        <v>0.08</v>
      </c>
      <c r="KN135" s="4">
        <v>0.13</v>
      </c>
      <c r="KO135" s="4">
        <v>0.08</v>
      </c>
      <c r="KQ135" s="4">
        <v>0.03</v>
      </c>
      <c r="KR135" s="4">
        <v>0.03</v>
      </c>
      <c r="KS135" s="4">
        <v>0.03</v>
      </c>
      <c r="KT135" s="4">
        <v>0.02</v>
      </c>
      <c r="YA135" s="4">
        <v>0</v>
      </c>
      <c r="YC135" s="4">
        <v>0.01</v>
      </c>
      <c r="YD135" s="4">
        <v>0.01</v>
      </c>
      <c r="YE135" s="4">
        <v>0.01</v>
      </c>
      <c r="YF135" s="4">
        <v>0.01</v>
      </c>
      <c r="YG135" s="4">
        <v>0.01</v>
      </c>
      <c r="YH135" s="4">
        <v>0.01</v>
      </c>
      <c r="YJ135" s="4">
        <v>0.01</v>
      </c>
      <c r="YK135" s="4">
        <v>0.01</v>
      </c>
    </row>
    <row r="136" spans="1:700" hidden="1">
      <c r="A136" s="764" t="s">
        <v>911</v>
      </c>
      <c r="B136" s="764"/>
      <c r="C136" s="764"/>
      <c r="D136" s="764"/>
      <c r="E136" s="764">
        <v>1</v>
      </c>
      <c r="F136" s="764">
        <v>0.12</v>
      </c>
      <c r="G136" s="764">
        <v>65750</v>
      </c>
      <c r="H136" s="772"/>
      <c r="I136" s="764">
        <f t="shared" si="8"/>
        <v>0.12</v>
      </c>
      <c r="P136" s="4">
        <v>0</v>
      </c>
      <c r="Q136" s="4">
        <v>0</v>
      </c>
      <c r="R136" s="4">
        <v>0</v>
      </c>
      <c r="S136" s="4">
        <v>0</v>
      </c>
      <c r="T136" s="4">
        <v>0</v>
      </c>
      <c r="U136" s="4">
        <v>0</v>
      </c>
      <c r="W136" s="4">
        <v>0</v>
      </c>
      <c r="X136" s="4">
        <v>0</v>
      </c>
      <c r="BX136" s="4">
        <v>0.2</v>
      </c>
      <c r="HP136" s="4">
        <v>0.01</v>
      </c>
      <c r="HR136" s="4">
        <v>0.01</v>
      </c>
      <c r="HS136" s="4">
        <v>0.01</v>
      </c>
      <c r="HT136" s="4">
        <v>0.01</v>
      </c>
      <c r="HU136" s="4">
        <v>0.01</v>
      </c>
      <c r="HV136" s="4">
        <v>0.01</v>
      </c>
      <c r="HW136" s="4">
        <v>0.01</v>
      </c>
      <c r="HY136" s="4">
        <v>0.01</v>
      </c>
      <c r="HZ136" s="4">
        <v>0.01</v>
      </c>
      <c r="IA136" s="4">
        <v>0.01</v>
      </c>
      <c r="IB136" s="4">
        <v>0.02</v>
      </c>
      <c r="IC136" s="4">
        <v>0.02</v>
      </c>
      <c r="ID136" s="4">
        <v>0.02</v>
      </c>
      <c r="IF136" s="4">
        <v>0.02</v>
      </c>
      <c r="IG136" s="4">
        <v>0.02</v>
      </c>
      <c r="IH136" s="4">
        <v>0.02</v>
      </c>
      <c r="II136" s="4">
        <v>0.02</v>
      </c>
      <c r="IJ136" s="4">
        <v>0.03</v>
      </c>
      <c r="IK136" s="4">
        <v>0.04</v>
      </c>
      <c r="IM136" s="4">
        <v>0.04</v>
      </c>
      <c r="IN136" s="4">
        <v>0.04</v>
      </c>
      <c r="IP136" s="4">
        <v>0.04</v>
      </c>
      <c r="IQ136" s="4">
        <v>0.04</v>
      </c>
      <c r="IR136" s="4">
        <v>0.03</v>
      </c>
      <c r="IT136" s="4">
        <v>0.01</v>
      </c>
      <c r="IU136" s="4">
        <v>0.01</v>
      </c>
      <c r="IV136" s="4">
        <v>0.01</v>
      </c>
      <c r="IW136" s="4">
        <v>0.01</v>
      </c>
      <c r="IX136" s="4">
        <v>0.01</v>
      </c>
      <c r="IY136" s="4">
        <v>0.01</v>
      </c>
      <c r="JA136" s="4">
        <v>0.01</v>
      </c>
      <c r="JB136" s="4">
        <v>0.01</v>
      </c>
      <c r="JC136" s="4">
        <v>0.01</v>
      </c>
      <c r="JD136" s="4">
        <v>0.01</v>
      </c>
      <c r="JE136" s="4">
        <v>0.01</v>
      </c>
      <c r="JF136" s="4">
        <v>0.01</v>
      </c>
      <c r="JH136" s="4">
        <v>0.01</v>
      </c>
      <c r="JI136" s="4">
        <v>0</v>
      </c>
      <c r="YA136" s="4">
        <v>0</v>
      </c>
      <c r="YC136" s="4">
        <v>0.01</v>
      </c>
      <c r="YD136" s="4">
        <v>0.01</v>
      </c>
      <c r="YE136" s="4">
        <v>0.01</v>
      </c>
      <c r="YF136" s="4">
        <v>0.01</v>
      </c>
      <c r="YG136" s="4">
        <v>0.01</v>
      </c>
      <c r="YH136" s="4">
        <v>0.01</v>
      </c>
      <c r="YJ136" s="4">
        <v>0.01</v>
      </c>
      <c r="YK136" s="4">
        <v>0.01</v>
      </c>
    </row>
    <row r="137" spans="1:700" hidden="1">
      <c r="A137" s="764" t="s">
        <v>912</v>
      </c>
      <c r="B137" s="764"/>
      <c r="C137" s="764"/>
      <c r="D137" s="764"/>
      <c r="E137" s="764">
        <v>4</v>
      </c>
      <c r="F137" s="764">
        <v>1.5</v>
      </c>
      <c r="G137" s="764">
        <v>104400</v>
      </c>
      <c r="H137" s="772"/>
      <c r="I137" s="764">
        <f t="shared" si="8"/>
        <v>1.5</v>
      </c>
      <c r="P137" s="4">
        <v>0.02</v>
      </c>
      <c r="Q137" s="4">
        <v>0.02</v>
      </c>
      <c r="R137" s="4">
        <v>0.02</v>
      </c>
      <c r="S137" s="4">
        <v>0.02</v>
      </c>
      <c r="T137" s="4">
        <v>0.02</v>
      </c>
      <c r="U137" s="4">
        <v>0.02</v>
      </c>
      <c r="W137" s="4">
        <v>0.02</v>
      </c>
      <c r="X137" s="4">
        <v>0.02</v>
      </c>
      <c r="BX137" s="4">
        <v>0</v>
      </c>
      <c r="BY137" s="4">
        <v>0</v>
      </c>
      <c r="CA137" s="4">
        <v>0</v>
      </c>
      <c r="CB137" s="4">
        <v>0</v>
      </c>
      <c r="CC137" s="4">
        <v>0</v>
      </c>
      <c r="CD137" s="4">
        <v>0</v>
      </c>
      <c r="CJ137" s="4">
        <v>0</v>
      </c>
      <c r="CK137" s="4">
        <v>0</v>
      </c>
      <c r="CL137" s="4">
        <v>0</v>
      </c>
      <c r="CM137" s="4">
        <v>0</v>
      </c>
      <c r="CO137" s="4">
        <v>0</v>
      </c>
      <c r="CP137" s="4">
        <v>0</v>
      </c>
      <c r="CQ137" s="4">
        <v>0</v>
      </c>
      <c r="CR137" s="4">
        <v>0</v>
      </c>
      <c r="CS137" s="4">
        <v>0</v>
      </c>
      <c r="CT137" s="4">
        <v>0</v>
      </c>
      <c r="CV137" s="4">
        <v>0</v>
      </c>
      <c r="CW137" s="4">
        <v>0</v>
      </c>
      <c r="CX137" s="4">
        <v>0</v>
      </c>
      <c r="CY137" s="4">
        <v>0</v>
      </c>
      <c r="CZ137" s="4">
        <v>0</v>
      </c>
      <c r="DA137" s="4">
        <v>0</v>
      </c>
      <c r="DC137" s="4">
        <v>0</v>
      </c>
      <c r="DD137" s="4">
        <v>0</v>
      </c>
      <c r="DE137" s="4">
        <v>0</v>
      </c>
      <c r="DF137" s="4">
        <v>0</v>
      </c>
      <c r="DG137" s="4">
        <v>0</v>
      </c>
      <c r="DH137" s="4">
        <v>0</v>
      </c>
      <c r="DJ137" s="4">
        <v>0</v>
      </c>
      <c r="DK137" s="4">
        <v>0</v>
      </c>
      <c r="DL137" s="4">
        <v>0</v>
      </c>
      <c r="DM137" s="4">
        <v>0</v>
      </c>
      <c r="DN137" s="4">
        <v>0</v>
      </c>
      <c r="DO137" s="4">
        <v>0</v>
      </c>
      <c r="DQ137" s="4">
        <v>0</v>
      </c>
      <c r="DR137" s="4">
        <v>0</v>
      </c>
      <c r="DS137" s="4">
        <v>0</v>
      </c>
      <c r="DT137" s="4">
        <v>0</v>
      </c>
      <c r="DU137" s="4">
        <v>0</v>
      </c>
      <c r="DV137" s="4">
        <v>0</v>
      </c>
      <c r="DX137" s="4">
        <v>0</v>
      </c>
      <c r="DY137" s="4">
        <v>0</v>
      </c>
      <c r="DZ137" s="4">
        <v>0</v>
      </c>
      <c r="EA137" s="4">
        <v>0</v>
      </c>
      <c r="EB137" s="4">
        <v>0</v>
      </c>
      <c r="EC137" s="4">
        <v>0</v>
      </c>
      <c r="EE137" s="4">
        <v>0</v>
      </c>
      <c r="EF137" s="4">
        <v>0</v>
      </c>
      <c r="EG137" s="4">
        <v>0</v>
      </c>
      <c r="EH137" s="4">
        <v>0</v>
      </c>
      <c r="EI137" s="4">
        <v>0</v>
      </c>
      <c r="EJ137" s="4">
        <v>0</v>
      </c>
      <c r="EL137" s="4">
        <v>0</v>
      </c>
      <c r="EM137" s="4">
        <v>0</v>
      </c>
      <c r="EN137" s="4">
        <v>0</v>
      </c>
      <c r="EO137" s="4">
        <v>0</v>
      </c>
      <c r="EP137" s="4">
        <v>0</v>
      </c>
      <c r="EQ137" s="4">
        <v>0</v>
      </c>
      <c r="ES137" s="4">
        <v>0</v>
      </c>
      <c r="ET137" s="4">
        <v>0</v>
      </c>
      <c r="EZ137" s="4">
        <v>0</v>
      </c>
      <c r="FA137" s="4">
        <v>0</v>
      </c>
      <c r="FB137" s="4">
        <v>0</v>
      </c>
      <c r="FC137" s="4">
        <v>0</v>
      </c>
      <c r="FD137" s="4">
        <v>0</v>
      </c>
      <c r="FE137" s="4">
        <v>0</v>
      </c>
      <c r="FG137" s="4">
        <v>0</v>
      </c>
      <c r="FH137" s="4">
        <v>0</v>
      </c>
      <c r="FI137" s="4">
        <v>0</v>
      </c>
      <c r="FJ137" s="4">
        <v>0</v>
      </c>
      <c r="FK137" s="4">
        <v>0</v>
      </c>
      <c r="FL137" s="4">
        <v>0</v>
      </c>
      <c r="FN137" s="4">
        <v>0</v>
      </c>
      <c r="FO137" s="4">
        <v>0</v>
      </c>
      <c r="FP137" s="4">
        <v>0</v>
      </c>
      <c r="FQ137" s="4">
        <v>0</v>
      </c>
      <c r="FR137" s="4">
        <v>0</v>
      </c>
      <c r="FS137" s="4">
        <v>0</v>
      </c>
      <c r="FU137" s="4">
        <v>0</v>
      </c>
      <c r="FV137" s="4">
        <v>0</v>
      </c>
      <c r="FW137" s="4">
        <v>0</v>
      </c>
      <c r="FX137" s="4">
        <v>0</v>
      </c>
      <c r="FY137" s="4">
        <v>0</v>
      </c>
      <c r="FZ137" s="4">
        <v>0</v>
      </c>
      <c r="GB137" s="4">
        <v>0</v>
      </c>
      <c r="GC137" s="4">
        <v>0</v>
      </c>
      <c r="GD137" s="4">
        <v>0</v>
      </c>
      <c r="GE137" s="4">
        <v>0</v>
      </c>
      <c r="GF137" s="4">
        <v>0.03</v>
      </c>
      <c r="GG137" s="4">
        <v>0.06</v>
      </c>
      <c r="GI137" s="4">
        <v>0.06</v>
      </c>
      <c r="GJ137" s="4">
        <v>0.06</v>
      </c>
      <c r="GK137" s="4">
        <v>0.06</v>
      </c>
      <c r="GL137" s="4">
        <v>0.06</v>
      </c>
      <c r="GM137" s="4">
        <v>0.06</v>
      </c>
      <c r="GN137" s="4">
        <v>0.06</v>
      </c>
      <c r="GP137" s="4">
        <v>0.06</v>
      </c>
      <c r="GQ137" s="4">
        <v>0.06</v>
      </c>
      <c r="GR137" s="4">
        <v>0.08</v>
      </c>
      <c r="GS137" s="4">
        <v>0.11</v>
      </c>
      <c r="GT137" s="4">
        <v>0.11</v>
      </c>
      <c r="GU137" s="4">
        <v>0.11</v>
      </c>
      <c r="GW137" s="4">
        <v>0.11</v>
      </c>
      <c r="GX137" s="4">
        <v>0.17</v>
      </c>
      <c r="GY137" s="4">
        <v>0.22</v>
      </c>
      <c r="GZ137" s="4">
        <v>0.22</v>
      </c>
      <c r="HA137" s="4">
        <v>0.22</v>
      </c>
      <c r="HB137" s="4">
        <v>0.22</v>
      </c>
      <c r="HD137" s="4">
        <v>0.14000000000000001</v>
      </c>
      <c r="HE137" s="4">
        <v>0.06</v>
      </c>
      <c r="HF137" s="4">
        <v>0.06</v>
      </c>
      <c r="HG137" s="4">
        <v>0.06</v>
      </c>
      <c r="HH137" s="4">
        <v>0.06</v>
      </c>
      <c r="HI137" s="4">
        <v>0.06</v>
      </c>
      <c r="HK137" s="4">
        <v>0.06</v>
      </c>
      <c r="HL137" s="4">
        <v>0.06</v>
      </c>
      <c r="HM137" s="4">
        <v>0.06</v>
      </c>
      <c r="HN137" s="4">
        <v>0.06</v>
      </c>
      <c r="HO137" s="4">
        <v>0.03</v>
      </c>
      <c r="HP137" s="4">
        <v>0</v>
      </c>
      <c r="HR137" s="4">
        <v>0</v>
      </c>
      <c r="HS137" s="4">
        <v>0</v>
      </c>
      <c r="HT137" s="4">
        <v>0</v>
      </c>
      <c r="HU137" s="4">
        <v>0</v>
      </c>
      <c r="HV137" s="4">
        <v>0</v>
      </c>
      <c r="HW137" s="4">
        <v>0</v>
      </c>
      <c r="HY137" s="4">
        <v>0</v>
      </c>
      <c r="HZ137" s="4">
        <v>0</v>
      </c>
      <c r="IA137" s="4">
        <v>0</v>
      </c>
      <c r="IB137" s="4">
        <v>0</v>
      </c>
      <c r="IC137" s="4">
        <v>0</v>
      </c>
      <c r="ID137" s="4">
        <v>0</v>
      </c>
      <c r="IF137" s="4">
        <v>0</v>
      </c>
      <c r="IG137" s="4">
        <v>0</v>
      </c>
      <c r="IH137" s="4">
        <v>0</v>
      </c>
      <c r="II137" s="4">
        <v>0</v>
      </c>
      <c r="IJ137" s="4">
        <v>0</v>
      </c>
      <c r="IK137" s="4">
        <v>0</v>
      </c>
      <c r="IM137" s="4">
        <v>0</v>
      </c>
      <c r="IN137" s="4">
        <v>0</v>
      </c>
      <c r="IP137" s="4">
        <v>0</v>
      </c>
      <c r="IQ137" s="4">
        <v>0</v>
      </c>
      <c r="IR137" s="4">
        <v>0</v>
      </c>
      <c r="IT137" s="4">
        <v>0</v>
      </c>
      <c r="IU137" s="4">
        <v>0</v>
      </c>
      <c r="IV137" s="4">
        <v>0</v>
      </c>
      <c r="IW137" s="4">
        <v>0</v>
      </c>
      <c r="IX137" s="4">
        <v>0</v>
      </c>
      <c r="IY137" s="4">
        <v>0</v>
      </c>
      <c r="JA137" s="4">
        <v>0</v>
      </c>
      <c r="JB137" s="4">
        <v>0</v>
      </c>
      <c r="JC137" s="4">
        <v>0</v>
      </c>
      <c r="JD137" s="4">
        <v>0</v>
      </c>
      <c r="JE137" s="4">
        <v>0</v>
      </c>
      <c r="JF137" s="4">
        <v>0</v>
      </c>
      <c r="JH137" s="4">
        <v>0</v>
      </c>
      <c r="JI137" s="4">
        <v>0</v>
      </c>
      <c r="JJ137" s="4">
        <v>0</v>
      </c>
      <c r="JK137" s="4">
        <v>0</v>
      </c>
      <c r="JL137" s="4">
        <v>0</v>
      </c>
      <c r="JM137" s="4">
        <v>0</v>
      </c>
      <c r="JO137" s="4">
        <v>0</v>
      </c>
      <c r="JP137" s="4">
        <v>0</v>
      </c>
      <c r="JQ137" s="4">
        <v>0</v>
      </c>
      <c r="JR137" s="4">
        <v>0</v>
      </c>
      <c r="JS137" s="4">
        <v>0</v>
      </c>
      <c r="JT137" s="4">
        <v>0</v>
      </c>
      <c r="JV137" s="4">
        <v>0</v>
      </c>
      <c r="JW137" s="4">
        <v>0</v>
      </c>
      <c r="JX137" s="4">
        <v>0</v>
      </c>
      <c r="JY137" s="4">
        <v>0</v>
      </c>
      <c r="JZ137" s="4">
        <v>0</v>
      </c>
      <c r="KA137" s="4">
        <v>0</v>
      </c>
      <c r="KC137" s="4">
        <v>0</v>
      </c>
      <c r="KD137" s="4">
        <v>0</v>
      </c>
      <c r="KE137" s="4">
        <v>0</v>
      </c>
      <c r="KF137" s="4">
        <v>0</v>
      </c>
      <c r="KG137" s="4">
        <v>0</v>
      </c>
      <c r="KH137" s="4">
        <v>0</v>
      </c>
      <c r="KJ137" s="4">
        <v>0</v>
      </c>
      <c r="KK137" s="4">
        <v>0</v>
      </c>
      <c r="KL137" s="4">
        <v>0</v>
      </c>
      <c r="KM137" s="4">
        <v>0</v>
      </c>
      <c r="KN137" s="4">
        <v>0</v>
      </c>
      <c r="KO137" s="4">
        <v>0</v>
      </c>
      <c r="KQ137" s="4">
        <v>0</v>
      </c>
      <c r="KR137" s="4">
        <v>0</v>
      </c>
      <c r="KS137" s="4">
        <v>0</v>
      </c>
      <c r="KT137" s="4">
        <v>0</v>
      </c>
      <c r="KU137" s="4">
        <v>0</v>
      </c>
      <c r="KV137" s="4">
        <v>0</v>
      </c>
      <c r="KX137" s="4">
        <v>0</v>
      </c>
      <c r="YA137" s="4">
        <v>0.01</v>
      </c>
      <c r="YC137" s="4">
        <v>0.05</v>
      </c>
      <c r="YD137" s="4">
        <v>0.05</v>
      </c>
      <c r="YE137" s="4">
        <v>0.05</v>
      </c>
      <c r="YF137" s="4">
        <v>0.05</v>
      </c>
      <c r="YG137" s="4">
        <v>0.05</v>
      </c>
      <c r="YH137" s="4">
        <v>0.05</v>
      </c>
      <c r="YJ137" s="4">
        <v>0.05</v>
      </c>
      <c r="YK137" s="4">
        <v>0.04</v>
      </c>
    </row>
    <row r="138" spans="1:700" hidden="1">
      <c r="A138" s="764" t="s">
        <v>913</v>
      </c>
      <c r="B138" s="764"/>
      <c r="C138" s="764"/>
      <c r="D138" s="764"/>
      <c r="E138" s="764">
        <v>8</v>
      </c>
      <c r="F138" s="764">
        <v>3.26</v>
      </c>
      <c r="G138" s="764">
        <v>274240</v>
      </c>
      <c r="H138" s="772"/>
      <c r="I138" s="764">
        <f t="shared" si="8"/>
        <v>3.26</v>
      </c>
      <c r="P138" s="4">
        <v>0.03</v>
      </c>
      <c r="Q138" s="4">
        <v>0.03</v>
      </c>
      <c r="R138" s="4">
        <v>0.03</v>
      </c>
      <c r="S138" s="4">
        <v>0.03</v>
      </c>
      <c r="T138" s="4">
        <v>0.03</v>
      </c>
      <c r="U138" s="4">
        <v>0.03</v>
      </c>
      <c r="W138" s="4">
        <v>0.03</v>
      </c>
      <c r="X138" s="4">
        <v>0.03</v>
      </c>
      <c r="BX138" s="4">
        <v>0.01</v>
      </c>
      <c r="BY138" s="4">
        <v>0.01</v>
      </c>
      <c r="CA138" s="4">
        <v>0.01</v>
      </c>
      <c r="CB138" s="4">
        <v>0.01</v>
      </c>
      <c r="CC138" s="4">
        <v>0.01</v>
      </c>
      <c r="CD138" s="4">
        <v>0.01</v>
      </c>
      <c r="CJ138" s="4">
        <v>0.01</v>
      </c>
      <c r="CK138" s="4">
        <v>0.01</v>
      </c>
      <c r="CL138" s="4">
        <v>0.01</v>
      </c>
      <c r="CM138" s="4">
        <v>0.01</v>
      </c>
      <c r="CO138" s="4">
        <v>0.01</v>
      </c>
      <c r="CP138" s="4">
        <v>0.01</v>
      </c>
      <c r="CQ138" s="4">
        <v>0.01</v>
      </c>
      <c r="CR138" s="4">
        <v>0.01</v>
      </c>
      <c r="CS138" s="4">
        <v>0.01</v>
      </c>
      <c r="CT138" s="4">
        <v>0.01</v>
      </c>
      <c r="CV138" s="4">
        <v>0.01</v>
      </c>
      <c r="CW138" s="4">
        <v>0.01</v>
      </c>
      <c r="CX138" s="4">
        <v>0.01</v>
      </c>
      <c r="CY138" s="4">
        <v>0.01</v>
      </c>
      <c r="CZ138" s="4">
        <v>0.01</v>
      </c>
      <c r="DA138" s="4">
        <v>0.01</v>
      </c>
      <c r="DC138" s="4">
        <v>0.01</v>
      </c>
      <c r="DD138" s="4">
        <v>0.01</v>
      </c>
      <c r="DE138" s="4">
        <v>0.01</v>
      </c>
      <c r="DF138" s="4">
        <v>0.01</v>
      </c>
      <c r="DG138" s="4">
        <v>0.01</v>
      </c>
      <c r="DH138" s="4">
        <v>0.01</v>
      </c>
      <c r="DJ138" s="4">
        <v>0.01</v>
      </c>
      <c r="DK138" s="4">
        <v>0.01</v>
      </c>
      <c r="DL138" s="4">
        <v>0.01</v>
      </c>
      <c r="DM138" s="4">
        <v>0.01</v>
      </c>
      <c r="DN138" s="4">
        <v>0.01</v>
      </c>
      <c r="DO138" s="4">
        <v>0.01</v>
      </c>
      <c r="DQ138" s="4">
        <v>0.01</v>
      </c>
      <c r="DR138" s="4">
        <v>0.01</v>
      </c>
      <c r="DS138" s="4">
        <v>0.01</v>
      </c>
      <c r="DT138" s="4">
        <v>0.01</v>
      </c>
      <c r="DU138" s="4">
        <v>0.01</v>
      </c>
      <c r="DV138" s="4">
        <v>0.01</v>
      </c>
      <c r="DX138" s="4">
        <v>0.01</v>
      </c>
      <c r="DY138" s="4">
        <v>0.01</v>
      </c>
      <c r="DZ138" s="4">
        <v>0.01</v>
      </c>
      <c r="EA138" s="4">
        <v>0.01</v>
      </c>
      <c r="EB138" s="4">
        <v>0.01</v>
      </c>
      <c r="EC138" s="4">
        <v>0.01</v>
      </c>
      <c r="EE138" s="4">
        <v>0.01</v>
      </c>
      <c r="EF138" s="4">
        <v>0.01</v>
      </c>
      <c r="EG138" s="4">
        <v>0.01</v>
      </c>
      <c r="EH138" s="4">
        <v>0.01</v>
      </c>
      <c r="EI138" s="4">
        <v>0.01</v>
      </c>
      <c r="EJ138" s="4">
        <v>0.01</v>
      </c>
      <c r="EL138" s="4">
        <v>0.01</v>
      </c>
      <c r="EM138" s="4">
        <v>0.01</v>
      </c>
      <c r="EN138" s="4">
        <v>0.01</v>
      </c>
      <c r="EO138" s="4">
        <v>0.01</v>
      </c>
      <c r="EP138" s="4">
        <v>0.01</v>
      </c>
      <c r="EQ138" s="4">
        <v>0.01</v>
      </c>
      <c r="ES138" s="4">
        <v>0.01</v>
      </c>
      <c r="ET138" s="4">
        <v>0.01</v>
      </c>
      <c r="EZ138" s="4">
        <v>0.01</v>
      </c>
      <c r="FA138" s="4">
        <v>0.01</v>
      </c>
      <c r="FB138" s="4">
        <v>0.01</v>
      </c>
      <c r="FC138" s="4">
        <v>0.01</v>
      </c>
      <c r="FD138" s="4">
        <v>0.01</v>
      </c>
      <c r="FE138" s="4">
        <v>0.01</v>
      </c>
      <c r="FG138" s="4">
        <v>0.01</v>
      </c>
      <c r="FH138" s="4">
        <v>0.01</v>
      </c>
      <c r="FI138" s="4">
        <v>0.01</v>
      </c>
      <c r="FJ138" s="4">
        <v>0.01</v>
      </c>
      <c r="FK138" s="4">
        <v>0.01</v>
      </c>
      <c r="FL138" s="4">
        <v>0.01</v>
      </c>
      <c r="FN138" s="4">
        <v>0.01</v>
      </c>
      <c r="FO138" s="4">
        <v>0.01</v>
      </c>
      <c r="FP138" s="4">
        <v>0.01</v>
      </c>
      <c r="FQ138" s="4">
        <v>0.01</v>
      </c>
      <c r="FR138" s="4">
        <v>0.01</v>
      </c>
      <c r="FS138" s="4">
        <v>0.01</v>
      </c>
      <c r="FU138" s="4">
        <v>0.01</v>
      </c>
      <c r="FV138" s="4">
        <v>0.01</v>
      </c>
      <c r="FW138" s="4">
        <v>0.01</v>
      </c>
      <c r="FX138" s="4">
        <v>0.01</v>
      </c>
      <c r="FY138" s="4">
        <v>0.01</v>
      </c>
      <c r="FZ138" s="4">
        <v>0.01</v>
      </c>
      <c r="GB138" s="4">
        <v>0.01</v>
      </c>
      <c r="GC138" s="4">
        <v>0.01</v>
      </c>
      <c r="GD138" s="4">
        <v>0.01</v>
      </c>
      <c r="GE138" s="4">
        <v>0.01</v>
      </c>
      <c r="GF138" s="4">
        <v>0.01</v>
      </c>
      <c r="GG138" s="4">
        <v>0.01</v>
      </c>
      <c r="GI138" s="4">
        <v>0.01</v>
      </c>
      <c r="GJ138" s="4">
        <v>0.01</v>
      </c>
      <c r="GK138" s="4">
        <v>0.01</v>
      </c>
      <c r="GL138" s="4">
        <v>0.01</v>
      </c>
      <c r="GM138" s="4">
        <v>0.01</v>
      </c>
      <c r="GN138" s="4">
        <v>0.01</v>
      </c>
      <c r="GP138" s="4">
        <v>0.01</v>
      </c>
      <c r="GQ138" s="4">
        <v>0.01</v>
      </c>
      <c r="GR138" s="4">
        <v>0.04</v>
      </c>
      <c r="GS138" s="4">
        <v>0.06</v>
      </c>
      <c r="GT138" s="4">
        <v>0.06</v>
      </c>
      <c r="GU138" s="4">
        <v>0.06</v>
      </c>
      <c r="GW138" s="4">
        <v>0.06</v>
      </c>
      <c r="GX138" s="4">
        <v>0.06</v>
      </c>
      <c r="GY138" s="4">
        <v>0.06</v>
      </c>
      <c r="GZ138" s="4">
        <v>0.06</v>
      </c>
      <c r="HA138" s="4">
        <v>0.06</v>
      </c>
      <c r="HB138" s="4">
        <v>0.06</v>
      </c>
      <c r="HD138" s="4">
        <v>0.09</v>
      </c>
      <c r="HE138" s="4">
        <v>0.12</v>
      </c>
      <c r="HF138" s="4">
        <v>0.12</v>
      </c>
      <c r="HG138" s="4">
        <v>0.12</v>
      </c>
      <c r="HH138" s="4">
        <v>0.12</v>
      </c>
      <c r="HI138" s="4">
        <v>0.17</v>
      </c>
      <c r="HK138" s="4">
        <v>0.22</v>
      </c>
      <c r="HL138" s="4">
        <v>0.22</v>
      </c>
      <c r="HM138" s="4">
        <v>0.22</v>
      </c>
      <c r="HN138" s="4">
        <v>0.22</v>
      </c>
      <c r="HO138" s="4">
        <v>0.14000000000000001</v>
      </c>
      <c r="HP138" s="4">
        <v>0.06</v>
      </c>
      <c r="HR138" s="4">
        <v>0.06</v>
      </c>
      <c r="HS138" s="4">
        <v>0.06</v>
      </c>
      <c r="HT138" s="4">
        <v>0.06</v>
      </c>
      <c r="HU138" s="4">
        <v>0.06</v>
      </c>
      <c r="HV138" s="4">
        <v>0.06</v>
      </c>
      <c r="HW138" s="4">
        <v>0.06</v>
      </c>
      <c r="HY138" s="4">
        <v>0.06</v>
      </c>
      <c r="HZ138" s="4">
        <v>0.06</v>
      </c>
      <c r="IA138" s="4">
        <v>0.04</v>
      </c>
      <c r="IB138" s="4">
        <v>0.01</v>
      </c>
      <c r="IC138" s="4">
        <v>0.01</v>
      </c>
      <c r="ID138" s="4">
        <v>0.01</v>
      </c>
      <c r="IF138" s="4">
        <v>0.01</v>
      </c>
      <c r="IG138" s="4">
        <v>0.01</v>
      </c>
      <c r="IH138" s="4">
        <v>0.01</v>
      </c>
      <c r="II138" s="4">
        <v>0.01</v>
      </c>
      <c r="IJ138" s="4">
        <v>0.01</v>
      </c>
      <c r="IK138" s="4">
        <v>0.01</v>
      </c>
      <c r="IM138" s="4">
        <v>0.01</v>
      </c>
      <c r="IN138" s="4">
        <v>0.01</v>
      </c>
      <c r="IP138" s="4">
        <v>0.01</v>
      </c>
      <c r="IQ138" s="4">
        <v>0.01</v>
      </c>
      <c r="IR138" s="4">
        <v>0.01</v>
      </c>
      <c r="IT138" s="4">
        <v>0.01</v>
      </c>
      <c r="IU138" s="4">
        <v>0.01</v>
      </c>
      <c r="IV138" s="4">
        <v>0.01</v>
      </c>
      <c r="IW138" s="4">
        <v>0.01</v>
      </c>
      <c r="IX138" s="4">
        <v>0.01</v>
      </c>
      <c r="IY138" s="4">
        <v>0.01</v>
      </c>
      <c r="JA138" s="4">
        <v>0.01</v>
      </c>
      <c r="JB138" s="4">
        <v>0.01</v>
      </c>
      <c r="JC138" s="4">
        <v>0.01</v>
      </c>
      <c r="JD138" s="4">
        <v>0.01</v>
      </c>
      <c r="JE138" s="4">
        <v>0.01</v>
      </c>
      <c r="JF138" s="4">
        <v>0.01</v>
      </c>
      <c r="JH138" s="4">
        <v>0.01</v>
      </c>
      <c r="JI138" s="4">
        <v>0.01</v>
      </c>
      <c r="JJ138" s="4">
        <v>0.01</v>
      </c>
      <c r="JK138" s="4">
        <v>0.01</v>
      </c>
      <c r="JL138" s="4">
        <v>0.01</v>
      </c>
      <c r="JM138" s="4">
        <v>0.01</v>
      </c>
      <c r="JO138" s="4">
        <v>0.01</v>
      </c>
      <c r="JP138" s="4">
        <v>0.01</v>
      </c>
      <c r="JQ138" s="4">
        <v>0.01</v>
      </c>
      <c r="JR138" s="4">
        <v>0.01</v>
      </c>
      <c r="JS138" s="4">
        <v>0.01</v>
      </c>
      <c r="JT138" s="4">
        <v>0.01</v>
      </c>
      <c r="JV138" s="4">
        <v>0.01</v>
      </c>
      <c r="JW138" s="4">
        <v>0.01</v>
      </c>
      <c r="JX138" s="4">
        <v>0.01</v>
      </c>
      <c r="JY138" s="4">
        <v>0.01</v>
      </c>
      <c r="JZ138" s="4">
        <v>0.01</v>
      </c>
      <c r="KA138" s="4">
        <v>0.01</v>
      </c>
      <c r="KC138" s="4">
        <v>0.01</v>
      </c>
      <c r="KD138" s="4">
        <v>0.01</v>
      </c>
      <c r="KE138" s="4">
        <v>0.01</v>
      </c>
      <c r="KF138" s="4">
        <v>0.01</v>
      </c>
      <c r="KG138" s="4">
        <v>0.01</v>
      </c>
      <c r="KH138" s="4">
        <v>0.08</v>
      </c>
      <c r="KJ138" s="4">
        <v>0.14000000000000001</v>
      </c>
      <c r="KK138" s="4">
        <v>0.14000000000000001</v>
      </c>
      <c r="KL138" s="4">
        <v>0.14000000000000001</v>
      </c>
      <c r="KM138" s="4">
        <v>0.14000000000000001</v>
      </c>
      <c r="KN138" s="4">
        <v>0.14000000000000001</v>
      </c>
      <c r="KO138" s="4">
        <v>0.14000000000000001</v>
      </c>
      <c r="KQ138" s="4">
        <v>0.14000000000000001</v>
      </c>
      <c r="KR138" s="4">
        <v>0.34</v>
      </c>
      <c r="KS138" s="4">
        <v>0.54</v>
      </c>
      <c r="KT138" s="4">
        <v>0.34</v>
      </c>
      <c r="KU138" s="4">
        <v>0.14000000000000001</v>
      </c>
      <c r="KV138" s="4">
        <v>0.14000000000000001</v>
      </c>
      <c r="KX138" s="4">
        <v>0.14000000000000001</v>
      </c>
      <c r="KY138" s="4">
        <v>7.0000000000000007E-2</v>
      </c>
      <c r="YA138" s="4">
        <v>0.03</v>
      </c>
      <c r="YC138" s="4">
        <v>0.1</v>
      </c>
      <c r="YD138" s="4">
        <v>0.1</v>
      </c>
      <c r="YE138" s="4">
        <v>0.1</v>
      </c>
      <c r="YF138" s="4">
        <v>0.1</v>
      </c>
      <c r="YG138" s="4">
        <v>0.1</v>
      </c>
      <c r="YH138" s="4">
        <v>0.1</v>
      </c>
      <c r="YJ138" s="4">
        <v>0.1</v>
      </c>
      <c r="YK138" s="4">
        <v>0.08</v>
      </c>
    </row>
    <row r="139" spans="1:700" hidden="1">
      <c r="A139" s="764" t="s">
        <v>914</v>
      </c>
      <c r="B139" s="764"/>
      <c r="C139" s="764"/>
      <c r="D139" s="764"/>
      <c r="E139" s="764">
        <v>15</v>
      </c>
      <c r="F139" s="764">
        <v>5.55</v>
      </c>
      <c r="G139" s="764">
        <v>702000</v>
      </c>
      <c r="H139" s="772"/>
      <c r="I139" s="764">
        <f t="shared" si="8"/>
        <v>5.55</v>
      </c>
      <c r="P139" s="4">
        <v>0.06</v>
      </c>
      <c r="Q139" s="4">
        <v>0.06</v>
      </c>
      <c r="R139" s="4">
        <v>0.06</v>
      </c>
      <c r="S139" s="4">
        <v>0.06</v>
      </c>
      <c r="T139" s="4">
        <v>0.06</v>
      </c>
      <c r="U139" s="4">
        <v>0.06</v>
      </c>
      <c r="W139" s="4">
        <v>0.06</v>
      </c>
      <c r="X139" s="4">
        <v>0.06</v>
      </c>
      <c r="BX139" s="4">
        <v>0.01</v>
      </c>
      <c r="BY139" s="4">
        <v>0.01</v>
      </c>
      <c r="CA139" s="4">
        <v>0.01</v>
      </c>
      <c r="CB139" s="4">
        <v>0.01</v>
      </c>
      <c r="CC139" s="4">
        <v>0.01</v>
      </c>
      <c r="CD139" s="4">
        <v>0.01</v>
      </c>
      <c r="CJ139" s="4">
        <v>0.02</v>
      </c>
      <c r="CK139" s="4">
        <v>0.02</v>
      </c>
      <c r="CL139" s="4">
        <v>0.02</v>
      </c>
      <c r="CM139" s="4">
        <v>0.02</v>
      </c>
      <c r="CO139" s="4">
        <v>0.02</v>
      </c>
      <c r="CP139" s="4">
        <v>0.02</v>
      </c>
      <c r="CQ139" s="4">
        <v>0.02</v>
      </c>
      <c r="CR139" s="4">
        <v>0.02</v>
      </c>
      <c r="CS139" s="4">
        <v>0.02</v>
      </c>
      <c r="CT139" s="4">
        <v>0.02</v>
      </c>
      <c r="CV139" s="4">
        <v>0.02</v>
      </c>
      <c r="CW139" s="4">
        <v>0.02</v>
      </c>
      <c r="CX139" s="4">
        <v>0.02</v>
      </c>
      <c r="CY139" s="4">
        <v>0.02</v>
      </c>
      <c r="CZ139" s="4">
        <v>0.02</v>
      </c>
      <c r="DA139" s="4">
        <v>0.02</v>
      </c>
      <c r="DC139" s="4">
        <v>0.02</v>
      </c>
      <c r="DD139" s="4">
        <v>0.02</v>
      </c>
      <c r="DE139" s="4">
        <v>0.02</v>
      </c>
      <c r="DF139" s="4">
        <v>0.02</v>
      </c>
      <c r="DG139" s="4">
        <v>0.02</v>
      </c>
      <c r="DH139" s="4">
        <v>0.02</v>
      </c>
      <c r="DJ139" s="4">
        <v>0.02</v>
      </c>
      <c r="DK139" s="4">
        <v>0.02</v>
      </c>
      <c r="DL139" s="4">
        <v>0.02</v>
      </c>
      <c r="DM139" s="4">
        <v>0.02</v>
      </c>
      <c r="DN139" s="4">
        <v>0.02</v>
      </c>
      <c r="DO139" s="4">
        <v>0.02</v>
      </c>
      <c r="DQ139" s="4">
        <v>0.02</v>
      </c>
      <c r="DR139" s="4">
        <v>0.02</v>
      </c>
      <c r="DS139" s="4">
        <v>0.02</v>
      </c>
      <c r="DT139" s="4">
        <v>0.02</v>
      </c>
      <c r="DU139" s="4">
        <v>0.02</v>
      </c>
      <c r="DV139" s="4">
        <v>0.02</v>
      </c>
      <c r="DX139" s="4">
        <v>0.02</v>
      </c>
      <c r="DY139" s="4">
        <v>0.02</v>
      </c>
      <c r="DZ139" s="4">
        <v>0.02</v>
      </c>
      <c r="EA139" s="4">
        <v>0.02</v>
      </c>
      <c r="EB139" s="4">
        <v>0.02</v>
      </c>
      <c r="EC139" s="4">
        <v>0.02</v>
      </c>
      <c r="EE139" s="4">
        <v>0.02</v>
      </c>
      <c r="EF139" s="4">
        <v>0.02</v>
      </c>
      <c r="EG139" s="4">
        <v>0.02</v>
      </c>
      <c r="EH139" s="4">
        <v>0.02</v>
      </c>
      <c r="EI139" s="4">
        <v>0.02</v>
      </c>
      <c r="EJ139" s="4">
        <v>0.02</v>
      </c>
      <c r="EL139" s="4">
        <v>0.02</v>
      </c>
      <c r="EM139" s="4">
        <v>0.02</v>
      </c>
      <c r="EN139" s="4">
        <v>0.02</v>
      </c>
      <c r="EO139" s="4">
        <v>0.02</v>
      </c>
      <c r="EP139" s="4">
        <v>0.02</v>
      </c>
      <c r="EQ139" s="4">
        <v>0.02</v>
      </c>
      <c r="ES139" s="4">
        <v>0.02</v>
      </c>
      <c r="ET139" s="4">
        <v>0.02</v>
      </c>
      <c r="EZ139" s="4">
        <v>0.02</v>
      </c>
      <c r="FA139" s="4">
        <v>0.02</v>
      </c>
      <c r="FB139" s="4">
        <v>0.02</v>
      </c>
      <c r="FC139" s="4">
        <v>0.02</v>
      </c>
      <c r="FD139" s="4">
        <v>0.02</v>
      </c>
      <c r="FE139" s="4">
        <v>0.02</v>
      </c>
      <c r="FG139" s="4">
        <v>0.02</v>
      </c>
      <c r="FH139" s="4">
        <v>0.02</v>
      </c>
      <c r="FI139" s="4">
        <v>0.02</v>
      </c>
      <c r="FJ139" s="4">
        <v>0.02</v>
      </c>
      <c r="FK139" s="4">
        <v>0.02</v>
      </c>
      <c r="FL139" s="4">
        <v>0.02</v>
      </c>
      <c r="FN139" s="4">
        <v>0.02</v>
      </c>
      <c r="FO139" s="4">
        <v>0.02</v>
      </c>
      <c r="FP139" s="4">
        <v>0.02</v>
      </c>
      <c r="FQ139" s="4">
        <v>0.02</v>
      </c>
      <c r="FR139" s="4">
        <v>0.02</v>
      </c>
      <c r="FS139" s="4">
        <v>0.02</v>
      </c>
      <c r="FU139" s="4">
        <v>0.02</v>
      </c>
      <c r="FV139" s="4">
        <v>0.02</v>
      </c>
      <c r="FW139" s="4">
        <v>0.02</v>
      </c>
      <c r="FX139" s="4">
        <v>0.02</v>
      </c>
      <c r="FY139" s="4">
        <v>0.02</v>
      </c>
      <c r="FZ139" s="4">
        <v>0.02</v>
      </c>
      <c r="GB139" s="4">
        <v>0.02</v>
      </c>
      <c r="GC139" s="4">
        <v>0.02</v>
      </c>
      <c r="GD139" s="4">
        <v>0.02</v>
      </c>
      <c r="GE139" s="4">
        <v>0.02</v>
      </c>
      <c r="GF139" s="4">
        <v>0.02</v>
      </c>
      <c r="GG139" s="4">
        <v>0.02</v>
      </c>
      <c r="GI139" s="4">
        <v>0.02</v>
      </c>
      <c r="GJ139" s="4">
        <v>0.02</v>
      </c>
      <c r="GK139" s="4">
        <v>0.02</v>
      </c>
      <c r="GL139" s="4">
        <v>0.02</v>
      </c>
      <c r="GM139" s="4">
        <v>0.02</v>
      </c>
      <c r="GN139" s="4">
        <v>0.02</v>
      </c>
      <c r="GP139" s="4">
        <v>0.02</v>
      </c>
      <c r="GQ139" s="4">
        <v>0.02</v>
      </c>
      <c r="GR139" s="4">
        <v>0.02</v>
      </c>
      <c r="GS139" s="4">
        <v>0.02</v>
      </c>
      <c r="GT139" s="4">
        <v>0.02</v>
      </c>
      <c r="GU139" s="4">
        <v>0.02</v>
      </c>
      <c r="GW139" s="4">
        <v>0.02</v>
      </c>
      <c r="GX139" s="4">
        <v>0.02</v>
      </c>
      <c r="GY139" s="4">
        <v>0.02</v>
      </c>
      <c r="GZ139" s="4">
        <v>0.02</v>
      </c>
      <c r="HA139" s="4">
        <v>0.02</v>
      </c>
      <c r="HB139" s="4">
        <v>0.02</v>
      </c>
      <c r="HD139" s="4">
        <v>0.06</v>
      </c>
      <c r="HE139" s="4">
        <v>0.11</v>
      </c>
      <c r="HF139" s="4">
        <v>0.11</v>
      </c>
      <c r="HG139" s="4">
        <v>0.11</v>
      </c>
      <c r="HH139" s="4">
        <v>0.11</v>
      </c>
      <c r="HI139" s="4">
        <v>0.11</v>
      </c>
      <c r="HK139" s="4">
        <v>0.11</v>
      </c>
      <c r="HL139" s="4">
        <v>0.11</v>
      </c>
      <c r="HM139" s="4">
        <v>0.11</v>
      </c>
      <c r="HN139" s="4">
        <v>0.11</v>
      </c>
      <c r="HO139" s="4">
        <v>0.11</v>
      </c>
      <c r="HP139" s="4">
        <v>0.14000000000000001</v>
      </c>
      <c r="HR139" s="4">
        <v>0.17</v>
      </c>
      <c r="HS139" s="4">
        <v>0.17</v>
      </c>
      <c r="HT139" s="4">
        <v>0.17</v>
      </c>
      <c r="HU139" s="4">
        <v>0.17</v>
      </c>
      <c r="HV139" s="4">
        <v>0.17</v>
      </c>
      <c r="HW139" s="4">
        <v>0.17</v>
      </c>
      <c r="HY139" s="4">
        <v>0.31</v>
      </c>
      <c r="HZ139" s="4">
        <v>0.44</v>
      </c>
      <c r="IA139" s="4">
        <v>0.44</v>
      </c>
      <c r="IB139" s="4">
        <v>0.44</v>
      </c>
      <c r="IC139" s="4">
        <v>0.44</v>
      </c>
      <c r="ID139" s="4">
        <v>0.27</v>
      </c>
      <c r="IF139" s="4">
        <v>0.11</v>
      </c>
      <c r="IG139" s="4">
        <v>0.11</v>
      </c>
      <c r="IH139" s="4">
        <v>0.11</v>
      </c>
      <c r="II139" s="4">
        <v>0.11</v>
      </c>
      <c r="IJ139" s="4">
        <v>0.11</v>
      </c>
      <c r="IK139" s="4">
        <v>0.11</v>
      </c>
      <c r="IM139" s="4">
        <v>0.11</v>
      </c>
      <c r="IN139" s="4">
        <v>0.11</v>
      </c>
      <c r="IP139" s="4">
        <v>0.11</v>
      </c>
      <c r="IQ139" s="4">
        <v>0.11</v>
      </c>
      <c r="IR139" s="4">
        <v>0.11</v>
      </c>
      <c r="IT139" s="4">
        <v>0.06</v>
      </c>
      <c r="IU139" s="4">
        <v>0.02</v>
      </c>
      <c r="IV139" s="4">
        <v>0.02</v>
      </c>
      <c r="IW139" s="4">
        <v>0.02</v>
      </c>
      <c r="IX139" s="4">
        <v>0.02</v>
      </c>
      <c r="IY139" s="4">
        <v>0.02</v>
      </c>
      <c r="JA139" s="4">
        <v>0.02</v>
      </c>
      <c r="JB139" s="4">
        <v>0.02</v>
      </c>
      <c r="JC139" s="4">
        <v>0.02</v>
      </c>
      <c r="JD139" s="4">
        <v>0.02</v>
      </c>
      <c r="JE139" s="4">
        <v>0.02</v>
      </c>
      <c r="JF139" s="4">
        <v>0.02</v>
      </c>
      <c r="JH139" s="4">
        <v>0.02</v>
      </c>
      <c r="JI139" s="4">
        <v>0.02</v>
      </c>
      <c r="JJ139" s="4">
        <v>0.02</v>
      </c>
      <c r="JK139" s="4">
        <v>0.02</v>
      </c>
      <c r="JL139" s="4">
        <v>0.02</v>
      </c>
      <c r="JM139" s="4">
        <v>0.02</v>
      </c>
      <c r="JO139" s="4">
        <v>0.02</v>
      </c>
      <c r="JP139" s="4">
        <v>0.02</v>
      </c>
      <c r="JQ139" s="4">
        <v>0.02</v>
      </c>
      <c r="JR139" s="4">
        <v>0.02</v>
      </c>
      <c r="JS139" s="4">
        <v>0.02</v>
      </c>
      <c r="JT139" s="4">
        <v>0.02</v>
      </c>
      <c r="JV139" s="4">
        <v>0.02</v>
      </c>
      <c r="JW139" s="4">
        <v>0.02</v>
      </c>
      <c r="JX139" s="4">
        <v>0.02</v>
      </c>
      <c r="JY139" s="4">
        <v>0.02</v>
      </c>
      <c r="JZ139" s="4">
        <v>0.02</v>
      </c>
      <c r="KA139" s="4">
        <v>0.02</v>
      </c>
      <c r="KC139" s="4">
        <v>0.02</v>
      </c>
      <c r="KD139" s="4">
        <v>0.02</v>
      </c>
      <c r="KE139" s="4">
        <v>0.02</v>
      </c>
      <c r="KF139" s="4">
        <v>0.02</v>
      </c>
      <c r="KG139" s="4">
        <v>0.02</v>
      </c>
      <c r="KH139" s="4">
        <v>0.02</v>
      </c>
      <c r="KJ139" s="4">
        <v>0.02</v>
      </c>
      <c r="KK139" s="4">
        <v>0.02</v>
      </c>
      <c r="KL139" s="4">
        <v>0.02</v>
      </c>
      <c r="KM139" s="4">
        <v>0.11</v>
      </c>
      <c r="KN139" s="4">
        <v>0.2</v>
      </c>
      <c r="KO139" s="4">
        <v>0.2</v>
      </c>
      <c r="KQ139" s="4">
        <v>0.2</v>
      </c>
      <c r="KR139" s="4">
        <v>0.2</v>
      </c>
      <c r="KS139" s="4">
        <v>0.23</v>
      </c>
      <c r="KT139" s="4">
        <v>0.25</v>
      </c>
      <c r="KU139" s="4">
        <v>0.25</v>
      </c>
      <c r="KV139" s="4">
        <v>0.25</v>
      </c>
      <c r="KX139" s="4">
        <v>0.59</v>
      </c>
      <c r="KY139" s="4">
        <v>0.94</v>
      </c>
      <c r="KZ139" s="4">
        <v>0.59</v>
      </c>
      <c r="LA139" s="4">
        <v>0.23</v>
      </c>
      <c r="LB139" s="4">
        <v>0.2</v>
      </c>
      <c r="LC139" s="4">
        <v>0.16</v>
      </c>
      <c r="LE139" s="4">
        <v>0.16</v>
      </c>
      <c r="LF139" s="4">
        <v>0.08</v>
      </c>
      <c r="YA139" s="4">
        <v>0.05</v>
      </c>
      <c r="YC139" s="4">
        <v>0.19</v>
      </c>
      <c r="YD139" s="4">
        <v>0.19</v>
      </c>
      <c r="YE139" s="4">
        <v>0.19</v>
      </c>
      <c r="YF139" s="4">
        <v>0.19</v>
      </c>
      <c r="YG139" s="4">
        <v>0.19</v>
      </c>
      <c r="YH139" s="4">
        <v>0.19</v>
      </c>
      <c r="YJ139" s="4">
        <v>0.19</v>
      </c>
      <c r="YK139" s="4">
        <v>0.14000000000000001</v>
      </c>
    </row>
    <row r="140" spans="1:700" hidden="1">
      <c r="A140" s="764" t="s">
        <v>915</v>
      </c>
      <c r="B140" s="764"/>
      <c r="C140" s="764"/>
      <c r="D140" s="764"/>
      <c r="E140" s="764">
        <v>4</v>
      </c>
      <c r="F140" s="764">
        <v>1.48</v>
      </c>
      <c r="G140" s="764">
        <v>225120</v>
      </c>
      <c r="H140" s="772"/>
      <c r="I140" s="764">
        <f t="shared" si="8"/>
        <v>1.48</v>
      </c>
      <c r="P140" s="4">
        <v>0.02</v>
      </c>
      <c r="Q140" s="4">
        <v>0.02</v>
      </c>
      <c r="R140" s="4">
        <v>0.02</v>
      </c>
      <c r="S140" s="4">
        <v>0.02</v>
      </c>
      <c r="T140" s="4">
        <v>0.02</v>
      </c>
      <c r="U140" s="4">
        <v>0.02</v>
      </c>
      <c r="W140" s="4">
        <v>0.02</v>
      </c>
      <c r="X140" s="4">
        <v>0.02</v>
      </c>
      <c r="BX140" s="4">
        <v>0</v>
      </c>
      <c r="BY140" s="4">
        <v>0</v>
      </c>
      <c r="CA140" s="4">
        <v>0</v>
      </c>
      <c r="CB140" s="4">
        <v>0</v>
      </c>
      <c r="CC140" s="4">
        <v>0</v>
      </c>
      <c r="CD140" s="4">
        <v>0</v>
      </c>
      <c r="CJ140" s="4">
        <v>0</v>
      </c>
      <c r="CK140" s="4">
        <v>0</v>
      </c>
      <c r="CL140" s="4">
        <v>0</v>
      </c>
      <c r="CM140" s="4">
        <v>0</v>
      </c>
      <c r="CO140" s="4">
        <v>0</v>
      </c>
      <c r="CP140" s="4">
        <v>0</v>
      </c>
      <c r="CQ140" s="4">
        <v>0</v>
      </c>
      <c r="CR140" s="4">
        <v>0</v>
      </c>
      <c r="CS140" s="4">
        <v>0</v>
      </c>
      <c r="CT140" s="4">
        <v>0</v>
      </c>
      <c r="CV140" s="4">
        <v>0</v>
      </c>
      <c r="CW140" s="4">
        <v>0</v>
      </c>
      <c r="CX140" s="4">
        <v>0</v>
      </c>
      <c r="CY140" s="4">
        <v>0</v>
      </c>
      <c r="CZ140" s="4">
        <v>0</v>
      </c>
      <c r="DA140" s="4">
        <v>0</v>
      </c>
      <c r="DC140" s="4">
        <v>0</v>
      </c>
      <c r="DD140" s="4">
        <v>0</v>
      </c>
      <c r="DE140" s="4">
        <v>0</v>
      </c>
      <c r="DF140" s="4">
        <v>0</v>
      </c>
      <c r="DG140" s="4">
        <v>0</v>
      </c>
      <c r="DH140" s="4">
        <v>0</v>
      </c>
      <c r="DJ140" s="4">
        <v>0</v>
      </c>
      <c r="DK140" s="4">
        <v>0</v>
      </c>
      <c r="DL140" s="4">
        <v>0</v>
      </c>
      <c r="DM140" s="4">
        <v>0</v>
      </c>
      <c r="DN140" s="4">
        <v>0</v>
      </c>
      <c r="DO140" s="4">
        <v>0</v>
      </c>
      <c r="DQ140" s="4">
        <v>0</v>
      </c>
      <c r="DR140" s="4">
        <v>0</v>
      </c>
      <c r="DS140" s="4">
        <v>0</v>
      </c>
      <c r="DT140" s="4">
        <v>0</v>
      </c>
      <c r="DU140" s="4">
        <v>0</v>
      </c>
      <c r="DV140" s="4">
        <v>0</v>
      </c>
      <c r="DX140" s="4">
        <v>0</v>
      </c>
      <c r="DY140" s="4">
        <v>0</v>
      </c>
      <c r="DZ140" s="4">
        <v>0</v>
      </c>
      <c r="EA140" s="4">
        <v>0</v>
      </c>
      <c r="EB140" s="4">
        <v>0</v>
      </c>
      <c r="EC140" s="4">
        <v>0</v>
      </c>
      <c r="EE140" s="4">
        <v>0</v>
      </c>
      <c r="EF140" s="4">
        <v>0</v>
      </c>
      <c r="EG140" s="4">
        <v>0</v>
      </c>
      <c r="EH140" s="4">
        <v>0</v>
      </c>
      <c r="EI140" s="4">
        <v>0</v>
      </c>
      <c r="EJ140" s="4">
        <v>0</v>
      </c>
      <c r="EL140" s="4">
        <v>0</v>
      </c>
      <c r="EM140" s="4">
        <v>0</v>
      </c>
      <c r="EN140" s="4">
        <v>0</v>
      </c>
      <c r="EO140" s="4">
        <v>0</v>
      </c>
      <c r="EP140" s="4">
        <v>0</v>
      </c>
      <c r="EQ140" s="4">
        <v>0</v>
      </c>
      <c r="ES140" s="4">
        <v>0</v>
      </c>
      <c r="ET140" s="4">
        <v>0</v>
      </c>
      <c r="EZ140" s="4">
        <v>0</v>
      </c>
      <c r="FA140" s="4">
        <v>0</v>
      </c>
      <c r="FB140" s="4">
        <v>0</v>
      </c>
      <c r="FC140" s="4">
        <v>0</v>
      </c>
      <c r="FD140" s="4">
        <v>0</v>
      </c>
      <c r="FE140" s="4">
        <v>0</v>
      </c>
      <c r="FG140" s="4">
        <v>0</v>
      </c>
      <c r="FH140" s="4">
        <v>0</v>
      </c>
      <c r="FI140" s="4">
        <v>0</v>
      </c>
      <c r="FJ140" s="4">
        <v>0</v>
      </c>
      <c r="FK140" s="4">
        <v>0</v>
      </c>
      <c r="FL140" s="4">
        <v>0</v>
      </c>
      <c r="FN140" s="4">
        <v>0</v>
      </c>
      <c r="FO140" s="4">
        <v>0</v>
      </c>
      <c r="FP140" s="4">
        <v>0</v>
      </c>
      <c r="FQ140" s="4">
        <v>0</v>
      </c>
      <c r="FR140" s="4">
        <v>0</v>
      </c>
      <c r="FS140" s="4">
        <v>0</v>
      </c>
      <c r="FU140" s="4">
        <v>0</v>
      </c>
      <c r="FV140" s="4">
        <v>0</v>
      </c>
      <c r="FW140" s="4">
        <v>0</v>
      </c>
      <c r="FX140" s="4">
        <v>0</v>
      </c>
      <c r="FY140" s="4">
        <v>0</v>
      </c>
      <c r="FZ140" s="4">
        <v>0</v>
      </c>
      <c r="GB140" s="4">
        <v>0</v>
      </c>
      <c r="GC140" s="4">
        <v>0</v>
      </c>
      <c r="GD140" s="4">
        <v>0</v>
      </c>
      <c r="GE140" s="4">
        <v>0</v>
      </c>
      <c r="GF140" s="4">
        <v>0</v>
      </c>
      <c r="GG140" s="4">
        <v>0</v>
      </c>
      <c r="GI140" s="4">
        <v>0</v>
      </c>
      <c r="GJ140" s="4">
        <v>0</v>
      </c>
      <c r="GK140" s="4">
        <v>0</v>
      </c>
      <c r="GL140" s="4">
        <v>0</v>
      </c>
      <c r="GM140" s="4">
        <v>0</v>
      </c>
      <c r="GN140" s="4">
        <v>0</v>
      </c>
      <c r="GP140" s="4">
        <v>0</v>
      </c>
      <c r="GQ140" s="4">
        <v>0</v>
      </c>
      <c r="GR140" s="4">
        <v>0</v>
      </c>
      <c r="GS140" s="4">
        <v>0</v>
      </c>
      <c r="GT140" s="4">
        <v>0</v>
      </c>
      <c r="GU140" s="4">
        <v>0</v>
      </c>
      <c r="GW140" s="4">
        <v>0</v>
      </c>
      <c r="GX140" s="4">
        <v>0</v>
      </c>
      <c r="GY140" s="4">
        <v>0</v>
      </c>
      <c r="GZ140" s="4">
        <v>0</v>
      </c>
      <c r="HA140" s="4">
        <v>0</v>
      </c>
      <c r="HB140" s="4">
        <v>0</v>
      </c>
      <c r="HD140" s="4">
        <v>0</v>
      </c>
      <c r="HE140" s="4">
        <v>0</v>
      </c>
      <c r="HF140" s="4">
        <v>0</v>
      </c>
      <c r="HG140" s="4">
        <v>0</v>
      </c>
      <c r="HH140" s="4">
        <v>0</v>
      </c>
      <c r="HI140" s="4">
        <v>0</v>
      </c>
      <c r="HK140" s="4">
        <v>0</v>
      </c>
      <c r="HL140" s="4">
        <v>0</v>
      </c>
      <c r="HM140" s="4">
        <v>0</v>
      </c>
      <c r="HN140" s="4">
        <v>0</v>
      </c>
      <c r="HO140" s="4">
        <v>0</v>
      </c>
      <c r="HP140" s="4">
        <v>0</v>
      </c>
      <c r="HR140" s="4">
        <v>0</v>
      </c>
      <c r="HS140" s="4">
        <v>0</v>
      </c>
      <c r="HT140" s="4">
        <v>0</v>
      </c>
      <c r="HU140" s="4">
        <v>0</v>
      </c>
      <c r="HV140" s="4">
        <v>0</v>
      </c>
      <c r="HW140" s="4">
        <v>0</v>
      </c>
      <c r="HY140" s="4">
        <v>0</v>
      </c>
      <c r="HZ140" s="4">
        <v>0</v>
      </c>
      <c r="IA140" s="4">
        <v>0</v>
      </c>
      <c r="IB140" s="4">
        <v>0</v>
      </c>
      <c r="IC140" s="4">
        <v>0</v>
      </c>
      <c r="ID140" s="4">
        <v>0</v>
      </c>
      <c r="IF140" s="4">
        <v>0</v>
      </c>
      <c r="IG140" s="4">
        <v>0</v>
      </c>
      <c r="IH140" s="4">
        <v>0</v>
      </c>
      <c r="II140" s="4">
        <v>0</v>
      </c>
      <c r="IJ140" s="4">
        <v>0</v>
      </c>
      <c r="IK140" s="4">
        <v>0</v>
      </c>
      <c r="IM140" s="4">
        <v>0</v>
      </c>
      <c r="IN140" s="4">
        <v>0</v>
      </c>
      <c r="IP140" s="4">
        <v>0</v>
      </c>
      <c r="IQ140" s="4">
        <v>0</v>
      </c>
      <c r="IR140" s="4">
        <v>0</v>
      </c>
      <c r="IT140" s="4">
        <v>0</v>
      </c>
      <c r="IU140" s="4">
        <v>0</v>
      </c>
      <c r="IV140" s="4">
        <v>0</v>
      </c>
      <c r="IW140" s="4">
        <v>0</v>
      </c>
      <c r="IX140" s="4">
        <v>0</v>
      </c>
      <c r="IY140" s="4">
        <v>0</v>
      </c>
      <c r="JA140" s="4">
        <v>0</v>
      </c>
      <c r="JB140" s="4">
        <v>0</v>
      </c>
      <c r="JC140" s="4">
        <v>0</v>
      </c>
      <c r="JD140" s="4">
        <v>0</v>
      </c>
      <c r="JE140" s="4">
        <v>0</v>
      </c>
      <c r="JF140" s="4">
        <v>0</v>
      </c>
      <c r="JH140" s="4">
        <v>0</v>
      </c>
      <c r="JI140" s="4">
        <v>0</v>
      </c>
      <c r="JJ140" s="4">
        <v>0</v>
      </c>
      <c r="JK140" s="4">
        <v>0</v>
      </c>
      <c r="JL140" s="4">
        <v>0</v>
      </c>
      <c r="JM140" s="4">
        <v>0</v>
      </c>
      <c r="JO140" s="4">
        <v>0</v>
      </c>
      <c r="JP140" s="4">
        <v>0</v>
      </c>
      <c r="JQ140" s="4">
        <v>0</v>
      </c>
      <c r="JR140" s="4">
        <v>0</v>
      </c>
      <c r="JS140" s="4">
        <v>0</v>
      </c>
      <c r="JT140" s="4">
        <v>0</v>
      </c>
      <c r="JV140" s="4">
        <v>0</v>
      </c>
      <c r="JW140" s="4">
        <v>0</v>
      </c>
      <c r="JX140" s="4">
        <v>0</v>
      </c>
      <c r="JY140" s="4">
        <v>0.05</v>
      </c>
      <c r="JZ140" s="4">
        <v>0.09</v>
      </c>
      <c r="KA140" s="4">
        <v>0.09</v>
      </c>
      <c r="KC140" s="4">
        <v>0.09</v>
      </c>
      <c r="KD140" s="4">
        <v>0.09</v>
      </c>
      <c r="KE140" s="4">
        <v>0.09</v>
      </c>
      <c r="KF140" s="4">
        <v>0.14000000000000001</v>
      </c>
      <c r="KG140" s="4">
        <v>0.18</v>
      </c>
      <c r="KH140" s="4">
        <v>0.18</v>
      </c>
      <c r="KJ140" s="4">
        <v>0.27</v>
      </c>
      <c r="KK140" s="4">
        <v>0.36</v>
      </c>
      <c r="KL140" s="4">
        <v>0.36</v>
      </c>
      <c r="KM140" s="4">
        <v>0.22</v>
      </c>
      <c r="KN140" s="4">
        <v>7.0000000000000007E-2</v>
      </c>
      <c r="KO140" s="4">
        <v>7.0000000000000007E-2</v>
      </c>
      <c r="KQ140" s="4">
        <v>7.0000000000000007E-2</v>
      </c>
      <c r="KR140" s="4">
        <v>0.06</v>
      </c>
      <c r="KS140" s="4">
        <v>0.05</v>
      </c>
      <c r="KT140" s="4">
        <v>0.05</v>
      </c>
      <c r="KU140" s="4">
        <v>0.05</v>
      </c>
      <c r="KV140" s="4">
        <v>0.05</v>
      </c>
      <c r="KX140" s="4">
        <v>0.05</v>
      </c>
      <c r="KY140" s="4">
        <v>0.02</v>
      </c>
      <c r="YA140" s="4">
        <v>0.01</v>
      </c>
      <c r="YC140" s="4">
        <v>0.05</v>
      </c>
      <c r="YD140" s="4">
        <v>0.05</v>
      </c>
      <c r="YE140" s="4">
        <v>0.05</v>
      </c>
      <c r="YF140" s="4">
        <v>0.05</v>
      </c>
      <c r="YG140" s="4">
        <v>0.05</v>
      </c>
      <c r="YH140" s="4">
        <v>0.05</v>
      </c>
      <c r="YJ140" s="4">
        <v>0.05</v>
      </c>
      <c r="YK140" s="4">
        <v>0.04</v>
      </c>
    </row>
    <row r="141" spans="1:700" hidden="1">
      <c r="A141" s="4" t="s">
        <v>916</v>
      </c>
      <c r="E141" s="4">
        <v>1</v>
      </c>
      <c r="F141" s="764">
        <v>0.03</v>
      </c>
      <c r="G141" s="772">
        <v>82000</v>
      </c>
      <c r="H141" s="772"/>
      <c r="I141" s="764">
        <f t="shared" si="8"/>
        <v>0.03</v>
      </c>
      <c r="AO141" s="4">
        <v>0</v>
      </c>
      <c r="AP141" s="4">
        <v>0</v>
      </c>
      <c r="AR141" s="4">
        <v>0</v>
      </c>
      <c r="AS141" s="4">
        <v>0</v>
      </c>
      <c r="AT141" s="4">
        <v>0</v>
      </c>
      <c r="AU141" s="4">
        <v>0</v>
      </c>
      <c r="AV141" s="4">
        <v>0</v>
      </c>
      <c r="VS141" s="4">
        <v>0</v>
      </c>
      <c r="VT141" s="4">
        <v>0</v>
      </c>
      <c r="VU141" s="4">
        <v>0</v>
      </c>
      <c r="VV141" s="4">
        <v>0</v>
      </c>
      <c r="VW141" s="4">
        <v>0</v>
      </c>
      <c r="VY141" s="4">
        <v>0</v>
      </c>
      <c r="VZ141" s="4">
        <v>0</v>
      </c>
      <c r="WA141" s="4">
        <v>0</v>
      </c>
      <c r="WB141" s="4">
        <v>0</v>
      </c>
      <c r="WC141" s="4">
        <v>0</v>
      </c>
      <c r="WD141" s="4">
        <v>0</v>
      </c>
      <c r="WF141" s="4">
        <v>0</v>
      </c>
      <c r="WG141" s="4">
        <v>0</v>
      </c>
      <c r="WH141" s="4">
        <v>0</v>
      </c>
      <c r="WI141" s="4">
        <v>0</v>
      </c>
      <c r="WJ141" s="4">
        <v>0</v>
      </c>
      <c r="WK141" s="4">
        <v>0</v>
      </c>
      <c r="WM141" s="4">
        <v>0</v>
      </c>
      <c r="WN141" s="4">
        <v>0</v>
      </c>
      <c r="WO141" s="4">
        <v>0</v>
      </c>
      <c r="WQ141" s="4">
        <v>0</v>
      </c>
      <c r="WR141" s="4">
        <v>0</v>
      </c>
      <c r="WT141" s="4">
        <v>0</v>
      </c>
      <c r="WU141" s="4">
        <v>0</v>
      </c>
      <c r="WV141" s="4">
        <v>0</v>
      </c>
      <c r="WW141" s="4">
        <v>0</v>
      </c>
      <c r="WX141" s="4">
        <v>0</v>
      </c>
      <c r="WY141" s="4">
        <v>0</v>
      </c>
      <c r="XA141" s="4">
        <v>0</v>
      </c>
      <c r="XB141" s="4">
        <v>0</v>
      </c>
      <c r="XC141" s="4">
        <v>0</v>
      </c>
      <c r="XD141" s="4">
        <v>0</v>
      </c>
      <c r="XE141" s="4">
        <v>0</v>
      </c>
      <c r="XF141" s="4">
        <v>0</v>
      </c>
      <c r="XH141" s="4">
        <v>0</v>
      </c>
      <c r="XI141" s="4">
        <v>0</v>
      </c>
      <c r="XJ141" s="4">
        <v>0</v>
      </c>
      <c r="XK141" s="4">
        <v>0</v>
      </c>
      <c r="XL141" s="4">
        <v>0</v>
      </c>
      <c r="XM141" s="4">
        <v>0</v>
      </c>
      <c r="XO141" s="4">
        <v>0</v>
      </c>
      <c r="XP141" s="4">
        <v>0</v>
      </c>
      <c r="XQ141" s="4">
        <v>0</v>
      </c>
      <c r="XR141" s="4">
        <v>0</v>
      </c>
      <c r="XS141" s="4">
        <v>0</v>
      </c>
      <c r="XT141" s="4">
        <v>0</v>
      </c>
      <c r="XV141" s="4">
        <v>0</v>
      </c>
      <c r="XW141" s="4">
        <v>0</v>
      </c>
      <c r="XX141" s="4">
        <v>0</v>
      </c>
      <c r="XY141" s="4">
        <v>0</v>
      </c>
      <c r="XZ141" s="4">
        <v>0</v>
      </c>
      <c r="YF141" s="4">
        <v>0.02</v>
      </c>
      <c r="YG141" s="4">
        <v>0.05</v>
      </c>
      <c r="YJ141" s="4">
        <v>0.01</v>
      </c>
      <c r="YK141" s="4">
        <v>0.04</v>
      </c>
      <c r="YL141" s="4">
        <v>0.04</v>
      </c>
      <c r="YM141" s="4">
        <v>7.0000000000000007E-2</v>
      </c>
      <c r="YN141" s="4">
        <v>0.16</v>
      </c>
      <c r="YO141" s="4">
        <v>0.16</v>
      </c>
      <c r="YQ141" s="4">
        <v>0.12</v>
      </c>
      <c r="ZM141" s="764">
        <v>0</v>
      </c>
      <c r="ZN141" s="764">
        <v>0.01</v>
      </c>
      <c r="ZO141" s="4">
        <v>0.01</v>
      </c>
      <c r="ZP141" s="4">
        <v>0.01</v>
      </c>
      <c r="ZQ141" s="4">
        <v>0.01</v>
      </c>
      <c r="ZS141" s="4">
        <v>0.01</v>
      </c>
      <c r="ZT141" s="4">
        <v>0.01</v>
      </c>
      <c r="ZU141" s="4">
        <v>0.01</v>
      </c>
      <c r="ZV141" s="4">
        <v>0.01</v>
      </c>
      <c r="ZW141" s="4">
        <v>0.01</v>
      </c>
      <c r="ZX141" s="4">
        <v>0.01</v>
      </c>
    </row>
    <row r="142" spans="1:700" hidden="1">
      <c r="A142" s="4" t="s">
        <v>980</v>
      </c>
      <c r="E142" s="4">
        <v>9</v>
      </c>
      <c r="F142" s="764">
        <v>0.27</v>
      </c>
      <c r="G142" s="772">
        <v>27495</v>
      </c>
      <c r="H142" s="772"/>
      <c r="I142" s="764">
        <f t="shared" si="8"/>
        <v>0.27</v>
      </c>
      <c r="AF142" s="4">
        <v>0.05</v>
      </c>
      <c r="AG142" s="4">
        <v>0.05</v>
      </c>
      <c r="AH142" s="4">
        <v>0.05</v>
      </c>
      <c r="AK142" s="4">
        <v>0.05</v>
      </c>
      <c r="AL142" s="4">
        <v>0.05</v>
      </c>
      <c r="AM142" s="4">
        <v>0.05</v>
      </c>
      <c r="QS142" s="4">
        <v>0.01</v>
      </c>
      <c r="QT142" s="4">
        <v>0.02</v>
      </c>
      <c r="QV142" s="4">
        <v>0.02</v>
      </c>
      <c r="QW142" s="4">
        <v>0.02</v>
      </c>
      <c r="QX142" s="4">
        <v>0.02</v>
      </c>
      <c r="QY142" s="4">
        <v>0.02</v>
      </c>
      <c r="QZ142" s="4">
        <v>0.02</v>
      </c>
      <c r="RA142" s="4">
        <v>0.02</v>
      </c>
      <c r="RC142" s="4">
        <v>0.02</v>
      </c>
      <c r="RD142" s="4">
        <v>0.02</v>
      </c>
      <c r="RE142" s="4">
        <v>0.02</v>
      </c>
      <c r="RF142" s="4">
        <v>0.02</v>
      </c>
      <c r="RG142" s="4">
        <v>0.02</v>
      </c>
      <c r="RH142" s="4">
        <v>0.02</v>
      </c>
      <c r="RJ142" s="4">
        <v>0.02</v>
      </c>
      <c r="RK142" s="4">
        <v>0.02</v>
      </c>
      <c r="RL142" s="4">
        <v>0.02</v>
      </c>
      <c r="RM142" s="4">
        <v>0.02</v>
      </c>
      <c r="RN142" s="4">
        <v>0.02</v>
      </c>
      <c r="RO142" s="4">
        <v>0.02</v>
      </c>
      <c r="RQ142" s="4">
        <v>0.02</v>
      </c>
      <c r="RR142" s="4">
        <v>0.02</v>
      </c>
      <c r="RS142" s="4">
        <v>0.02</v>
      </c>
      <c r="RT142" s="4">
        <v>0.02</v>
      </c>
      <c r="RU142" s="4">
        <v>0.02</v>
      </c>
      <c r="RV142" s="4">
        <v>0.02</v>
      </c>
      <c r="RX142" s="4">
        <v>0.02</v>
      </c>
      <c r="RY142" s="4">
        <v>0.02</v>
      </c>
      <c r="RZ142" s="4">
        <v>0.02</v>
      </c>
      <c r="SA142" s="4">
        <v>0.02</v>
      </c>
      <c r="SB142" s="4">
        <v>0.02</v>
      </c>
      <c r="SC142" s="4">
        <v>0.02</v>
      </c>
      <c r="SE142" s="4">
        <v>0.02</v>
      </c>
      <c r="SF142" s="4">
        <v>0.02</v>
      </c>
      <c r="SG142" s="4">
        <v>0.02</v>
      </c>
      <c r="SH142" s="4">
        <v>0.02</v>
      </c>
      <c r="SI142" s="4">
        <v>0.02</v>
      </c>
      <c r="SJ142" s="4">
        <v>0.02</v>
      </c>
      <c r="SP142" s="4">
        <v>0.02</v>
      </c>
      <c r="SQ142" s="4">
        <v>0.02</v>
      </c>
      <c r="SS142" s="4">
        <v>0.02</v>
      </c>
      <c r="ST142" s="4">
        <v>0.02</v>
      </c>
      <c r="SU142" s="4">
        <v>0.02</v>
      </c>
      <c r="SV142" s="4">
        <v>0.02</v>
      </c>
      <c r="SW142" s="4">
        <v>0.02</v>
      </c>
      <c r="SX142" s="4">
        <v>0.02</v>
      </c>
      <c r="SZ142" s="4">
        <v>0.02</v>
      </c>
      <c r="TA142" s="4">
        <v>0.02</v>
      </c>
      <c r="TB142" s="4">
        <v>0.02</v>
      </c>
      <c r="TC142" s="4">
        <v>0.02</v>
      </c>
      <c r="TD142" s="4">
        <v>0.02</v>
      </c>
      <c r="TE142" s="4">
        <v>0.02</v>
      </c>
      <c r="TG142" s="4">
        <v>0.02</v>
      </c>
      <c r="TH142" s="4">
        <v>0.02</v>
      </c>
      <c r="TI142" s="4">
        <v>0.02</v>
      </c>
      <c r="TJ142" s="4">
        <v>0.02</v>
      </c>
      <c r="TK142" s="4">
        <v>0.02</v>
      </c>
      <c r="TL142" s="4">
        <v>0.02</v>
      </c>
      <c r="TN142" s="4">
        <v>0.02</v>
      </c>
      <c r="TO142" s="4">
        <v>0.02</v>
      </c>
      <c r="TP142" s="4">
        <v>0.02</v>
      </c>
      <c r="TQ142" s="4">
        <v>0.02</v>
      </c>
      <c r="TR142" s="4">
        <v>0.02</v>
      </c>
      <c r="TS142" s="4">
        <v>0.02</v>
      </c>
      <c r="TU142" s="4">
        <v>0.02</v>
      </c>
      <c r="TV142" s="4">
        <v>0.02</v>
      </c>
      <c r="TW142" s="4">
        <v>0.02</v>
      </c>
      <c r="TX142" s="4">
        <v>0.02</v>
      </c>
      <c r="TY142" s="4">
        <v>0.02</v>
      </c>
      <c r="TZ142" s="4">
        <v>0.02</v>
      </c>
      <c r="UB142" s="4">
        <v>0.02</v>
      </c>
      <c r="UC142" s="4">
        <v>0.04</v>
      </c>
      <c r="UD142" s="4">
        <v>0.09</v>
      </c>
      <c r="UE142" s="4">
        <v>0.09</v>
      </c>
      <c r="UF142" s="4">
        <v>0.1</v>
      </c>
      <c r="UG142" s="4">
        <v>0.12</v>
      </c>
      <c r="UI142" s="4">
        <v>0.12</v>
      </c>
      <c r="UJ142" s="4">
        <v>0.12</v>
      </c>
      <c r="UK142" s="4">
        <v>0.12</v>
      </c>
      <c r="UL142" s="4">
        <v>0.12</v>
      </c>
      <c r="UM142" s="4">
        <v>0.12</v>
      </c>
      <c r="UN142" s="4">
        <v>0.12</v>
      </c>
      <c r="UP142" s="4">
        <v>0.11</v>
      </c>
      <c r="UQ142" s="4">
        <v>7.0000000000000007E-2</v>
      </c>
      <c r="UR142" s="4">
        <v>7.0000000000000007E-2</v>
      </c>
      <c r="US142" s="4">
        <v>7.0000000000000007E-2</v>
      </c>
      <c r="UT142" s="4">
        <v>0.11</v>
      </c>
      <c r="UU142" s="4">
        <v>0.22</v>
      </c>
      <c r="UW142" s="4">
        <v>0.22</v>
      </c>
      <c r="UX142" s="4">
        <v>0.22</v>
      </c>
      <c r="UY142" s="4">
        <v>0.17</v>
      </c>
      <c r="VI142" s="4">
        <v>0.01</v>
      </c>
      <c r="VK142" s="4">
        <v>0.05</v>
      </c>
      <c r="VL142" s="4">
        <v>0.05</v>
      </c>
      <c r="VM142" s="4">
        <v>0.05</v>
      </c>
      <c r="VN142" s="4">
        <v>0.06</v>
      </c>
      <c r="VO142" s="4">
        <v>0.08</v>
      </c>
      <c r="VP142" s="4">
        <v>0.08</v>
      </c>
      <c r="VR142" s="4">
        <v>0.08</v>
      </c>
      <c r="VS142" s="4">
        <v>0.08</v>
      </c>
      <c r="VT142" s="4">
        <v>0.08</v>
      </c>
      <c r="VU142" s="4">
        <v>7.0000000000000007E-2</v>
      </c>
      <c r="VV142" s="4">
        <v>7.0000000000000007E-2</v>
      </c>
      <c r="VW142" s="4">
        <v>7.0000000000000007E-2</v>
      </c>
      <c r="VY142" s="4">
        <v>7.0000000000000007E-2</v>
      </c>
      <c r="VZ142" s="4">
        <v>7.0000000000000007E-2</v>
      </c>
      <c r="WA142" s="4">
        <v>7.0000000000000007E-2</v>
      </c>
      <c r="WB142" s="4">
        <v>7.0000000000000007E-2</v>
      </c>
      <c r="WC142" s="4">
        <v>7.0000000000000007E-2</v>
      </c>
      <c r="WD142" s="4">
        <v>7.0000000000000007E-2</v>
      </c>
      <c r="WF142" s="4">
        <v>7.0000000000000007E-2</v>
      </c>
      <c r="WG142" s="4">
        <v>0.09</v>
      </c>
      <c r="WH142" s="4">
        <v>0.16</v>
      </c>
      <c r="WI142" s="4">
        <v>0.16</v>
      </c>
      <c r="WJ142" s="4">
        <v>0.17</v>
      </c>
      <c r="WK142" s="4">
        <v>0.2</v>
      </c>
      <c r="WM142" s="4">
        <v>0.2</v>
      </c>
      <c r="WN142" s="4">
        <v>0.17</v>
      </c>
      <c r="WO142" s="4">
        <v>7.0000000000000007E-2</v>
      </c>
      <c r="WQ142" s="4">
        <v>7.0000000000000007E-2</v>
      </c>
      <c r="WR142" s="4">
        <v>7.0000000000000007E-2</v>
      </c>
      <c r="WT142" s="4">
        <v>7.0000000000000007E-2</v>
      </c>
      <c r="WU142" s="4">
        <v>7.0000000000000007E-2</v>
      </c>
      <c r="WV142" s="4">
        <v>7.0000000000000007E-2</v>
      </c>
      <c r="WW142" s="4">
        <v>7.0000000000000007E-2</v>
      </c>
      <c r="WX142" s="4">
        <v>7.0000000000000007E-2</v>
      </c>
      <c r="WY142" s="4">
        <v>0.06</v>
      </c>
      <c r="XA142" s="4">
        <v>0.02</v>
      </c>
      <c r="XB142" s="4">
        <v>0.02</v>
      </c>
      <c r="XC142" s="4">
        <v>0.02</v>
      </c>
      <c r="XD142" s="4">
        <v>0.02</v>
      </c>
      <c r="XE142" s="4">
        <v>0.02</v>
      </c>
      <c r="XF142" s="4">
        <v>0.02</v>
      </c>
      <c r="XH142" s="4">
        <v>0.02</v>
      </c>
      <c r="XI142" s="4">
        <v>0.02</v>
      </c>
      <c r="XJ142" s="4">
        <v>0.02</v>
      </c>
      <c r="XK142" s="4">
        <v>0.06</v>
      </c>
      <c r="XL142" s="4">
        <v>0.16</v>
      </c>
      <c r="XM142" s="4">
        <v>0.16</v>
      </c>
      <c r="XO142" s="4">
        <v>0.16</v>
      </c>
      <c r="XP142" s="4">
        <v>0.16</v>
      </c>
      <c r="XQ142" s="4">
        <v>0.12</v>
      </c>
      <c r="ZC142" s="4">
        <v>0.03</v>
      </c>
      <c r="ZE142" s="4">
        <v>0.11</v>
      </c>
      <c r="ZF142" s="4">
        <v>0.11</v>
      </c>
      <c r="ZG142" s="4">
        <v>0.11</v>
      </c>
      <c r="ZH142" s="4">
        <v>0.11</v>
      </c>
      <c r="ZI142" s="4">
        <v>0.11</v>
      </c>
      <c r="ZJ142" s="4">
        <v>0.11</v>
      </c>
      <c r="ZL142" s="4">
        <v>0.11</v>
      </c>
      <c r="ZM142" s="764">
        <v>0.08</v>
      </c>
    </row>
    <row r="143" spans="1:700" hidden="1">
      <c r="A143" s="4" t="s">
        <v>981</v>
      </c>
      <c r="E143" s="4">
        <v>7</v>
      </c>
      <c r="F143" s="764">
        <v>0.21</v>
      </c>
      <c r="G143" s="772">
        <v>22190</v>
      </c>
      <c r="H143" s="772"/>
      <c r="I143" s="764">
        <f t="shared" si="8"/>
        <v>0.21</v>
      </c>
      <c r="AF143" s="4">
        <v>0.04</v>
      </c>
      <c r="AG143" s="4">
        <v>0.04</v>
      </c>
      <c r="AH143" s="4">
        <v>0.04</v>
      </c>
      <c r="AK143" s="4">
        <v>0.04</v>
      </c>
      <c r="AL143" s="4">
        <v>0.04</v>
      </c>
      <c r="AM143" s="4">
        <v>0.04</v>
      </c>
      <c r="QS143" s="4">
        <v>0</v>
      </c>
      <c r="QT143" s="4">
        <v>0.02</v>
      </c>
      <c r="QV143" s="4">
        <v>0.02</v>
      </c>
      <c r="QW143" s="4">
        <v>0.02</v>
      </c>
      <c r="QX143" s="4">
        <v>0.02</v>
      </c>
      <c r="QY143" s="4">
        <v>0.02</v>
      </c>
      <c r="QZ143" s="4">
        <v>0.02</v>
      </c>
      <c r="RA143" s="4">
        <v>0.02</v>
      </c>
      <c r="RC143" s="4">
        <v>0.02</v>
      </c>
      <c r="RD143" s="4">
        <v>0.02</v>
      </c>
      <c r="RE143" s="4">
        <v>0.02</v>
      </c>
      <c r="RF143" s="4">
        <v>0.02</v>
      </c>
      <c r="RG143" s="4">
        <v>0.02</v>
      </c>
      <c r="RH143" s="4">
        <v>0.02</v>
      </c>
      <c r="RJ143" s="4">
        <v>0.02</v>
      </c>
      <c r="RK143" s="4">
        <v>0.02</v>
      </c>
      <c r="RL143" s="4">
        <v>0.02</v>
      </c>
      <c r="RM143" s="4">
        <v>0.02</v>
      </c>
      <c r="RN143" s="4">
        <v>0.02</v>
      </c>
      <c r="RO143" s="4">
        <v>0.02</v>
      </c>
      <c r="RQ143" s="4">
        <v>0.02</v>
      </c>
      <c r="RR143" s="4">
        <v>0.02</v>
      </c>
      <c r="RS143" s="4">
        <v>0.02</v>
      </c>
      <c r="RT143" s="4">
        <v>0.02</v>
      </c>
      <c r="RU143" s="4">
        <v>0.02</v>
      </c>
      <c r="RV143" s="4">
        <v>0.02</v>
      </c>
      <c r="RX143" s="4">
        <v>0.02</v>
      </c>
      <c r="RY143" s="4">
        <v>0.02</v>
      </c>
      <c r="RZ143" s="4">
        <v>0.02</v>
      </c>
      <c r="SA143" s="4">
        <v>0.02</v>
      </c>
      <c r="SB143" s="4">
        <v>0.02</v>
      </c>
      <c r="SC143" s="4">
        <v>0.02</v>
      </c>
      <c r="SE143" s="4">
        <v>0.02</v>
      </c>
      <c r="SF143" s="4">
        <v>0.02</v>
      </c>
      <c r="SG143" s="4">
        <v>0.02</v>
      </c>
      <c r="SH143" s="4">
        <v>0.02</v>
      </c>
      <c r="SI143" s="4">
        <v>0.02</v>
      </c>
      <c r="SJ143" s="4">
        <v>0.02</v>
      </c>
      <c r="SP143" s="4">
        <v>0.02</v>
      </c>
      <c r="SQ143" s="4">
        <v>0.02</v>
      </c>
      <c r="SS143" s="4">
        <v>0.02</v>
      </c>
      <c r="ST143" s="4">
        <v>0.02</v>
      </c>
      <c r="SU143" s="4">
        <v>0.02</v>
      </c>
      <c r="SV143" s="4">
        <v>0.02</v>
      </c>
      <c r="SW143" s="4">
        <v>0.02</v>
      </c>
      <c r="SX143" s="4">
        <v>0.02</v>
      </c>
      <c r="SZ143" s="4">
        <v>0.02</v>
      </c>
      <c r="TA143" s="4">
        <v>0.02</v>
      </c>
      <c r="TB143" s="4">
        <v>0.02</v>
      </c>
      <c r="TC143" s="4">
        <v>0.02</v>
      </c>
      <c r="TD143" s="4">
        <v>0.02</v>
      </c>
      <c r="TE143" s="4">
        <v>0.02</v>
      </c>
      <c r="TG143" s="4">
        <v>0.02</v>
      </c>
      <c r="TH143" s="4">
        <v>0.02</v>
      </c>
      <c r="TI143" s="4">
        <v>0.02</v>
      </c>
      <c r="TJ143" s="4">
        <v>0.02</v>
      </c>
      <c r="TK143" s="4">
        <v>0.02</v>
      </c>
      <c r="TL143" s="4">
        <v>0.02</v>
      </c>
      <c r="TN143" s="4">
        <v>0.02</v>
      </c>
      <c r="TO143" s="4">
        <v>0.03</v>
      </c>
      <c r="TP143" s="4">
        <v>0.06</v>
      </c>
      <c r="TQ143" s="4">
        <v>0.06</v>
      </c>
      <c r="TR143" s="4">
        <v>0.06</v>
      </c>
      <c r="TS143" s="4">
        <v>0.06</v>
      </c>
      <c r="TU143" s="4">
        <v>0.06</v>
      </c>
      <c r="TV143" s="4">
        <v>7.0000000000000007E-2</v>
      </c>
      <c r="TW143" s="4">
        <v>7.0000000000000007E-2</v>
      </c>
      <c r="TX143" s="4">
        <v>7.0000000000000007E-2</v>
      </c>
      <c r="TY143" s="4">
        <v>7.0000000000000007E-2</v>
      </c>
      <c r="TZ143" s="4">
        <v>7.0000000000000007E-2</v>
      </c>
      <c r="UB143" s="4">
        <v>7.0000000000000007E-2</v>
      </c>
      <c r="UC143" s="4">
        <v>7.0000000000000007E-2</v>
      </c>
      <c r="UD143" s="4">
        <v>7.0000000000000007E-2</v>
      </c>
      <c r="UE143" s="4">
        <v>7.0000000000000007E-2</v>
      </c>
      <c r="UF143" s="4">
        <v>7.0000000000000007E-2</v>
      </c>
      <c r="UG143" s="4">
        <v>7.0000000000000007E-2</v>
      </c>
      <c r="UI143" s="4">
        <v>7.0000000000000007E-2</v>
      </c>
      <c r="UJ143" s="4">
        <v>7.0000000000000007E-2</v>
      </c>
      <c r="UK143" s="4">
        <v>7.0000000000000007E-2</v>
      </c>
      <c r="UL143" s="4">
        <v>0.04</v>
      </c>
      <c r="UM143" s="4">
        <v>0.04</v>
      </c>
      <c r="UN143" s="4">
        <v>0.04</v>
      </c>
      <c r="UP143" s="4">
        <v>0.04</v>
      </c>
      <c r="UQ143" s="4">
        <v>0.04</v>
      </c>
      <c r="UR143" s="4">
        <v>0.04</v>
      </c>
      <c r="US143" s="4">
        <v>0.06</v>
      </c>
      <c r="UT143" s="4">
        <v>0.1</v>
      </c>
      <c r="UU143" s="4">
        <v>0.1</v>
      </c>
      <c r="UW143" s="4">
        <v>0.1</v>
      </c>
      <c r="UX143" s="4">
        <v>0.1</v>
      </c>
      <c r="UY143" s="4">
        <v>0.1</v>
      </c>
      <c r="UZ143" s="4">
        <v>0.09</v>
      </c>
      <c r="VA143" s="4">
        <v>0.1</v>
      </c>
      <c r="VB143" s="4">
        <v>0.12</v>
      </c>
      <c r="VD143" s="4">
        <v>0.1</v>
      </c>
      <c r="VE143" s="4">
        <v>0.03</v>
      </c>
      <c r="VF143" s="4">
        <v>0.04</v>
      </c>
      <c r="VG143" s="4">
        <v>0.05</v>
      </c>
      <c r="VH143" s="4">
        <v>0.05</v>
      </c>
      <c r="VI143" s="4">
        <v>0.05</v>
      </c>
      <c r="VK143" s="4">
        <v>0.05</v>
      </c>
      <c r="VL143" s="4">
        <v>0.05</v>
      </c>
      <c r="VM143" s="4">
        <v>0.05</v>
      </c>
      <c r="VN143" s="4">
        <v>0.05</v>
      </c>
      <c r="VO143" s="4">
        <v>0.05</v>
      </c>
      <c r="VP143" s="4">
        <v>0.05</v>
      </c>
      <c r="VR143" s="4">
        <v>0.05</v>
      </c>
      <c r="VS143" s="4">
        <v>0.02</v>
      </c>
      <c r="VT143" s="4">
        <v>0.02</v>
      </c>
      <c r="VU143" s="4">
        <v>0.03</v>
      </c>
      <c r="VV143" s="4">
        <v>0.04</v>
      </c>
      <c r="VW143" s="4">
        <v>0.04</v>
      </c>
      <c r="VY143" s="4">
        <v>0.06</v>
      </c>
      <c r="VZ143" s="4">
        <v>0.12</v>
      </c>
      <c r="WA143" s="4">
        <v>0.12</v>
      </c>
      <c r="WB143" s="4">
        <v>0.11</v>
      </c>
      <c r="WC143" s="4">
        <v>0.13</v>
      </c>
      <c r="WD143" s="4">
        <v>0.1</v>
      </c>
      <c r="WF143" s="4">
        <v>0.02</v>
      </c>
      <c r="WG143" s="4">
        <v>0.02</v>
      </c>
      <c r="WH143" s="4">
        <v>0.02</v>
      </c>
      <c r="WI143" s="4">
        <v>0.02</v>
      </c>
      <c r="WJ143" s="4">
        <v>0.03</v>
      </c>
      <c r="WK143" s="4">
        <v>0.04</v>
      </c>
      <c r="WM143" s="4">
        <v>0.04</v>
      </c>
      <c r="WN143" s="4">
        <v>0.04</v>
      </c>
      <c r="WO143" s="4">
        <v>0.04</v>
      </c>
      <c r="WQ143" s="4">
        <v>0.04</v>
      </c>
      <c r="WR143" s="4">
        <v>0.05</v>
      </c>
      <c r="WT143" s="4">
        <v>0.1</v>
      </c>
      <c r="WU143" s="4">
        <v>0.11</v>
      </c>
      <c r="WV143" s="4">
        <v>0.1</v>
      </c>
      <c r="WW143" s="4">
        <v>0.03</v>
      </c>
      <c r="WX143" s="4">
        <v>0.03</v>
      </c>
      <c r="WY143" s="4">
        <v>0.03</v>
      </c>
      <c r="XA143" s="4">
        <v>0.03</v>
      </c>
      <c r="XB143" s="4">
        <v>0.03</v>
      </c>
      <c r="XC143" s="4">
        <v>0.03</v>
      </c>
      <c r="XD143" s="4">
        <v>0.03</v>
      </c>
      <c r="XE143" s="4">
        <v>0.02</v>
      </c>
      <c r="XF143" s="4">
        <v>0.02</v>
      </c>
      <c r="XH143" s="4">
        <v>0.02</v>
      </c>
      <c r="XI143" s="4">
        <v>0.02</v>
      </c>
      <c r="XJ143" s="4">
        <v>0.03</v>
      </c>
      <c r="XK143" s="4">
        <v>0.09</v>
      </c>
      <c r="XL143" s="4">
        <v>0.09</v>
      </c>
      <c r="XM143" s="4">
        <v>7.0000000000000007E-2</v>
      </c>
      <c r="ZC143" s="4">
        <v>0.02</v>
      </c>
      <c r="ZE143" s="4">
        <v>0.09</v>
      </c>
      <c r="ZF143" s="4">
        <v>0.09</v>
      </c>
      <c r="ZG143" s="4">
        <v>0.09</v>
      </c>
      <c r="ZH143" s="4">
        <v>0.09</v>
      </c>
      <c r="ZI143" s="4">
        <v>0.09</v>
      </c>
      <c r="ZJ143" s="4">
        <v>0.09</v>
      </c>
      <c r="ZL143" s="4">
        <v>0.09</v>
      </c>
      <c r="ZM143" s="764">
        <v>7.0000000000000007E-2</v>
      </c>
    </row>
    <row r="144" spans="1:700" hidden="1">
      <c r="A144" s="4" t="s">
        <v>982</v>
      </c>
      <c r="E144" s="4">
        <v>1</v>
      </c>
      <c r="F144" s="764">
        <v>0.03</v>
      </c>
      <c r="G144" s="772">
        <v>4465</v>
      </c>
      <c r="H144" s="772"/>
      <c r="I144" s="764">
        <f t="shared" si="8"/>
        <v>0.03</v>
      </c>
      <c r="AF144" s="4">
        <v>0.01</v>
      </c>
      <c r="AG144" s="4">
        <v>0.01</v>
      </c>
      <c r="AH144" s="4">
        <v>0.01</v>
      </c>
      <c r="AK144" s="4">
        <v>0.01</v>
      </c>
      <c r="AL144" s="4">
        <v>0.01</v>
      </c>
      <c r="AM144" s="4">
        <v>0</v>
      </c>
      <c r="QS144" s="4">
        <v>0</v>
      </c>
      <c r="QT144" s="4">
        <v>0</v>
      </c>
      <c r="QV144" s="4">
        <v>0</v>
      </c>
      <c r="QW144" s="4">
        <v>0</v>
      </c>
      <c r="QX144" s="4">
        <v>0</v>
      </c>
      <c r="QY144" s="4">
        <v>0</v>
      </c>
      <c r="QZ144" s="4">
        <v>0</v>
      </c>
      <c r="RA144" s="4">
        <v>0</v>
      </c>
      <c r="RC144" s="4">
        <v>0</v>
      </c>
      <c r="RD144" s="4">
        <v>0</v>
      </c>
      <c r="RE144" s="4">
        <v>0</v>
      </c>
      <c r="RF144" s="4">
        <v>0</v>
      </c>
      <c r="RG144" s="4">
        <v>0</v>
      </c>
      <c r="RH144" s="4">
        <v>0</v>
      </c>
      <c r="RJ144" s="4">
        <v>0</v>
      </c>
      <c r="RK144" s="4">
        <v>0</v>
      </c>
      <c r="RL144" s="4">
        <v>0</v>
      </c>
      <c r="RM144" s="4">
        <v>0</v>
      </c>
      <c r="RN144" s="4">
        <v>0</v>
      </c>
      <c r="RO144" s="4">
        <v>0</v>
      </c>
      <c r="RQ144" s="4">
        <v>0</v>
      </c>
      <c r="RR144" s="4">
        <v>0</v>
      </c>
      <c r="RS144" s="4">
        <v>0</v>
      </c>
      <c r="RT144" s="4">
        <v>0</v>
      </c>
      <c r="RU144" s="4">
        <v>0</v>
      </c>
      <c r="RV144" s="4">
        <v>0</v>
      </c>
      <c r="RX144" s="4">
        <v>0</v>
      </c>
      <c r="RY144" s="4">
        <v>0</v>
      </c>
      <c r="RZ144" s="4">
        <v>0</v>
      </c>
      <c r="SA144" s="4">
        <v>0</v>
      </c>
      <c r="SB144" s="4">
        <v>0</v>
      </c>
      <c r="SC144" s="4">
        <v>0</v>
      </c>
      <c r="SE144" s="4">
        <v>0</v>
      </c>
      <c r="SF144" s="4">
        <v>0</v>
      </c>
      <c r="SG144" s="4">
        <v>0</v>
      </c>
      <c r="SH144" s="4">
        <v>0</v>
      </c>
      <c r="SI144" s="4">
        <v>0</v>
      </c>
      <c r="SJ144" s="4">
        <v>0</v>
      </c>
      <c r="SP144" s="4">
        <v>0</v>
      </c>
      <c r="SQ144" s="4">
        <v>0</v>
      </c>
      <c r="SS144" s="4">
        <v>0</v>
      </c>
      <c r="ST144" s="4">
        <v>0</v>
      </c>
      <c r="SU144" s="4">
        <v>0</v>
      </c>
      <c r="SV144" s="4">
        <v>0</v>
      </c>
      <c r="SW144" s="4">
        <v>0</v>
      </c>
      <c r="SX144" s="4">
        <v>0</v>
      </c>
      <c r="SZ144" s="4">
        <v>0</v>
      </c>
      <c r="TA144" s="4">
        <v>0</v>
      </c>
      <c r="TB144" s="4">
        <v>0</v>
      </c>
      <c r="TC144" s="4">
        <v>0</v>
      </c>
      <c r="TD144" s="4">
        <v>0</v>
      </c>
      <c r="TE144" s="4">
        <v>0</v>
      </c>
      <c r="TG144" s="4">
        <v>0</v>
      </c>
      <c r="TH144" s="4">
        <v>0</v>
      </c>
      <c r="TI144" s="4">
        <v>0</v>
      </c>
      <c r="TJ144" s="4">
        <v>0</v>
      </c>
      <c r="TK144" s="4">
        <v>0</v>
      </c>
      <c r="TL144" s="4">
        <v>0</v>
      </c>
      <c r="TN144" s="4">
        <v>0</v>
      </c>
      <c r="TO144" s="4">
        <v>0</v>
      </c>
      <c r="TP144" s="4">
        <v>0</v>
      </c>
      <c r="TQ144" s="4">
        <v>0</v>
      </c>
      <c r="TR144" s="4">
        <v>0</v>
      </c>
      <c r="TS144" s="4">
        <v>0</v>
      </c>
      <c r="TU144" s="4">
        <v>0</v>
      </c>
      <c r="TV144" s="4">
        <v>0</v>
      </c>
      <c r="TW144" s="4">
        <v>0</v>
      </c>
      <c r="TX144" s="4">
        <v>0</v>
      </c>
      <c r="TY144" s="4">
        <v>0</v>
      </c>
      <c r="TZ144" s="4">
        <v>0</v>
      </c>
      <c r="UB144" s="4">
        <v>0</v>
      </c>
      <c r="UC144" s="4">
        <v>0</v>
      </c>
      <c r="UD144" s="4">
        <v>0</v>
      </c>
      <c r="UE144" s="4">
        <v>0</v>
      </c>
      <c r="UF144" s="4">
        <v>0</v>
      </c>
      <c r="UG144" s="4">
        <v>0</v>
      </c>
      <c r="UI144" s="4">
        <v>0</v>
      </c>
      <c r="UJ144" s="4">
        <v>0</v>
      </c>
      <c r="UK144" s="4">
        <v>0</v>
      </c>
      <c r="UL144" s="4">
        <v>0</v>
      </c>
      <c r="UM144" s="4">
        <v>0</v>
      </c>
      <c r="UN144" s="4">
        <v>0</v>
      </c>
      <c r="UP144" s="4">
        <v>0</v>
      </c>
      <c r="UQ144" s="4">
        <v>0</v>
      </c>
      <c r="UR144" s="4">
        <v>0</v>
      </c>
      <c r="US144" s="4">
        <v>0</v>
      </c>
      <c r="UT144" s="4">
        <v>0</v>
      </c>
      <c r="UU144" s="4">
        <v>0</v>
      </c>
      <c r="UW144" s="4">
        <v>0</v>
      </c>
      <c r="UX144" s="4">
        <v>0</v>
      </c>
      <c r="UY144" s="4">
        <v>0</v>
      </c>
      <c r="WI144" s="4">
        <v>0</v>
      </c>
      <c r="WJ144" s="4">
        <v>0.02</v>
      </c>
      <c r="WK144" s="4">
        <v>0.02</v>
      </c>
      <c r="WM144" s="4">
        <v>0.02</v>
      </c>
      <c r="WN144" s="4">
        <v>0.02</v>
      </c>
      <c r="WO144" s="4">
        <v>0.03</v>
      </c>
      <c r="WQ144" s="4">
        <v>0.03</v>
      </c>
      <c r="WR144" s="4">
        <v>0.03</v>
      </c>
      <c r="WT144" s="4">
        <v>0.03</v>
      </c>
      <c r="WU144" s="4">
        <v>0.03</v>
      </c>
      <c r="WV144" s="4">
        <v>0.03</v>
      </c>
      <c r="WW144" s="4">
        <v>0.03</v>
      </c>
      <c r="WX144" s="4">
        <v>0.03</v>
      </c>
      <c r="WY144" s="4">
        <v>0.02</v>
      </c>
      <c r="XA144" s="4">
        <v>0.01</v>
      </c>
      <c r="XB144" s="4">
        <v>0.01</v>
      </c>
      <c r="XC144" s="4">
        <v>0.01</v>
      </c>
      <c r="XD144" s="4">
        <v>0.01</v>
      </c>
      <c r="XE144" s="4">
        <v>0.02</v>
      </c>
      <c r="XF144" s="4">
        <v>0.04</v>
      </c>
      <c r="XH144" s="4">
        <v>0.04</v>
      </c>
      <c r="XI144" s="4">
        <v>0.04</v>
      </c>
      <c r="XJ144" s="4">
        <v>0.04</v>
      </c>
      <c r="XK144" s="4">
        <v>0.04</v>
      </c>
      <c r="XL144" s="4">
        <v>0.03</v>
      </c>
      <c r="ZC144" s="4">
        <v>0</v>
      </c>
      <c r="ZE144" s="4">
        <v>0.01</v>
      </c>
      <c r="ZF144" s="4">
        <v>0.01</v>
      </c>
      <c r="ZG144" s="4">
        <v>0.01</v>
      </c>
      <c r="ZH144" s="4">
        <v>0.01</v>
      </c>
      <c r="ZI144" s="4">
        <v>0.01</v>
      </c>
      <c r="ZJ144" s="4">
        <v>0.01</v>
      </c>
      <c r="ZL144" s="4">
        <v>0.01</v>
      </c>
      <c r="ZM144" s="764">
        <v>0.01</v>
      </c>
    </row>
    <row r="145" spans="1:700" hidden="1">
      <c r="A145" s="4" t="s">
        <v>983</v>
      </c>
      <c r="E145" s="4">
        <v>16</v>
      </c>
      <c r="F145" s="764">
        <v>0.48</v>
      </c>
      <c r="G145" s="772">
        <v>37600</v>
      </c>
      <c r="H145" s="772"/>
      <c r="I145" s="764">
        <f t="shared" si="8"/>
        <v>0.48</v>
      </c>
      <c r="AF145" s="4">
        <v>0.08</v>
      </c>
      <c r="AG145" s="4">
        <v>0.08</v>
      </c>
      <c r="AH145" s="4">
        <v>0.08</v>
      </c>
      <c r="AK145" s="4">
        <v>0.08</v>
      </c>
      <c r="AL145" s="4">
        <v>0.08</v>
      </c>
      <c r="AM145" s="4">
        <v>0.08</v>
      </c>
      <c r="QS145" s="4">
        <v>0.01</v>
      </c>
      <c r="QT145" s="4">
        <v>0.04</v>
      </c>
      <c r="QV145" s="4">
        <v>0.04</v>
      </c>
      <c r="QW145" s="4">
        <v>0.04</v>
      </c>
      <c r="QX145" s="4">
        <v>0.04</v>
      </c>
      <c r="QY145" s="4">
        <v>0.04</v>
      </c>
      <c r="QZ145" s="4">
        <v>0.04</v>
      </c>
      <c r="RA145" s="4">
        <v>0.04</v>
      </c>
      <c r="RC145" s="4">
        <v>0.04</v>
      </c>
      <c r="RD145" s="4">
        <v>0.04</v>
      </c>
      <c r="RE145" s="4">
        <v>0.04</v>
      </c>
      <c r="RF145" s="4">
        <v>0.04</v>
      </c>
      <c r="RG145" s="4">
        <v>0.04</v>
      </c>
      <c r="RH145" s="4">
        <v>0.04</v>
      </c>
      <c r="RJ145" s="4">
        <v>0.04</v>
      </c>
      <c r="RK145" s="4">
        <v>0.04</v>
      </c>
      <c r="RL145" s="4">
        <v>0.04</v>
      </c>
      <c r="RM145" s="4">
        <v>0.04</v>
      </c>
      <c r="RN145" s="4">
        <v>0.04</v>
      </c>
      <c r="RO145" s="4">
        <v>0.04</v>
      </c>
      <c r="RQ145" s="4">
        <v>0.04</v>
      </c>
      <c r="RR145" s="4">
        <v>0.04</v>
      </c>
      <c r="RS145" s="4">
        <v>0.04</v>
      </c>
      <c r="RT145" s="4">
        <v>0.04</v>
      </c>
      <c r="RU145" s="4">
        <v>0.04</v>
      </c>
      <c r="RV145" s="4">
        <v>0.04</v>
      </c>
      <c r="RX145" s="4">
        <v>0.04</v>
      </c>
      <c r="RY145" s="4">
        <v>0.04</v>
      </c>
      <c r="RZ145" s="4">
        <v>0.04</v>
      </c>
      <c r="SA145" s="4">
        <v>0.04</v>
      </c>
      <c r="SB145" s="4">
        <v>0.04</v>
      </c>
      <c r="SC145" s="4">
        <v>0.04</v>
      </c>
      <c r="SE145" s="4">
        <v>0.04</v>
      </c>
      <c r="SF145" s="4">
        <v>0.04</v>
      </c>
      <c r="SG145" s="4">
        <v>0.04</v>
      </c>
      <c r="SH145" s="4">
        <v>0.04</v>
      </c>
      <c r="SI145" s="4">
        <v>0.04</v>
      </c>
      <c r="SJ145" s="4">
        <v>0.04</v>
      </c>
      <c r="SP145" s="4">
        <v>0.04</v>
      </c>
      <c r="SQ145" s="4">
        <v>0.04</v>
      </c>
      <c r="SS145" s="4">
        <v>0.04</v>
      </c>
      <c r="ST145" s="4">
        <v>0.04</v>
      </c>
      <c r="SU145" s="4">
        <v>0.04</v>
      </c>
      <c r="SV145" s="4">
        <v>0.04</v>
      </c>
      <c r="SW145" s="4">
        <v>0.04</v>
      </c>
      <c r="SX145" s="4">
        <v>0.04</v>
      </c>
      <c r="SZ145" s="4">
        <v>0.04</v>
      </c>
      <c r="TA145" s="4">
        <v>0.04</v>
      </c>
      <c r="TB145" s="4">
        <v>0.04</v>
      </c>
      <c r="TC145" s="4">
        <v>0.04</v>
      </c>
      <c r="TD145" s="4">
        <v>0.04</v>
      </c>
      <c r="TE145" s="4">
        <v>0.04</v>
      </c>
      <c r="TG145" s="4">
        <v>0.04</v>
      </c>
      <c r="TH145" s="4">
        <v>0.04</v>
      </c>
      <c r="TI145" s="4">
        <v>0.04</v>
      </c>
      <c r="TJ145" s="4">
        <v>0.04</v>
      </c>
      <c r="TK145" s="4">
        <v>7.0000000000000007E-2</v>
      </c>
      <c r="TL145" s="4">
        <v>0.19</v>
      </c>
      <c r="TN145" s="4">
        <v>0.19</v>
      </c>
      <c r="TO145" s="4">
        <v>0.18</v>
      </c>
      <c r="TP145" s="4">
        <v>0.15</v>
      </c>
      <c r="TQ145" s="4">
        <v>0.15</v>
      </c>
      <c r="TR145" s="4">
        <v>0.15</v>
      </c>
      <c r="TS145" s="4">
        <v>0.15</v>
      </c>
      <c r="TU145" s="4">
        <v>0.15</v>
      </c>
      <c r="TV145" s="4">
        <v>0.15</v>
      </c>
      <c r="TW145" s="4">
        <v>0.15</v>
      </c>
      <c r="TX145" s="4">
        <v>0.15</v>
      </c>
      <c r="TY145" s="4">
        <v>0.15</v>
      </c>
      <c r="TZ145" s="4">
        <v>0.15</v>
      </c>
      <c r="UB145" s="4">
        <v>0.15</v>
      </c>
      <c r="UC145" s="4">
        <v>0.15</v>
      </c>
      <c r="UD145" s="4">
        <v>0.15</v>
      </c>
      <c r="UE145" s="4">
        <v>0.15</v>
      </c>
      <c r="UF145" s="4">
        <v>0.15</v>
      </c>
      <c r="UG145" s="4">
        <v>0.14000000000000001</v>
      </c>
      <c r="UI145" s="4">
        <v>0.09</v>
      </c>
      <c r="UJ145" s="4">
        <v>0.09</v>
      </c>
      <c r="UK145" s="4">
        <v>0.09</v>
      </c>
      <c r="UL145" s="4">
        <v>0.09</v>
      </c>
      <c r="UM145" s="4">
        <v>0.09</v>
      </c>
      <c r="UN145" s="4">
        <v>0.09</v>
      </c>
      <c r="UP145" s="4">
        <v>0.09</v>
      </c>
      <c r="UQ145" s="4">
        <v>0.12</v>
      </c>
      <c r="UR145" s="4">
        <v>0.21</v>
      </c>
      <c r="US145" s="4">
        <v>0.21</v>
      </c>
      <c r="UT145" s="4">
        <v>0.21</v>
      </c>
      <c r="UU145" s="4">
        <v>0.21</v>
      </c>
      <c r="UW145" s="4">
        <v>0.24</v>
      </c>
      <c r="UX145" s="4">
        <v>0.31</v>
      </c>
      <c r="UY145" s="4">
        <v>0.2</v>
      </c>
      <c r="UZ145" s="4">
        <v>0.17</v>
      </c>
      <c r="VA145" s="4">
        <v>0.18</v>
      </c>
      <c r="VB145" s="4">
        <v>0.22</v>
      </c>
      <c r="VD145" s="4">
        <v>0.18</v>
      </c>
      <c r="VE145" s="4">
        <v>0.05</v>
      </c>
      <c r="VF145" s="4">
        <v>0.05</v>
      </c>
      <c r="VG145" s="4">
        <v>0.05</v>
      </c>
      <c r="VH145" s="4">
        <v>0.04</v>
      </c>
      <c r="VI145" s="4">
        <v>0.04</v>
      </c>
      <c r="VK145" s="4">
        <v>0.04</v>
      </c>
      <c r="VL145" s="4">
        <v>0.04</v>
      </c>
      <c r="VM145" s="4">
        <v>0.06</v>
      </c>
      <c r="VN145" s="4">
        <v>0.09</v>
      </c>
      <c r="VO145" s="4">
        <v>7.0000000000000007E-2</v>
      </c>
      <c r="VP145" s="4">
        <v>7.0000000000000007E-2</v>
      </c>
      <c r="VR145" s="4">
        <v>7.0000000000000007E-2</v>
      </c>
      <c r="VS145" s="4">
        <v>7.0000000000000007E-2</v>
      </c>
      <c r="VT145" s="4">
        <v>0.1</v>
      </c>
      <c r="VU145" s="4">
        <v>0.19</v>
      </c>
      <c r="VV145" s="4">
        <v>0.23</v>
      </c>
      <c r="VW145" s="4">
        <v>0.23</v>
      </c>
      <c r="VY145" s="4">
        <v>0.2</v>
      </c>
      <c r="VZ145" s="4">
        <v>0.1</v>
      </c>
      <c r="WA145" s="4">
        <v>0.1</v>
      </c>
      <c r="WB145" s="4">
        <v>0.1</v>
      </c>
      <c r="WC145" s="4">
        <v>0.1</v>
      </c>
      <c r="WD145" s="4">
        <v>0.1</v>
      </c>
      <c r="WF145" s="4">
        <v>0.13</v>
      </c>
      <c r="WG145" s="4">
        <v>0.13</v>
      </c>
      <c r="WH145" s="4">
        <v>0.13</v>
      </c>
      <c r="WI145" s="4">
        <v>0.14000000000000001</v>
      </c>
      <c r="WJ145" s="4">
        <v>0.16</v>
      </c>
      <c r="WK145" s="4">
        <v>0.15</v>
      </c>
      <c r="WM145" s="4">
        <v>0.11</v>
      </c>
      <c r="WN145" s="4">
        <v>0.11</v>
      </c>
      <c r="WO145" s="4">
        <v>0.1</v>
      </c>
      <c r="WQ145" s="4">
        <v>0.1</v>
      </c>
      <c r="WR145" s="4">
        <v>0.1</v>
      </c>
      <c r="WT145" s="4">
        <v>0.1</v>
      </c>
      <c r="WU145" s="4">
        <v>0.11</v>
      </c>
      <c r="WV145" s="4">
        <v>0.13</v>
      </c>
      <c r="WW145" s="4">
        <v>0.13</v>
      </c>
      <c r="WX145" s="4">
        <v>0.13</v>
      </c>
      <c r="WY145" s="4">
        <v>0.13</v>
      </c>
      <c r="XA145" s="4">
        <v>0.13</v>
      </c>
      <c r="XB145" s="4">
        <v>0.15</v>
      </c>
      <c r="XC145" s="4">
        <v>0.2</v>
      </c>
      <c r="XD145" s="4">
        <v>0.2</v>
      </c>
      <c r="XE145" s="4">
        <v>0.2</v>
      </c>
      <c r="XF145" s="4">
        <v>0.2</v>
      </c>
      <c r="XH145" s="4">
        <v>0.2</v>
      </c>
      <c r="XI145" s="4">
        <v>0.15</v>
      </c>
      <c r="ZC145" s="4">
        <v>0.05</v>
      </c>
      <c r="ZE145" s="4">
        <v>0.2</v>
      </c>
      <c r="ZF145" s="4">
        <v>0.2</v>
      </c>
      <c r="ZG145" s="4">
        <v>0.2</v>
      </c>
      <c r="ZH145" s="4">
        <v>0.2</v>
      </c>
      <c r="ZI145" s="4">
        <v>0.2</v>
      </c>
      <c r="ZJ145" s="4">
        <v>0.2</v>
      </c>
      <c r="ZL145" s="4">
        <v>0.2</v>
      </c>
      <c r="ZM145" s="764">
        <v>0.15</v>
      </c>
    </row>
    <row r="146" spans="1:700" hidden="1">
      <c r="A146" s="4" t="s">
        <v>917</v>
      </c>
      <c r="E146" s="4">
        <v>220</v>
      </c>
      <c r="F146" s="764">
        <v>6.6</v>
      </c>
      <c r="G146" s="772">
        <v>66000</v>
      </c>
      <c r="H146" s="772"/>
      <c r="I146" s="764">
        <f t="shared" si="8"/>
        <v>6.6</v>
      </c>
      <c r="AB146" s="4">
        <v>1.1000000000000001</v>
      </c>
      <c r="AD146" s="4">
        <v>1.1000000000000001</v>
      </c>
      <c r="AE146" s="4">
        <v>1.1000000000000001</v>
      </c>
      <c r="AF146" s="4">
        <v>1.1000000000000001</v>
      </c>
      <c r="AG146" s="4">
        <v>1.1000000000000001</v>
      </c>
      <c r="AH146" s="4">
        <v>1.1000000000000001</v>
      </c>
      <c r="SC146" s="4">
        <v>0.16</v>
      </c>
      <c r="SE146" s="4">
        <v>0.63</v>
      </c>
      <c r="SF146" s="4">
        <v>0.63</v>
      </c>
      <c r="SG146" s="4">
        <v>0.63</v>
      </c>
      <c r="SH146" s="4">
        <v>0.63</v>
      </c>
      <c r="SI146" s="4">
        <v>0.63</v>
      </c>
      <c r="SJ146" s="4">
        <v>0.63</v>
      </c>
      <c r="SP146" s="4">
        <v>0.63</v>
      </c>
      <c r="SQ146" s="4">
        <v>0.63</v>
      </c>
      <c r="SS146" s="4">
        <v>0.63</v>
      </c>
      <c r="ST146" s="4">
        <v>0.63</v>
      </c>
      <c r="SU146" s="4">
        <v>0.63</v>
      </c>
      <c r="SV146" s="4">
        <v>0.63</v>
      </c>
      <c r="SW146" s="4">
        <v>0.63</v>
      </c>
      <c r="SX146" s="4">
        <v>0.63</v>
      </c>
      <c r="SZ146" s="4">
        <v>0.63</v>
      </c>
      <c r="TA146" s="4">
        <v>0.63</v>
      </c>
      <c r="TB146" s="4">
        <v>0.63</v>
      </c>
      <c r="TC146" s="4">
        <v>0.63</v>
      </c>
      <c r="TD146" s="4">
        <v>0.63</v>
      </c>
      <c r="TE146" s="4">
        <v>0.63</v>
      </c>
      <c r="TG146" s="4">
        <v>0.63</v>
      </c>
      <c r="TH146" s="4">
        <v>0.63</v>
      </c>
      <c r="TI146" s="4">
        <v>0.63</v>
      </c>
      <c r="TJ146" s="4">
        <v>0.63</v>
      </c>
      <c r="TK146" s="4">
        <v>0.63</v>
      </c>
      <c r="TL146" s="4">
        <v>0.63</v>
      </c>
      <c r="TN146" s="4">
        <v>0.63</v>
      </c>
      <c r="TO146" s="4">
        <v>0.63</v>
      </c>
      <c r="TP146" s="4">
        <v>0.63</v>
      </c>
      <c r="TQ146" s="4">
        <v>0.63</v>
      </c>
      <c r="TR146" s="4">
        <v>0.63</v>
      </c>
      <c r="TS146" s="4">
        <v>0.63</v>
      </c>
      <c r="TU146" s="4">
        <v>0.63</v>
      </c>
      <c r="TV146" s="4">
        <v>0.63</v>
      </c>
      <c r="TW146" s="4">
        <v>0.63</v>
      </c>
      <c r="TX146" s="4">
        <v>0.63</v>
      </c>
      <c r="TY146" s="4">
        <v>0.63</v>
      </c>
      <c r="TZ146" s="4">
        <v>0.63</v>
      </c>
      <c r="UB146" s="4">
        <v>0.63</v>
      </c>
      <c r="UC146" s="4">
        <v>0.63</v>
      </c>
      <c r="UD146" s="4">
        <v>0.63</v>
      </c>
      <c r="UE146" s="4">
        <v>0.63</v>
      </c>
      <c r="UF146" s="4">
        <v>0.63</v>
      </c>
      <c r="UG146" s="4">
        <v>0.63</v>
      </c>
      <c r="UI146" s="4">
        <v>0.63</v>
      </c>
      <c r="UJ146" s="4">
        <v>0.63</v>
      </c>
      <c r="UK146" s="4">
        <v>0.63</v>
      </c>
      <c r="UL146" s="4">
        <v>0.63</v>
      </c>
      <c r="UM146" s="4">
        <v>0.63</v>
      </c>
      <c r="UN146" s="4">
        <v>0.63</v>
      </c>
      <c r="UP146" s="4">
        <v>0.63</v>
      </c>
      <c r="UQ146" s="4">
        <v>0.63</v>
      </c>
      <c r="UR146" s="4">
        <v>0.63</v>
      </c>
      <c r="US146" s="4">
        <v>0.63</v>
      </c>
      <c r="UT146" s="4">
        <v>0.63</v>
      </c>
      <c r="UU146" s="4">
        <v>0.63</v>
      </c>
      <c r="UW146" s="4">
        <v>0.63</v>
      </c>
      <c r="UX146" s="4">
        <v>0.63</v>
      </c>
      <c r="UY146" s="4">
        <v>0.63</v>
      </c>
      <c r="UZ146" s="4">
        <v>0.63</v>
      </c>
      <c r="VA146" s="4">
        <v>0.63</v>
      </c>
      <c r="VB146" s="4">
        <v>0.63</v>
      </c>
      <c r="VD146" s="4">
        <v>0.63</v>
      </c>
      <c r="VE146" s="4">
        <v>0.63</v>
      </c>
      <c r="VF146" s="4">
        <v>0.63</v>
      </c>
      <c r="VG146" s="4">
        <v>0.63</v>
      </c>
      <c r="VH146" s="4">
        <v>0.63</v>
      </c>
      <c r="VI146" s="4">
        <v>0.63</v>
      </c>
      <c r="VK146" s="4">
        <v>0.63</v>
      </c>
      <c r="VL146" s="4">
        <v>0.47</v>
      </c>
      <c r="VT146" s="4">
        <v>1.1100000000000001</v>
      </c>
      <c r="VU146" s="4">
        <v>4.42</v>
      </c>
      <c r="VV146" s="4">
        <v>4.42</v>
      </c>
      <c r="VW146" s="4">
        <v>4.42</v>
      </c>
      <c r="VY146" s="4">
        <v>4.42</v>
      </c>
      <c r="VZ146" s="4">
        <v>4.05</v>
      </c>
      <c r="WA146" s="4">
        <v>2.95</v>
      </c>
      <c r="WB146" s="4">
        <v>2.95</v>
      </c>
      <c r="WC146" s="4">
        <v>2.95</v>
      </c>
      <c r="WD146" s="4">
        <v>2.95</v>
      </c>
      <c r="WF146" s="4">
        <v>4.84</v>
      </c>
      <c r="WG146" s="4">
        <v>10.53</v>
      </c>
      <c r="WH146" s="4">
        <v>10.53</v>
      </c>
      <c r="WI146" s="4">
        <v>10.53</v>
      </c>
      <c r="WJ146" s="4">
        <v>10.53</v>
      </c>
      <c r="WK146" s="4">
        <v>10.53</v>
      </c>
      <c r="WM146" s="4">
        <v>10.53</v>
      </c>
      <c r="WN146" s="4">
        <v>8.6300000000000008</v>
      </c>
      <c r="WO146" s="4">
        <v>2.95</v>
      </c>
      <c r="WQ146" s="4">
        <v>2.95</v>
      </c>
      <c r="WR146" s="4">
        <v>2.95</v>
      </c>
      <c r="WT146" s="4">
        <v>2.95</v>
      </c>
      <c r="WU146" s="4">
        <v>3</v>
      </c>
      <c r="WV146" s="4">
        <v>3.16</v>
      </c>
      <c r="WW146" s="4">
        <v>3.16</v>
      </c>
      <c r="WX146" s="4">
        <v>3.16</v>
      </c>
      <c r="WY146" s="4">
        <v>3.16</v>
      </c>
      <c r="XA146" s="4">
        <v>3.16</v>
      </c>
      <c r="XB146" s="4">
        <v>3.16</v>
      </c>
      <c r="XC146" s="4">
        <v>2.37</v>
      </c>
      <c r="ZC146" s="4">
        <v>0.69</v>
      </c>
      <c r="ZE146" s="4">
        <v>2.75</v>
      </c>
      <c r="ZF146" s="4">
        <v>2.75</v>
      </c>
      <c r="ZG146" s="4">
        <v>2.75</v>
      </c>
      <c r="ZH146" s="4">
        <v>2.75</v>
      </c>
      <c r="ZI146" s="4">
        <v>2.75</v>
      </c>
      <c r="ZJ146" s="4">
        <v>2.75</v>
      </c>
      <c r="ZL146" s="4">
        <v>2.75</v>
      </c>
      <c r="ZM146" s="764">
        <v>2.06</v>
      </c>
    </row>
    <row r="147" spans="1:700" hidden="1">
      <c r="A147" s="4" t="s">
        <v>918</v>
      </c>
      <c r="E147" s="4">
        <v>4100</v>
      </c>
      <c r="F147" s="764">
        <v>129.13999999999999</v>
      </c>
      <c r="G147" s="772">
        <v>1845000</v>
      </c>
      <c r="H147" s="772"/>
      <c r="I147" s="764">
        <f t="shared" si="8"/>
        <v>129.13999999999999</v>
      </c>
      <c r="AB147" s="4">
        <v>20.5</v>
      </c>
      <c r="AD147" s="4">
        <v>20.5</v>
      </c>
      <c r="AE147" s="4">
        <v>20.5</v>
      </c>
      <c r="AF147" s="4">
        <v>20.5</v>
      </c>
      <c r="AG147" s="4">
        <v>20.5</v>
      </c>
      <c r="AH147" s="4">
        <v>20.5</v>
      </c>
      <c r="SC147" s="4">
        <v>2.93</v>
      </c>
      <c r="SE147" s="4">
        <v>11.71</v>
      </c>
      <c r="SF147" s="4">
        <v>11.71</v>
      </c>
      <c r="SG147" s="4">
        <v>11.71</v>
      </c>
      <c r="SH147" s="4">
        <v>11.71</v>
      </c>
      <c r="SI147" s="4">
        <v>11.71</v>
      </c>
      <c r="SJ147" s="4">
        <v>11.71</v>
      </c>
      <c r="SP147" s="4">
        <v>11.71</v>
      </c>
      <c r="SQ147" s="4">
        <v>11.71</v>
      </c>
      <c r="SS147" s="4">
        <v>11.71</v>
      </c>
      <c r="ST147" s="4">
        <v>11.71</v>
      </c>
      <c r="SU147" s="4">
        <v>11.71</v>
      </c>
      <c r="SV147" s="4">
        <v>11.71</v>
      </c>
      <c r="SW147" s="4">
        <v>11.71</v>
      </c>
      <c r="SX147" s="4">
        <v>11.71</v>
      </c>
      <c r="SZ147" s="4">
        <v>19.89</v>
      </c>
      <c r="TA147" s="4">
        <v>44.42</v>
      </c>
      <c r="TB147" s="4">
        <v>44.42</v>
      </c>
      <c r="TC147" s="4">
        <v>44.42</v>
      </c>
      <c r="TD147" s="4">
        <v>44.42</v>
      </c>
      <c r="TE147" s="4">
        <v>49.87</v>
      </c>
      <c r="TG147" s="4">
        <v>66.22</v>
      </c>
      <c r="TH147" s="4">
        <v>98.02</v>
      </c>
      <c r="TI147" s="4">
        <v>193.41</v>
      </c>
      <c r="TJ147" s="4">
        <v>193.41</v>
      </c>
      <c r="TK147" s="4">
        <v>152.53</v>
      </c>
      <c r="TL147" s="4">
        <v>29.88</v>
      </c>
      <c r="TN147" s="4">
        <v>29.88</v>
      </c>
      <c r="TO147" s="4">
        <v>29.88</v>
      </c>
      <c r="TP147" s="4">
        <v>29.88</v>
      </c>
      <c r="TQ147" s="4">
        <v>29.88</v>
      </c>
      <c r="TR147" s="4">
        <v>30.45</v>
      </c>
      <c r="TS147" s="4">
        <v>32.159999999999997</v>
      </c>
      <c r="TU147" s="4">
        <v>32.159999999999997</v>
      </c>
      <c r="TV147" s="4">
        <v>32.159999999999997</v>
      </c>
      <c r="TW147" s="4">
        <v>32.159999999999997</v>
      </c>
      <c r="TX147" s="4">
        <v>32.159999999999997</v>
      </c>
      <c r="TY147" s="4">
        <v>32.159999999999997</v>
      </c>
      <c r="TZ147" s="4">
        <v>32.159999999999997</v>
      </c>
      <c r="UB147" s="4">
        <v>27.04</v>
      </c>
      <c r="UC147" s="4">
        <v>11.71</v>
      </c>
      <c r="UD147" s="4">
        <v>11.71</v>
      </c>
      <c r="UE147" s="4">
        <v>11.71</v>
      </c>
      <c r="UF147" s="4">
        <v>11.71</v>
      </c>
      <c r="UG147" s="4">
        <v>11.71</v>
      </c>
      <c r="UI147" s="4">
        <v>11.71</v>
      </c>
      <c r="UJ147" s="4">
        <v>11.71</v>
      </c>
      <c r="UK147" s="4">
        <v>11.71</v>
      </c>
      <c r="UL147" s="4">
        <v>14.78</v>
      </c>
      <c r="UM147" s="4">
        <v>23.99</v>
      </c>
      <c r="UN147" s="4">
        <v>23.99</v>
      </c>
      <c r="UP147" s="4">
        <v>23.99</v>
      </c>
      <c r="UQ147" s="4">
        <v>23.99</v>
      </c>
      <c r="UR147" s="4">
        <v>26.03</v>
      </c>
      <c r="US147" s="4">
        <v>32.17</v>
      </c>
      <c r="UT147" s="4">
        <v>52.62</v>
      </c>
      <c r="UU147" s="4">
        <v>113.98</v>
      </c>
      <c r="UW147" s="4">
        <v>93.53</v>
      </c>
      <c r="UX147" s="4">
        <v>32.17</v>
      </c>
      <c r="UY147" s="4">
        <v>34.729999999999997</v>
      </c>
      <c r="UZ147" s="4">
        <v>46.22</v>
      </c>
      <c r="VA147" s="4">
        <v>50.03</v>
      </c>
      <c r="VB147" s="4">
        <v>27.02</v>
      </c>
      <c r="VD147" s="4">
        <v>27.02</v>
      </c>
      <c r="VE147" s="4">
        <v>27.02</v>
      </c>
      <c r="VF147" s="4">
        <v>27.02</v>
      </c>
      <c r="VG147" s="4">
        <v>27.02</v>
      </c>
      <c r="VH147" s="4">
        <v>27.02</v>
      </c>
      <c r="VI147" s="4">
        <v>27.02</v>
      </c>
      <c r="VK147" s="4">
        <v>27.02</v>
      </c>
      <c r="VL147" s="4">
        <v>24.09</v>
      </c>
      <c r="VM147" s="4">
        <v>15.48</v>
      </c>
      <c r="VN147" s="4">
        <v>16.03</v>
      </c>
      <c r="VO147" s="4">
        <v>16.03</v>
      </c>
      <c r="VP147" s="4">
        <v>16.03</v>
      </c>
      <c r="VR147" s="4">
        <v>16.03</v>
      </c>
      <c r="VS147" s="4">
        <v>16.03</v>
      </c>
      <c r="VT147" s="4">
        <v>16.03</v>
      </c>
      <c r="VU147" s="4">
        <v>27.61</v>
      </c>
      <c r="VV147" s="4">
        <v>62.34</v>
      </c>
      <c r="VW147" s="4">
        <v>62.34</v>
      </c>
      <c r="VY147" s="4">
        <v>62.34</v>
      </c>
      <c r="VZ147" s="4">
        <v>63.52</v>
      </c>
      <c r="WA147" s="4">
        <v>67.05</v>
      </c>
      <c r="WB147" s="4">
        <v>67.05</v>
      </c>
      <c r="WC147" s="4">
        <v>67.05</v>
      </c>
      <c r="WD147" s="4">
        <v>66.66</v>
      </c>
      <c r="WF147" s="4">
        <v>53.9</v>
      </c>
      <c r="WG147" s="4">
        <v>19.170000000000002</v>
      </c>
      <c r="WH147" s="4">
        <v>19.170000000000002</v>
      </c>
      <c r="WI147" s="4">
        <v>21.52</v>
      </c>
      <c r="WJ147" s="4">
        <v>28.59</v>
      </c>
      <c r="WK147" s="4">
        <v>28.59</v>
      </c>
      <c r="WM147" s="4">
        <v>28.59</v>
      </c>
      <c r="WN147" s="4">
        <v>29.25</v>
      </c>
      <c r="WO147" s="4">
        <v>28.9</v>
      </c>
      <c r="WQ147" s="4">
        <v>21.84</v>
      </c>
      <c r="WR147" s="4">
        <v>21.84</v>
      </c>
      <c r="WT147" s="4">
        <v>21.84</v>
      </c>
      <c r="WU147" s="4">
        <v>21.84</v>
      </c>
      <c r="WV147" s="4">
        <v>21.84</v>
      </c>
      <c r="WW147" s="4">
        <v>21.84</v>
      </c>
      <c r="WX147" s="4">
        <v>21.84</v>
      </c>
      <c r="WY147" s="4">
        <v>17.170000000000002</v>
      </c>
      <c r="XA147" s="4">
        <v>3.14</v>
      </c>
      <c r="XB147" s="4">
        <v>2.35</v>
      </c>
      <c r="ZC147" s="4">
        <v>12.81</v>
      </c>
      <c r="ZE147" s="4">
        <v>51.25</v>
      </c>
      <c r="ZF147" s="4">
        <v>51.25</v>
      </c>
      <c r="ZG147" s="4">
        <v>51.25</v>
      </c>
      <c r="ZH147" s="4">
        <v>51.25</v>
      </c>
      <c r="ZI147" s="4">
        <v>51.25</v>
      </c>
      <c r="ZJ147" s="4">
        <v>51.25</v>
      </c>
      <c r="ZL147" s="4">
        <v>51.25</v>
      </c>
      <c r="ZM147" s="764">
        <v>38.44</v>
      </c>
    </row>
    <row r="148" spans="1:700" hidden="1">
      <c r="A148" s="4" t="s">
        <v>984</v>
      </c>
      <c r="E148" s="4">
        <v>320</v>
      </c>
      <c r="F148" s="764">
        <v>9.6</v>
      </c>
      <c r="G148" s="772">
        <v>70400</v>
      </c>
      <c r="H148" s="772"/>
      <c r="I148" s="764">
        <f t="shared" si="8"/>
        <v>9.6</v>
      </c>
      <c r="AB148" s="4">
        <v>1.6</v>
      </c>
      <c r="AD148" s="4">
        <v>1.6</v>
      </c>
      <c r="AE148" s="4">
        <v>1.6</v>
      </c>
      <c r="AF148" s="4">
        <v>1.6</v>
      </c>
      <c r="AG148" s="4">
        <v>1.6</v>
      </c>
      <c r="AH148" s="4">
        <v>1.6</v>
      </c>
      <c r="SC148" s="4">
        <v>0.23</v>
      </c>
      <c r="SE148" s="4">
        <v>0.91</v>
      </c>
      <c r="SF148" s="4">
        <v>0.91</v>
      </c>
      <c r="SG148" s="4">
        <v>0.91</v>
      </c>
      <c r="SH148" s="4">
        <v>0.91</v>
      </c>
      <c r="SI148" s="4">
        <v>0.91</v>
      </c>
      <c r="SJ148" s="4">
        <v>0.91</v>
      </c>
      <c r="SP148" s="4">
        <v>0.91</v>
      </c>
      <c r="SQ148" s="4">
        <v>0.91</v>
      </c>
      <c r="SS148" s="4">
        <v>0.91</v>
      </c>
      <c r="ST148" s="4">
        <v>1.6</v>
      </c>
      <c r="SU148" s="4">
        <v>3.66</v>
      </c>
      <c r="SV148" s="4">
        <v>3.66</v>
      </c>
      <c r="SW148" s="4">
        <v>3.66</v>
      </c>
      <c r="SX148" s="4">
        <v>3.66</v>
      </c>
      <c r="SZ148" s="4">
        <v>3.43</v>
      </c>
      <c r="TA148" s="4">
        <v>2.74</v>
      </c>
      <c r="TB148" s="4">
        <v>2.74</v>
      </c>
      <c r="TC148" s="4">
        <v>2.74</v>
      </c>
      <c r="TD148" s="4">
        <v>2.74</v>
      </c>
      <c r="TE148" s="4">
        <v>3.92</v>
      </c>
      <c r="TG148" s="4">
        <v>7.45</v>
      </c>
      <c r="TH148" s="4">
        <v>7.45</v>
      </c>
      <c r="TI148" s="4">
        <v>7.45</v>
      </c>
      <c r="TJ148" s="4">
        <v>7.45</v>
      </c>
      <c r="TK148" s="4">
        <v>7.45</v>
      </c>
      <c r="TL148" s="4">
        <v>7.45</v>
      </c>
      <c r="TN148" s="4">
        <v>6.27</v>
      </c>
      <c r="TO148" s="4">
        <v>2.74</v>
      </c>
      <c r="TP148" s="4">
        <v>2.74</v>
      </c>
      <c r="TQ148" s="4">
        <v>2.74</v>
      </c>
      <c r="TR148" s="4">
        <v>2.74</v>
      </c>
      <c r="TS148" s="4">
        <v>2.71</v>
      </c>
      <c r="TU148" s="4">
        <v>2.63</v>
      </c>
      <c r="TV148" s="4">
        <v>2.63</v>
      </c>
      <c r="TW148" s="4">
        <v>2.63</v>
      </c>
      <c r="TX148" s="4">
        <v>2.63</v>
      </c>
      <c r="TY148" s="4">
        <v>2.63</v>
      </c>
      <c r="TZ148" s="4">
        <v>2.63</v>
      </c>
      <c r="UB148" s="4">
        <v>2.63</v>
      </c>
      <c r="UC148" s="4">
        <v>2.2000000000000002</v>
      </c>
      <c r="UD148" s="4">
        <v>0.91</v>
      </c>
      <c r="UE148" s="4">
        <v>0.91</v>
      </c>
      <c r="UF148" s="4">
        <v>1.89</v>
      </c>
      <c r="UG148" s="4">
        <v>3.85</v>
      </c>
      <c r="UI148" s="4">
        <v>0.91</v>
      </c>
      <c r="UJ148" s="4">
        <v>0.91</v>
      </c>
      <c r="UK148" s="4">
        <v>0.91</v>
      </c>
      <c r="UL148" s="4">
        <v>1.1299999999999999</v>
      </c>
      <c r="UM148" s="4">
        <v>1.79</v>
      </c>
      <c r="UN148" s="4">
        <v>1.79</v>
      </c>
      <c r="UP148" s="4">
        <v>2.38</v>
      </c>
      <c r="UQ148" s="4">
        <v>4.18</v>
      </c>
      <c r="UR148" s="4">
        <v>4.5999999999999996</v>
      </c>
      <c r="US148" s="4">
        <v>5.86</v>
      </c>
      <c r="UT148" s="4">
        <v>5.15</v>
      </c>
      <c r="UU148" s="4">
        <v>3.03</v>
      </c>
      <c r="UW148" s="4">
        <v>3.03</v>
      </c>
      <c r="UX148" s="4">
        <v>3.03</v>
      </c>
      <c r="UY148" s="4">
        <v>3.03</v>
      </c>
      <c r="UZ148" s="4">
        <v>2.94</v>
      </c>
      <c r="VA148" s="4">
        <v>2.71</v>
      </c>
      <c r="VB148" s="4">
        <v>2.87</v>
      </c>
      <c r="VD148" s="4">
        <v>2.87</v>
      </c>
      <c r="VE148" s="4">
        <v>2.87</v>
      </c>
      <c r="VF148" s="4">
        <v>2.87</v>
      </c>
      <c r="VG148" s="4">
        <v>3.95</v>
      </c>
      <c r="VH148" s="4">
        <v>7</v>
      </c>
      <c r="VI148" s="4">
        <v>6.51</v>
      </c>
      <c r="VK148" s="4">
        <v>6.51</v>
      </c>
      <c r="VL148" s="4">
        <v>6.29</v>
      </c>
      <c r="VM148" s="4">
        <v>5.6</v>
      </c>
      <c r="VN148" s="4">
        <v>5.74</v>
      </c>
      <c r="VO148" s="4">
        <v>5.14</v>
      </c>
      <c r="VP148" s="4">
        <v>2.12</v>
      </c>
      <c r="VR148" s="4">
        <v>2.12</v>
      </c>
      <c r="VS148" s="4">
        <v>2.12</v>
      </c>
      <c r="VT148" s="4">
        <v>2.06</v>
      </c>
      <c r="VU148" s="4">
        <v>1.97</v>
      </c>
      <c r="VV148" s="4">
        <v>2.27</v>
      </c>
      <c r="VW148" s="4">
        <v>2.27</v>
      </c>
      <c r="VY148" s="4">
        <v>2.27</v>
      </c>
      <c r="VZ148" s="4">
        <v>2.27</v>
      </c>
      <c r="WA148" s="4">
        <v>2.48</v>
      </c>
      <c r="WB148" s="4">
        <v>2.62</v>
      </c>
      <c r="WC148" s="4">
        <v>1.1499999999999999</v>
      </c>
      <c r="WD148" s="4">
        <v>1.1499999999999999</v>
      </c>
      <c r="WF148" s="4">
        <v>1.1499999999999999</v>
      </c>
      <c r="WG148" s="4">
        <v>1.1499999999999999</v>
      </c>
      <c r="WH148" s="4">
        <v>1.1499999999999999</v>
      </c>
      <c r="WI148" s="4">
        <v>1.1499999999999999</v>
      </c>
      <c r="WJ148" s="4">
        <v>0.94</v>
      </c>
      <c r="WK148" s="4">
        <v>0.31</v>
      </c>
      <c r="WM148" s="4">
        <v>0.31</v>
      </c>
      <c r="WN148" s="4">
        <v>0.31</v>
      </c>
      <c r="WO148" s="4">
        <v>0.31</v>
      </c>
      <c r="WQ148" s="4">
        <v>0.31</v>
      </c>
      <c r="WR148" s="4">
        <v>0.32</v>
      </c>
      <c r="WT148" s="4">
        <v>0.35</v>
      </c>
      <c r="WU148" s="4">
        <v>0.35</v>
      </c>
      <c r="WV148" s="4">
        <v>0.35</v>
      </c>
      <c r="WW148" s="4">
        <v>0.35</v>
      </c>
      <c r="WX148" s="4">
        <v>0.35</v>
      </c>
      <c r="WY148" s="4">
        <v>0.35</v>
      </c>
      <c r="XA148" s="4">
        <v>0.35</v>
      </c>
      <c r="XB148" s="4">
        <v>0.26</v>
      </c>
      <c r="ZC148" s="4">
        <v>1</v>
      </c>
      <c r="ZE148" s="4">
        <v>4</v>
      </c>
      <c r="ZF148" s="4">
        <v>4</v>
      </c>
      <c r="ZG148" s="4">
        <v>4</v>
      </c>
      <c r="ZH148" s="4">
        <v>4</v>
      </c>
      <c r="ZI148" s="4">
        <v>4</v>
      </c>
      <c r="ZJ148" s="4">
        <v>4</v>
      </c>
      <c r="ZL148" s="4">
        <v>4</v>
      </c>
      <c r="ZM148" s="764">
        <v>3</v>
      </c>
    </row>
    <row r="149" spans="1:700" hidden="1">
      <c r="A149" s="4" t="s">
        <v>985</v>
      </c>
      <c r="E149" s="4">
        <v>3</v>
      </c>
      <c r="F149" s="764">
        <v>0.09</v>
      </c>
      <c r="G149" s="772">
        <v>8460</v>
      </c>
      <c r="H149" s="772"/>
      <c r="I149" s="764">
        <f t="shared" si="8"/>
        <v>0.09</v>
      </c>
      <c r="AF149" s="4">
        <v>0.02</v>
      </c>
      <c r="AG149" s="4">
        <v>0.02</v>
      </c>
      <c r="AH149" s="4">
        <v>0.02</v>
      </c>
      <c r="AK149" s="4">
        <v>0.02</v>
      </c>
      <c r="AL149" s="4">
        <v>0.02</v>
      </c>
      <c r="AM149" s="4">
        <v>0.02</v>
      </c>
      <c r="QS149" s="4">
        <v>0</v>
      </c>
      <c r="QT149" s="4">
        <v>0.01</v>
      </c>
      <c r="QV149" s="4">
        <v>0.01</v>
      </c>
      <c r="QW149" s="4">
        <v>0.01</v>
      </c>
      <c r="QX149" s="4">
        <v>0.01</v>
      </c>
      <c r="QY149" s="4">
        <v>0.01</v>
      </c>
      <c r="QZ149" s="4">
        <v>0.01</v>
      </c>
      <c r="RA149" s="4">
        <v>0.01</v>
      </c>
      <c r="RC149" s="4">
        <v>0.01</v>
      </c>
      <c r="RD149" s="4">
        <v>0.01</v>
      </c>
      <c r="RE149" s="4">
        <v>0.01</v>
      </c>
      <c r="RF149" s="4">
        <v>0.01</v>
      </c>
      <c r="RG149" s="4">
        <v>0.01</v>
      </c>
      <c r="RH149" s="4">
        <v>0.01</v>
      </c>
      <c r="RJ149" s="4">
        <v>0.01</v>
      </c>
      <c r="RK149" s="4">
        <v>0.01</v>
      </c>
      <c r="RL149" s="4">
        <v>0.01</v>
      </c>
      <c r="RM149" s="4">
        <v>0.01</v>
      </c>
      <c r="RN149" s="4">
        <v>0.01</v>
      </c>
      <c r="RO149" s="4">
        <v>0.01</v>
      </c>
      <c r="RQ149" s="4">
        <v>0.01</v>
      </c>
      <c r="RR149" s="4">
        <v>0.01</v>
      </c>
      <c r="RS149" s="4">
        <v>0.01</v>
      </c>
      <c r="RT149" s="4">
        <v>0.01</v>
      </c>
      <c r="RU149" s="4">
        <v>0.01</v>
      </c>
      <c r="RV149" s="4">
        <v>0.01</v>
      </c>
      <c r="RX149" s="4">
        <v>0.01</v>
      </c>
      <c r="RY149" s="4">
        <v>0.01</v>
      </c>
      <c r="RZ149" s="4">
        <v>0.01</v>
      </c>
      <c r="SA149" s="4">
        <v>0.01</v>
      </c>
      <c r="SB149" s="4">
        <v>0.01</v>
      </c>
      <c r="SC149" s="4">
        <v>0.01</v>
      </c>
      <c r="SE149" s="4">
        <v>0.01</v>
      </c>
      <c r="SF149" s="4">
        <v>0.01</v>
      </c>
      <c r="SG149" s="4">
        <v>0.01</v>
      </c>
      <c r="SH149" s="4">
        <v>0.01</v>
      </c>
      <c r="SI149" s="4">
        <v>0.01</v>
      </c>
      <c r="SJ149" s="4">
        <v>0.01</v>
      </c>
      <c r="SP149" s="4">
        <v>0.01</v>
      </c>
      <c r="SQ149" s="4">
        <v>0.01</v>
      </c>
      <c r="SS149" s="4">
        <v>0.01</v>
      </c>
      <c r="ST149" s="4">
        <v>0.01</v>
      </c>
      <c r="SU149" s="4">
        <v>0.01</v>
      </c>
      <c r="SV149" s="4">
        <v>0.01</v>
      </c>
      <c r="SW149" s="4">
        <v>0.01</v>
      </c>
      <c r="SX149" s="4">
        <v>0.01</v>
      </c>
      <c r="SZ149" s="4">
        <v>0.01</v>
      </c>
      <c r="TA149" s="4">
        <v>0.01</v>
      </c>
      <c r="TB149" s="4">
        <v>0.01</v>
      </c>
      <c r="TC149" s="4">
        <v>0.01</v>
      </c>
      <c r="TD149" s="4">
        <v>0.01</v>
      </c>
      <c r="TE149" s="4">
        <v>0.01</v>
      </c>
      <c r="TG149" s="4">
        <v>0.01</v>
      </c>
      <c r="TH149" s="4">
        <v>0.01</v>
      </c>
      <c r="TI149" s="4">
        <v>0.01</v>
      </c>
      <c r="TJ149" s="4">
        <v>0.01</v>
      </c>
      <c r="TK149" s="4">
        <v>0.01</v>
      </c>
      <c r="TL149" s="4">
        <v>0.01</v>
      </c>
      <c r="TN149" s="4">
        <v>0.01</v>
      </c>
      <c r="TO149" s="4">
        <v>0.01</v>
      </c>
      <c r="TP149" s="4">
        <v>0.01</v>
      </c>
      <c r="TQ149" s="4">
        <v>0.01</v>
      </c>
      <c r="TR149" s="4">
        <v>0.01</v>
      </c>
      <c r="TS149" s="4">
        <v>0.01</v>
      </c>
      <c r="TU149" s="4">
        <v>0.01</v>
      </c>
      <c r="TV149" s="4">
        <v>0.03</v>
      </c>
      <c r="TW149" s="4">
        <v>0.03</v>
      </c>
      <c r="TX149" s="4">
        <v>0.03</v>
      </c>
      <c r="TY149" s="4">
        <v>0.03</v>
      </c>
      <c r="TZ149" s="4">
        <v>0.03</v>
      </c>
      <c r="UB149" s="4">
        <v>0.03</v>
      </c>
      <c r="UC149" s="4">
        <v>0.03</v>
      </c>
      <c r="UD149" s="4">
        <v>0.06</v>
      </c>
      <c r="UE149" s="4">
        <v>0.06</v>
      </c>
      <c r="UF149" s="4">
        <v>0.06</v>
      </c>
      <c r="UG149" s="4">
        <v>0.06</v>
      </c>
      <c r="UI149" s="4">
        <v>0.06</v>
      </c>
      <c r="UJ149" s="4">
        <v>0.06</v>
      </c>
      <c r="UK149" s="4">
        <v>0.06</v>
      </c>
      <c r="UL149" s="4">
        <v>0.06</v>
      </c>
      <c r="UM149" s="4">
        <v>0.06</v>
      </c>
      <c r="UN149" s="4">
        <v>0.05</v>
      </c>
      <c r="UP149" s="4">
        <v>0.03</v>
      </c>
      <c r="UQ149" s="4">
        <v>0.03</v>
      </c>
      <c r="UR149" s="4">
        <v>0.03</v>
      </c>
      <c r="US149" s="4">
        <v>0.03</v>
      </c>
      <c r="UT149" s="4">
        <v>0.05</v>
      </c>
      <c r="UU149" s="4">
        <v>0.1</v>
      </c>
      <c r="UW149" s="4">
        <v>0.1</v>
      </c>
      <c r="UX149" s="4">
        <v>0.1</v>
      </c>
      <c r="UY149" s="4">
        <v>0.09</v>
      </c>
      <c r="UZ149" s="4">
        <v>0.09</v>
      </c>
      <c r="VA149" s="4">
        <v>7.0000000000000007E-2</v>
      </c>
      <c r="VF149" s="4">
        <v>0.02</v>
      </c>
      <c r="VG149" s="4">
        <v>0.05</v>
      </c>
      <c r="VI149" s="4">
        <v>0.01</v>
      </c>
      <c r="VK149" s="4">
        <v>0.03</v>
      </c>
      <c r="VL149" s="4">
        <v>0.03</v>
      </c>
      <c r="VM149" s="4">
        <v>0.03</v>
      </c>
      <c r="VN149" s="4">
        <v>0.03</v>
      </c>
      <c r="VO149" s="4">
        <v>0.03</v>
      </c>
      <c r="VP149" s="4">
        <v>0.02</v>
      </c>
      <c r="VR149" s="4">
        <v>0.02</v>
      </c>
      <c r="VS149" s="4">
        <v>0.02</v>
      </c>
      <c r="VT149" s="4">
        <v>0.02</v>
      </c>
      <c r="VU149" s="4">
        <v>0.02</v>
      </c>
      <c r="VV149" s="4">
        <v>0.02</v>
      </c>
      <c r="VW149" s="4">
        <v>0.01</v>
      </c>
      <c r="VY149" s="4">
        <v>0.01</v>
      </c>
      <c r="VZ149" s="4">
        <v>0.01</v>
      </c>
      <c r="WA149" s="4">
        <v>0.01</v>
      </c>
      <c r="WB149" s="4">
        <v>0.03</v>
      </c>
      <c r="WC149" s="4">
        <v>7.0000000000000007E-2</v>
      </c>
      <c r="WD149" s="4">
        <v>7.0000000000000007E-2</v>
      </c>
      <c r="WF149" s="4">
        <v>7.0000000000000007E-2</v>
      </c>
      <c r="WG149" s="4">
        <v>0.05</v>
      </c>
      <c r="ZC149" s="4">
        <v>0.01</v>
      </c>
      <c r="ZE149" s="4">
        <v>0.04</v>
      </c>
      <c r="ZF149" s="4">
        <v>0.04</v>
      </c>
      <c r="ZG149" s="4">
        <v>0.04</v>
      </c>
      <c r="ZH149" s="4">
        <v>0.04</v>
      </c>
      <c r="ZI149" s="4">
        <v>0.04</v>
      </c>
      <c r="ZJ149" s="4">
        <v>0.04</v>
      </c>
      <c r="ZL149" s="4">
        <v>0.04</v>
      </c>
      <c r="ZM149" s="764">
        <v>0.03</v>
      </c>
    </row>
    <row r="150" spans="1:700" hidden="1">
      <c r="A150" s="4" t="s">
        <v>919</v>
      </c>
      <c r="E150" s="4">
        <v>1</v>
      </c>
      <c r="F150" s="764">
        <v>0</v>
      </c>
      <c r="G150" s="772">
        <v>458000</v>
      </c>
      <c r="H150" s="772"/>
      <c r="I150" s="764">
        <f t="shared" si="8"/>
        <v>0</v>
      </c>
      <c r="AD150" s="4">
        <v>0</v>
      </c>
      <c r="AE150" s="4">
        <v>0</v>
      </c>
      <c r="AF150" s="4">
        <v>0</v>
      </c>
      <c r="AG150" s="4">
        <v>0</v>
      </c>
      <c r="AH150" s="4">
        <v>0</v>
      </c>
      <c r="AK150" s="4">
        <v>0</v>
      </c>
      <c r="AL150" s="4">
        <v>0</v>
      </c>
      <c r="AM150" s="4">
        <v>0</v>
      </c>
      <c r="SH150" s="4">
        <v>0</v>
      </c>
      <c r="SI150" s="4">
        <v>0</v>
      </c>
      <c r="SJ150" s="4">
        <v>0</v>
      </c>
      <c r="SP150" s="4">
        <v>0</v>
      </c>
      <c r="SQ150" s="4">
        <v>0</v>
      </c>
      <c r="SS150" s="4">
        <v>0</v>
      </c>
      <c r="ST150" s="4">
        <v>0</v>
      </c>
      <c r="SU150" s="4">
        <v>0</v>
      </c>
      <c r="SV150" s="4">
        <v>0</v>
      </c>
      <c r="SW150" s="4">
        <v>0</v>
      </c>
      <c r="SX150" s="4">
        <v>0</v>
      </c>
      <c r="SZ150" s="4">
        <v>0</v>
      </c>
      <c r="TA150" s="4">
        <v>0</v>
      </c>
      <c r="TB150" s="4">
        <v>0</v>
      </c>
      <c r="TC150" s="4">
        <v>0</v>
      </c>
      <c r="TD150" s="4">
        <v>0</v>
      </c>
      <c r="TE150" s="4">
        <v>0</v>
      </c>
      <c r="TG150" s="4">
        <v>0</v>
      </c>
      <c r="TH150" s="4">
        <v>0</v>
      </c>
      <c r="TI150" s="4">
        <v>0</v>
      </c>
      <c r="TJ150" s="4">
        <v>0</v>
      </c>
      <c r="TK150" s="4">
        <v>0</v>
      </c>
      <c r="TL150" s="4">
        <v>0</v>
      </c>
      <c r="TN150" s="4">
        <v>0</v>
      </c>
      <c r="TO150" s="4">
        <v>0</v>
      </c>
      <c r="TP150" s="4">
        <v>0</v>
      </c>
      <c r="TQ150" s="4">
        <v>0</v>
      </c>
      <c r="TR150" s="4">
        <v>0</v>
      </c>
      <c r="TS150" s="4">
        <v>0</v>
      </c>
      <c r="TU150" s="4">
        <v>0</v>
      </c>
      <c r="TV150" s="4">
        <v>0</v>
      </c>
      <c r="TW150" s="4">
        <v>0</v>
      </c>
      <c r="TX150" s="4">
        <v>0</v>
      </c>
      <c r="TY150" s="4">
        <v>0</v>
      </c>
      <c r="TZ150" s="4">
        <v>0</v>
      </c>
      <c r="UB150" s="4">
        <v>0</v>
      </c>
      <c r="UC150" s="4">
        <v>0</v>
      </c>
      <c r="UD150" s="4">
        <v>0</v>
      </c>
      <c r="UE150" s="4">
        <v>0</v>
      </c>
      <c r="UF150" s="4">
        <v>0</v>
      </c>
      <c r="UG150" s="4">
        <v>0</v>
      </c>
      <c r="UI150" s="4">
        <v>0</v>
      </c>
      <c r="UJ150" s="4">
        <v>0</v>
      </c>
      <c r="UK150" s="4">
        <v>0</v>
      </c>
      <c r="UL150" s="4">
        <v>0</v>
      </c>
      <c r="UM150" s="4">
        <v>0</v>
      </c>
      <c r="UN150" s="4">
        <v>0</v>
      </c>
      <c r="UP150" s="4">
        <v>0</v>
      </c>
      <c r="UQ150" s="4">
        <v>0</v>
      </c>
      <c r="UR150" s="4">
        <v>0</v>
      </c>
      <c r="US150" s="4">
        <v>0</v>
      </c>
      <c r="UT150" s="4">
        <v>0</v>
      </c>
      <c r="UU150" s="4">
        <v>0</v>
      </c>
      <c r="UW150" s="4">
        <v>0</v>
      </c>
      <c r="UX150" s="4">
        <v>0</v>
      </c>
      <c r="UY150" s="4">
        <v>0</v>
      </c>
      <c r="UZ150" s="4">
        <v>0</v>
      </c>
      <c r="VA150" s="4">
        <v>0</v>
      </c>
      <c r="VB150" s="4">
        <v>0</v>
      </c>
      <c r="VD150" s="4">
        <v>0</v>
      </c>
      <c r="VE150" s="4">
        <v>0</v>
      </c>
      <c r="VF150" s="4">
        <v>0</v>
      </c>
      <c r="VG150" s="4">
        <v>0</v>
      </c>
      <c r="VH150" s="4">
        <v>0</v>
      </c>
      <c r="VI150" s="4">
        <v>0</v>
      </c>
      <c r="VK150" s="4">
        <v>0</v>
      </c>
      <c r="VL150" s="4">
        <v>0</v>
      </c>
      <c r="VM150" s="4">
        <v>0</v>
      </c>
      <c r="VN150" s="4">
        <v>0</v>
      </c>
      <c r="VO150" s="4">
        <v>0</v>
      </c>
      <c r="VP150" s="4">
        <v>0</v>
      </c>
      <c r="VR150" s="4">
        <v>0</v>
      </c>
      <c r="VS150" s="4">
        <v>0</v>
      </c>
      <c r="VT150" s="4">
        <v>0</v>
      </c>
      <c r="VU150" s="4">
        <v>0</v>
      </c>
      <c r="VV150" s="4">
        <v>0</v>
      </c>
      <c r="VW150" s="4">
        <v>0</v>
      </c>
      <c r="VY150" s="4">
        <v>0</v>
      </c>
      <c r="VZ150" s="4">
        <v>0</v>
      </c>
      <c r="WA150" s="4">
        <v>0</v>
      </c>
      <c r="WB150" s="4">
        <v>0</v>
      </c>
      <c r="WC150" s="4">
        <v>0</v>
      </c>
      <c r="WD150" s="4">
        <v>0</v>
      </c>
      <c r="WF150" s="4">
        <v>0</v>
      </c>
      <c r="WG150" s="4">
        <v>0</v>
      </c>
      <c r="WH150" s="4">
        <v>0</v>
      </c>
      <c r="WI150" s="4">
        <v>0</v>
      </c>
      <c r="WJ150" s="4">
        <v>0</v>
      </c>
      <c r="WK150" s="4">
        <v>0</v>
      </c>
      <c r="WM150" s="4">
        <v>0</v>
      </c>
      <c r="WN150" s="4">
        <v>0</v>
      </c>
      <c r="WO150" s="4">
        <v>0</v>
      </c>
      <c r="WQ150" s="4">
        <v>0</v>
      </c>
      <c r="WR150" s="4">
        <v>0</v>
      </c>
      <c r="WT150" s="4">
        <v>0</v>
      </c>
      <c r="WU150" s="4">
        <v>0</v>
      </c>
      <c r="WV150" s="4">
        <v>0</v>
      </c>
      <c r="WW150" s="4">
        <v>0</v>
      </c>
      <c r="WX150" s="4">
        <v>0</v>
      </c>
      <c r="WY150" s="4">
        <v>0</v>
      </c>
      <c r="XA150" s="4">
        <v>0</v>
      </c>
      <c r="XB150" s="4">
        <v>0</v>
      </c>
      <c r="XC150" s="4">
        <v>0</v>
      </c>
      <c r="XD150" s="4">
        <v>0</v>
      </c>
      <c r="XE150" s="4">
        <v>0</v>
      </c>
      <c r="XF150" s="4">
        <v>0</v>
      </c>
      <c r="XH150" s="4">
        <v>0</v>
      </c>
      <c r="XI150" s="4">
        <v>0</v>
      </c>
      <c r="XJ150" s="4">
        <v>0</v>
      </c>
      <c r="XK150" s="4">
        <v>0</v>
      </c>
      <c r="XL150" s="4">
        <v>0</v>
      </c>
      <c r="XM150" s="4">
        <v>0</v>
      </c>
      <c r="XO150" s="4">
        <v>0</v>
      </c>
      <c r="XP150" s="4">
        <v>0</v>
      </c>
      <c r="XQ150" s="4">
        <v>0</v>
      </c>
      <c r="XR150" s="4">
        <v>0</v>
      </c>
      <c r="XS150" s="4">
        <v>0</v>
      </c>
      <c r="XT150" s="4">
        <v>0</v>
      </c>
      <c r="XV150" s="4">
        <v>0</v>
      </c>
      <c r="XW150" s="4">
        <v>0</v>
      </c>
      <c r="XX150" s="4">
        <v>0</v>
      </c>
      <c r="YJ150" s="4">
        <v>0.02</v>
      </c>
      <c r="YK150" s="4">
        <v>0.05</v>
      </c>
      <c r="YN150" s="4">
        <v>0.01</v>
      </c>
      <c r="YO150" s="4">
        <v>0.03</v>
      </c>
      <c r="YQ150" s="4">
        <v>0.03</v>
      </c>
      <c r="YR150" s="4">
        <v>0.03</v>
      </c>
      <c r="YS150" s="4">
        <v>0.03</v>
      </c>
      <c r="YT150" s="4">
        <v>0.06</v>
      </c>
      <c r="YU150" s="4">
        <v>0.16</v>
      </c>
      <c r="YV150" s="4">
        <v>0.16</v>
      </c>
      <c r="YX150" s="4">
        <v>0.12</v>
      </c>
      <c r="ZM150" s="764">
        <v>0</v>
      </c>
      <c r="ZN150" s="764">
        <v>0.01</v>
      </c>
      <c r="ZO150" s="4">
        <v>0.01</v>
      </c>
      <c r="ZP150" s="4">
        <v>0.01</v>
      </c>
      <c r="ZQ150" s="4">
        <v>0.01</v>
      </c>
      <c r="ZS150" s="4">
        <v>0.01</v>
      </c>
      <c r="ZT150" s="4">
        <v>0.01</v>
      </c>
      <c r="ZU150" s="4">
        <v>0.01</v>
      </c>
      <c r="ZV150" s="4">
        <v>0.01</v>
      </c>
      <c r="ZW150" s="4">
        <v>0.01</v>
      </c>
      <c r="ZX150" s="4">
        <v>0.01</v>
      </c>
    </row>
    <row r="151" spans="1:700" hidden="1">
      <c r="A151" s="4" t="s">
        <v>920</v>
      </c>
      <c r="E151" s="4">
        <v>16</v>
      </c>
      <c r="F151" s="764">
        <v>0</v>
      </c>
      <c r="G151" s="772">
        <v>24480</v>
      </c>
      <c r="H151" s="772"/>
      <c r="I151" s="764">
        <f t="shared" si="8"/>
        <v>0</v>
      </c>
      <c r="TO151" s="4">
        <v>0.03</v>
      </c>
      <c r="TP151" s="4">
        <v>0.1</v>
      </c>
      <c r="TQ151" s="4">
        <v>0.1</v>
      </c>
      <c r="TR151" s="4">
        <v>0.1</v>
      </c>
      <c r="TS151" s="4">
        <v>0.1</v>
      </c>
      <c r="TU151" s="4">
        <v>0.11</v>
      </c>
      <c r="TV151" s="4">
        <v>0.14000000000000001</v>
      </c>
      <c r="TW151" s="4">
        <v>0.14000000000000001</v>
      </c>
      <c r="TX151" s="4">
        <v>0.14000000000000001</v>
      </c>
      <c r="TY151" s="4">
        <v>0.14000000000000001</v>
      </c>
      <c r="TZ151" s="4">
        <v>0.14000000000000001</v>
      </c>
      <c r="UB151" s="4">
        <v>0.14000000000000001</v>
      </c>
      <c r="UC151" s="4">
        <v>0.14000000000000001</v>
      </c>
      <c r="UD151" s="4">
        <v>0.14000000000000001</v>
      </c>
      <c r="UE151" s="4">
        <v>0.14000000000000001</v>
      </c>
      <c r="UF151" s="4">
        <v>0.14000000000000001</v>
      </c>
      <c r="UG151" s="4">
        <v>0.14000000000000001</v>
      </c>
      <c r="UI151" s="4">
        <v>0.14000000000000001</v>
      </c>
      <c r="UJ151" s="4">
        <v>0.14000000000000001</v>
      </c>
      <c r="UK151" s="4">
        <v>0.12</v>
      </c>
      <c r="UL151" s="4">
        <v>7.0000000000000007E-2</v>
      </c>
      <c r="UM151" s="4">
        <v>7.0000000000000007E-2</v>
      </c>
      <c r="UN151" s="4">
        <v>7.0000000000000007E-2</v>
      </c>
      <c r="UP151" s="4">
        <v>7.0000000000000007E-2</v>
      </c>
      <c r="UQ151" s="4">
        <v>7.0000000000000007E-2</v>
      </c>
      <c r="UR151" s="4">
        <v>7.0000000000000007E-2</v>
      </c>
      <c r="US151" s="4">
        <v>0.11</v>
      </c>
      <c r="UT151" s="4">
        <v>0.22</v>
      </c>
      <c r="UU151" s="4">
        <v>0.22</v>
      </c>
      <c r="UW151" s="4">
        <v>0.22</v>
      </c>
      <c r="UX151" s="4">
        <v>0.22</v>
      </c>
      <c r="UY151" s="4">
        <v>0.22</v>
      </c>
      <c r="UZ151" s="4">
        <v>0.22</v>
      </c>
      <c r="VA151" s="4">
        <v>0.24</v>
      </c>
      <c r="VB151" s="4">
        <v>0.3</v>
      </c>
      <c r="VD151" s="4">
        <v>0.24</v>
      </c>
      <c r="VE151" s="4">
        <v>0.08</v>
      </c>
      <c r="VF151" s="4">
        <v>0.09</v>
      </c>
      <c r="VG151" s="4">
        <v>0.12</v>
      </c>
      <c r="VH151" s="4">
        <v>0.12</v>
      </c>
      <c r="VI151" s="4">
        <v>0.12</v>
      </c>
      <c r="VK151" s="4">
        <v>0.12</v>
      </c>
      <c r="VL151" s="4">
        <v>0.12</v>
      </c>
      <c r="VM151" s="4">
        <v>0.12</v>
      </c>
      <c r="VN151" s="4">
        <v>0.12</v>
      </c>
      <c r="VO151" s="4">
        <v>0.12</v>
      </c>
      <c r="VP151" s="4">
        <v>0.12</v>
      </c>
      <c r="VR151" s="4">
        <v>0.1</v>
      </c>
      <c r="VS151" s="4">
        <v>0.05</v>
      </c>
      <c r="VT151" s="4">
        <v>0.05</v>
      </c>
      <c r="VU151" s="4">
        <v>7.0000000000000007E-2</v>
      </c>
      <c r="VV151" s="4">
        <v>0.11</v>
      </c>
      <c r="VW151" s="4">
        <v>0.11</v>
      </c>
      <c r="VY151" s="4">
        <v>0.16</v>
      </c>
      <c r="VZ151" s="4">
        <v>0.3</v>
      </c>
      <c r="WA151" s="4">
        <v>0.28000000000000003</v>
      </c>
      <c r="WB151" s="4">
        <v>0.26</v>
      </c>
      <c r="WC151" s="4">
        <v>0.33</v>
      </c>
      <c r="WD151" s="4">
        <v>0.27</v>
      </c>
      <c r="WF151" s="4">
        <v>0.09</v>
      </c>
      <c r="WG151" s="4">
        <v>0.09</v>
      </c>
      <c r="WH151" s="4">
        <v>0.09</v>
      </c>
      <c r="WI151" s="4">
        <v>0.09</v>
      </c>
      <c r="WJ151" s="4">
        <v>0.11</v>
      </c>
      <c r="WK151" s="4">
        <v>0.2</v>
      </c>
      <c r="WM151" s="4">
        <v>0.2</v>
      </c>
      <c r="WN151" s="4">
        <v>0.2</v>
      </c>
      <c r="WO151" s="4">
        <v>0.2</v>
      </c>
      <c r="WQ151" s="4">
        <v>0.2</v>
      </c>
      <c r="WR151" s="4">
        <v>0.28000000000000003</v>
      </c>
      <c r="WT151" s="4">
        <v>0.5</v>
      </c>
      <c r="WU151" s="4">
        <v>0.54</v>
      </c>
      <c r="WV151" s="4">
        <v>0.55000000000000004</v>
      </c>
      <c r="WW151" s="4">
        <v>0.25</v>
      </c>
      <c r="WX151" s="4">
        <v>0.25</v>
      </c>
      <c r="WY151" s="4">
        <v>0.24</v>
      </c>
      <c r="XA151" s="4">
        <v>0.2</v>
      </c>
      <c r="XB151" s="4">
        <v>0.2</v>
      </c>
      <c r="XC151" s="4">
        <v>0.2</v>
      </c>
      <c r="XD151" s="4">
        <v>0.2</v>
      </c>
      <c r="XE151" s="4">
        <v>0.18</v>
      </c>
      <c r="XF151" s="4">
        <v>0.13</v>
      </c>
      <c r="XH151" s="4">
        <v>0.13</v>
      </c>
      <c r="XI151" s="4">
        <v>0.13</v>
      </c>
      <c r="XJ151" s="4">
        <v>0.26</v>
      </c>
      <c r="XK151" s="4">
        <v>0.67</v>
      </c>
      <c r="XL151" s="4">
        <v>0.67</v>
      </c>
      <c r="XM151" s="4">
        <v>0.5</v>
      </c>
    </row>
    <row r="152" spans="1:700" hidden="1">
      <c r="A152" s="4" t="s">
        <v>921</v>
      </c>
      <c r="E152" s="4">
        <v>1</v>
      </c>
      <c r="F152" s="764">
        <v>0</v>
      </c>
      <c r="G152" s="772">
        <v>1530</v>
      </c>
      <c r="H152" s="772"/>
      <c r="I152" s="764">
        <f t="shared" si="8"/>
        <v>0</v>
      </c>
      <c r="WI152" s="4">
        <v>0.01</v>
      </c>
      <c r="WJ152" s="4">
        <v>0.03</v>
      </c>
      <c r="WK152" s="4">
        <v>0.03</v>
      </c>
      <c r="WM152" s="4">
        <v>0.03</v>
      </c>
      <c r="WN152" s="4">
        <v>0.03</v>
      </c>
      <c r="WO152" s="4">
        <v>0.05</v>
      </c>
      <c r="WQ152" s="4">
        <v>0.05</v>
      </c>
      <c r="WR152" s="4">
        <v>0.05</v>
      </c>
      <c r="WT152" s="4">
        <v>0.05</v>
      </c>
      <c r="WU152" s="4">
        <v>0.04</v>
      </c>
      <c r="WV152" s="4">
        <v>0.04</v>
      </c>
      <c r="WW152" s="4">
        <v>0.04</v>
      </c>
      <c r="WX152" s="4">
        <v>0.04</v>
      </c>
      <c r="WY152" s="4">
        <v>0.04</v>
      </c>
      <c r="XA152" s="4">
        <v>0.02</v>
      </c>
      <c r="XB152" s="4">
        <v>0.02</v>
      </c>
      <c r="XC152" s="4">
        <v>0.02</v>
      </c>
      <c r="XD152" s="4">
        <v>0.02</v>
      </c>
      <c r="XE152" s="4">
        <v>0.03</v>
      </c>
      <c r="XF152" s="4">
        <v>7.0000000000000007E-2</v>
      </c>
      <c r="XH152" s="4">
        <v>7.0000000000000007E-2</v>
      </c>
      <c r="XI152" s="4">
        <v>7.0000000000000007E-2</v>
      </c>
      <c r="XJ152" s="4">
        <v>7.0000000000000007E-2</v>
      </c>
      <c r="XK152" s="4">
        <v>7.0000000000000007E-2</v>
      </c>
      <c r="XL152" s="4">
        <v>0.05</v>
      </c>
    </row>
    <row r="153" spans="1:700" hidden="1">
      <c r="A153" s="4" t="s">
        <v>922</v>
      </c>
      <c r="E153" s="4">
        <v>16</v>
      </c>
      <c r="F153" s="764">
        <v>0</v>
      </c>
      <c r="G153" s="772">
        <v>24480</v>
      </c>
      <c r="H153" s="772"/>
      <c r="I153" s="764">
        <f t="shared" si="8"/>
        <v>0</v>
      </c>
      <c r="TK153" s="4">
        <v>0.06</v>
      </c>
      <c r="TL153" s="4">
        <v>0.23</v>
      </c>
      <c r="TN153" s="4">
        <v>0.23</v>
      </c>
      <c r="TO153" s="4">
        <v>0.22</v>
      </c>
      <c r="TP153" s="4">
        <v>0.18</v>
      </c>
      <c r="TQ153" s="4">
        <v>0.18</v>
      </c>
      <c r="TR153" s="4">
        <v>0.18</v>
      </c>
      <c r="TS153" s="4">
        <v>0.18</v>
      </c>
      <c r="TU153" s="4">
        <v>0.18</v>
      </c>
      <c r="TV153" s="4">
        <v>0.18</v>
      </c>
      <c r="TW153" s="4">
        <v>0.18</v>
      </c>
      <c r="TX153" s="4">
        <v>0.18</v>
      </c>
      <c r="TY153" s="4">
        <v>0.18</v>
      </c>
      <c r="TZ153" s="4">
        <v>0.18</v>
      </c>
      <c r="UB153" s="4">
        <v>0.18</v>
      </c>
      <c r="UC153" s="4">
        <v>0.18</v>
      </c>
      <c r="UD153" s="4">
        <v>0.18</v>
      </c>
      <c r="UE153" s="4">
        <v>0.18</v>
      </c>
      <c r="UF153" s="4">
        <v>0.18</v>
      </c>
      <c r="UG153" s="4">
        <v>0.15</v>
      </c>
      <c r="UI153" s="4">
        <v>0.09</v>
      </c>
      <c r="UJ153" s="4">
        <v>0.09</v>
      </c>
      <c r="UK153" s="4">
        <v>0.09</v>
      </c>
      <c r="UL153" s="4">
        <v>0.09</v>
      </c>
      <c r="UM153" s="4">
        <v>0.09</v>
      </c>
      <c r="UN153" s="4">
        <v>0.09</v>
      </c>
      <c r="UP153" s="4">
        <v>0.09</v>
      </c>
      <c r="UQ153" s="4">
        <v>0.13</v>
      </c>
      <c r="UR153" s="4">
        <v>0.25</v>
      </c>
      <c r="US153" s="4">
        <v>0.25</v>
      </c>
      <c r="UT153" s="4">
        <v>0.25</v>
      </c>
      <c r="UU153" s="4">
        <v>0.25</v>
      </c>
      <c r="UW153" s="4">
        <v>0.3</v>
      </c>
      <c r="UX153" s="4">
        <v>0.4</v>
      </c>
      <c r="UY153" s="4">
        <v>0.25</v>
      </c>
      <c r="UZ153" s="4">
        <v>0.25</v>
      </c>
      <c r="VA153" s="4">
        <v>0.27</v>
      </c>
      <c r="VB153" s="4">
        <v>0.33</v>
      </c>
      <c r="VD153" s="4">
        <v>0.27</v>
      </c>
      <c r="VE153" s="4">
        <v>0.08</v>
      </c>
      <c r="VF153" s="4">
        <v>0.08</v>
      </c>
      <c r="VG153" s="4">
        <v>0.08</v>
      </c>
      <c r="VH153" s="4">
        <v>7.0000000000000007E-2</v>
      </c>
      <c r="VI153" s="4">
        <v>7.0000000000000007E-2</v>
      </c>
      <c r="VK153" s="4">
        <v>7.0000000000000007E-2</v>
      </c>
      <c r="VL153" s="4">
        <v>7.0000000000000007E-2</v>
      </c>
      <c r="VM153" s="4">
        <v>0.08</v>
      </c>
      <c r="VN153" s="4">
        <v>0.13</v>
      </c>
      <c r="VO153" s="4">
        <v>0.11</v>
      </c>
      <c r="VP153" s="4">
        <v>0.11</v>
      </c>
      <c r="VR153" s="4">
        <v>0.11</v>
      </c>
      <c r="VS153" s="4">
        <v>0.11</v>
      </c>
      <c r="VT153" s="4">
        <v>0.15</v>
      </c>
      <c r="VU153" s="4">
        <v>0.28999999999999998</v>
      </c>
      <c r="VV153" s="4">
        <v>0.34</v>
      </c>
      <c r="VW153" s="4">
        <v>0.34</v>
      </c>
      <c r="VY153" s="4">
        <v>0.28999999999999998</v>
      </c>
      <c r="VZ153" s="4">
        <v>0.14000000000000001</v>
      </c>
      <c r="WA153" s="4">
        <v>0.14000000000000001</v>
      </c>
      <c r="WB153" s="4">
        <v>0.14000000000000001</v>
      </c>
      <c r="WC153" s="4">
        <v>0.14000000000000001</v>
      </c>
      <c r="WD153" s="4">
        <v>0.16</v>
      </c>
      <c r="WF153" s="4">
        <v>0.19</v>
      </c>
      <c r="WG153" s="4">
        <v>0.19</v>
      </c>
      <c r="WH153" s="4">
        <v>0.19</v>
      </c>
      <c r="WI153" s="4">
        <v>0.21</v>
      </c>
      <c r="WJ153" s="4">
        <v>0.24</v>
      </c>
      <c r="WK153" s="4">
        <v>0.22</v>
      </c>
      <c r="WM153" s="4">
        <v>0.17</v>
      </c>
      <c r="WN153" s="4">
        <v>0.17</v>
      </c>
      <c r="WO153" s="4">
        <v>0.15</v>
      </c>
      <c r="WQ153" s="4">
        <v>0.15</v>
      </c>
      <c r="WR153" s="4">
        <v>0.15</v>
      </c>
      <c r="WT153" s="4">
        <v>0.15</v>
      </c>
      <c r="WU153" s="4">
        <v>0.16</v>
      </c>
      <c r="WV153" s="4">
        <v>0.2</v>
      </c>
      <c r="WW153" s="4">
        <v>0.2</v>
      </c>
      <c r="WX153" s="4">
        <v>0.2</v>
      </c>
      <c r="WY153" s="4">
        <v>0.2</v>
      </c>
      <c r="XA153" s="4">
        <v>0.2</v>
      </c>
      <c r="XB153" s="4">
        <v>0.23</v>
      </c>
      <c r="XC153" s="4">
        <v>0.3</v>
      </c>
      <c r="XD153" s="4">
        <v>0.3</v>
      </c>
      <c r="XE153" s="4">
        <v>0.3</v>
      </c>
      <c r="XF153" s="4">
        <v>0.3</v>
      </c>
      <c r="XH153" s="4">
        <v>0.3</v>
      </c>
      <c r="XI153" s="4">
        <v>0.23</v>
      </c>
    </row>
    <row r="154" spans="1:700" hidden="1">
      <c r="A154" s="4" t="s">
        <v>923</v>
      </c>
      <c r="E154" s="4">
        <v>3</v>
      </c>
      <c r="F154" s="764">
        <v>0</v>
      </c>
      <c r="G154" s="772">
        <v>135000</v>
      </c>
      <c r="H154" s="772"/>
      <c r="I154" s="764">
        <f t="shared" si="8"/>
        <v>0</v>
      </c>
      <c r="TU154" s="4">
        <v>0.01</v>
      </c>
      <c r="TV154" s="4">
        <v>0.03</v>
      </c>
      <c r="TW154" s="4">
        <v>0.03</v>
      </c>
      <c r="TX154" s="4">
        <v>0.03</v>
      </c>
      <c r="TY154" s="4">
        <v>0.03</v>
      </c>
      <c r="TZ154" s="4">
        <v>0.03</v>
      </c>
      <c r="UB154" s="4">
        <v>0.03</v>
      </c>
      <c r="UC154" s="4">
        <v>0.04</v>
      </c>
      <c r="UD154" s="4">
        <v>0.08</v>
      </c>
      <c r="UE154" s="4">
        <v>0.08</v>
      </c>
      <c r="UF154" s="4">
        <v>0.08</v>
      </c>
      <c r="UG154" s="4">
        <v>0.08</v>
      </c>
      <c r="UI154" s="4">
        <v>0.08</v>
      </c>
      <c r="UJ154" s="4">
        <v>0.08</v>
      </c>
      <c r="UK154" s="4">
        <v>0.08</v>
      </c>
      <c r="UL154" s="4">
        <v>0.08</v>
      </c>
      <c r="UM154" s="4">
        <v>0.08</v>
      </c>
      <c r="UN154" s="4">
        <v>7.0000000000000007E-2</v>
      </c>
      <c r="UP154" s="4">
        <v>0.04</v>
      </c>
      <c r="UQ154" s="4">
        <v>0.04</v>
      </c>
      <c r="UR154" s="4">
        <v>0.04</v>
      </c>
      <c r="US154" s="4">
        <v>0.04</v>
      </c>
      <c r="UT154" s="4">
        <v>0.06</v>
      </c>
      <c r="UU154" s="4">
        <v>0.13</v>
      </c>
      <c r="UW154" s="4">
        <v>0.13</v>
      </c>
      <c r="UX154" s="4">
        <v>0.13</v>
      </c>
      <c r="UY154" s="4">
        <v>0.13</v>
      </c>
      <c r="UZ154" s="4">
        <v>0.13</v>
      </c>
      <c r="VA154" s="4">
        <v>0.1</v>
      </c>
      <c r="VF154" s="4">
        <v>0.03</v>
      </c>
      <c r="VG154" s="4">
        <v>0.08</v>
      </c>
      <c r="VI154" s="4">
        <v>0.01</v>
      </c>
      <c r="VK154" s="4">
        <v>0.04</v>
      </c>
      <c r="VL154" s="4">
        <v>0.04</v>
      </c>
      <c r="VM154" s="4">
        <v>0.04</v>
      </c>
      <c r="VN154" s="4">
        <v>0.04</v>
      </c>
      <c r="VO154" s="4">
        <v>0.04</v>
      </c>
      <c r="VP154" s="4">
        <v>0.03</v>
      </c>
      <c r="VR154" s="4">
        <v>0.03</v>
      </c>
      <c r="VS154" s="4">
        <v>0.03</v>
      </c>
      <c r="VT154" s="4">
        <v>0.03</v>
      </c>
      <c r="VU154" s="4">
        <v>0.03</v>
      </c>
      <c r="VV154" s="4">
        <v>0.03</v>
      </c>
      <c r="VW154" s="4">
        <v>0.02</v>
      </c>
      <c r="VY154" s="4">
        <v>0.02</v>
      </c>
      <c r="VZ154" s="4">
        <v>0.02</v>
      </c>
      <c r="WA154" s="4">
        <v>0.02</v>
      </c>
      <c r="WB154" s="4">
        <v>0.04</v>
      </c>
      <c r="WC154" s="4">
        <v>0.1</v>
      </c>
      <c r="WD154" s="4">
        <v>0.1</v>
      </c>
      <c r="WF154" s="4">
        <v>0.1</v>
      </c>
      <c r="WG154" s="4">
        <v>0.08</v>
      </c>
    </row>
    <row r="155" spans="1:700" hidden="1">
      <c r="A155" s="4" t="s">
        <v>924</v>
      </c>
      <c r="E155" s="4">
        <v>3</v>
      </c>
      <c r="F155" s="4">
        <v>0</v>
      </c>
      <c r="G155" s="772">
        <v>147000</v>
      </c>
      <c r="H155" s="772"/>
      <c r="I155" s="764">
        <f t="shared" si="8"/>
        <v>0</v>
      </c>
      <c r="QM155" s="4">
        <v>0.05</v>
      </c>
      <c r="QO155" s="4">
        <v>0.15</v>
      </c>
      <c r="QT155" s="4">
        <v>0.02</v>
      </c>
      <c r="QV155" s="4">
        <v>7.0000000000000007E-2</v>
      </c>
      <c r="QW155" s="4">
        <v>7.0000000000000007E-2</v>
      </c>
      <c r="QX155" s="4">
        <v>7.0000000000000007E-2</v>
      </c>
      <c r="QY155" s="4">
        <v>7.0000000000000007E-2</v>
      </c>
      <c r="QZ155" s="4">
        <v>7.0000000000000007E-2</v>
      </c>
      <c r="RA155" s="4">
        <v>7.0000000000000007E-2</v>
      </c>
      <c r="RC155" s="4">
        <v>7.0000000000000007E-2</v>
      </c>
      <c r="RD155" s="4">
        <v>7.0000000000000007E-2</v>
      </c>
      <c r="RE155" s="4">
        <v>7.0000000000000007E-2</v>
      </c>
      <c r="RF155" s="4">
        <v>7.0000000000000007E-2</v>
      </c>
      <c r="RG155" s="4">
        <v>7.0000000000000007E-2</v>
      </c>
      <c r="RH155" s="4">
        <v>0.06</v>
      </c>
      <c r="RJ155" s="4">
        <v>0.03</v>
      </c>
      <c r="RK155" s="4">
        <v>0.03</v>
      </c>
      <c r="RL155" s="4">
        <v>0.03</v>
      </c>
      <c r="RM155" s="4">
        <v>0.03</v>
      </c>
      <c r="RN155" s="4">
        <v>0.03</v>
      </c>
      <c r="RO155" s="4">
        <v>7.0000000000000007E-2</v>
      </c>
      <c r="RQ155" s="4">
        <v>0.2</v>
      </c>
      <c r="RR155" s="4">
        <v>0.2</v>
      </c>
      <c r="RS155" s="4">
        <v>0.2</v>
      </c>
      <c r="RT155" s="4">
        <v>0.15</v>
      </c>
      <c r="RU155" s="4">
        <v>0.01</v>
      </c>
      <c r="RV155" s="4">
        <v>0.05</v>
      </c>
      <c r="RX155" s="4">
        <v>0.06</v>
      </c>
      <c r="RY155" s="4">
        <v>0.1</v>
      </c>
      <c r="RZ155" s="4">
        <v>0.1</v>
      </c>
      <c r="SA155" s="4">
        <v>0.1</v>
      </c>
      <c r="SB155" s="4">
        <v>0.09</v>
      </c>
      <c r="SC155" s="4">
        <v>0.05</v>
      </c>
      <c r="SE155" s="4">
        <v>0.06</v>
      </c>
      <c r="SF155" s="4">
        <v>0.1</v>
      </c>
      <c r="SG155" s="4">
        <v>0.1</v>
      </c>
      <c r="SH155" s="4">
        <v>0.1</v>
      </c>
      <c r="SI155" s="4">
        <v>0.08</v>
      </c>
    </row>
    <row r="156" spans="1:700" hidden="1">
      <c r="A156" s="4" t="s">
        <v>925</v>
      </c>
      <c r="E156" s="4">
        <v>3</v>
      </c>
      <c r="F156" s="4">
        <v>0</v>
      </c>
      <c r="G156" s="772">
        <v>147000</v>
      </c>
      <c r="H156" s="772"/>
      <c r="I156" s="764">
        <f t="shared" si="8"/>
        <v>0</v>
      </c>
      <c r="RO156" s="4">
        <v>0.01</v>
      </c>
      <c r="RQ156" s="4">
        <v>0.03</v>
      </c>
      <c r="RR156" s="4">
        <v>0.03</v>
      </c>
      <c r="RS156" s="4">
        <v>0.05</v>
      </c>
      <c r="RT156" s="4">
        <v>0.1</v>
      </c>
      <c r="RU156" s="4">
        <v>0.1</v>
      </c>
      <c r="RV156" s="4">
        <v>0.1</v>
      </c>
      <c r="RX156" s="4">
        <v>0.1</v>
      </c>
      <c r="RY156" s="4">
        <v>0.09</v>
      </c>
      <c r="RZ156" s="4">
        <v>0.13</v>
      </c>
      <c r="SA156" s="4">
        <v>0.24</v>
      </c>
      <c r="SB156" s="4">
        <v>0.19</v>
      </c>
      <c r="SC156" s="4">
        <v>0.08</v>
      </c>
      <c r="SE156" s="4">
        <v>0.2</v>
      </c>
      <c r="SF156" s="4">
        <v>0.2</v>
      </c>
      <c r="SG156" s="4">
        <v>0.2</v>
      </c>
      <c r="SH156" s="4">
        <v>0.18</v>
      </c>
      <c r="SI156" s="4">
        <v>0.1</v>
      </c>
      <c r="SJ156" s="4">
        <v>0.18</v>
      </c>
      <c r="SP156" s="4">
        <v>0.4</v>
      </c>
      <c r="SQ156" s="4">
        <v>0.3</v>
      </c>
    </row>
    <row r="160" spans="1:700">
      <c r="E160" s="771"/>
      <c r="F160" s="771"/>
      <c r="G160" s="771"/>
      <c r="H160" s="771"/>
      <c r="I160" s="772"/>
      <c r="J160" s="911"/>
      <c r="K160" s="911"/>
      <c r="O160" s="911"/>
      <c r="P160" s="911"/>
      <c r="Q160" s="911"/>
      <c r="R160" s="911"/>
      <c r="S160" s="911"/>
      <c r="U160" s="911"/>
    </row>
    <row r="161" spans="1:32">
      <c r="E161" s="771"/>
      <c r="F161" s="771"/>
      <c r="G161" s="771"/>
      <c r="H161" s="771"/>
      <c r="I161" s="772"/>
      <c r="J161" s="911"/>
      <c r="K161" s="911"/>
      <c r="O161" s="911"/>
      <c r="P161" s="911"/>
      <c r="Q161" s="911"/>
      <c r="R161" s="911"/>
      <c r="S161" s="911"/>
      <c r="U161" s="911"/>
    </row>
    <row r="162" spans="1:32">
      <c r="A162" s="764"/>
      <c r="B162" s="764"/>
      <c r="C162" s="764"/>
      <c r="D162" s="764"/>
      <c r="E162" s="764"/>
      <c r="F162" s="764"/>
      <c r="G162" s="764"/>
      <c r="H162" s="771"/>
      <c r="I162" s="772"/>
      <c r="J162" s="911"/>
      <c r="K162" s="911"/>
      <c r="O162" s="911"/>
      <c r="P162" s="911"/>
      <c r="Q162" s="911"/>
      <c r="R162" s="911"/>
      <c r="S162" s="911"/>
      <c r="U162" s="911"/>
    </row>
    <row r="163" spans="1:32">
      <c r="A163" s="764"/>
      <c r="B163" s="764"/>
      <c r="C163" s="764"/>
      <c r="D163" s="764"/>
      <c r="E163" s="764"/>
      <c r="F163" s="764"/>
      <c r="G163" s="764"/>
      <c r="H163" s="772"/>
      <c r="I163" s="772"/>
      <c r="J163" s="911"/>
      <c r="K163" s="911"/>
      <c r="O163" s="911"/>
      <c r="P163" s="911"/>
      <c r="Q163" s="911"/>
      <c r="R163" s="911"/>
      <c r="S163" s="911"/>
      <c r="U163" s="911"/>
    </row>
    <row r="164" spans="1:32">
      <c r="A164" s="764"/>
      <c r="B164" s="764"/>
      <c r="C164" s="764"/>
      <c r="D164" s="764"/>
      <c r="E164" s="764"/>
      <c r="F164" s="764"/>
      <c r="G164" s="764"/>
      <c r="H164" s="772"/>
      <c r="I164" s="772"/>
      <c r="J164" s="911"/>
      <c r="K164" s="911"/>
      <c r="O164" s="911"/>
      <c r="P164" s="911"/>
      <c r="Q164" s="911"/>
      <c r="R164" s="911"/>
      <c r="S164" s="911"/>
      <c r="U164" s="911"/>
    </row>
    <row r="165" spans="1:32">
      <c r="A165" s="764"/>
      <c r="B165" s="764"/>
      <c r="C165" s="764"/>
      <c r="D165" s="764"/>
      <c r="E165" s="764"/>
      <c r="F165" s="764"/>
      <c r="G165" s="764"/>
      <c r="H165" s="772"/>
      <c r="I165" s="772"/>
    </row>
    <row r="166" spans="1:32">
      <c r="A166" s="764"/>
      <c r="B166" s="764"/>
      <c r="C166" s="764"/>
      <c r="D166" s="764"/>
      <c r="E166" s="764"/>
      <c r="F166" s="764"/>
      <c r="G166" s="764"/>
      <c r="H166" s="772"/>
      <c r="I166" s="912"/>
    </row>
    <row r="167" spans="1:32">
      <c r="A167" s="764"/>
      <c r="B167" s="764"/>
      <c r="C167" s="764"/>
      <c r="D167" s="764"/>
      <c r="E167" s="764"/>
      <c r="F167" s="764"/>
      <c r="G167" s="764"/>
      <c r="H167" s="772"/>
      <c r="I167" s="915"/>
      <c r="J167" s="771"/>
      <c r="K167" s="771"/>
      <c r="L167" s="771"/>
      <c r="M167" s="771"/>
      <c r="N167" s="771"/>
      <c r="O167" s="771"/>
      <c r="P167" s="771"/>
      <c r="Q167" s="771"/>
      <c r="R167" s="771"/>
      <c r="S167" s="771"/>
      <c r="T167" s="771"/>
      <c r="U167" s="771"/>
      <c r="V167" s="771"/>
      <c r="W167" s="771"/>
      <c r="X167" s="771"/>
      <c r="Y167" s="771"/>
      <c r="Z167" s="771"/>
      <c r="AA167" s="771"/>
      <c r="AB167" s="771"/>
      <c r="AC167" s="771"/>
      <c r="AD167" s="771"/>
      <c r="AE167" s="771"/>
      <c r="AF167" s="771"/>
    </row>
    <row r="168" spans="1:32">
      <c r="A168" s="764"/>
      <c r="B168" s="764"/>
      <c r="C168" s="764"/>
      <c r="D168" s="764"/>
      <c r="E168" s="764"/>
      <c r="F168" s="764"/>
      <c r="G168" s="764"/>
      <c r="H168" s="772"/>
      <c r="I168" s="912"/>
    </row>
    <row r="169" spans="1:32">
      <c r="A169" s="764"/>
      <c r="B169" s="764"/>
      <c r="C169" s="764"/>
      <c r="D169" s="764"/>
      <c r="E169" s="764"/>
      <c r="F169" s="764"/>
      <c r="G169" s="764"/>
      <c r="H169" s="772"/>
      <c r="I169" s="912"/>
    </row>
    <row r="170" spans="1:32">
      <c r="A170" s="764"/>
      <c r="B170" s="764"/>
      <c r="C170" s="764"/>
      <c r="D170" s="764"/>
      <c r="E170" s="764"/>
      <c r="F170" s="764"/>
      <c r="G170" s="764"/>
      <c r="H170" s="772"/>
      <c r="I170" s="912"/>
    </row>
    <row r="171" spans="1:32">
      <c r="A171" s="764"/>
      <c r="B171" s="764"/>
      <c r="C171" s="764"/>
      <c r="D171" s="764"/>
      <c r="E171" s="764"/>
      <c r="F171" s="764"/>
      <c r="G171" s="764"/>
      <c r="H171" s="772"/>
    </row>
    <row r="172" spans="1:32">
      <c r="A172" s="764"/>
      <c r="B172" s="764"/>
      <c r="C172" s="764"/>
      <c r="D172" s="764"/>
      <c r="E172" s="764"/>
      <c r="F172" s="764"/>
      <c r="G172" s="764"/>
      <c r="H172" s="772"/>
    </row>
    <row r="173" spans="1:32">
      <c r="A173" s="764"/>
      <c r="B173" s="764"/>
      <c r="C173" s="764"/>
      <c r="D173" s="764"/>
      <c r="E173" s="764"/>
      <c r="F173" s="764"/>
      <c r="G173" s="764"/>
      <c r="H173" s="772"/>
    </row>
    <row r="174" spans="1:32">
      <c r="A174" s="764"/>
      <c r="B174" s="764"/>
      <c r="C174" s="764"/>
      <c r="D174" s="764"/>
      <c r="E174" s="764"/>
      <c r="F174" s="764"/>
      <c r="G174" s="764"/>
      <c r="H174" s="772"/>
    </row>
    <row r="175" spans="1:32">
      <c r="A175" s="764"/>
      <c r="B175" s="764"/>
      <c r="C175" s="764"/>
      <c r="D175" s="764"/>
      <c r="E175" s="764"/>
      <c r="F175" s="764"/>
      <c r="G175" s="764"/>
      <c r="H175" s="772"/>
    </row>
    <row r="176" spans="1:32">
      <c r="A176" s="764"/>
      <c r="B176" s="764"/>
      <c r="C176" s="764"/>
      <c r="D176" s="764"/>
      <c r="E176" s="764"/>
      <c r="F176" s="764"/>
      <c r="G176" s="764"/>
      <c r="H176" s="772"/>
    </row>
    <row r="177" spans="1:8">
      <c r="A177" s="764"/>
      <c r="B177" s="764"/>
      <c r="C177" s="764"/>
      <c r="D177" s="764"/>
      <c r="E177" s="764"/>
      <c r="F177" s="764"/>
      <c r="G177" s="764"/>
      <c r="H177" s="772"/>
    </row>
    <row r="178" spans="1:8">
      <c r="A178" s="764"/>
      <c r="B178" s="764"/>
      <c r="C178" s="764"/>
      <c r="D178" s="764"/>
      <c r="E178" s="764"/>
      <c r="F178" s="764"/>
      <c r="G178" s="764"/>
      <c r="H178" s="772"/>
    </row>
    <row r="179" spans="1:8">
      <c r="A179" s="764"/>
      <c r="B179" s="764"/>
      <c r="C179" s="764"/>
      <c r="D179" s="764"/>
      <c r="E179" s="764"/>
      <c r="F179" s="764"/>
      <c r="G179" s="764"/>
      <c r="H179" s="772"/>
    </row>
    <row r="180" spans="1:8">
      <c r="A180" s="764"/>
      <c r="B180" s="764"/>
      <c r="C180" s="764"/>
      <c r="D180" s="764"/>
      <c r="E180" s="764"/>
      <c r="F180" s="764"/>
      <c r="G180" s="764"/>
      <c r="H180" s="772"/>
    </row>
    <row r="181" spans="1:8">
      <c r="A181" s="764"/>
      <c r="B181" s="764"/>
      <c r="C181" s="764"/>
      <c r="D181" s="764"/>
      <c r="E181" s="764"/>
      <c r="F181" s="764"/>
      <c r="G181" s="764"/>
      <c r="H181" s="772"/>
    </row>
    <row r="182" spans="1:8">
      <c r="A182" s="764"/>
      <c r="B182" s="764"/>
      <c r="C182" s="764"/>
      <c r="D182" s="764"/>
      <c r="E182" s="764"/>
      <c r="F182" s="764"/>
      <c r="G182" s="764"/>
      <c r="H182" s="772"/>
    </row>
    <row r="183" spans="1:8">
      <c r="A183" s="764"/>
      <c r="B183" s="764"/>
      <c r="C183" s="764"/>
      <c r="D183" s="764"/>
      <c r="E183" s="764"/>
      <c r="F183" s="764"/>
      <c r="G183" s="764"/>
      <c r="H183" s="772"/>
    </row>
    <row r="184" spans="1:8">
      <c r="A184" s="764"/>
      <c r="B184" s="764"/>
      <c r="C184" s="764"/>
      <c r="D184" s="764"/>
      <c r="E184" s="764"/>
      <c r="F184" s="764"/>
      <c r="G184" s="764"/>
      <c r="H184" s="772"/>
    </row>
    <row r="185" spans="1:8">
      <c r="A185" s="764"/>
      <c r="B185" s="764"/>
      <c r="C185" s="764"/>
      <c r="D185" s="764"/>
      <c r="E185" s="764"/>
      <c r="F185" s="764"/>
      <c r="G185" s="764"/>
      <c r="H185" s="772"/>
    </row>
    <row r="186" spans="1:8">
      <c r="A186" s="764"/>
      <c r="B186" s="764"/>
      <c r="C186" s="764"/>
      <c r="D186" s="764"/>
      <c r="E186" s="764"/>
      <c r="F186" s="764"/>
      <c r="G186" s="764"/>
      <c r="H186" s="772"/>
    </row>
    <row r="187" spans="1:8">
      <c r="A187" s="764"/>
      <c r="B187" s="764"/>
      <c r="C187" s="764"/>
      <c r="D187" s="764"/>
      <c r="E187" s="764"/>
      <c r="F187" s="764"/>
      <c r="G187" s="764"/>
      <c r="H187" s="772"/>
    </row>
    <row r="188" spans="1:8">
      <c r="A188" s="764"/>
      <c r="B188" s="764"/>
      <c r="C188" s="764"/>
      <c r="D188" s="764"/>
      <c r="E188" s="764"/>
      <c r="F188" s="764"/>
      <c r="G188" s="764"/>
      <c r="H188" s="772"/>
    </row>
    <row r="189" spans="1:8">
      <c r="A189" s="764"/>
      <c r="B189" s="764"/>
      <c r="C189" s="764"/>
      <c r="D189" s="764"/>
      <c r="E189" s="764"/>
      <c r="F189" s="764"/>
      <c r="G189" s="764"/>
      <c r="H189" s="772"/>
    </row>
    <row r="190" spans="1:8">
      <c r="A190" s="764"/>
      <c r="B190" s="764"/>
      <c r="C190" s="764"/>
      <c r="D190" s="764"/>
      <c r="E190" s="764"/>
      <c r="F190" s="764"/>
      <c r="G190" s="764"/>
      <c r="H190" s="772"/>
    </row>
    <row r="191" spans="1:8">
      <c r="A191" s="764"/>
      <c r="B191" s="764"/>
      <c r="C191" s="764"/>
      <c r="D191" s="764"/>
      <c r="E191" s="764"/>
      <c r="F191" s="764"/>
      <c r="G191" s="764"/>
      <c r="H191" s="772"/>
    </row>
    <row r="192" spans="1:8">
      <c r="A192" s="764"/>
      <c r="B192" s="764"/>
      <c r="C192" s="764"/>
      <c r="D192" s="764"/>
      <c r="E192" s="764"/>
      <c r="F192" s="764"/>
      <c r="G192" s="764"/>
    </row>
    <row r="193" spans="1:7">
      <c r="A193" s="764"/>
      <c r="B193" s="764"/>
      <c r="C193" s="764"/>
      <c r="D193" s="764"/>
      <c r="E193" s="764"/>
      <c r="F193" s="764"/>
      <c r="G193" s="764"/>
    </row>
    <row r="194" spans="1:7">
      <c r="A194" s="764"/>
      <c r="B194" s="764"/>
      <c r="C194" s="764"/>
      <c r="D194" s="764"/>
      <c r="E194" s="764"/>
      <c r="F194" s="764"/>
      <c r="G194" s="764"/>
    </row>
    <row r="195" spans="1:7">
      <c r="A195" s="764"/>
      <c r="B195" s="764"/>
      <c r="C195" s="764"/>
      <c r="D195" s="764"/>
      <c r="E195" s="764"/>
      <c r="F195" s="764"/>
      <c r="G195" s="764"/>
    </row>
    <row r="196" spans="1:7">
      <c r="A196" s="764"/>
      <c r="B196" s="764"/>
      <c r="C196" s="764"/>
      <c r="D196" s="764"/>
      <c r="E196" s="764"/>
      <c r="F196" s="764"/>
      <c r="G196" s="764"/>
    </row>
    <row r="197" spans="1:7">
      <c r="A197" s="764"/>
      <c r="B197" s="764"/>
      <c r="C197" s="764"/>
      <c r="D197" s="764"/>
      <c r="E197" s="764"/>
      <c r="F197" s="764"/>
      <c r="G197" s="764"/>
    </row>
    <row r="198" spans="1:7">
      <c r="A198" s="764"/>
      <c r="B198" s="764"/>
      <c r="C198" s="764"/>
      <c r="D198" s="764"/>
      <c r="E198" s="764"/>
      <c r="F198" s="764"/>
      <c r="G198" s="764"/>
    </row>
    <row r="199" spans="1:7">
      <c r="A199" s="764"/>
      <c r="B199" s="764"/>
      <c r="C199" s="764"/>
      <c r="D199" s="764"/>
      <c r="E199" s="764"/>
      <c r="F199" s="764"/>
      <c r="G199" s="764"/>
    </row>
    <row r="200" spans="1:7">
      <c r="A200" s="764"/>
      <c r="B200" s="764"/>
      <c r="C200" s="764"/>
      <c r="D200" s="764"/>
      <c r="E200" s="764"/>
      <c r="F200" s="764"/>
      <c r="G200" s="764"/>
    </row>
    <row r="201" spans="1:7">
      <c r="A201" s="764"/>
      <c r="B201" s="764"/>
      <c r="C201" s="764"/>
      <c r="D201" s="764"/>
      <c r="E201" s="764"/>
      <c r="F201" s="764"/>
      <c r="G201" s="764"/>
    </row>
    <row r="202" spans="1:7">
      <c r="A202" s="764"/>
      <c r="B202" s="764"/>
      <c r="C202" s="764"/>
      <c r="D202" s="764"/>
      <c r="E202" s="764"/>
      <c r="F202" s="764"/>
      <c r="G202" s="764"/>
    </row>
    <row r="203" spans="1:7">
      <c r="A203" s="764"/>
      <c r="B203" s="764"/>
      <c r="C203" s="764"/>
      <c r="D203" s="764"/>
      <c r="E203" s="764"/>
      <c r="F203" s="764"/>
      <c r="G203" s="764"/>
    </row>
    <row r="204" spans="1:7">
      <c r="A204" s="764"/>
      <c r="B204" s="764"/>
      <c r="C204" s="764"/>
      <c r="D204" s="764"/>
      <c r="E204" s="764"/>
      <c r="F204" s="764"/>
      <c r="G204" s="764"/>
    </row>
    <row r="205" spans="1:7">
      <c r="A205" s="764"/>
      <c r="B205" s="764"/>
      <c r="C205" s="764"/>
      <c r="D205" s="764"/>
      <c r="E205" s="764"/>
      <c r="F205" s="764"/>
      <c r="G205" s="764"/>
    </row>
    <row r="206" spans="1:7">
      <c r="A206" s="764"/>
      <c r="B206" s="764"/>
      <c r="C206" s="764"/>
      <c r="D206" s="764"/>
      <c r="E206" s="764"/>
      <c r="F206" s="764"/>
      <c r="G206" s="764"/>
    </row>
    <row r="207" spans="1:7">
      <c r="A207" s="764"/>
      <c r="B207" s="764"/>
      <c r="C207" s="764"/>
      <c r="D207" s="764"/>
      <c r="E207" s="764"/>
      <c r="F207" s="764"/>
      <c r="G207" s="764"/>
    </row>
    <row r="208" spans="1:7">
      <c r="A208" s="764"/>
      <c r="B208" s="764"/>
      <c r="C208" s="764"/>
      <c r="D208" s="764"/>
      <c r="E208" s="764"/>
      <c r="F208" s="764"/>
      <c r="G208" s="764"/>
    </row>
    <row r="209" spans="1:7">
      <c r="A209" s="764"/>
      <c r="B209" s="764"/>
      <c r="C209" s="764"/>
      <c r="D209" s="764"/>
      <c r="E209" s="764"/>
      <c r="F209" s="764"/>
      <c r="G209" s="764"/>
    </row>
    <row r="210" spans="1:7">
      <c r="A210" s="764"/>
      <c r="B210" s="764"/>
      <c r="C210" s="764"/>
      <c r="D210" s="764"/>
      <c r="E210" s="764"/>
      <c r="F210" s="764"/>
      <c r="G210" s="764"/>
    </row>
    <row r="211" spans="1:7">
      <c r="A211" s="764"/>
      <c r="B211" s="764"/>
      <c r="C211" s="764"/>
      <c r="D211" s="764"/>
      <c r="E211" s="764"/>
      <c r="F211" s="764"/>
      <c r="G211" s="764"/>
    </row>
    <row r="212" spans="1:7">
      <c r="A212" s="764"/>
      <c r="B212" s="764"/>
      <c r="C212" s="764"/>
      <c r="D212" s="764"/>
      <c r="E212" s="764"/>
      <c r="F212" s="764"/>
      <c r="G212" s="764"/>
    </row>
    <row r="213" spans="1:7">
      <c r="A213" s="764"/>
      <c r="B213" s="764"/>
      <c r="C213" s="764"/>
      <c r="D213" s="764"/>
      <c r="E213" s="764"/>
      <c r="F213" s="764"/>
      <c r="G213" s="764"/>
    </row>
    <row r="214" spans="1:7">
      <c r="A214" s="764"/>
      <c r="B214" s="764"/>
      <c r="C214" s="764"/>
      <c r="D214" s="764"/>
      <c r="E214" s="764"/>
      <c r="F214" s="764"/>
      <c r="G214" s="764"/>
    </row>
    <row r="215" spans="1:7">
      <c r="A215" s="764"/>
      <c r="B215" s="764"/>
      <c r="C215" s="764"/>
      <c r="D215" s="764"/>
      <c r="E215" s="764"/>
      <c r="F215" s="764"/>
      <c r="G215" s="764"/>
    </row>
    <row r="216" spans="1:7">
      <c r="A216" s="764"/>
      <c r="B216" s="764"/>
      <c r="C216" s="764"/>
      <c r="D216" s="764"/>
      <c r="E216" s="764"/>
      <c r="F216" s="764"/>
      <c r="G216" s="764"/>
    </row>
    <row r="217" spans="1:7">
      <c r="A217" s="764"/>
      <c r="B217" s="764"/>
      <c r="C217" s="764"/>
      <c r="D217" s="764"/>
      <c r="E217" s="764"/>
      <c r="F217" s="764"/>
      <c r="G217" s="764"/>
    </row>
    <row r="218" spans="1:7">
      <c r="A218" s="764"/>
      <c r="B218" s="764"/>
      <c r="C218" s="764"/>
      <c r="D218" s="764"/>
      <c r="E218" s="764"/>
      <c r="F218" s="764"/>
      <c r="G218" s="764"/>
    </row>
    <row r="219" spans="1:7">
      <c r="A219" s="764"/>
      <c r="B219" s="764"/>
      <c r="C219" s="764"/>
      <c r="D219" s="764"/>
      <c r="E219" s="764"/>
      <c r="F219" s="764"/>
      <c r="G219" s="764"/>
    </row>
    <row r="220" spans="1:7">
      <c r="A220" s="764"/>
      <c r="B220" s="764"/>
      <c r="C220" s="764"/>
      <c r="D220" s="764"/>
      <c r="E220" s="764"/>
      <c r="F220" s="764"/>
      <c r="G220" s="764"/>
    </row>
    <row r="221" spans="1:7">
      <c r="A221" s="764"/>
      <c r="B221" s="764"/>
      <c r="C221" s="764"/>
      <c r="D221" s="764"/>
      <c r="E221" s="764"/>
      <c r="F221" s="764"/>
      <c r="G221" s="764"/>
    </row>
    <row r="222" spans="1:7">
      <c r="A222" s="764"/>
      <c r="B222" s="764"/>
      <c r="C222" s="764"/>
      <c r="D222" s="764"/>
      <c r="E222" s="764"/>
      <c r="F222" s="764"/>
      <c r="G222" s="764"/>
    </row>
    <row r="223" spans="1:7">
      <c r="A223" s="764"/>
      <c r="B223" s="764"/>
      <c r="C223" s="764"/>
      <c r="D223" s="764"/>
      <c r="E223" s="764"/>
      <c r="F223" s="764"/>
      <c r="G223" s="764"/>
    </row>
    <row r="224" spans="1:7">
      <c r="A224" s="764"/>
      <c r="B224" s="764"/>
      <c r="C224" s="764"/>
      <c r="D224" s="764"/>
      <c r="E224" s="764"/>
      <c r="F224" s="764"/>
      <c r="G224" s="764"/>
    </row>
    <row r="225" spans="1:7">
      <c r="A225" s="764"/>
      <c r="B225" s="764"/>
      <c r="C225" s="764"/>
      <c r="D225" s="764"/>
      <c r="E225" s="764"/>
      <c r="F225" s="764"/>
      <c r="G225" s="764"/>
    </row>
    <row r="226" spans="1:7">
      <c r="A226" s="764"/>
      <c r="B226" s="764"/>
      <c r="C226" s="764"/>
      <c r="D226" s="764"/>
      <c r="E226" s="764"/>
      <c r="F226" s="764"/>
      <c r="G226" s="764"/>
    </row>
    <row r="227" spans="1:7">
      <c r="A227" s="764"/>
      <c r="B227" s="764"/>
      <c r="C227" s="764"/>
      <c r="D227" s="764"/>
      <c r="E227" s="764"/>
      <c r="F227" s="764"/>
      <c r="G227" s="764"/>
    </row>
    <row r="228" spans="1:7">
      <c r="A228" s="764"/>
      <c r="B228" s="764"/>
      <c r="C228" s="764"/>
      <c r="D228" s="764"/>
      <c r="E228" s="764"/>
      <c r="F228" s="764"/>
      <c r="G228" s="764"/>
    </row>
    <row r="229" spans="1:7">
      <c r="A229" s="764"/>
      <c r="B229" s="764"/>
      <c r="C229" s="764"/>
      <c r="D229" s="764"/>
      <c r="E229" s="764"/>
      <c r="F229" s="764"/>
      <c r="G229" s="764"/>
    </row>
    <row r="230" spans="1:7">
      <c r="A230" s="764"/>
      <c r="B230" s="764"/>
      <c r="C230" s="764"/>
      <c r="D230" s="764"/>
      <c r="E230" s="764"/>
      <c r="F230" s="764"/>
      <c r="G230" s="764"/>
    </row>
    <row r="231" spans="1:7">
      <c r="A231" s="764"/>
      <c r="B231" s="764"/>
      <c r="C231" s="764"/>
      <c r="D231" s="764"/>
      <c r="E231" s="764"/>
      <c r="F231" s="764"/>
      <c r="G231" s="764"/>
    </row>
    <row r="232" spans="1:7">
      <c r="A232" s="764"/>
      <c r="B232" s="764"/>
      <c r="C232" s="764"/>
      <c r="D232" s="764"/>
      <c r="E232" s="764"/>
      <c r="F232" s="764"/>
      <c r="G232" s="764"/>
    </row>
    <row r="233" spans="1:7">
      <c r="A233" s="764"/>
      <c r="B233" s="764"/>
      <c r="C233" s="764"/>
      <c r="D233" s="764"/>
      <c r="E233" s="764"/>
      <c r="F233" s="764"/>
      <c r="G233" s="764"/>
    </row>
    <row r="234" spans="1:7">
      <c r="A234" s="764"/>
      <c r="B234" s="764"/>
      <c r="C234" s="764"/>
      <c r="D234" s="764"/>
      <c r="E234" s="764"/>
      <c r="F234" s="764"/>
      <c r="G234" s="764"/>
    </row>
    <row r="235" spans="1:7">
      <c r="A235" s="764"/>
      <c r="B235" s="764"/>
      <c r="C235" s="764"/>
      <c r="D235" s="764"/>
      <c r="E235" s="764"/>
      <c r="F235" s="764"/>
      <c r="G235" s="764"/>
    </row>
    <row r="236" spans="1:7">
      <c r="A236" s="764"/>
      <c r="B236" s="764"/>
      <c r="C236" s="764"/>
      <c r="D236" s="764"/>
      <c r="E236" s="764"/>
      <c r="F236" s="764"/>
      <c r="G236" s="764"/>
    </row>
    <row r="237" spans="1:7">
      <c r="A237" s="764"/>
      <c r="B237" s="764"/>
      <c r="C237" s="764"/>
      <c r="D237" s="764"/>
      <c r="E237" s="764"/>
      <c r="F237" s="764"/>
      <c r="G237" s="764"/>
    </row>
    <row r="238" spans="1:7">
      <c r="A238" s="764"/>
      <c r="B238" s="764"/>
      <c r="C238" s="764"/>
      <c r="D238" s="764"/>
      <c r="E238" s="764"/>
      <c r="F238" s="764"/>
      <c r="G238" s="764"/>
    </row>
    <row r="239" spans="1:7">
      <c r="A239" s="764"/>
      <c r="B239" s="764"/>
      <c r="C239" s="764"/>
      <c r="D239" s="764"/>
      <c r="E239" s="764"/>
      <c r="F239" s="764"/>
      <c r="G239" s="764"/>
    </row>
    <row r="240" spans="1:7">
      <c r="A240" s="764"/>
      <c r="B240" s="764"/>
      <c r="C240" s="764"/>
      <c r="D240" s="764"/>
      <c r="E240" s="764"/>
      <c r="F240" s="764"/>
      <c r="G240" s="764"/>
    </row>
    <row r="241" spans="1:7">
      <c r="A241" s="764"/>
      <c r="B241" s="764"/>
      <c r="C241" s="764"/>
      <c r="D241" s="764"/>
      <c r="E241" s="764"/>
      <c r="F241" s="764"/>
      <c r="G241" s="764"/>
    </row>
    <row r="242" spans="1:7">
      <c r="A242" s="764"/>
      <c r="B242" s="764"/>
      <c r="C242" s="764"/>
      <c r="D242" s="764"/>
      <c r="E242" s="764"/>
      <c r="F242" s="764"/>
      <c r="G242" s="764"/>
    </row>
    <row r="243" spans="1:7">
      <c r="A243" s="764"/>
      <c r="B243" s="764"/>
      <c r="C243" s="764"/>
      <c r="D243" s="764"/>
      <c r="E243" s="764"/>
      <c r="F243" s="764"/>
      <c r="G243" s="764"/>
    </row>
    <row r="244" spans="1:7">
      <c r="A244" s="764"/>
      <c r="B244" s="764"/>
      <c r="C244" s="764"/>
      <c r="D244" s="764"/>
      <c r="E244" s="764"/>
      <c r="F244" s="764"/>
      <c r="G244" s="764"/>
    </row>
    <row r="245" spans="1:7">
      <c r="A245" s="764"/>
      <c r="B245" s="764"/>
      <c r="C245" s="764"/>
      <c r="D245" s="764"/>
      <c r="E245" s="764"/>
      <c r="F245" s="764"/>
      <c r="G245" s="764"/>
    </row>
    <row r="246" spans="1:7">
      <c r="A246" s="764"/>
      <c r="B246" s="764"/>
      <c r="C246" s="764"/>
      <c r="D246" s="764"/>
      <c r="E246" s="764"/>
      <c r="F246" s="764"/>
      <c r="G246" s="764"/>
    </row>
    <row r="247" spans="1:7">
      <c r="A247" s="764"/>
      <c r="B247" s="764"/>
      <c r="C247" s="764"/>
      <c r="D247" s="764"/>
      <c r="E247" s="764"/>
      <c r="F247" s="764"/>
      <c r="G247" s="764"/>
    </row>
    <row r="248" spans="1:7">
      <c r="A248" s="764"/>
      <c r="B248" s="764"/>
      <c r="C248" s="764"/>
      <c r="D248" s="764"/>
      <c r="E248" s="764"/>
      <c r="F248" s="764"/>
      <c r="G248" s="764"/>
    </row>
    <row r="249" spans="1:7">
      <c r="A249" s="764"/>
      <c r="B249" s="764"/>
      <c r="C249" s="764"/>
      <c r="D249" s="764"/>
      <c r="E249" s="764"/>
      <c r="F249" s="764"/>
      <c r="G249" s="764"/>
    </row>
    <row r="250" spans="1:7">
      <c r="A250" s="764"/>
      <c r="B250" s="764"/>
      <c r="C250" s="764"/>
      <c r="D250" s="764"/>
      <c r="E250" s="764"/>
      <c r="F250" s="764"/>
      <c r="G250" s="764"/>
    </row>
    <row r="251" spans="1:7">
      <c r="A251" s="764"/>
      <c r="B251" s="764"/>
      <c r="C251" s="764"/>
      <c r="D251" s="764"/>
      <c r="E251" s="764"/>
      <c r="F251" s="764"/>
      <c r="G251" s="764"/>
    </row>
    <row r="252" spans="1:7">
      <c r="A252" s="764"/>
      <c r="B252" s="764"/>
      <c r="C252" s="764"/>
      <c r="D252" s="764"/>
      <c r="E252" s="764"/>
      <c r="F252" s="764"/>
      <c r="G252" s="764"/>
    </row>
    <row r="253" spans="1:7">
      <c r="A253" s="764"/>
      <c r="B253" s="764"/>
      <c r="C253" s="764"/>
      <c r="D253" s="764"/>
      <c r="E253" s="764"/>
      <c r="F253" s="764"/>
      <c r="G253" s="764"/>
    </row>
    <row r="254" spans="1:7">
      <c r="A254" s="764"/>
      <c r="B254" s="764"/>
      <c r="C254" s="764"/>
      <c r="D254" s="764"/>
      <c r="E254" s="764"/>
      <c r="F254" s="764"/>
      <c r="G254" s="764"/>
    </row>
    <row r="255" spans="1:7">
      <c r="A255" s="764"/>
      <c r="B255" s="764"/>
      <c r="C255" s="764"/>
      <c r="D255" s="764"/>
      <c r="E255" s="764"/>
      <c r="F255" s="764"/>
      <c r="G255" s="764"/>
    </row>
    <row r="256" spans="1:7">
      <c r="A256" s="764"/>
      <c r="B256" s="764"/>
      <c r="C256" s="764"/>
      <c r="D256" s="764"/>
      <c r="E256" s="764"/>
      <c r="F256" s="764"/>
      <c r="G256" s="764"/>
    </row>
    <row r="257" spans="1:7">
      <c r="A257" s="764"/>
      <c r="B257" s="764"/>
      <c r="C257" s="764"/>
      <c r="D257" s="764"/>
      <c r="E257" s="764"/>
      <c r="F257" s="764"/>
      <c r="G257" s="764"/>
    </row>
    <row r="258" spans="1:7">
      <c r="A258" s="764"/>
      <c r="B258" s="764"/>
      <c r="C258" s="764"/>
      <c r="D258" s="764"/>
      <c r="E258" s="764"/>
      <c r="F258" s="764"/>
      <c r="G258" s="764"/>
    </row>
    <row r="259" spans="1:7">
      <c r="A259" s="764"/>
      <c r="B259" s="764"/>
      <c r="C259" s="764"/>
      <c r="D259" s="764"/>
      <c r="E259" s="764"/>
      <c r="F259" s="764"/>
      <c r="G259" s="764"/>
    </row>
    <row r="260" spans="1:7">
      <c r="A260" s="764"/>
      <c r="B260" s="764"/>
      <c r="C260" s="764"/>
      <c r="D260" s="764"/>
      <c r="E260" s="764"/>
      <c r="F260" s="764"/>
      <c r="G260" s="764"/>
    </row>
    <row r="261" spans="1:7">
      <c r="A261" s="764"/>
      <c r="B261" s="764"/>
      <c r="C261" s="764"/>
      <c r="D261" s="764"/>
      <c r="E261" s="764"/>
      <c r="F261" s="764"/>
      <c r="G261" s="764"/>
    </row>
    <row r="262" spans="1:7">
      <c r="A262" s="764"/>
      <c r="B262" s="764"/>
      <c r="C262" s="764"/>
      <c r="D262" s="764"/>
      <c r="E262" s="764"/>
      <c r="F262" s="764"/>
      <c r="G262" s="764"/>
    </row>
    <row r="263" spans="1:7">
      <c r="A263" s="764"/>
      <c r="B263" s="764"/>
      <c r="C263" s="764"/>
      <c r="D263" s="764"/>
      <c r="E263" s="764"/>
      <c r="F263" s="764"/>
      <c r="G263" s="764"/>
    </row>
    <row r="264" spans="1:7">
      <c r="A264" s="764"/>
      <c r="B264" s="764"/>
      <c r="C264" s="764"/>
      <c r="D264" s="764"/>
      <c r="E264" s="764"/>
      <c r="F264" s="764"/>
      <c r="G264" s="764"/>
    </row>
    <row r="265" spans="1:7">
      <c r="A265" s="764"/>
      <c r="B265" s="764"/>
      <c r="C265" s="764"/>
      <c r="D265" s="764"/>
      <c r="E265" s="764"/>
      <c r="F265" s="764"/>
      <c r="G265" s="764"/>
    </row>
    <row r="266" spans="1:7">
      <c r="A266" s="764"/>
      <c r="B266" s="764"/>
      <c r="C266" s="764"/>
      <c r="D266" s="764"/>
      <c r="E266" s="764"/>
      <c r="F266" s="764"/>
      <c r="G266" s="764"/>
    </row>
    <row r="267" spans="1:7">
      <c r="A267" s="764"/>
      <c r="B267" s="764"/>
      <c r="C267" s="764"/>
      <c r="D267" s="764"/>
      <c r="E267" s="764"/>
      <c r="F267" s="764"/>
      <c r="G267" s="764"/>
    </row>
    <row r="268" spans="1:7">
      <c r="A268" s="764"/>
      <c r="B268" s="764"/>
      <c r="C268" s="764"/>
      <c r="D268" s="764"/>
      <c r="E268" s="764"/>
      <c r="F268" s="764"/>
      <c r="G268" s="764"/>
    </row>
    <row r="269" spans="1:7">
      <c r="A269" s="764"/>
      <c r="B269" s="764"/>
      <c r="C269" s="764"/>
      <c r="D269" s="764"/>
      <c r="E269" s="764"/>
      <c r="F269" s="764"/>
      <c r="G269" s="764"/>
    </row>
    <row r="270" spans="1:7">
      <c r="A270" s="764"/>
      <c r="B270" s="764"/>
      <c r="C270" s="764"/>
      <c r="D270" s="764"/>
      <c r="E270" s="764"/>
      <c r="F270" s="764"/>
      <c r="G270" s="764"/>
    </row>
    <row r="271" spans="1:7">
      <c r="A271" s="764"/>
      <c r="B271" s="764"/>
      <c r="C271" s="764"/>
      <c r="D271" s="764"/>
      <c r="E271" s="764"/>
      <c r="F271" s="764"/>
      <c r="G271" s="764"/>
    </row>
    <row r="272" spans="1:7">
      <c r="A272" s="764"/>
      <c r="B272" s="764"/>
      <c r="C272" s="764"/>
      <c r="D272" s="764"/>
      <c r="E272" s="764"/>
      <c r="F272" s="764"/>
      <c r="G272" s="764"/>
    </row>
    <row r="273" spans="1:7">
      <c r="A273" s="764"/>
      <c r="B273" s="764"/>
      <c r="C273" s="764"/>
      <c r="D273" s="764"/>
      <c r="E273" s="764"/>
      <c r="F273" s="764"/>
      <c r="G273" s="764"/>
    </row>
    <row r="274" spans="1:7">
      <c r="A274" s="764"/>
      <c r="B274" s="764"/>
      <c r="C274" s="764"/>
      <c r="D274" s="764"/>
      <c r="E274" s="764"/>
      <c r="F274" s="764"/>
      <c r="G274" s="764"/>
    </row>
    <row r="275" spans="1:7">
      <c r="A275" s="764"/>
      <c r="B275" s="764"/>
      <c r="C275" s="764"/>
      <c r="D275" s="764"/>
      <c r="E275" s="764"/>
      <c r="F275" s="764"/>
      <c r="G275" s="764"/>
    </row>
    <row r="276" spans="1:7">
      <c r="A276" s="764"/>
      <c r="B276" s="764"/>
      <c r="C276" s="764"/>
      <c r="D276" s="764"/>
      <c r="E276" s="764"/>
      <c r="F276" s="764"/>
      <c r="G276" s="764"/>
    </row>
    <row r="277" spans="1:7">
      <c r="A277" s="764"/>
      <c r="B277" s="764"/>
      <c r="C277" s="764"/>
      <c r="D277" s="764"/>
      <c r="E277" s="764"/>
      <c r="F277" s="764"/>
      <c r="G277" s="764"/>
    </row>
    <row r="278" spans="1:7">
      <c r="A278" s="764"/>
      <c r="B278" s="764"/>
      <c r="C278" s="764"/>
      <c r="D278" s="764"/>
      <c r="E278" s="764"/>
      <c r="F278" s="764"/>
      <c r="G278" s="764"/>
    </row>
    <row r="279" spans="1:7">
      <c r="A279" s="764"/>
      <c r="B279" s="764"/>
      <c r="C279" s="764"/>
      <c r="D279" s="764"/>
      <c r="E279" s="764"/>
      <c r="F279" s="764"/>
      <c r="G279" s="764"/>
    </row>
    <row r="280" spans="1:7">
      <c r="A280" s="764"/>
      <c r="B280" s="764"/>
      <c r="C280" s="764"/>
      <c r="D280" s="764"/>
      <c r="E280" s="764"/>
      <c r="F280" s="764"/>
      <c r="G280" s="764"/>
    </row>
    <row r="281" spans="1:7">
      <c r="A281" s="764"/>
      <c r="B281" s="764"/>
      <c r="C281" s="764"/>
      <c r="D281" s="764"/>
      <c r="E281" s="764"/>
      <c r="F281" s="764"/>
      <c r="G281" s="764"/>
    </row>
    <row r="282" spans="1:7">
      <c r="A282" s="764"/>
      <c r="B282" s="764"/>
      <c r="C282" s="764"/>
      <c r="D282" s="764"/>
      <c r="E282" s="764"/>
      <c r="F282" s="764"/>
      <c r="G282" s="764"/>
    </row>
    <row r="283" spans="1:7">
      <c r="A283" s="764"/>
      <c r="B283" s="764"/>
      <c r="C283" s="764"/>
      <c r="D283" s="764"/>
      <c r="E283" s="764"/>
      <c r="F283" s="764"/>
      <c r="G283" s="764"/>
    </row>
    <row r="284" spans="1:7">
      <c r="A284" s="764"/>
      <c r="B284" s="764"/>
      <c r="C284" s="764"/>
      <c r="D284" s="764"/>
      <c r="E284" s="764"/>
      <c r="F284" s="764"/>
      <c r="G284" s="764"/>
    </row>
    <row r="285" spans="1:7">
      <c r="A285" s="764"/>
      <c r="B285" s="764"/>
      <c r="C285" s="764"/>
      <c r="D285" s="764"/>
      <c r="E285" s="764"/>
      <c r="F285" s="764"/>
      <c r="G285" s="764"/>
    </row>
    <row r="286" spans="1:7">
      <c r="G286" s="772"/>
    </row>
    <row r="287" spans="1:7">
      <c r="G287" s="772"/>
    </row>
    <row r="288" spans="1:7">
      <c r="G288" s="772"/>
    </row>
    <row r="289" spans="7:7">
      <c r="G289" s="772"/>
    </row>
    <row r="290" spans="7:7">
      <c r="G290" s="772"/>
    </row>
    <row r="291" spans="7:7">
      <c r="G291" s="772"/>
    </row>
    <row r="292" spans="7:7">
      <c r="G292" s="772"/>
    </row>
    <row r="293" spans="7:7">
      <c r="G293" s="772"/>
    </row>
    <row r="294" spans="7:7">
      <c r="G294" s="772"/>
    </row>
    <row r="295" spans="7:7">
      <c r="G295" s="772"/>
    </row>
    <row r="296" spans="7:7">
      <c r="G296" s="772"/>
    </row>
    <row r="297" spans="7:7">
      <c r="G297" s="772"/>
    </row>
    <row r="298" spans="7:7">
      <c r="G298" s="772"/>
    </row>
    <row r="299" spans="7:7">
      <c r="G299" s="772"/>
    </row>
    <row r="300" spans="7:7">
      <c r="G300" s="772"/>
    </row>
    <row r="301" spans="7:7">
      <c r="G301" s="772"/>
    </row>
  </sheetData>
  <phoneticPr fontId="106" type="noConversion"/>
  <conditionalFormatting sqref="I2:I20">
    <cfRule type="cellIs" dxfId="54" priority="1" operator="lessThan">
      <formula>0</formula>
    </cfRule>
    <cfRule type="cellIs" dxfId="53" priority="2" operator="greaterThan">
      <formula>0</formula>
    </cfRule>
  </conditionalFormatting>
  <conditionalFormatting sqref="L2:L20">
    <cfRule type="dataBar" priority="3">
      <dataBar>
        <cfvo type="num" val="0"/>
        <cfvo type="num" val="1"/>
        <color theme="9" tint="0.59999389629810485"/>
      </dataBar>
      <extLst>
        <ext xmlns:x14="http://schemas.microsoft.com/office/spreadsheetml/2009/9/main" uri="{B025F937-C7B1-47D3-B67F-A62EFF666E3E}">
          <x14:id>{71129BC0-05F3-4DDE-BEED-5BB2B899A389}</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L2:L20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pageSetUpPr fitToPage="1"/>
  </sheetPr>
  <dimension ref="B1:AJ57"/>
  <sheetViews>
    <sheetView showGridLines="0" topLeftCell="M16" zoomScale="70" zoomScaleNormal="70" workbookViewId="0">
      <selection activeCell="U29" sqref="U29"/>
    </sheetView>
  </sheetViews>
  <sheetFormatPr defaultColWidth="9.19921875" defaultRowHeight="13.8"/>
  <cols>
    <col min="1" max="1" width="6" style="636" customWidth="1"/>
    <col min="2" max="2" width="21.8984375" style="636" customWidth="1"/>
    <col min="3" max="6" width="17" style="636" customWidth="1"/>
    <col min="7" max="8" width="15.796875" style="636" customWidth="1"/>
    <col min="9" max="9" width="18.8984375" style="636" customWidth="1"/>
    <col min="10" max="10" width="19.8984375" style="636" customWidth="1"/>
    <col min="11" max="11" width="29.796875" style="636" customWidth="1"/>
    <col min="12" max="12" width="25.09765625" style="636" customWidth="1"/>
    <col min="13" max="13" width="25.19921875" style="636" customWidth="1"/>
    <col min="14" max="15" width="15.796875" style="636" customWidth="1"/>
    <col min="16" max="16" width="22.296875" style="636" customWidth="1"/>
    <col min="17" max="20" width="15.796875" style="636" customWidth="1"/>
    <col min="21" max="21" width="17.296875" style="636" customWidth="1"/>
    <col min="22" max="23" width="15.796875" style="636" customWidth="1"/>
    <col min="24" max="24" width="26.796875" style="636" customWidth="1"/>
    <col min="25" max="25" width="18.8984375" style="636" customWidth="1"/>
    <col min="26" max="26" width="15.796875" style="636" customWidth="1"/>
    <col min="27" max="27" width="15.796875" style="637" customWidth="1"/>
    <col min="28" max="32" width="15.796875" style="636" customWidth="1"/>
    <col min="33" max="16384" width="9.19921875" style="636"/>
  </cols>
  <sheetData>
    <row r="1" spans="2:36" s="639" customFormat="1" ht="17.399999999999999">
      <c r="AA1" s="687"/>
    </row>
    <row r="2" spans="2:36" s="686" customFormat="1" ht="17.399999999999999">
      <c r="B2" s="692" t="s">
        <v>823</v>
      </c>
      <c r="C2" s="692"/>
      <c r="D2" s="692"/>
      <c r="E2" s="695"/>
      <c r="F2" s="695"/>
      <c r="G2" s="689"/>
      <c r="H2" s="689"/>
      <c r="I2" s="689"/>
      <c r="J2" s="689"/>
      <c r="K2" s="692" t="s">
        <v>822</v>
      </c>
      <c r="S2" s="1961"/>
      <c r="T2" s="1961"/>
    </row>
    <row r="3" spans="2:36" s="686" customFormat="1" ht="17.399999999999999">
      <c r="B3" s="692" t="s">
        <v>821</v>
      </c>
      <c r="C3" s="692"/>
      <c r="D3" s="692"/>
      <c r="E3" s="690"/>
      <c r="F3" s="690"/>
      <c r="G3" s="694"/>
      <c r="K3" s="719">
        <f>'General Information'!L1</f>
        <v>46307</v>
      </c>
    </row>
    <row r="4" spans="2:36" s="686" customFormat="1" ht="17.399999999999999">
      <c r="B4" s="693" t="s">
        <v>820</v>
      </c>
      <c r="C4" s="693"/>
      <c r="D4" s="693"/>
      <c r="E4" s="691" t="str">
        <f>'General Information'!C3</f>
        <v>ADDITIONAL DEVELOPMENT IN TABOUK INDUSTRIAL CITY</v>
      </c>
      <c r="F4" s="690"/>
      <c r="G4" s="691"/>
      <c r="H4" s="688"/>
      <c r="I4" s="688"/>
      <c r="J4" s="688"/>
      <c r="K4" s="687"/>
      <c r="L4" s="687"/>
      <c r="M4" s="687"/>
      <c r="N4" s="687"/>
      <c r="R4" s="692"/>
      <c r="S4" s="1962"/>
      <c r="T4" s="1962"/>
    </row>
    <row r="5" spans="2:36" s="686" customFormat="1" ht="17.399999999999999">
      <c r="B5" s="692" t="s">
        <v>819</v>
      </c>
      <c r="C5" s="692"/>
      <c r="D5" s="692"/>
      <c r="E5" s="691" t="str">
        <f>'General Information'!C4</f>
        <v>TAB1-02-003</v>
      </c>
      <c r="F5" s="690"/>
      <c r="G5" s="691"/>
      <c r="H5" s="691"/>
      <c r="I5" s="691"/>
      <c r="J5" s="691"/>
      <c r="R5" s="692"/>
      <c r="S5" s="692"/>
      <c r="T5" s="692"/>
    </row>
    <row r="6" spans="2:36" s="686" customFormat="1" ht="17.399999999999999">
      <c r="B6" s="692" t="s">
        <v>818</v>
      </c>
      <c r="C6" s="692"/>
      <c r="D6" s="692"/>
      <c r="E6" s="691" t="s">
        <v>1052</v>
      </c>
      <c r="F6" s="690"/>
      <c r="G6" s="689"/>
      <c r="H6" s="688"/>
      <c r="I6" s="688"/>
      <c r="J6" s="688"/>
      <c r="K6" s="687"/>
      <c r="L6" s="687"/>
      <c r="M6" s="687"/>
      <c r="N6" s="687"/>
    </row>
    <row r="7" spans="2:36" s="641" customFormat="1" ht="14.4" thickBot="1">
      <c r="B7" s="667"/>
      <c r="C7" s="667"/>
      <c r="D7" s="667"/>
      <c r="E7" s="667"/>
      <c r="F7" s="667"/>
    </row>
    <row r="8" spans="2:36" s="682" customFormat="1" ht="34.5" customHeight="1" thickTop="1" thickBot="1">
      <c r="B8" s="684"/>
      <c r="C8" s="684"/>
      <c r="D8" s="684"/>
      <c r="E8" s="684"/>
      <c r="F8" s="684"/>
      <c r="G8" s="684"/>
      <c r="H8" s="684"/>
      <c r="I8" s="684"/>
      <c r="J8" s="684"/>
      <c r="K8" s="684"/>
      <c r="L8" s="684"/>
      <c r="M8" s="684"/>
      <c r="N8" s="684"/>
      <c r="O8" s="684"/>
      <c r="P8" s="684"/>
      <c r="Q8" s="684"/>
      <c r="R8" s="1963" t="s">
        <v>817</v>
      </c>
      <c r="S8" s="1964"/>
      <c r="T8" s="1965"/>
      <c r="U8" s="683"/>
      <c r="V8" s="683"/>
      <c r="W8" s="685"/>
      <c r="X8" s="684"/>
      <c r="Y8" s="684"/>
      <c r="Z8" s="684"/>
      <c r="AA8" s="684"/>
      <c r="AB8" s="684"/>
      <c r="AC8" s="1963" t="s">
        <v>816</v>
      </c>
      <c r="AD8" s="1964"/>
      <c r="AE8" s="1965"/>
      <c r="AF8" s="683"/>
    </row>
    <row r="9" spans="2:36" s="682" customFormat="1" ht="37.200000000000003" customHeight="1" thickTop="1">
      <c r="B9" s="1966" t="s">
        <v>815</v>
      </c>
      <c r="C9" s="1967"/>
      <c r="D9" s="1967"/>
      <c r="E9" s="1967"/>
      <c r="F9" s="1967"/>
      <c r="G9" s="1968"/>
      <c r="H9" s="1969" t="s">
        <v>319</v>
      </c>
      <c r="I9" s="1970"/>
      <c r="J9" s="1971"/>
      <c r="K9" s="1972" t="s">
        <v>814</v>
      </c>
      <c r="L9" s="1973"/>
      <c r="M9" s="1974"/>
      <c r="N9" s="1966" t="s">
        <v>813</v>
      </c>
      <c r="O9" s="1967"/>
      <c r="P9" s="1975" t="s">
        <v>812</v>
      </c>
      <c r="Q9" s="1977" t="s">
        <v>811</v>
      </c>
      <c r="R9" s="1979" t="s">
        <v>807</v>
      </c>
      <c r="S9" s="1980"/>
      <c r="T9" s="1981"/>
      <c r="U9" s="1977" t="s">
        <v>810</v>
      </c>
      <c r="V9" s="1979" t="s">
        <v>809</v>
      </c>
      <c r="W9" s="1980"/>
      <c r="X9" s="1980"/>
      <c r="Y9" s="1981"/>
      <c r="Z9" s="1979" t="s">
        <v>808</v>
      </c>
      <c r="AA9" s="1980"/>
      <c r="AB9" s="1981"/>
      <c r="AC9" s="1979" t="s">
        <v>807</v>
      </c>
      <c r="AD9" s="1980"/>
      <c r="AE9" s="1981"/>
      <c r="AF9" s="1977" t="s">
        <v>806</v>
      </c>
    </row>
    <row r="10" spans="2:36" s="667" customFormat="1" ht="57.45" customHeight="1" thickBot="1">
      <c r="B10" s="681" t="s">
        <v>805</v>
      </c>
      <c r="C10" s="680" t="s">
        <v>804</v>
      </c>
      <c r="D10" s="680" t="s">
        <v>803</v>
      </c>
      <c r="E10" s="680" t="s">
        <v>802</v>
      </c>
      <c r="F10" s="680" t="s">
        <v>109</v>
      </c>
      <c r="G10" s="679" t="s">
        <v>801</v>
      </c>
      <c r="H10" s="678" t="s">
        <v>800</v>
      </c>
      <c r="I10" s="677" t="s">
        <v>799</v>
      </c>
      <c r="J10" s="676" t="s">
        <v>319</v>
      </c>
      <c r="K10" s="674" t="s">
        <v>798</v>
      </c>
      <c r="L10" s="673" t="s">
        <v>797</v>
      </c>
      <c r="M10" s="675" t="s">
        <v>796</v>
      </c>
      <c r="N10" s="674" t="s">
        <v>795</v>
      </c>
      <c r="O10" s="673" t="s">
        <v>91</v>
      </c>
      <c r="P10" s="1976"/>
      <c r="Q10" s="1978"/>
      <c r="R10" s="672" t="s">
        <v>788</v>
      </c>
      <c r="S10" s="671" t="s">
        <v>787</v>
      </c>
      <c r="T10" s="670" t="s">
        <v>786</v>
      </c>
      <c r="U10" s="1978"/>
      <c r="V10" s="672" t="s">
        <v>794</v>
      </c>
      <c r="W10" s="671" t="s">
        <v>793</v>
      </c>
      <c r="X10" s="671" t="s">
        <v>792</v>
      </c>
      <c r="Y10" s="670" t="s">
        <v>791</v>
      </c>
      <c r="Z10" s="672" t="s">
        <v>790</v>
      </c>
      <c r="AA10" s="671" t="s">
        <v>789</v>
      </c>
      <c r="AB10" s="670" t="s">
        <v>91</v>
      </c>
      <c r="AC10" s="672" t="s">
        <v>788</v>
      </c>
      <c r="AD10" s="671" t="s">
        <v>787</v>
      </c>
      <c r="AE10" s="670" t="s">
        <v>786</v>
      </c>
      <c r="AF10" s="1978"/>
      <c r="AG10" s="668"/>
      <c r="AH10" s="668"/>
      <c r="AI10" s="668"/>
      <c r="AJ10" s="668"/>
    </row>
    <row r="11" spans="2:36" s="667" customFormat="1" ht="57.45" customHeight="1" thickTop="1">
      <c r="B11" s="657"/>
      <c r="C11" s="663"/>
      <c r="D11" s="663"/>
      <c r="E11" s="662"/>
      <c r="F11" s="657"/>
      <c r="G11" s="653"/>
      <c r="H11" s="658"/>
      <c r="I11" s="661"/>
      <c r="J11" s="660"/>
      <c r="K11" s="655"/>
      <c r="L11" s="655"/>
      <c r="M11" s="655"/>
      <c r="N11" s="659"/>
      <c r="O11" s="655"/>
      <c r="P11" s="658"/>
      <c r="Q11" s="658"/>
      <c r="R11" s="654"/>
      <c r="S11" s="654"/>
      <c r="T11" s="654"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57"/>
      <c r="V11" s="657"/>
      <c r="W11" s="655"/>
      <c r="X11" s="655"/>
      <c r="Y11" s="656"/>
      <c r="Z11" s="655"/>
      <c r="AA11" s="655"/>
      <c r="AB11" s="669"/>
      <c r="AC11" s="654"/>
      <c r="AD11" s="654"/>
      <c r="AE11" s="654"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53"/>
      <c r="AG11" s="668"/>
      <c r="AH11" s="668"/>
      <c r="AI11" s="668"/>
      <c r="AJ11" s="668"/>
    </row>
    <row r="12" spans="2:36" s="723" customFormat="1" ht="156.6">
      <c r="B12" s="654" t="s">
        <v>1053</v>
      </c>
      <c r="C12" s="666" t="s">
        <v>785</v>
      </c>
      <c r="D12" s="666" t="s">
        <v>785</v>
      </c>
      <c r="E12" s="720" t="s">
        <v>1054</v>
      </c>
      <c r="F12" s="720" t="s">
        <v>1055</v>
      </c>
      <c r="G12" s="664" t="s">
        <v>337</v>
      </c>
      <c r="H12" s="665" t="s">
        <v>834</v>
      </c>
      <c r="I12" s="787" t="s">
        <v>1019</v>
      </c>
      <c r="J12" s="787" t="s">
        <v>1020</v>
      </c>
      <c r="K12" s="720" t="s">
        <v>1074</v>
      </c>
      <c r="L12" s="720" t="s">
        <v>1056</v>
      </c>
      <c r="M12" s="720" t="s">
        <v>1057</v>
      </c>
      <c r="N12" s="721">
        <v>45906</v>
      </c>
      <c r="O12" s="721">
        <f>AB12</f>
        <v>46132</v>
      </c>
      <c r="P12" s="665" t="s">
        <v>784</v>
      </c>
      <c r="Q12" s="665" t="s">
        <v>835</v>
      </c>
      <c r="R12" s="720" t="s">
        <v>1298</v>
      </c>
      <c r="S12" s="720" t="s">
        <v>1298</v>
      </c>
      <c r="T12" s="720" t="str">
        <f>IF(AND(R12="Very Low",S12="Low"),"L1",IF(AND(R12="Low",S12="Low"),"L4",IF(OR(AND(R12="Very Low",S12="Low"),AND(R12="Low",S12="Very Low")),"L2",IF(OR(AND(R12="Medium",S12="Very Low"),AND(R12="Very Low",S12="Medium")),"L3",IF(OR(AND(R12="High",S12="Very Low"),AND(R12="Very Low",S12="High")),"L4",IF(OR(AND(R12="Very High",S12="Very Low"),AND(R12="Very Low",S12="Very High")),"M5",IF(OR(AND(R12="Low",S12="Medium"),AND(R12="Medium",S12="Low")),"M6",IF(OR(AND(R12="High",S12="Low"),AND(R12="Low",S12="High")),"M8",IF(AND(R12="Medium",S12="Medium"),"M9",IF(OR(AND(R12="Very High",S12="Low"),AND(R12="Low",S12="Very High")),"M10",IF(OR(AND(R12="High",S12="Medium"),AND(R12="Medium",S12="High")),"M12",IF(OR(AND(R12="Very High",S12="Medium"),AND(R12="Medium",S12="Very High")),"H15",IF(AND(R12="High",S12="High"),"H16",IF(OR(AND(R12="Very High",S12="High"),AND(R12="High",S12="Very High")),"H20",IF(AND(R12="Very High",S12="Very High"),"H25","")))))))))))))))</f>
        <v>H25</v>
      </c>
      <c r="U12" s="720" t="str">
        <f>'General Information'!C9</f>
        <v>ENG/ YAZEED ALRAGABAH</v>
      </c>
      <c r="V12" s="720" t="s">
        <v>783</v>
      </c>
      <c r="W12" s="720" t="s">
        <v>1058</v>
      </c>
      <c r="X12" s="720" t="s">
        <v>1060</v>
      </c>
      <c r="Y12" s="720" t="s">
        <v>1059</v>
      </c>
      <c r="Z12" s="721">
        <v>45906</v>
      </c>
      <c r="AA12" s="721">
        <v>46132</v>
      </c>
      <c r="AB12" s="721">
        <f>AA12</f>
        <v>46132</v>
      </c>
      <c r="AC12" s="720"/>
      <c r="AD12" s="720"/>
      <c r="AE12" s="720"/>
      <c r="AF12" s="664" t="s">
        <v>1309</v>
      </c>
      <c r="AG12" s="722"/>
      <c r="AH12" s="722"/>
      <c r="AI12" s="722"/>
      <c r="AJ12" s="722"/>
    </row>
    <row r="13" spans="2:36" s="723" customFormat="1" ht="121.8">
      <c r="B13" s="654" t="s">
        <v>1294</v>
      </c>
      <c r="C13" s="666" t="s">
        <v>785</v>
      </c>
      <c r="D13" s="666" t="s">
        <v>785</v>
      </c>
      <c r="E13" s="720" t="s">
        <v>1054</v>
      </c>
      <c r="F13" s="720" t="s">
        <v>1055</v>
      </c>
      <c r="G13" s="664" t="s">
        <v>337</v>
      </c>
      <c r="H13" s="665" t="s">
        <v>834</v>
      </c>
      <c r="I13" s="787" t="s">
        <v>1019</v>
      </c>
      <c r="J13" s="787" t="s">
        <v>1020</v>
      </c>
      <c r="K13" s="720" t="s">
        <v>1300</v>
      </c>
      <c r="L13" s="720" t="s">
        <v>1301</v>
      </c>
      <c r="M13" s="720" t="s">
        <v>1302</v>
      </c>
      <c r="N13" s="721">
        <v>46063</v>
      </c>
      <c r="O13" s="721">
        <f>AB13</f>
        <v>46141</v>
      </c>
      <c r="P13" s="665" t="s">
        <v>784</v>
      </c>
      <c r="Q13" s="665" t="s">
        <v>1297</v>
      </c>
      <c r="R13" s="720" t="s">
        <v>111</v>
      </c>
      <c r="S13" s="720" t="s">
        <v>112</v>
      </c>
      <c r="T13" s="720" t="str">
        <f t="shared" ref="T13:T15" si="0">IF(AND(R13="Very Low",S13="Low"),"L1",IF(AND(R13="Low",S13="Low"),"L4",IF(OR(AND(R13="Very Low",S13="Low"),AND(R13="Low",S13="Very Low")),"L2",IF(OR(AND(R13="Medium",S13="Very Low"),AND(R13="Very Low",S13="Medium")),"L3",IF(OR(AND(R13="High",S13="Very Low"),AND(R13="Very Low",S13="High")),"L4",IF(OR(AND(R13="Very High",S13="Very Low"),AND(R13="Very Low",S13="Very High")),"M5",IF(OR(AND(R13="Low",S13="Medium"),AND(R13="Medium",S13="Low")),"M6",IF(OR(AND(R13="High",S13="Low"),AND(R13="Low",S13="High")),"M8",IF(AND(R13="Medium",S13="Medium"),"M9",IF(OR(AND(R13="Very High",S13="Low"),AND(R13="Low",S13="Very High")),"M10",IF(OR(AND(R13="High",S13="Medium"),AND(R13="Medium",S13="High")),"M12",IF(OR(AND(R13="Very High",S13="Medium"),AND(R13="Medium",S13="Very High")),"H15",IF(AND(R13="High",S13="High"),"H16",IF(OR(AND(R13="Very High",S13="High"),AND(R13="High",S13="Very High")),"H20",IF(AND(R13="Very High",S13="Very High"),"H25","")))))))))))))))</f>
        <v>M12</v>
      </c>
      <c r="U13" s="720" t="s">
        <v>1034</v>
      </c>
      <c r="V13" s="720" t="s">
        <v>783</v>
      </c>
      <c r="W13" s="720" t="s">
        <v>1058</v>
      </c>
      <c r="X13" s="720" t="s">
        <v>1323</v>
      </c>
      <c r="Y13" s="720" t="s">
        <v>1322</v>
      </c>
      <c r="Z13" s="721">
        <v>46111</v>
      </c>
      <c r="AA13" s="721">
        <v>46141</v>
      </c>
      <c r="AB13" s="721">
        <f>AA13</f>
        <v>46141</v>
      </c>
      <c r="AC13" s="720"/>
      <c r="AD13" s="720"/>
      <c r="AE13" s="720"/>
      <c r="AF13" s="664" t="s">
        <v>1309</v>
      </c>
      <c r="AG13" s="722"/>
      <c r="AH13" s="722"/>
      <c r="AI13" s="722"/>
      <c r="AJ13" s="722"/>
    </row>
    <row r="14" spans="2:36" s="723" customFormat="1" ht="139.19999999999999">
      <c r="B14" s="654" t="s">
        <v>1295</v>
      </c>
      <c r="C14" s="666" t="s">
        <v>785</v>
      </c>
      <c r="D14" s="666" t="s">
        <v>785</v>
      </c>
      <c r="E14" s="720" t="s">
        <v>1054</v>
      </c>
      <c r="F14" s="720" t="s">
        <v>1055</v>
      </c>
      <c r="G14" s="664" t="s">
        <v>337</v>
      </c>
      <c r="H14" s="665" t="s">
        <v>834</v>
      </c>
      <c r="I14" s="787" t="s">
        <v>1019</v>
      </c>
      <c r="J14" s="787" t="s">
        <v>1020</v>
      </c>
      <c r="K14" s="720" t="s">
        <v>1299</v>
      </c>
      <c r="L14" s="720" t="s">
        <v>1299</v>
      </c>
      <c r="M14" s="720" t="s">
        <v>1307</v>
      </c>
      <c r="N14" s="721">
        <v>46064</v>
      </c>
      <c r="O14" s="720"/>
      <c r="P14" s="665" t="s">
        <v>1296</v>
      </c>
      <c r="Q14" s="665" t="s">
        <v>1297</v>
      </c>
      <c r="R14" s="720" t="s">
        <v>111</v>
      </c>
      <c r="S14" s="720" t="s">
        <v>111</v>
      </c>
      <c r="T14" s="720" t="str">
        <f t="shared" si="0"/>
        <v>M9</v>
      </c>
      <c r="U14" s="720" t="s">
        <v>1034</v>
      </c>
      <c r="V14" s="720" t="s">
        <v>783</v>
      </c>
      <c r="W14" s="720" t="s">
        <v>1058</v>
      </c>
      <c r="X14" s="720" t="s">
        <v>1340</v>
      </c>
      <c r="Y14" s="720" t="s">
        <v>1308</v>
      </c>
      <c r="Z14" s="721">
        <f>N14</f>
        <v>46064</v>
      </c>
      <c r="AA14" s="721">
        <v>46178</v>
      </c>
      <c r="AB14" s="721">
        <v>46179</v>
      </c>
      <c r="AC14" s="720"/>
      <c r="AD14" s="720"/>
      <c r="AE14" s="720"/>
      <c r="AF14" s="664" t="s">
        <v>1309</v>
      </c>
      <c r="AG14" s="722"/>
      <c r="AH14" s="722"/>
      <c r="AI14" s="722"/>
      <c r="AJ14" s="722"/>
    </row>
    <row r="15" spans="2:36" s="723" customFormat="1" ht="52.2">
      <c r="B15" s="654" t="s">
        <v>1303</v>
      </c>
      <c r="C15" s="666" t="s">
        <v>785</v>
      </c>
      <c r="D15" s="666" t="s">
        <v>785</v>
      </c>
      <c r="E15" s="720" t="s">
        <v>1054</v>
      </c>
      <c r="F15" s="720" t="s">
        <v>1055</v>
      </c>
      <c r="G15" s="664" t="s">
        <v>337</v>
      </c>
      <c r="H15" s="665" t="s">
        <v>834</v>
      </c>
      <c r="I15" s="787" t="s">
        <v>1019</v>
      </c>
      <c r="J15" s="787" t="s">
        <v>1020</v>
      </c>
      <c r="K15" s="720" t="s">
        <v>1331</v>
      </c>
      <c r="L15" s="720" t="s">
        <v>1331</v>
      </c>
      <c r="M15" s="720" t="s">
        <v>1332</v>
      </c>
      <c r="N15" s="721">
        <f>Z15</f>
        <v>46148</v>
      </c>
      <c r="O15" s="720"/>
      <c r="P15" s="665" t="s">
        <v>1296</v>
      </c>
      <c r="Q15" s="665" t="s">
        <v>1297</v>
      </c>
      <c r="R15" s="720" t="s">
        <v>112</v>
      </c>
      <c r="S15" s="720" t="s">
        <v>112</v>
      </c>
      <c r="T15" s="720" t="str">
        <f t="shared" si="0"/>
        <v>H16</v>
      </c>
      <c r="U15" s="720" t="s">
        <v>1034</v>
      </c>
      <c r="V15" s="720" t="s">
        <v>783</v>
      </c>
      <c r="W15" s="720" t="s">
        <v>1058</v>
      </c>
      <c r="X15" s="720" t="s">
        <v>1346</v>
      </c>
      <c r="Y15" s="720" t="s">
        <v>1308</v>
      </c>
      <c r="Z15" s="721">
        <v>46148</v>
      </c>
      <c r="AA15" s="721">
        <v>46188</v>
      </c>
      <c r="AB15" s="721">
        <v>46188</v>
      </c>
      <c r="AC15" s="720"/>
      <c r="AD15" s="720"/>
      <c r="AE15" s="720"/>
      <c r="AF15" s="664" t="s">
        <v>1309</v>
      </c>
      <c r="AG15" s="722"/>
      <c r="AH15" s="722"/>
      <c r="AI15" s="722"/>
      <c r="AJ15" s="722"/>
    </row>
    <row r="16" spans="2:36" s="723" customFormat="1" ht="174">
      <c r="B16" s="654" t="s">
        <v>1333</v>
      </c>
      <c r="C16" s="666" t="s">
        <v>785</v>
      </c>
      <c r="D16" s="666" t="s">
        <v>785</v>
      </c>
      <c r="E16" s="720" t="s">
        <v>1054</v>
      </c>
      <c r="F16" s="720" t="s">
        <v>1304</v>
      </c>
      <c r="G16" s="664" t="s">
        <v>337</v>
      </c>
      <c r="H16" s="665" t="s">
        <v>834</v>
      </c>
      <c r="I16" s="787" t="s">
        <v>1019</v>
      </c>
      <c r="J16" s="787" t="s">
        <v>1020</v>
      </c>
      <c r="K16" s="720" t="s">
        <v>1328</v>
      </c>
      <c r="L16" s="720" t="s">
        <v>1305</v>
      </c>
      <c r="M16" s="720" t="s">
        <v>1306</v>
      </c>
      <c r="N16" s="721"/>
      <c r="O16" s="720"/>
      <c r="P16" s="665" t="s">
        <v>1296</v>
      </c>
      <c r="Q16" s="665" t="s">
        <v>1297</v>
      </c>
      <c r="R16" s="720" t="s">
        <v>112</v>
      </c>
      <c r="S16" s="720" t="s">
        <v>112</v>
      </c>
      <c r="T16" s="720" t="str">
        <f t="shared" ref="T16:T18" si="1">IF(AND(R16="Very Low",S16="Low"),"L1",IF(AND(R16="Low",S16="Low"),"L4",IF(OR(AND(R16="Very Low",S16="Low"),AND(R16="Low",S16="Very Low")),"L2",IF(OR(AND(R16="Medium",S16="Very Low"),AND(R16="Very Low",S16="Medium")),"L3",IF(OR(AND(R16="High",S16="Very Low"),AND(R16="Very Low",S16="High")),"L4",IF(OR(AND(R16="Very High",S16="Very Low"),AND(R16="Very Low",S16="Very High")),"M5",IF(OR(AND(R16="Low",S16="Medium"),AND(R16="Medium",S16="Low")),"M6",IF(OR(AND(R16="High",S16="Low"),AND(R16="Low",S16="High")),"M8",IF(AND(R16="Medium",S16="Medium"),"M9",IF(OR(AND(R16="Very High",S16="Low"),AND(R16="Low",S16="Very High")),"M10",IF(OR(AND(R16="High",S16="Medium"),AND(R16="Medium",S16="High")),"M12",IF(OR(AND(R16="Very High",S16="Medium"),AND(R16="Medium",S16="Very High")),"H15",IF(AND(R16="High",S16="High"),"H16",IF(OR(AND(R16="Very High",S16="High"),AND(R16="High",S16="Very High")),"H20",IF(AND(R16="Very High",S16="Very High"),"H25","")))))))))))))))</f>
        <v>H16</v>
      </c>
      <c r="U16" s="720" t="s">
        <v>1034</v>
      </c>
      <c r="V16" s="720" t="s">
        <v>783</v>
      </c>
      <c r="W16" s="720" t="s">
        <v>1058</v>
      </c>
      <c r="X16" s="720" t="s">
        <v>1339</v>
      </c>
      <c r="Y16" s="720" t="s">
        <v>1308</v>
      </c>
      <c r="Z16" s="721">
        <v>46139</v>
      </c>
      <c r="AA16" s="721">
        <v>46195</v>
      </c>
      <c r="AB16" s="721">
        <v>46195</v>
      </c>
      <c r="AC16" s="720"/>
      <c r="AD16" s="720"/>
      <c r="AE16" s="720"/>
      <c r="AF16" s="664" t="s">
        <v>1309</v>
      </c>
      <c r="AG16" s="722"/>
      <c r="AH16" s="722"/>
      <c r="AI16" s="722"/>
      <c r="AJ16" s="722"/>
    </row>
    <row r="17" spans="2:36" s="723" customFormat="1" ht="104.4">
      <c r="B17" s="654" t="s">
        <v>1353</v>
      </c>
      <c r="C17" s="666" t="s">
        <v>785</v>
      </c>
      <c r="D17" s="666" t="s">
        <v>785</v>
      </c>
      <c r="E17" s="720" t="s">
        <v>1054</v>
      </c>
      <c r="F17" s="720" t="s">
        <v>1334</v>
      </c>
      <c r="G17" s="664" t="s">
        <v>337</v>
      </c>
      <c r="H17" s="665" t="s">
        <v>834</v>
      </c>
      <c r="I17" s="787" t="s">
        <v>1019</v>
      </c>
      <c r="J17" s="787" t="s">
        <v>1020</v>
      </c>
      <c r="K17" s="720" t="s">
        <v>1335</v>
      </c>
      <c r="L17" s="720" t="s">
        <v>1335</v>
      </c>
      <c r="M17" s="720" t="s">
        <v>1336</v>
      </c>
      <c r="N17" s="721"/>
      <c r="O17" s="720"/>
      <c r="P17" s="665" t="s">
        <v>1296</v>
      </c>
      <c r="Q17" s="665" t="s">
        <v>1297</v>
      </c>
      <c r="R17" s="720" t="s">
        <v>111</v>
      </c>
      <c r="S17" s="720" t="s">
        <v>111</v>
      </c>
      <c r="T17" s="720" t="str">
        <f t="shared" si="1"/>
        <v>M9</v>
      </c>
      <c r="U17" s="720" t="s">
        <v>1034</v>
      </c>
      <c r="V17" s="720" t="s">
        <v>783</v>
      </c>
      <c r="W17" s="720" t="s">
        <v>1058</v>
      </c>
      <c r="X17" s="720" t="s">
        <v>1338</v>
      </c>
      <c r="Y17" s="720" t="s">
        <v>1308</v>
      </c>
      <c r="Z17" s="721">
        <v>46146</v>
      </c>
      <c r="AA17" s="721">
        <v>46159</v>
      </c>
      <c r="AB17" s="721">
        <v>46179</v>
      </c>
      <c r="AC17" s="720"/>
      <c r="AD17" s="720"/>
      <c r="AE17" s="720"/>
      <c r="AF17" s="664" t="s">
        <v>1309</v>
      </c>
      <c r="AG17" s="722"/>
      <c r="AH17" s="722"/>
      <c r="AI17" s="722"/>
      <c r="AJ17" s="722"/>
    </row>
    <row r="18" spans="2:36" s="723" customFormat="1" ht="52.2">
      <c r="B18" s="654" t="s">
        <v>1354</v>
      </c>
      <c r="C18" s="666" t="s">
        <v>785</v>
      </c>
      <c r="D18" s="666" t="s">
        <v>785</v>
      </c>
      <c r="E18" s="720" t="s">
        <v>1054</v>
      </c>
      <c r="F18" s="720" t="s">
        <v>1334</v>
      </c>
      <c r="G18" s="664" t="s">
        <v>337</v>
      </c>
      <c r="H18" s="665" t="s">
        <v>834</v>
      </c>
      <c r="I18" s="787" t="s">
        <v>1019</v>
      </c>
      <c r="J18" s="787" t="s">
        <v>1020</v>
      </c>
      <c r="K18" s="720" t="s">
        <v>1344</v>
      </c>
      <c r="L18" s="720" t="s">
        <v>1344</v>
      </c>
      <c r="M18" s="720" t="s">
        <v>1345</v>
      </c>
      <c r="N18" s="721"/>
      <c r="O18" s="720"/>
      <c r="P18" s="665" t="s">
        <v>1296</v>
      </c>
      <c r="Q18" s="665" t="s">
        <v>1297</v>
      </c>
      <c r="R18" s="720" t="s">
        <v>112</v>
      </c>
      <c r="S18" s="720" t="s">
        <v>112</v>
      </c>
      <c r="T18" s="720" t="str">
        <f t="shared" si="1"/>
        <v>H16</v>
      </c>
      <c r="U18" s="720" t="s">
        <v>1034</v>
      </c>
      <c r="V18" s="720" t="s">
        <v>783</v>
      </c>
      <c r="W18" s="720" t="s">
        <v>1058</v>
      </c>
      <c r="X18" s="720" t="s">
        <v>1345</v>
      </c>
      <c r="Y18" s="720" t="s">
        <v>1308</v>
      </c>
      <c r="Z18" s="721">
        <v>46202</v>
      </c>
      <c r="AA18" s="721">
        <v>46314</v>
      </c>
      <c r="AB18" s="720"/>
      <c r="AC18" s="720"/>
      <c r="AD18" s="720"/>
      <c r="AE18" s="720"/>
      <c r="AF18" s="664" t="s">
        <v>337</v>
      </c>
      <c r="AG18" s="722"/>
      <c r="AH18" s="722"/>
      <c r="AI18" s="722"/>
      <c r="AJ18" s="722"/>
    </row>
    <row r="19" spans="2:36" s="723" customFormat="1" ht="104.4">
      <c r="B19" s="654" t="s">
        <v>1358</v>
      </c>
      <c r="C19" s="666" t="s">
        <v>785</v>
      </c>
      <c r="D19" s="666" t="s">
        <v>785</v>
      </c>
      <c r="E19" s="720" t="s">
        <v>1054</v>
      </c>
      <c r="F19" s="720" t="s">
        <v>1334</v>
      </c>
      <c r="G19" s="664" t="s">
        <v>337</v>
      </c>
      <c r="H19" s="665" t="s">
        <v>834</v>
      </c>
      <c r="I19" s="787" t="s">
        <v>1019</v>
      </c>
      <c r="J19" s="787" t="s">
        <v>1020</v>
      </c>
      <c r="K19" s="1233" t="s">
        <v>1411</v>
      </c>
      <c r="L19" s="1233" t="s">
        <v>1409</v>
      </c>
      <c r="M19" s="1233" t="s">
        <v>1410</v>
      </c>
      <c r="N19" s="1232"/>
      <c r="O19" s="1233"/>
      <c r="P19" s="665" t="s">
        <v>1296</v>
      </c>
      <c r="Q19" s="665" t="s">
        <v>1297</v>
      </c>
      <c r="R19" s="720" t="s">
        <v>112</v>
      </c>
      <c r="S19" s="720" t="s">
        <v>112</v>
      </c>
      <c r="T19" s="720" t="str">
        <f t="shared" ref="T19:T20" si="2">IF(AND(R19="Very Low",S19="Low"),"L1",IF(AND(R19="Low",S19="Low"),"L4",IF(OR(AND(R19="Very Low",S19="Low"),AND(R19="Low",S19="Very Low")),"L2",IF(OR(AND(R19="Medium",S19="Very Low"),AND(R19="Very Low",S19="Medium")),"L3",IF(OR(AND(R19="High",S19="Very Low"),AND(R19="Very Low",S19="High")),"L4",IF(OR(AND(R19="Very High",S19="Very Low"),AND(R19="Very Low",S19="Very High")),"M5",IF(OR(AND(R19="Low",S19="Medium"),AND(R19="Medium",S19="Low")),"M6",IF(OR(AND(R19="High",S19="Low"),AND(R19="Low",S19="High")),"M8",IF(AND(R19="Medium",S19="Medium"),"M9",IF(OR(AND(R19="Very High",S19="Low"),AND(R19="Low",S19="Very High")),"M10",IF(OR(AND(R19="High",S19="Medium"),AND(R19="Medium",S19="High")),"M12",IF(OR(AND(R19="Very High",S19="Medium"),AND(R19="Medium",S19="Very High")),"H15",IF(AND(R19="High",S19="High"),"H16",IF(OR(AND(R19="Very High",S19="High"),AND(R19="High",S19="Very High")),"H20",IF(AND(R19="Very High",S19="Very High"),"H25","")))))))))))))))</f>
        <v>H16</v>
      </c>
      <c r="U19" s="720" t="s">
        <v>1034</v>
      </c>
      <c r="V19" s="720" t="s">
        <v>783</v>
      </c>
      <c r="W19" s="720" t="s">
        <v>1058</v>
      </c>
      <c r="X19" s="720" t="s">
        <v>1422</v>
      </c>
      <c r="Y19" s="720" t="s">
        <v>1308</v>
      </c>
      <c r="Z19" s="721">
        <v>46202</v>
      </c>
      <c r="AA19" s="721">
        <v>46216</v>
      </c>
      <c r="AB19" s="721">
        <v>46217</v>
      </c>
      <c r="AC19" s="1233"/>
      <c r="AD19" s="1233"/>
      <c r="AE19" s="1233"/>
      <c r="AF19" s="664" t="s">
        <v>1309</v>
      </c>
      <c r="AG19" s="722"/>
      <c r="AH19" s="722"/>
      <c r="AI19" s="722"/>
      <c r="AJ19" s="722"/>
    </row>
    <row r="20" spans="2:36" s="723" customFormat="1" ht="121.8">
      <c r="B20" s="654" t="s">
        <v>1408</v>
      </c>
      <c r="C20" s="666" t="s">
        <v>785</v>
      </c>
      <c r="D20" s="666" t="s">
        <v>785</v>
      </c>
      <c r="E20" s="720" t="s">
        <v>1054</v>
      </c>
      <c r="F20" s="720" t="s">
        <v>1334</v>
      </c>
      <c r="G20" s="664" t="s">
        <v>337</v>
      </c>
      <c r="H20" s="665" t="s">
        <v>834</v>
      </c>
      <c r="I20" s="787" t="s">
        <v>1019</v>
      </c>
      <c r="J20" s="787" t="s">
        <v>1020</v>
      </c>
      <c r="K20" s="720" t="s">
        <v>1355</v>
      </c>
      <c r="L20" s="720" t="s">
        <v>1355</v>
      </c>
      <c r="M20" s="720" t="s">
        <v>1356</v>
      </c>
      <c r="N20" s="721"/>
      <c r="O20" s="720"/>
      <c r="P20" s="665" t="s">
        <v>1296</v>
      </c>
      <c r="Q20" s="665" t="s">
        <v>1297</v>
      </c>
      <c r="R20" s="720" t="s">
        <v>111</v>
      </c>
      <c r="S20" s="720" t="s">
        <v>111</v>
      </c>
      <c r="T20" s="720" t="str">
        <f t="shared" si="2"/>
        <v>M9</v>
      </c>
      <c r="U20" s="720" t="s">
        <v>1034</v>
      </c>
      <c r="V20" s="720" t="s">
        <v>783</v>
      </c>
      <c r="W20" s="720" t="s">
        <v>1058</v>
      </c>
      <c r="X20" s="720" t="s">
        <v>1418</v>
      </c>
      <c r="Y20" s="720" t="s">
        <v>1357</v>
      </c>
      <c r="Z20" s="721">
        <v>46188</v>
      </c>
      <c r="AA20" s="721">
        <v>46314</v>
      </c>
      <c r="AB20" s="720"/>
      <c r="AC20" s="720"/>
      <c r="AD20" s="720"/>
      <c r="AE20" s="720"/>
      <c r="AF20" s="664" t="s">
        <v>337</v>
      </c>
      <c r="AG20" s="722"/>
      <c r="AH20" s="722"/>
      <c r="AI20" s="722"/>
      <c r="AJ20" s="722"/>
    </row>
    <row r="21" spans="2:36" s="723" customFormat="1" ht="121.8">
      <c r="B21" s="654" t="s">
        <v>1438</v>
      </c>
      <c r="C21" s="666" t="s">
        <v>785</v>
      </c>
      <c r="D21" s="666" t="s">
        <v>785</v>
      </c>
      <c r="E21" s="720" t="s">
        <v>1054</v>
      </c>
      <c r="F21" s="720" t="s">
        <v>1334</v>
      </c>
      <c r="G21" s="664" t="s">
        <v>337</v>
      </c>
      <c r="H21" s="665" t="s">
        <v>834</v>
      </c>
      <c r="I21" s="787" t="s">
        <v>1019</v>
      </c>
      <c r="J21" s="787" t="s">
        <v>1020</v>
      </c>
      <c r="K21" s="720" t="s">
        <v>1417</v>
      </c>
      <c r="L21" s="720" t="s">
        <v>1417</v>
      </c>
      <c r="M21" s="720"/>
      <c r="N21" s="721"/>
      <c r="O21" s="720"/>
      <c r="P21" s="665" t="s">
        <v>1296</v>
      </c>
      <c r="Q21" s="665" t="s">
        <v>1297</v>
      </c>
      <c r="R21" s="720" t="s">
        <v>111</v>
      </c>
      <c r="S21" s="720" t="s">
        <v>111</v>
      </c>
      <c r="T21" s="720" t="str">
        <f t="shared" ref="T21" si="3">IF(AND(R21="Very Low",S21="Low"),"L1",IF(AND(R21="Low",S21="Low"),"L4",IF(OR(AND(R21="Very Low",S21="Low"),AND(R21="Low",S21="Very Low")),"L2",IF(OR(AND(R21="Medium",S21="Very Low"),AND(R21="Very Low",S21="Medium")),"L3",IF(OR(AND(R21="High",S21="Very Low"),AND(R21="Very Low",S21="High")),"L4",IF(OR(AND(R21="Very High",S21="Very Low"),AND(R21="Very Low",S21="Very High")),"M5",IF(OR(AND(R21="Low",S21="Medium"),AND(R21="Medium",S21="Low")),"M6",IF(OR(AND(R21="High",S21="Low"),AND(R21="Low",S21="High")),"M8",IF(AND(R21="Medium",S21="Medium"),"M9",IF(OR(AND(R21="Very High",S21="Low"),AND(R21="Low",S21="Very High")),"M10",IF(OR(AND(R21="High",S21="Medium"),AND(R21="Medium",S21="High")),"M12",IF(OR(AND(R21="Very High",S21="Medium"),AND(R21="Medium",S21="Very High")),"H15",IF(AND(R21="High",S21="High"),"H16",IF(OR(AND(R21="Very High",S21="High"),AND(R21="High",S21="Very High")),"H20",IF(AND(R21="Very High",S21="Very High"),"H25","")))))))))))))))</f>
        <v>M9</v>
      </c>
      <c r="U21" s="720" t="s">
        <v>1034</v>
      </c>
      <c r="V21" s="720" t="s">
        <v>783</v>
      </c>
      <c r="W21" s="720" t="s">
        <v>1058</v>
      </c>
      <c r="X21" s="720" t="s">
        <v>1423</v>
      </c>
      <c r="Y21" s="720" t="s">
        <v>1357</v>
      </c>
      <c r="Z21" s="721">
        <v>46209</v>
      </c>
      <c r="AA21" s="721">
        <v>46314</v>
      </c>
      <c r="AB21" s="720"/>
      <c r="AC21" s="720"/>
      <c r="AD21" s="720"/>
      <c r="AE21" s="720"/>
      <c r="AF21" s="664" t="s">
        <v>337</v>
      </c>
      <c r="AG21" s="722"/>
      <c r="AH21" s="722"/>
      <c r="AI21" s="722"/>
      <c r="AJ21" s="722"/>
    </row>
    <row r="22" spans="2:36" s="723" customFormat="1" ht="156.6">
      <c r="B22" s="654" t="s">
        <v>1439</v>
      </c>
      <c r="C22" s="666" t="s">
        <v>785</v>
      </c>
      <c r="D22" s="666" t="s">
        <v>785</v>
      </c>
      <c r="E22" s="720" t="s">
        <v>1054</v>
      </c>
      <c r="F22" s="720" t="s">
        <v>1334</v>
      </c>
      <c r="G22" s="664" t="s">
        <v>337</v>
      </c>
      <c r="H22" s="665" t="s">
        <v>834</v>
      </c>
      <c r="I22" s="787" t="s">
        <v>1019</v>
      </c>
      <c r="J22" s="787" t="s">
        <v>1020</v>
      </c>
      <c r="K22" s="720" t="s">
        <v>1441</v>
      </c>
      <c r="L22" s="720" t="s">
        <v>1441</v>
      </c>
      <c r="M22" s="720"/>
      <c r="N22" s="721"/>
      <c r="O22" s="720"/>
      <c r="P22" s="665" t="s">
        <v>1296</v>
      </c>
      <c r="Q22" s="665" t="s">
        <v>1297</v>
      </c>
      <c r="R22" s="720" t="s">
        <v>112</v>
      </c>
      <c r="S22" s="720" t="s">
        <v>112</v>
      </c>
      <c r="T22" s="720" t="str">
        <f t="shared" ref="T22:T23" si="4">IF(AND(R22="Very Low",S22="Low"),"L1",IF(AND(R22="Low",S22="Low"),"L4",IF(OR(AND(R22="Very Low",S22="Low"),AND(R22="Low",S22="Very Low")),"L2",IF(OR(AND(R22="Medium",S22="Very Low"),AND(R22="Very Low",S22="Medium")),"L3",IF(OR(AND(R22="High",S22="Very Low"),AND(R22="Very Low",S22="High")),"L4",IF(OR(AND(R22="Very High",S22="Very Low"),AND(R22="Very Low",S22="Very High")),"M5",IF(OR(AND(R22="Low",S22="Medium"),AND(R22="Medium",S22="Low")),"M6",IF(OR(AND(R22="High",S22="Low"),AND(R22="Low",S22="High")),"M8",IF(AND(R22="Medium",S22="Medium"),"M9",IF(OR(AND(R22="Very High",S22="Low"),AND(R22="Low",S22="Very High")),"M10",IF(OR(AND(R22="High",S22="Medium"),AND(R22="Medium",S22="High")),"M12",IF(OR(AND(R22="Very High",S22="Medium"),AND(R22="Medium",S22="Very High")),"H15",IF(AND(R22="High",S22="High"),"H16",IF(OR(AND(R22="Very High",S22="High"),AND(R22="High",S22="Very High")),"H20",IF(AND(R22="Very High",S22="Very High"),"H25","")))))))))))))))</f>
        <v>H16</v>
      </c>
      <c r="U22" s="720" t="s">
        <v>1034</v>
      </c>
      <c r="V22" s="720" t="s">
        <v>783</v>
      </c>
      <c r="W22" s="720" t="s">
        <v>1058</v>
      </c>
      <c r="X22" s="720" t="s">
        <v>1442</v>
      </c>
      <c r="Y22" s="720" t="s">
        <v>1357</v>
      </c>
      <c r="Z22" s="721">
        <v>46265</v>
      </c>
      <c r="AA22" s="721">
        <v>46272</v>
      </c>
      <c r="AB22" s="721">
        <v>46272</v>
      </c>
      <c r="AC22" s="720"/>
      <c r="AD22" s="720"/>
      <c r="AE22" s="720"/>
      <c r="AF22" s="664" t="s">
        <v>1309</v>
      </c>
      <c r="AG22" s="722"/>
      <c r="AH22" s="722"/>
      <c r="AI22" s="722"/>
      <c r="AJ22" s="722"/>
    </row>
    <row r="23" spans="2:36" s="723" customFormat="1" ht="64.2" customHeight="1">
      <c r="B23" s="654" t="s">
        <v>1440</v>
      </c>
      <c r="C23" s="666" t="s">
        <v>785</v>
      </c>
      <c r="D23" s="666" t="s">
        <v>785</v>
      </c>
      <c r="E23" s="720" t="s">
        <v>1054</v>
      </c>
      <c r="F23" s="720" t="s">
        <v>1334</v>
      </c>
      <c r="G23" s="664" t="s">
        <v>337</v>
      </c>
      <c r="H23" s="665" t="s">
        <v>834</v>
      </c>
      <c r="I23" s="787" t="s">
        <v>1019</v>
      </c>
      <c r="J23" s="787" t="s">
        <v>1020</v>
      </c>
      <c r="K23" s="720" t="s">
        <v>1446</v>
      </c>
      <c r="L23" s="720" t="s">
        <v>1446</v>
      </c>
      <c r="M23" s="720"/>
      <c r="N23" s="721"/>
      <c r="O23" s="720"/>
      <c r="P23" s="665" t="s">
        <v>1296</v>
      </c>
      <c r="Q23" s="665" t="s">
        <v>1297</v>
      </c>
      <c r="R23" s="720" t="s">
        <v>111</v>
      </c>
      <c r="S23" s="720" t="s">
        <v>111</v>
      </c>
      <c r="T23" s="720" t="str">
        <f t="shared" si="4"/>
        <v>M9</v>
      </c>
      <c r="U23" s="720" t="s">
        <v>1034</v>
      </c>
      <c r="V23" s="720" t="s">
        <v>783</v>
      </c>
      <c r="W23" s="720" t="s">
        <v>1058</v>
      </c>
      <c r="X23" s="720" t="s">
        <v>1443</v>
      </c>
      <c r="Y23" s="720" t="s">
        <v>1357</v>
      </c>
      <c r="Z23" s="721">
        <v>46209</v>
      </c>
      <c r="AA23" s="721">
        <v>46279</v>
      </c>
      <c r="AB23" s="721">
        <v>46277</v>
      </c>
      <c r="AC23" s="720"/>
      <c r="AD23" s="720"/>
      <c r="AE23" s="720"/>
      <c r="AF23" s="664" t="s">
        <v>1309</v>
      </c>
      <c r="AG23" s="722"/>
      <c r="AH23" s="722"/>
      <c r="AI23" s="722"/>
      <c r="AJ23" s="722"/>
    </row>
    <row r="24" spans="2:36" s="723" customFormat="1" ht="64.2" customHeight="1">
      <c r="B24" s="654" t="s">
        <v>1455</v>
      </c>
      <c r="C24" s="666" t="s">
        <v>785</v>
      </c>
      <c r="D24" s="666" t="s">
        <v>785</v>
      </c>
      <c r="E24" s="720" t="s">
        <v>1054</v>
      </c>
      <c r="F24" s="720" t="s">
        <v>1334</v>
      </c>
      <c r="G24" s="664" t="s">
        <v>337</v>
      </c>
      <c r="H24" s="665" t="s">
        <v>834</v>
      </c>
      <c r="I24" s="787" t="s">
        <v>1019</v>
      </c>
      <c r="J24" s="787" t="s">
        <v>1020</v>
      </c>
      <c r="K24" s="720" t="s">
        <v>1449</v>
      </c>
      <c r="L24" s="720" t="s">
        <v>1449</v>
      </c>
      <c r="M24" s="720"/>
      <c r="N24" s="721"/>
      <c r="O24" s="720"/>
      <c r="P24" s="665" t="s">
        <v>1296</v>
      </c>
      <c r="Q24" s="665" t="s">
        <v>1297</v>
      </c>
      <c r="R24" s="720" t="s">
        <v>111</v>
      </c>
      <c r="S24" s="720" t="s">
        <v>111</v>
      </c>
      <c r="T24" s="720" t="str">
        <f t="shared" ref="T24" si="5">IF(AND(R24="Very Low",S24="Low"),"L1",IF(AND(R24="Low",S24="Low"),"L4",IF(OR(AND(R24="Very Low",S24="Low"),AND(R24="Low",S24="Very Low")),"L2",IF(OR(AND(R24="Medium",S24="Very Low"),AND(R24="Very Low",S24="Medium")),"L3",IF(OR(AND(R24="High",S24="Very Low"),AND(R24="Very Low",S24="High")),"L4",IF(OR(AND(R24="Very High",S24="Very Low"),AND(R24="Very Low",S24="Very High")),"M5",IF(OR(AND(R24="Low",S24="Medium"),AND(R24="Medium",S24="Low")),"M6",IF(OR(AND(R24="High",S24="Low"),AND(R24="Low",S24="High")),"M8",IF(AND(R24="Medium",S24="Medium"),"M9",IF(OR(AND(R24="Very High",S24="Low"),AND(R24="Low",S24="Very High")),"M10",IF(OR(AND(R24="High",S24="Medium"),AND(R24="Medium",S24="High")),"M12",IF(OR(AND(R24="Very High",S24="Medium"),AND(R24="Medium",S24="Very High")),"H15",IF(AND(R24="High",S24="High"),"H16",IF(OR(AND(R24="Very High",S24="High"),AND(R24="High",S24="Very High")),"H20",IF(AND(R24="Very High",S24="Very High"),"H25","")))))))))))))))</f>
        <v>M9</v>
      </c>
      <c r="U24" s="720" t="s">
        <v>1034</v>
      </c>
      <c r="V24" s="720" t="s">
        <v>783</v>
      </c>
      <c r="W24" s="720" t="s">
        <v>1058</v>
      </c>
      <c r="X24" s="720" t="s">
        <v>1450</v>
      </c>
      <c r="Y24" s="720" t="s">
        <v>1357</v>
      </c>
      <c r="Z24" s="721">
        <v>46279</v>
      </c>
      <c r="AA24" s="721">
        <v>46280</v>
      </c>
      <c r="AB24" s="721">
        <v>46282</v>
      </c>
      <c r="AC24" s="720"/>
      <c r="AD24" s="720"/>
      <c r="AE24" s="720"/>
      <c r="AF24" s="664" t="s">
        <v>1309</v>
      </c>
      <c r="AG24" s="722"/>
      <c r="AH24" s="722"/>
      <c r="AI24" s="722"/>
      <c r="AJ24" s="722"/>
    </row>
    <row r="25" spans="2:36" s="723" customFormat="1" ht="64.2" customHeight="1">
      <c r="B25" s="654" t="s">
        <v>1456</v>
      </c>
      <c r="C25" s="666" t="s">
        <v>785</v>
      </c>
      <c r="D25" s="666" t="s">
        <v>785</v>
      </c>
      <c r="E25" s="720" t="s">
        <v>1054</v>
      </c>
      <c r="F25" s="720" t="s">
        <v>1457</v>
      </c>
      <c r="G25" s="664" t="s">
        <v>337</v>
      </c>
      <c r="H25" s="665" t="s">
        <v>834</v>
      </c>
      <c r="I25" s="787" t="s">
        <v>1019</v>
      </c>
      <c r="J25" s="787" t="s">
        <v>1020</v>
      </c>
      <c r="K25" s="720" t="s">
        <v>1458</v>
      </c>
      <c r="L25" s="720" t="s">
        <v>1458</v>
      </c>
      <c r="M25" s="720"/>
      <c r="N25" s="721"/>
      <c r="O25" s="720"/>
      <c r="P25" s="665" t="s">
        <v>1296</v>
      </c>
      <c r="Q25" s="665" t="s">
        <v>1297</v>
      </c>
      <c r="R25" s="720" t="s">
        <v>111</v>
      </c>
      <c r="S25" s="720" t="s">
        <v>111</v>
      </c>
      <c r="T25" s="720" t="str">
        <f t="shared" ref="T25" si="6">IF(AND(R25="Very Low",S25="Low"),"L1",IF(AND(R25="Low",S25="Low"),"L4",IF(OR(AND(R25="Very Low",S25="Low"),AND(R25="Low",S25="Very Low")),"L2",IF(OR(AND(R25="Medium",S25="Very Low"),AND(R25="Very Low",S25="Medium")),"L3",IF(OR(AND(R25="High",S25="Very Low"),AND(R25="Very Low",S25="High")),"L4",IF(OR(AND(R25="Very High",S25="Very Low"),AND(R25="Very Low",S25="Very High")),"M5",IF(OR(AND(R25="Low",S25="Medium"),AND(R25="Medium",S25="Low")),"M6",IF(OR(AND(R25="High",S25="Low"),AND(R25="Low",S25="High")),"M8",IF(AND(R25="Medium",S25="Medium"),"M9",IF(OR(AND(R25="Very High",S25="Low"),AND(R25="Low",S25="Very High")),"M10",IF(OR(AND(R25="High",S25="Medium"),AND(R25="Medium",S25="High")),"M12",IF(OR(AND(R25="Very High",S25="Medium"),AND(R25="Medium",S25="Very High")),"H15",IF(AND(R25="High",S25="High"),"H16",IF(OR(AND(R25="Very High",S25="High"),AND(R25="High",S25="Very High")),"H20",IF(AND(R25="Very High",S25="Very High"),"H25","")))))))))))))))</f>
        <v>M9</v>
      </c>
      <c r="U25" s="720" t="s">
        <v>1034</v>
      </c>
      <c r="V25" s="720" t="s">
        <v>783</v>
      </c>
      <c r="W25" s="720" t="s">
        <v>1058</v>
      </c>
      <c r="X25" s="720" t="s">
        <v>1443</v>
      </c>
      <c r="Y25" s="720" t="s">
        <v>1308</v>
      </c>
      <c r="Z25" s="721">
        <v>46300</v>
      </c>
      <c r="AA25" s="721">
        <v>46314</v>
      </c>
      <c r="AB25" s="721"/>
      <c r="AC25" s="720"/>
      <c r="AD25" s="720"/>
      <c r="AE25" s="720"/>
      <c r="AF25" s="664" t="s">
        <v>337</v>
      </c>
      <c r="AG25" s="722"/>
      <c r="AH25" s="722"/>
      <c r="AI25" s="722"/>
      <c r="AJ25" s="722"/>
    </row>
    <row r="26" spans="2:36" s="723" customFormat="1" ht="64.2" customHeight="1">
      <c r="B26" s="654"/>
      <c r="C26" s="666"/>
      <c r="D26" s="666"/>
      <c r="E26" s="720"/>
      <c r="F26" s="720"/>
      <c r="G26" s="664"/>
      <c r="H26" s="665"/>
      <c r="I26" s="787"/>
      <c r="J26" s="787"/>
      <c r="K26" s="720"/>
      <c r="L26" s="720"/>
      <c r="M26" s="720"/>
      <c r="N26" s="721"/>
      <c r="O26" s="720"/>
      <c r="P26" s="665"/>
      <c r="Q26" s="665"/>
      <c r="R26" s="720"/>
      <c r="S26" s="720"/>
      <c r="T26" s="720"/>
      <c r="U26" s="720"/>
      <c r="V26" s="720"/>
      <c r="W26" s="720"/>
      <c r="X26" s="720"/>
      <c r="Y26" s="720"/>
      <c r="Z26" s="721"/>
      <c r="AA26" s="721"/>
      <c r="AB26" s="721"/>
      <c r="AC26" s="720"/>
      <c r="AD26" s="720"/>
      <c r="AE26" s="720"/>
      <c r="AF26" s="664"/>
      <c r="AG26" s="722"/>
      <c r="AH26" s="722"/>
      <c r="AI26" s="722"/>
      <c r="AJ26" s="722"/>
    </row>
    <row r="27" spans="2:36" ht="17.399999999999999">
      <c r="B27" s="640" t="s">
        <v>782</v>
      </c>
      <c r="C27" s="640"/>
      <c r="D27" s="640"/>
      <c r="E27" s="640"/>
      <c r="F27" s="640"/>
      <c r="G27" s="640"/>
      <c r="H27" s="640"/>
      <c r="I27" s="640"/>
      <c r="J27" s="640"/>
      <c r="K27" s="643"/>
      <c r="L27" s="641"/>
      <c r="M27" s="641"/>
      <c r="N27" s="641"/>
      <c r="O27" s="641"/>
      <c r="P27" s="641"/>
      <c r="Q27" s="641"/>
      <c r="R27" s="641"/>
      <c r="S27" s="641"/>
      <c r="T27" s="641"/>
      <c r="V27" s="641"/>
      <c r="W27" s="641"/>
      <c r="X27" s="641"/>
      <c r="AA27" s="641"/>
    </row>
    <row r="28" spans="2:36" ht="17.399999999999999">
      <c r="B28" s="644" t="s">
        <v>781</v>
      </c>
      <c r="C28" s="644"/>
      <c r="D28" s="644"/>
      <c r="E28" s="644"/>
      <c r="F28" s="644"/>
      <c r="G28" s="640"/>
      <c r="H28" s="640"/>
      <c r="I28" s="640"/>
      <c r="J28" s="640"/>
      <c r="K28" s="643"/>
      <c r="L28" s="642"/>
      <c r="M28" s="641"/>
      <c r="N28" s="641"/>
      <c r="AA28" s="636"/>
      <c r="AC28" s="637"/>
    </row>
    <row r="29" spans="2:36" ht="17.399999999999999">
      <c r="B29" s="644"/>
      <c r="C29" s="644"/>
      <c r="D29" s="644"/>
      <c r="E29" s="644"/>
      <c r="F29" s="644"/>
      <c r="G29" s="640"/>
      <c r="H29" s="640"/>
      <c r="I29" s="640"/>
      <c r="J29" s="640"/>
      <c r="K29" s="643"/>
      <c r="L29" s="641"/>
      <c r="M29" s="641"/>
      <c r="N29" s="641"/>
      <c r="O29" s="641"/>
      <c r="P29" s="641"/>
      <c r="Q29" s="641"/>
      <c r="R29" s="641"/>
      <c r="S29" s="641"/>
      <c r="T29" s="641"/>
      <c r="V29" s="641"/>
      <c r="W29" s="641"/>
      <c r="X29" s="641"/>
      <c r="AA29" s="641"/>
    </row>
    <row r="30" spans="2:36" ht="18" thickBot="1">
      <c r="B30" s="645" t="s">
        <v>780</v>
      </c>
      <c r="C30" s="645"/>
      <c r="D30" s="645"/>
      <c r="E30" s="645"/>
      <c r="F30" s="645"/>
      <c r="G30" s="640"/>
      <c r="H30" s="640"/>
      <c r="I30" s="640"/>
      <c r="J30" s="640"/>
      <c r="K30" s="640"/>
      <c r="L30" s="642"/>
      <c r="M30" s="641"/>
      <c r="N30" s="641"/>
      <c r="AA30" s="636"/>
      <c r="AC30" s="637"/>
    </row>
    <row r="31" spans="2:36" ht="18.600000000000001" thickBot="1">
      <c r="B31" s="652" t="s">
        <v>779</v>
      </c>
      <c r="C31" s="649"/>
      <c r="D31" s="649"/>
      <c r="E31" s="649"/>
      <c r="F31" s="649"/>
      <c r="G31" s="640"/>
      <c r="H31" s="648"/>
      <c r="I31" s="648"/>
      <c r="J31" s="648"/>
      <c r="K31" s="648"/>
      <c r="L31" s="641"/>
      <c r="M31" s="641"/>
      <c r="N31" s="641"/>
      <c r="O31" s="641"/>
      <c r="P31" s="641"/>
      <c r="Q31" s="641"/>
      <c r="R31" s="641"/>
      <c r="S31" s="641"/>
      <c r="T31" s="641"/>
      <c r="V31" s="641"/>
      <c r="W31" s="641"/>
      <c r="X31" s="641"/>
      <c r="AA31" s="641"/>
    </row>
    <row r="32" spans="2:36" ht="19.2" thickTop="1" thickBot="1">
      <c r="B32" s="651" t="s">
        <v>778</v>
      </c>
      <c r="C32" s="649"/>
      <c r="D32" s="649"/>
      <c r="E32" s="649"/>
      <c r="F32" s="649"/>
      <c r="G32" s="640"/>
      <c r="H32" s="648"/>
      <c r="I32" s="648"/>
      <c r="J32" s="648"/>
      <c r="K32" s="648"/>
      <c r="L32" s="642"/>
      <c r="M32" s="641"/>
      <c r="N32" s="641"/>
      <c r="AA32" s="636"/>
      <c r="AC32" s="637"/>
    </row>
    <row r="33" spans="2:29" ht="18.600000000000001" thickBot="1">
      <c r="B33" s="650" t="s">
        <v>777</v>
      </c>
      <c r="C33" s="649"/>
      <c r="D33" s="649"/>
      <c r="E33" s="649"/>
      <c r="F33" s="649"/>
      <c r="G33" s="640"/>
      <c r="H33" s="648"/>
      <c r="I33" s="648"/>
      <c r="J33" s="648"/>
      <c r="K33" s="648"/>
      <c r="L33" s="647"/>
      <c r="M33" s="646"/>
    </row>
    <row r="34" spans="2:29" ht="18.600000000000001" thickBot="1">
      <c r="B34" s="650" t="s">
        <v>776</v>
      </c>
      <c r="C34" s="649"/>
      <c r="D34" s="649"/>
      <c r="E34" s="649"/>
      <c r="F34" s="649"/>
      <c r="G34" s="640"/>
      <c r="H34" s="648"/>
      <c r="I34" s="648"/>
      <c r="J34" s="648"/>
      <c r="K34" s="648"/>
      <c r="L34" s="647"/>
      <c r="M34" s="646"/>
    </row>
    <row r="35" spans="2:29" ht="18.600000000000001" thickBot="1">
      <c r="B35" s="650" t="s">
        <v>775</v>
      </c>
      <c r="C35" s="649"/>
      <c r="D35" s="649"/>
      <c r="E35" s="649"/>
      <c r="F35" s="649"/>
      <c r="G35" s="640"/>
      <c r="H35" s="648"/>
      <c r="I35" s="648"/>
      <c r="J35" s="648"/>
      <c r="K35" s="648"/>
      <c r="L35" s="647"/>
      <c r="M35" s="646"/>
      <c r="X35" s="636" t="s">
        <v>836</v>
      </c>
    </row>
    <row r="36" spans="2:29" ht="18.600000000000001" thickBot="1">
      <c r="B36" s="650" t="s">
        <v>774</v>
      </c>
      <c r="C36" s="649"/>
      <c r="D36" s="649"/>
      <c r="E36" s="649"/>
      <c r="F36" s="649"/>
      <c r="G36" s="640"/>
      <c r="H36" s="648"/>
      <c r="I36" s="648"/>
      <c r="J36" s="648"/>
      <c r="K36" s="648"/>
      <c r="L36" s="647"/>
      <c r="M36" s="646"/>
    </row>
    <row r="37" spans="2:29" ht="18.600000000000001" thickBot="1">
      <c r="B37" s="650" t="s">
        <v>773</v>
      </c>
      <c r="C37" s="649"/>
      <c r="D37" s="649"/>
      <c r="E37" s="649"/>
      <c r="F37" s="649"/>
      <c r="G37" s="640"/>
      <c r="H37" s="648"/>
      <c r="I37" s="648"/>
      <c r="J37" s="648"/>
      <c r="K37" s="648"/>
      <c r="L37" s="647"/>
      <c r="M37" s="646"/>
    </row>
    <row r="38" spans="2:29" ht="18.600000000000001" thickBot="1">
      <c r="B38" s="650" t="s">
        <v>772</v>
      </c>
      <c r="C38" s="649"/>
      <c r="D38" s="649"/>
      <c r="E38" s="649"/>
      <c r="F38" s="649"/>
      <c r="G38" s="640"/>
      <c r="H38" s="648"/>
      <c r="I38" s="648"/>
      <c r="J38" s="648"/>
      <c r="K38" s="648"/>
      <c r="L38" s="647"/>
      <c r="M38" s="646"/>
    </row>
    <row r="39" spans="2:29" ht="18.600000000000001" thickBot="1">
      <c r="B39" s="650" t="s">
        <v>771</v>
      </c>
      <c r="C39" s="649"/>
      <c r="D39" s="649"/>
      <c r="E39" s="649"/>
      <c r="F39" s="649"/>
      <c r="G39" s="640"/>
      <c r="H39" s="648"/>
      <c r="I39" s="648"/>
      <c r="J39" s="648"/>
      <c r="K39" s="648"/>
      <c r="L39" s="647"/>
      <c r="M39" s="646"/>
    </row>
    <row r="40" spans="2:29" ht="18.600000000000001" thickBot="1">
      <c r="B40" s="650" t="s">
        <v>770</v>
      </c>
      <c r="C40" s="649"/>
      <c r="D40" s="649"/>
      <c r="E40" s="649"/>
      <c r="F40" s="649"/>
      <c r="G40" s="640"/>
      <c r="H40" s="648"/>
      <c r="I40" s="648"/>
      <c r="J40" s="648"/>
      <c r="K40" s="648"/>
      <c r="L40" s="647"/>
      <c r="M40" s="646"/>
    </row>
    <row r="41" spans="2:29" ht="18.600000000000001" thickBot="1">
      <c r="B41" s="650" t="s">
        <v>769</v>
      </c>
      <c r="C41" s="649"/>
      <c r="D41" s="649"/>
      <c r="E41" s="649"/>
      <c r="F41" s="649"/>
      <c r="G41" s="640"/>
      <c r="H41" s="648"/>
      <c r="I41" s="648"/>
      <c r="J41" s="648"/>
      <c r="K41" s="648"/>
      <c r="L41" s="647"/>
      <c r="M41" s="646"/>
    </row>
    <row r="42" spans="2:29" ht="18.600000000000001" thickBot="1">
      <c r="B42" s="650" t="s">
        <v>768</v>
      </c>
      <c r="C42" s="649"/>
      <c r="D42" s="649"/>
      <c r="E42" s="649"/>
      <c r="F42" s="649"/>
      <c r="G42" s="640"/>
      <c r="H42" s="648"/>
      <c r="I42" s="648"/>
      <c r="J42" s="648"/>
      <c r="K42" s="648"/>
      <c r="L42" s="647"/>
      <c r="M42" s="646"/>
    </row>
    <row r="43" spans="2:29" ht="18">
      <c r="B43" s="649"/>
      <c r="C43" s="649"/>
      <c r="D43" s="649"/>
      <c r="E43" s="649"/>
      <c r="F43" s="649"/>
      <c r="G43" s="640"/>
      <c r="H43" s="648"/>
      <c r="I43" s="648"/>
      <c r="J43" s="648"/>
      <c r="K43" s="648"/>
      <c r="L43" s="647"/>
      <c r="M43" s="646"/>
    </row>
    <row r="44" spans="2:29" ht="17.399999999999999">
      <c r="B44" s="645" t="s">
        <v>767</v>
      </c>
      <c r="C44" s="645"/>
      <c r="D44" s="645"/>
      <c r="E44" s="645"/>
      <c r="F44" s="645"/>
      <c r="G44" s="640"/>
      <c r="H44" s="640"/>
      <c r="I44" s="640"/>
      <c r="J44" s="640"/>
      <c r="K44" s="643"/>
      <c r="L44" s="642"/>
      <c r="M44" s="641"/>
      <c r="N44" s="641"/>
      <c r="AA44" s="636"/>
      <c r="AC44" s="637"/>
    </row>
    <row r="45" spans="2:29" ht="17.399999999999999">
      <c r="B45" s="644" t="s">
        <v>766</v>
      </c>
      <c r="C45" s="644"/>
      <c r="D45" s="644"/>
      <c r="E45" s="644"/>
      <c r="F45" s="644"/>
      <c r="G45" s="640"/>
      <c r="H45" s="640"/>
      <c r="I45" s="640"/>
      <c r="J45" s="640"/>
      <c r="K45" s="643"/>
      <c r="L45" s="642"/>
      <c r="M45" s="641"/>
      <c r="N45" s="641"/>
      <c r="AA45" s="636"/>
      <c r="AC45" s="637"/>
    </row>
    <row r="46" spans="2:29" ht="17.399999999999999">
      <c r="B46" s="644" t="s">
        <v>765</v>
      </c>
      <c r="C46" s="644"/>
      <c r="D46" s="644"/>
      <c r="E46" s="644"/>
      <c r="F46" s="644"/>
      <c r="G46" s="640"/>
      <c r="H46" s="640"/>
      <c r="I46" s="640"/>
      <c r="J46" s="640"/>
      <c r="K46" s="643"/>
      <c r="L46" s="642"/>
      <c r="M46" s="641"/>
      <c r="N46" s="641"/>
      <c r="AA46" s="636"/>
      <c r="AC46" s="637"/>
    </row>
    <row r="47" spans="2:29" ht="17.399999999999999">
      <c r="B47" s="644" t="s">
        <v>764</v>
      </c>
      <c r="C47" s="644"/>
      <c r="D47" s="644"/>
      <c r="E47" s="644"/>
      <c r="F47" s="644"/>
      <c r="G47" s="640"/>
      <c r="H47" s="640"/>
      <c r="I47" s="640"/>
      <c r="J47" s="640"/>
      <c r="K47" s="643"/>
      <c r="L47" s="642"/>
      <c r="M47" s="641"/>
      <c r="N47" s="641"/>
      <c r="AA47" s="636"/>
      <c r="AC47" s="637"/>
    </row>
    <row r="48" spans="2:29" ht="17.399999999999999">
      <c r="B48" s="644"/>
      <c r="C48" s="644"/>
      <c r="D48" s="644"/>
      <c r="E48" s="644"/>
      <c r="F48" s="644"/>
      <c r="G48" s="640"/>
      <c r="H48" s="640"/>
      <c r="I48" s="640"/>
      <c r="J48" s="640"/>
      <c r="K48" s="643"/>
      <c r="L48" s="642"/>
      <c r="M48" s="641"/>
      <c r="N48" s="641"/>
      <c r="AA48" s="636"/>
      <c r="AC48" s="637"/>
    </row>
    <row r="49" spans="2:29" ht="17.399999999999999">
      <c r="B49" s="644" t="s">
        <v>763</v>
      </c>
      <c r="C49" s="644"/>
      <c r="D49" s="644"/>
      <c r="E49" s="644"/>
      <c r="F49" s="644"/>
      <c r="G49" s="640"/>
      <c r="H49" s="640"/>
      <c r="I49" s="640"/>
      <c r="J49" s="640"/>
      <c r="K49" s="643"/>
      <c r="L49" s="642"/>
      <c r="M49" s="641"/>
      <c r="N49" s="641"/>
      <c r="AA49" s="636"/>
      <c r="AC49" s="637"/>
    </row>
    <row r="50" spans="2:29" ht="17.399999999999999">
      <c r="B50" s="644" t="s">
        <v>762</v>
      </c>
      <c r="C50" s="644"/>
      <c r="D50" s="644"/>
      <c r="E50" s="644"/>
      <c r="F50" s="644"/>
      <c r="G50" s="640"/>
      <c r="H50" s="640"/>
      <c r="I50" s="640"/>
      <c r="J50" s="640"/>
      <c r="K50" s="643"/>
      <c r="L50" s="642"/>
      <c r="M50" s="641"/>
      <c r="N50" s="641"/>
      <c r="AA50" s="636"/>
      <c r="AC50" s="637"/>
    </row>
    <row r="51" spans="2:29" ht="17.399999999999999">
      <c r="B51" s="644" t="s">
        <v>761</v>
      </c>
      <c r="C51" s="644"/>
      <c r="D51" s="644"/>
      <c r="E51" s="644"/>
      <c r="F51" s="644"/>
      <c r="G51" s="640"/>
      <c r="H51" s="640"/>
      <c r="I51" s="640"/>
      <c r="J51" s="640"/>
      <c r="K51" s="643"/>
      <c r="L51" s="642"/>
      <c r="M51" s="641"/>
      <c r="N51" s="641"/>
      <c r="AA51" s="636"/>
      <c r="AC51" s="637"/>
    </row>
    <row r="52" spans="2:29" ht="17.399999999999999">
      <c r="B52" s="644" t="s">
        <v>833</v>
      </c>
      <c r="C52" s="644"/>
      <c r="D52" s="644"/>
      <c r="E52" s="644"/>
      <c r="F52" s="644"/>
      <c r="G52" s="640"/>
      <c r="H52" s="640"/>
      <c r="I52" s="640"/>
      <c r="J52" s="640"/>
      <c r="K52" s="643"/>
      <c r="L52" s="642"/>
      <c r="M52" s="641"/>
      <c r="N52" s="641"/>
    </row>
    <row r="53" spans="2:29" ht="17.399999999999999">
      <c r="B53" s="640"/>
      <c r="C53" s="640"/>
      <c r="D53" s="640"/>
      <c r="E53" s="640"/>
      <c r="F53" s="640"/>
      <c r="G53" s="640"/>
      <c r="H53" s="640"/>
      <c r="I53" s="640"/>
      <c r="J53" s="640"/>
      <c r="K53" s="640"/>
      <c r="L53" s="639"/>
    </row>
    <row r="54" spans="2:29" ht="17.399999999999999">
      <c r="B54" s="640" t="s">
        <v>760</v>
      </c>
      <c r="C54" s="640"/>
      <c r="D54" s="640"/>
      <c r="E54" s="640"/>
      <c r="F54" s="640"/>
      <c r="G54" s="640"/>
      <c r="H54" s="640"/>
      <c r="I54" s="640"/>
      <c r="J54" s="640"/>
      <c r="K54" s="640"/>
      <c r="L54" s="639"/>
    </row>
    <row r="55" spans="2:29" ht="17.399999999999999">
      <c r="B55" s="640"/>
      <c r="C55" s="640"/>
      <c r="D55" s="640"/>
      <c r="E55" s="640"/>
      <c r="F55" s="640"/>
      <c r="G55" s="640"/>
      <c r="H55" s="640"/>
      <c r="I55" s="640"/>
      <c r="J55" s="640"/>
      <c r="K55" s="640"/>
      <c r="L55" s="639"/>
    </row>
    <row r="56" spans="2:29" ht="17.399999999999999">
      <c r="B56" s="639"/>
      <c r="C56" s="639"/>
      <c r="D56" s="639"/>
      <c r="E56" s="639"/>
      <c r="F56" s="639"/>
      <c r="G56" s="639"/>
      <c r="H56" s="639"/>
      <c r="I56" s="639"/>
      <c r="J56" s="639"/>
      <c r="K56" s="639"/>
      <c r="L56" s="639"/>
    </row>
    <row r="57" spans="2:29">
      <c r="N57" s="638"/>
    </row>
  </sheetData>
  <mergeCells count="16">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s>
  <phoneticPr fontId="106" type="noConversion"/>
  <conditionalFormatting sqref="H11:I11 H12:H26">
    <cfRule type="cellIs" dxfId="52" priority="43" stopIfTrue="1" operator="equal">
      <formula>"Issue"</formula>
    </cfRule>
    <cfRule type="cellIs" dxfId="51" priority="42" stopIfTrue="1" operator="equal">
      <formula>"Opportunity"</formula>
    </cfRule>
    <cfRule type="cellIs" dxfId="50" priority="41" stopIfTrue="1" operator="equal">
      <formula>"Threat"</formula>
    </cfRule>
  </conditionalFormatting>
  <conditionalFormatting sqref="P11:Q26">
    <cfRule type="cellIs" dxfId="49" priority="2" stopIfTrue="1" operator="equal">
      <formula>"Opportunity"</formula>
    </cfRule>
    <cfRule type="cellIs" dxfId="48" priority="3" stopIfTrue="1" operator="equal">
      <formula>"Issue"</formula>
    </cfRule>
    <cfRule type="cellIs" dxfId="47" priority="1" stopIfTrue="1" operator="equal">
      <formula>"Threat"</formula>
    </cfRule>
  </conditionalFormatting>
  <conditionalFormatting sqref="T11:T26">
    <cfRule type="containsText" dxfId="46" priority="28" operator="containsText" text="H20">
      <formula>NOT(ISERROR(SEARCH("H20",T11)))</formula>
    </cfRule>
    <cfRule type="containsText" dxfId="45" priority="29" operator="containsText" text="H16">
      <formula>NOT(ISERROR(SEARCH("H16",T11)))</formula>
    </cfRule>
    <cfRule type="containsText" dxfId="44" priority="30" operator="containsText" text="H15">
      <formula>NOT(ISERROR(SEARCH("H15",T11)))</formula>
    </cfRule>
    <cfRule type="containsText" dxfId="43" priority="31" operator="containsText" text="M12">
      <formula>NOT(ISERROR(SEARCH("M12",T11)))</formula>
    </cfRule>
    <cfRule type="containsText" dxfId="42" priority="32" operator="containsText" text="M10">
      <formula>NOT(ISERROR(SEARCH("M10",T11)))</formula>
    </cfRule>
    <cfRule type="containsText" dxfId="41" priority="33" operator="containsText" text="M9">
      <formula>NOT(ISERROR(SEARCH("M9",T11)))</formula>
    </cfRule>
    <cfRule type="containsText" dxfId="40" priority="34" operator="containsText" text="M8">
      <formula>NOT(ISERROR(SEARCH("M8",T11)))</formula>
    </cfRule>
    <cfRule type="containsText" dxfId="39" priority="35" operator="containsText" text="M6">
      <formula>NOT(ISERROR(SEARCH("M6",T11)))</formula>
    </cfRule>
    <cfRule type="containsText" dxfId="38" priority="36" operator="containsText" text="M5">
      <formula>NOT(ISERROR(SEARCH("M5",T11)))</formula>
    </cfRule>
    <cfRule type="containsText" dxfId="37" priority="37" operator="containsText" text="L4">
      <formula>NOT(ISERROR(SEARCH("L4",T11)))</formula>
    </cfRule>
    <cfRule type="containsText" dxfId="36" priority="38" operator="containsText" text="L3">
      <formula>NOT(ISERROR(SEARCH("L3",T11)))</formula>
    </cfRule>
    <cfRule type="containsText" dxfId="35" priority="39" operator="containsText" text="L2">
      <formula>NOT(ISERROR(SEARCH("L2",T11)))</formula>
    </cfRule>
    <cfRule type="containsText" dxfId="34" priority="40" operator="containsText" text="L1">
      <formula>NOT(ISERROR(SEARCH("L1",T11)))</formula>
    </cfRule>
    <cfRule type="containsText" dxfId="33" priority="27" operator="containsText" text="H25">
      <formula>NOT(ISERROR(SEARCH("H25",T11)))</formula>
    </cfRule>
  </conditionalFormatting>
  <conditionalFormatting sqref="AE11:AE26">
    <cfRule type="containsText" dxfId="32" priority="10" operator="containsText" text="H25">
      <formula>NOT(ISERROR(SEARCH("H25",AE11)))</formula>
    </cfRule>
    <cfRule type="containsText" dxfId="31" priority="11" operator="containsText" text="H20">
      <formula>NOT(ISERROR(SEARCH("H20",AE11)))</formula>
    </cfRule>
    <cfRule type="containsText" dxfId="30" priority="12" operator="containsText" text="H16">
      <formula>NOT(ISERROR(SEARCH("H16",AE11)))</formula>
    </cfRule>
    <cfRule type="containsText" dxfId="29" priority="13" operator="containsText" text="H15">
      <formula>NOT(ISERROR(SEARCH("H15",AE11)))</formula>
    </cfRule>
    <cfRule type="containsText" dxfId="28" priority="14" operator="containsText" text="M12">
      <formula>NOT(ISERROR(SEARCH("M12",AE11)))</formula>
    </cfRule>
    <cfRule type="containsText" dxfId="27" priority="15" operator="containsText" text="M10">
      <formula>NOT(ISERROR(SEARCH("M10",AE11)))</formula>
    </cfRule>
    <cfRule type="containsText" dxfId="26" priority="16" operator="containsText" text="M9">
      <formula>NOT(ISERROR(SEARCH("M9",AE11)))</formula>
    </cfRule>
    <cfRule type="containsText" dxfId="25" priority="17" operator="containsText" text="M8">
      <formula>NOT(ISERROR(SEARCH("M8",AE11)))</formula>
    </cfRule>
    <cfRule type="containsText" dxfId="24" priority="18" operator="containsText" text="M6">
      <formula>NOT(ISERROR(SEARCH("M6",AE11)))</formula>
    </cfRule>
    <cfRule type="containsText" dxfId="23" priority="19" operator="containsText" text="M5">
      <formula>NOT(ISERROR(SEARCH("M5",AE11)))</formula>
    </cfRule>
    <cfRule type="containsText" dxfId="22" priority="20" operator="containsText" text="L4">
      <formula>NOT(ISERROR(SEARCH("L4",AE11)))</formula>
    </cfRule>
    <cfRule type="containsText" dxfId="21" priority="21" operator="containsText" text="L3">
      <formula>NOT(ISERROR(SEARCH("L3",AE11)))</formula>
    </cfRule>
    <cfRule type="containsText" dxfId="20" priority="23" operator="containsText" text="L1">
      <formula>NOT(ISERROR(SEARCH("L1",AE11)))</formula>
    </cfRule>
    <cfRule type="containsText" dxfId="19" priority="22" operator="containsText" text="L2">
      <formula>NOT(ISERROR(SEARCH("L2",AE11)))</formula>
    </cfRule>
  </conditionalFormatting>
  <dataValidations count="11">
    <dataValidation type="list" allowBlank="1" showInputMessage="1" showErrorMessage="1" sqref="I11 H11:H26" xr:uid="{28B32BA1-93F3-4F89-9F12-69C34667B429}">
      <formula1>"Threat,Opportunity,Issue"</formula1>
    </dataValidation>
    <dataValidation type="list" allowBlank="1" showInputMessage="1" showErrorMessage="1" sqref="C11:D26" xr:uid="{F23D96A7-039C-49CF-9BB6-EE8E7ABAE5F2}">
      <formula1>"Central,Eastern,Western"</formula1>
    </dataValidation>
    <dataValidation type="list" allowBlank="1" showInputMessage="1" showErrorMessage="1" sqref="G11:G26" xr:uid="{9F760BC9-AF3F-4540-BA57-BE9E92FC95EF}">
      <formula1>"Open,Close,Realize,Escalate"</formula1>
    </dataValidation>
    <dataValidation type="list" allowBlank="1" showInputMessage="1" showErrorMessage="1" sqref="R11:S26 AC11:AD26" xr:uid="{1954B06A-C635-4B7C-889C-7385470DF066}">
      <formula1>"Very High,High,Medium,Low,Very Low"</formula1>
    </dataValidation>
    <dataValidation type="list" allowBlank="1" showInputMessage="1" showErrorMessage="1" sqref="Q11:Q26" xr:uid="{F6461D10-10DD-43DE-990D-B7741448D14D}">
      <formula1>"Distant,Med Term,Imminent,Overdue"</formula1>
    </dataValidation>
    <dataValidation type="list" allowBlank="1" showInputMessage="1" showErrorMessage="1" sqref="P11:P26" xr:uid="{D7721284-8FCF-4CEE-A825-814484622EE6}">
      <formula1>"Ease,Moderate,Hard"</formula1>
    </dataValidation>
    <dataValidation type="list" allowBlank="1" showInputMessage="1" showErrorMessage="1" sqref="AF11:AF26" xr:uid="{4568E8DC-CD44-4A6E-A364-A3A7B400F9A3}">
      <formula1>"Open,Close,Residual,Escalate,Secondary"</formula1>
    </dataValidation>
    <dataValidation type="list" allowBlank="1" showInputMessage="1" showErrorMessage="1" sqref="I12:I26" xr:uid="{76827E04-6BEF-4CD7-B56E-010F49513958}">
      <formula1>"Internal, External"</formula1>
    </dataValidation>
    <dataValidation type="list" allowBlank="1" showInputMessage="1" showErrorMessage="1" sqref="J12:J26"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26" xr:uid="{D065CD55-7BE3-4514-8691-19B7D81C8A74}">
      <formula1>"Terminate,Tolerate,Transfer,Enhance/ Exploit,Share,Treat, Accept"</formula1>
    </dataValidation>
    <dataValidation type="list" allowBlank="1" showInputMessage="1" showErrorMessage="1" sqref="W12:W26" xr:uid="{5A737B3B-DF69-403D-A55F-B7EF4395CE73}">
      <formula1>"Mitigate,Control,Fall Back, N/A"</formula1>
    </dataValidation>
  </dataValidations>
  <pageMargins left="0.75" right="0.75" top="1.2" bottom="1" header="0.3" footer="0.3"/>
  <pageSetup paperSize="8" scale="3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sqref="A1:H1"/>
    </sheetView>
  </sheetViews>
  <sheetFormatPr defaultRowHeight="13.8"/>
  <cols>
    <col min="1" max="2" width="19.19921875" customWidth="1"/>
    <col min="3" max="3" width="59.19921875" customWidth="1"/>
    <col min="4" max="8" width="19.19921875" customWidth="1"/>
  </cols>
  <sheetData>
    <row r="1" spans="1:8">
      <c r="A1" s="1982" t="s">
        <v>377</v>
      </c>
      <c r="B1" s="1983"/>
      <c r="C1" s="1983"/>
      <c r="D1" s="1983"/>
      <c r="E1" s="1983"/>
      <c r="F1" s="1983"/>
      <c r="G1" s="1983"/>
      <c r="H1" s="1983"/>
    </row>
    <row r="2" spans="1:8">
      <c r="A2" s="103" t="s">
        <v>333</v>
      </c>
      <c r="B2" s="104" t="s">
        <v>334</v>
      </c>
      <c r="C2" s="105" t="s">
        <v>335</v>
      </c>
      <c r="D2" s="105" t="s">
        <v>71</v>
      </c>
      <c r="E2" s="105" t="s">
        <v>378</v>
      </c>
      <c r="F2" s="104" t="s">
        <v>379</v>
      </c>
      <c r="G2" s="106" t="s">
        <v>336</v>
      </c>
      <c r="H2" s="106" t="s">
        <v>380</v>
      </c>
    </row>
    <row r="3" spans="1:8" ht="45.45" customHeight="1">
      <c r="A3" s="107"/>
      <c r="B3" s="95"/>
      <c r="C3" s="96"/>
      <c r="D3" s="96"/>
      <c r="E3" s="97"/>
      <c r="F3" s="98"/>
      <c r="G3" s="113"/>
      <c r="H3" s="114"/>
    </row>
    <row r="4" spans="1:8">
      <c r="A4" s="115" t="s">
        <v>218</v>
      </c>
      <c r="B4" s="116" t="s">
        <v>218</v>
      </c>
      <c r="C4" s="117" t="s">
        <v>218</v>
      </c>
      <c r="D4" s="96"/>
      <c r="E4" s="118" t="s">
        <v>218</v>
      </c>
      <c r="F4" s="119" t="s">
        <v>218</v>
      </c>
      <c r="G4" s="120" t="s">
        <v>218</v>
      </c>
      <c r="H4" s="121" t="s">
        <v>218</v>
      </c>
    </row>
    <row r="5" spans="1:8">
      <c r="A5" s="107" t="s">
        <v>218</v>
      </c>
      <c r="B5" s="95" t="s">
        <v>218</v>
      </c>
      <c r="C5" s="96" t="s">
        <v>218</v>
      </c>
      <c r="D5" s="96"/>
      <c r="E5" s="97" t="s">
        <v>218</v>
      </c>
      <c r="F5" s="98" t="s">
        <v>218</v>
      </c>
      <c r="G5" s="111" t="s">
        <v>218</v>
      </c>
      <c r="H5" s="108" t="s">
        <v>218</v>
      </c>
    </row>
    <row r="6" spans="1:8">
      <c r="A6" s="107" t="s">
        <v>218</v>
      </c>
      <c r="B6" s="95" t="s">
        <v>218</v>
      </c>
      <c r="C6" s="96" t="s">
        <v>218</v>
      </c>
      <c r="D6" s="96"/>
      <c r="E6" s="97" t="s">
        <v>218</v>
      </c>
      <c r="F6" s="98" t="s">
        <v>218</v>
      </c>
      <c r="G6" s="111" t="s">
        <v>218</v>
      </c>
      <c r="H6" s="108" t="s">
        <v>218</v>
      </c>
    </row>
    <row r="7" spans="1:8">
      <c r="A7" s="107" t="s">
        <v>218</v>
      </c>
      <c r="B7" s="95" t="s">
        <v>218</v>
      </c>
      <c r="C7" s="96" t="s">
        <v>218</v>
      </c>
      <c r="D7" s="96"/>
      <c r="E7" s="97" t="s">
        <v>218</v>
      </c>
      <c r="F7" s="98" t="s">
        <v>218</v>
      </c>
      <c r="G7" s="111" t="s">
        <v>218</v>
      </c>
      <c r="H7" s="108" t="s">
        <v>218</v>
      </c>
    </row>
    <row r="8" spans="1:8">
      <c r="A8" s="109" t="s">
        <v>218</v>
      </c>
      <c r="B8" s="99" t="s">
        <v>218</v>
      </c>
      <c r="C8" s="100" t="s">
        <v>218</v>
      </c>
      <c r="D8" s="100"/>
      <c r="E8" s="101" t="s">
        <v>218</v>
      </c>
      <c r="F8" s="102" t="s">
        <v>218</v>
      </c>
      <c r="G8" s="112" t="s">
        <v>218</v>
      </c>
      <c r="H8" s="110" t="s">
        <v>218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D4" zoomScale="85" zoomScaleNormal="85" workbookViewId="0">
      <selection activeCell="P23" sqref="P23"/>
    </sheetView>
  </sheetViews>
  <sheetFormatPr defaultColWidth="9.09765625" defaultRowHeight="13.8"/>
  <cols>
    <col min="1" max="1" width="2.296875" style="4" customWidth="1"/>
    <col min="2" max="2" width="6.09765625" style="4" customWidth="1"/>
    <col min="3" max="3" width="7.296875" style="4" customWidth="1"/>
    <col min="4" max="4" width="43.296875" style="4" customWidth="1"/>
    <col min="5" max="5" width="6.59765625" style="4" customWidth="1"/>
    <col min="6" max="10" width="13.796875" style="4" customWidth="1"/>
    <col min="11" max="13" width="10.796875" style="4" customWidth="1"/>
    <col min="14" max="14" width="9.09765625" style="4" customWidth="1"/>
    <col min="15" max="15" width="10.796875" style="4" customWidth="1"/>
    <col min="16" max="16" width="10.296875" style="4" bestFit="1" customWidth="1"/>
    <col min="17" max="17" width="10.796875" style="4" customWidth="1"/>
    <col min="18" max="18" width="8.19921875" style="4" customWidth="1"/>
    <col min="19" max="19" width="13.296875" style="4" bestFit="1" customWidth="1"/>
    <col min="20" max="20" width="12.09765625" style="4" customWidth="1"/>
    <col min="21" max="21" width="8" style="4" bestFit="1" customWidth="1"/>
    <col min="22" max="23" width="12.09765625" style="4" customWidth="1"/>
    <col min="24" max="24" width="15.296875" style="4" customWidth="1"/>
    <col min="25" max="25" width="15.19921875" style="4" customWidth="1"/>
    <col min="26" max="26" width="11.296875" style="4" customWidth="1"/>
    <col min="27" max="27" width="10.796875" style="4" customWidth="1"/>
    <col min="28" max="28" width="13.796875" style="4" customWidth="1"/>
    <col min="29" max="29" width="9.09765625" style="4"/>
    <col min="30" max="30" width="24.296875" style="4" customWidth="1"/>
    <col min="31" max="31" width="12.296875" style="4" bestFit="1" customWidth="1"/>
    <col min="32" max="32" width="9.09765625" style="4"/>
    <col min="33" max="33" width="17.796875" style="4" customWidth="1"/>
    <col min="34" max="34" width="14.296875" style="4" customWidth="1"/>
    <col min="35" max="16384" width="9.09765625" style="4"/>
  </cols>
  <sheetData>
    <row r="1" spans="2:36" ht="17.399999999999999">
      <c r="B1" s="1990" t="s">
        <v>354</v>
      </c>
      <c r="C1" s="1991"/>
      <c r="D1" s="1991"/>
      <c r="E1" s="1991"/>
      <c r="F1" s="1991"/>
      <c r="G1" s="1991"/>
      <c r="H1" s="1991"/>
      <c r="I1" s="1991"/>
      <c r="J1" s="1991"/>
      <c r="K1" s="1991"/>
      <c r="L1" s="1991"/>
      <c r="M1" s="1991"/>
      <c r="N1" s="1991"/>
      <c r="O1" s="1991"/>
      <c r="P1" s="1991"/>
      <c r="Q1" s="1991"/>
      <c r="R1" s="1991"/>
      <c r="S1" s="1991"/>
      <c r="T1" s="1991"/>
      <c r="U1" s="1991"/>
      <c r="V1" s="1991"/>
      <c r="W1" s="1991"/>
      <c r="X1" s="1991"/>
      <c r="Y1" s="1991"/>
      <c r="Z1" s="1991"/>
      <c r="AA1" s="1991"/>
      <c r="AB1" s="1991"/>
      <c r="AC1" s="1991"/>
      <c r="AD1" s="1991"/>
      <c r="AE1" s="1991"/>
      <c r="AJ1" s="4" t="s">
        <v>68</v>
      </c>
    </row>
    <row r="2" spans="2:36" ht="17.399999999999999">
      <c r="B2" s="2025" t="s">
        <v>362</v>
      </c>
      <c r="C2" s="2003"/>
      <c r="D2" s="2003"/>
      <c r="E2" s="2003"/>
      <c r="F2" s="2003"/>
      <c r="G2" s="2003"/>
      <c r="H2" s="2003"/>
      <c r="I2" s="2003"/>
      <c r="J2" s="2003"/>
      <c r="K2" s="2025" t="s">
        <v>51</v>
      </c>
      <c r="L2" s="2003"/>
      <c r="M2" s="2003"/>
      <c r="N2" s="2003"/>
      <c r="O2" s="2003"/>
      <c r="P2" s="2003"/>
      <c r="Q2" s="2003"/>
      <c r="R2" s="2003"/>
      <c r="S2" s="2003" t="s">
        <v>328</v>
      </c>
      <c r="T2" s="2003"/>
      <c r="U2" s="2003"/>
      <c r="V2" s="2003"/>
      <c r="W2" s="2003"/>
      <c r="X2" s="2003"/>
      <c r="Y2" s="2003"/>
      <c r="Z2" s="2003"/>
      <c r="AA2" s="2003"/>
      <c r="AB2" s="2003"/>
      <c r="AC2" s="2003" t="s">
        <v>671</v>
      </c>
      <c r="AD2" s="2003"/>
      <c r="AE2" s="2003"/>
      <c r="AJ2" s="4" t="s">
        <v>69</v>
      </c>
    </row>
    <row r="3" spans="2:36" ht="28.2" customHeight="1">
      <c r="B3" s="2004" t="s">
        <v>193</v>
      </c>
      <c r="C3" s="2005"/>
      <c r="D3" s="2005"/>
      <c r="E3" s="2023">
        <f>Progress!C41</f>
        <v>140467862</v>
      </c>
      <c r="F3" s="2040"/>
      <c r="G3" s="1570" t="s">
        <v>198</v>
      </c>
      <c r="H3" s="1571"/>
      <c r="I3" s="2023">
        <v>0</v>
      </c>
      <c r="J3" s="2024" t="s">
        <v>10</v>
      </c>
      <c r="K3" s="1570" t="s">
        <v>101</v>
      </c>
      <c r="L3" s="1571"/>
      <c r="M3" s="2034">
        <v>0.1</v>
      </c>
      <c r="N3" s="2035"/>
      <c r="O3" s="1570" t="s">
        <v>341</v>
      </c>
      <c r="P3" s="1571"/>
      <c r="Q3" s="2043">
        <f>E3*M3</f>
        <v>14046786.200000001</v>
      </c>
      <c r="R3" s="2046"/>
      <c r="S3" s="1570" t="s">
        <v>329</v>
      </c>
      <c r="T3" s="1571"/>
      <c r="U3" s="2043">
        <f>MAX($C$9:$C$46)</f>
        <v>13</v>
      </c>
      <c r="V3" s="2044"/>
      <c r="W3" s="1570" t="s">
        <v>338</v>
      </c>
      <c r="X3" s="1571"/>
      <c r="Y3" s="2043">
        <f>SUM(F9:F46)</f>
        <v>43497867.43</v>
      </c>
      <c r="Z3" s="2044"/>
      <c r="AA3" s="2036" t="s">
        <v>365</v>
      </c>
      <c r="AB3" s="2038">
        <f>MAX(L9:L46)</f>
        <v>46295</v>
      </c>
      <c r="AC3" s="2004" t="s">
        <v>672</v>
      </c>
      <c r="AD3" s="2005"/>
      <c r="AE3" s="696">
        <f>AVERAGE(P9:P59)</f>
        <v>7.6923076923076927E-2</v>
      </c>
      <c r="AG3" s="1984" t="s">
        <v>735</v>
      </c>
      <c r="AH3" s="1986">
        <f>AVERAGE(F9:F58)</f>
        <v>3345989.8023076924</v>
      </c>
      <c r="AI3" s="1987"/>
    </row>
    <row r="4" spans="2:36" ht="28.2" customHeight="1">
      <c r="B4" s="2004" t="s">
        <v>194</v>
      </c>
      <c r="C4" s="2005"/>
      <c r="D4" s="2005">
        <v>21100000</v>
      </c>
      <c r="E4" s="2041">
        <f>E3</f>
        <v>140467862</v>
      </c>
      <c r="F4" s="2042" t="s">
        <v>10</v>
      </c>
      <c r="G4" s="1566" t="s">
        <v>197</v>
      </c>
      <c r="H4" s="1567"/>
      <c r="I4" s="2041">
        <v>0</v>
      </c>
      <c r="J4" s="2049" t="e">
        <f>+#REF!+#REF!+I4</f>
        <v>#REF!</v>
      </c>
      <c r="K4" s="1566" t="s">
        <v>102</v>
      </c>
      <c r="L4" s="1567"/>
      <c r="M4" s="2030">
        <v>0</v>
      </c>
      <c r="N4" s="2031"/>
      <c r="O4" s="1566" t="s">
        <v>342</v>
      </c>
      <c r="P4" s="1567"/>
      <c r="Q4" s="2043">
        <f>E3*M4</f>
        <v>0</v>
      </c>
      <c r="R4" s="2046"/>
      <c r="S4" s="1566" t="s">
        <v>355</v>
      </c>
      <c r="T4" s="1567"/>
      <c r="U4" s="2010">
        <f>COUNTIF($N$9:$N$59,"Y")</f>
        <v>13</v>
      </c>
      <c r="V4" s="2011"/>
      <c r="W4" s="1566" t="s">
        <v>359</v>
      </c>
      <c r="X4" s="1567"/>
      <c r="Y4" s="2010">
        <f>SUMIF($N$9:$N$46,"Y",$F$9:$F$46)</f>
        <v>43497867.43</v>
      </c>
      <c r="Z4" s="2011"/>
      <c r="AA4" s="2037"/>
      <c r="AB4" s="2039"/>
      <c r="AC4" s="2004" t="s">
        <v>673</v>
      </c>
      <c r="AD4" s="2005"/>
      <c r="AE4" s="696">
        <f>AVERAGE(W9:W59)</f>
        <v>17.222222222222221</v>
      </c>
      <c r="AG4" s="1985"/>
      <c r="AH4" s="1988"/>
      <c r="AI4" s="1989"/>
    </row>
    <row r="5" spans="2:36" ht="28.2" customHeight="1">
      <c r="B5" s="2004" t="s">
        <v>195</v>
      </c>
      <c r="C5" s="2005"/>
      <c r="D5" s="2005">
        <v>20900000</v>
      </c>
      <c r="E5" s="2041">
        <f>E4</f>
        <v>140467862</v>
      </c>
      <c r="F5" s="2042" t="e">
        <f>+#REF!+#REF!+E5</f>
        <v>#REF!</v>
      </c>
      <c r="G5" s="1566" t="s">
        <v>199</v>
      </c>
      <c r="H5" s="1567"/>
      <c r="I5" s="2028">
        <f>Y3</f>
        <v>43497867.43</v>
      </c>
      <c r="J5" s="2029"/>
      <c r="K5" s="1566" t="s">
        <v>357</v>
      </c>
      <c r="L5" s="1567"/>
      <c r="M5" s="2032">
        <f>ABS(M6/E3)</f>
        <v>4.1290583606946337E-4</v>
      </c>
      <c r="N5" s="2033"/>
      <c r="O5" s="1566" t="s">
        <v>375</v>
      </c>
      <c r="P5" s="1567"/>
      <c r="Q5" s="2047">
        <f>SUM(G9:G58)</f>
        <v>0</v>
      </c>
      <c r="R5" s="2048"/>
      <c r="S5" s="1566" t="s">
        <v>356</v>
      </c>
      <c r="T5" s="1567"/>
      <c r="U5" s="2010">
        <f>COUNTIF($R$9:$R$59,"Y")</f>
        <v>9</v>
      </c>
      <c r="V5" s="2011"/>
      <c r="W5" s="1566" t="s">
        <v>360</v>
      </c>
      <c r="X5" s="1567"/>
      <c r="Y5" s="2010">
        <f>SUMIF($R$9:$R$46,"Y",$F$9:$F$46)</f>
        <v>29853856.43</v>
      </c>
      <c r="Z5" s="2011"/>
      <c r="AA5" s="2014" t="s">
        <v>364</v>
      </c>
      <c r="AB5" s="2008">
        <f>Y3/E4</f>
        <v>0.3096641951452212</v>
      </c>
      <c r="AC5" s="2006" t="s">
        <v>674</v>
      </c>
      <c r="AD5" s="2007"/>
      <c r="AE5" s="696">
        <f>AVERAGE(AA9:AA59)</f>
        <v>13.666666666666666</v>
      </c>
    </row>
    <row r="6" spans="2:36" ht="28.2" customHeight="1" thickBot="1">
      <c r="B6" s="2004" t="s">
        <v>196</v>
      </c>
      <c r="C6" s="2005"/>
      <c r="D6" s="2005">
        <f>D4-D5</f>
        <v>200000</v>
      </c>
      <c r="E6" s="2026">
        <f>E4-E5</f>
        <v>0</v>
      </c>
      <c r="F6" s="2045"/>
      <c r="G6" s="2006" t="s">
        <v>200</v>
      </c>
      <c r="H6" s="2007"/>
      <c r="I6" s="2026">
        <f>M6+Q6+Q5</f>
        <v>58000</v>
      </c>
      <c r="J6" s="2027"/>
      <c r="K6" s="2006" t="s">
        <v>363</v>
      </c>
      <c r="L6" s="2007"/>
      <c r="M6" s="2012">
        <f>SUM(I9:I58)</f>
        <v>58000</v>
      </c>
      <c r="N6" s="2013"/>
      <c r="O6" s="2006" t="s">
        <v>376</v>
      </c>
      <c r="P6" s="2007"/>
      <c r="Q6" s="2012">
        <f>SUM(H9:H58)</f>
        <v>0</v>
      </c>
      <c r="R6" s="2013"/>
      <c r="S6" s="2006" t="s">
        <v>358</v>
      </c>
      <c r="T6" s="2007"/>
      <c r="U6" s="2012">
        <f>COUNTA(X9:X59)</f>
        <v>9</v>
      </c>
      <c r="V6" s="2013"/>
      <c r="W6" s="2006" t="s">
        <v>361</v>
      </c>
      <c r="X6" s="2007"/>
      <c r="Y6" s="2012">
        <f>SUM(Y9:Y46)</f>
        <v>34389934.894500002</v>
      </c>
      <c r="Z6" s="2013"/>
      <c r="AA6" s="2014"/>
      <c r="AB6" s="2009"/>
      <c r="AC6" s="2006" t="s">
        <v>675</v>
      </c>
      <c r="AD6" s="2007"/>
      <c r="AE6" s="696">
        <f>IFERROR(AVERAGE(AC9:AC59),"")</f>
        <v>34.333333333333336</v>
      </c>
    </row>
    <row r="7" spans="2:36" ht="15" customHeight="1" thickBot="1">
      <c r="B7" s="2015" t="s">
        <v>48</v>
      </c>
      <c r="C7" s="2016"/>
      <c r="D7" s="2016"/>
      <c r="E7" s="2017"/>
      <c r="F7" s="2015" t="s">
        <v>49</v>
      </c>
      <c r="G7" s="2016"/>
      <c r="H7" s="2016"/>
      <c r="I7" s="2016"/>
      <c r="J7" s="2018"/>
      <c r="K7" s="2019" t="s">
        <v>50</v>
      </c>
      <c r="L7" s="2017"/>
      <c r="M7" s="2020" t="s">
        <v>100</v>
      </c>
      <c r="N7" s="2021"/>
      <c r="O7" s="2021"/>
      <c r="P7" s="2021"/>
      <c r="Q7" s="2020" t="s">
        <v>445</v>
      </c>
      <c r="R7" s="2021"/>
      <c r="S7" s="2021"/>
      <c r="T7" s="2021"/>
      <c r="U7" s="2021"/>
      <c r="V7" s="2021"/>
      <c r="W7" s="2022"/>
      <c r="X7" s="2020" t="s">
        <v>51</v>
      </c>
      <c r="Y7" s="2021"/>
      <c r="Z7" s="2021"/>
      <c r="AA7" s="2021"/>
      <c r="AB7" s="2022"/>
      <c r="AC7" s="1996" t="s">
        <v>676</v>
      </c>
      <c r="AD7" s="1996" t="s">
        <v>13</v>
      </c>
      <c r="AE7" s="1998"/>
    </row>
    <row r="8" spans="2:36" s="44" customFormat="1" ht="54" thickTop="1" thickBot="1">
      <c r="B8" s="792" t="s">
        <v>14</v>
      </c>
      <c r="C8" s="793" t="s">
        <v>52</v>
      </c>
      <c r="D8" s="793" t="s">
        <v>53</v>
      </c>
      <c r="E8" s="794" t="s">
        <v>54</v>
      </c>
      <c r="F8" s="792" t="s">
        <v>106</v>
      </c>
      <c r="G8" s="793" t="s">
        <v>55</v>
      </c>
      <c r="H8" s="793" t="s">
        <v>56</v>
      </c>
      <c r="I8" s="793" t="s">
        <v>57</v>
      </c>
      <c r="J8" s="795" t="s">
        <v>1022</v>
      </c>
      <c r="K8" s="796" t="s">
        <v>104</v>
      </c>
      <c r="L8" s="794" t="s">
        <v>103</v>
      </c>
      <c r="M8" s="792" t="s">
        <v>58</v>
      </c>
      <c r="N8" s="793" t="s">
        <v>732</v>
      </c>
      <c r="O8" s="793" t="s">
        <v>105</v>
      </c>
      <c r="P8" s="795" t="s">
        <v>62</v>
      </c>
      <c r="Q8" s="792" t="s">
        <v>59</v>
      </c>
      <c r="R8" s="793" t="s">
        <v>733</v>
      </c>
      <c r="S8" s="794" t="s">
        <v>60</v>
      </c>
      <c r="T8" s="797" t="s">
        <v>61</v>
      </c>
      <c r="U8" s="793" t="s">
        <v>734</v>
      </c>
      <c r="V8" s="795" t="s">
        <v>731</v>
      </c>
      <c r="W8" s="798" t="s">
        <v>62</v>
      </c>
      <c r="X8" s="792" t="s">
        <v>63</v>
      </c>
      <c r="Y8" s="793" t="s">
        <v>64</v>
      </c>
      <c r="Z8" s="793" t="s">
        <v>65</v>
      </c>
      <c r="AA8" s="793" t="s">
        <v>66</v>
      </c>
      <c r="AB8" s="794" t="s">
        <v>67</v>
      </c>
      <c r="AC8" s="1997"/>
      <c r="AD8" s="1999"/>
      <c r="AE8" s="2000"/>
    </row>
    <row r="9" spans="2:36" ht="14.4" thickTop="1">
      <c r="B9" s="799">
        <v>1</v>
      </c>
      <c r="C9" s="807">
        <v>1</v>
      </c>
      <c r="D9" s="807" t="s">
        <v>1086</v>
      </c>
      <c r="E9" s="808">
        <v>0</v>
      </c>
      <c r="F9" s="800">
        <v>2814914.75</v>
      </c>
      <c r="G9" s="801"/>
      <c r="H9" s="824">
        <f t="shared" ref="H9:H23" si="0">IF(ISBLANK(F9),"",-F9*$M$4)</f>
        <v>0</v>
      </c>
      <c r="I9" s="809"/>
      <c r="J9" s="810">
        <f>IF(ISBLANK(F9),"",(SUM(F9:I9)+(F9+G9)*0.15))</f>
        <v>3237151.9624999999</v>
      </c>
      <c r="K9" s="803">
        <v>45904</v>
      </c>
      <c r="L9" s="804">
        <v>45960</v>
      </c>
      <c r="M9" s="813">
        <v>45960</v>
      </c>
      <c r="N9" s="814" t="s">
        <v>68</v>
      </c>
      <c r="O9" s="815">
        <v>45960</v>
      </c>
      <c r="P9" s="816">
        <f t="shared" ref="P9:P17" si="1">IF(ISBLANK(O9),"",O9-M9)</f>
        <v>0</v>
      </c>
      <c r="Q9" s="815">
        <v>45960</v>
      </c>
      <c r="R9" s="805" t="s">
        <v>68</v>
      </c>
      <c r="S9" s="815">
        <v>45960</v>
      </c>
      <c r="T9" s="815">
        <v>45960</v>
      </c>
      <c r="U9" s="805" t="s">
        <v>68</v>
      </c>
      <c r="V9" s="815">
        <v>45960</v>
      </c>
      <c r="W9" s="819">
        <f t="shared" ref="W9:W19" si="2">IF(ISBLANK(V9),"",V9-Q9)</f>
        <v>0</v>
      </c>
      <c r="X9" s="815">
        <v>45962</v>
      </c>
      <c r="Y9" s="802">
        <v>3237151.9624999999</v>
      </c>
      <c r="Z9" s="820">
        <f t="shared" ref="Z9:Z15" si="3">IF(ISBLANK(Y9),"",Y9/J9)</f>
        <v>1</v>
      </c>
      <c r="AA9" s="821">
        <f t="shared" ref="AA9:AA15" si="4">IF(ISBLANK(X9),"",X9-V9)</f>
        <v>2</v>
      </c>
      <c r="AB9" s="810">
        <f t="shared" ref="AB9:AB15" si="5">IF(ISBLANK(Y9),"",(J9-Y9))</f>
        <v>0</v>
      </c>
      <c r="AC9" s="279">
        <f t="shared" ref="AC9:AC13" si="6">IF(ISBLANK(X9),"",X9-M9)</f>
        <v>2</v>
      </c>
      <c r="AD9" s="2001"/>
      <c r="AE9" s="2002"/>
    </row>
    <row r="10" spans="2:36">
      <c r="B10" s="806">
        <v>2</v>
      </c>
      <c r="C10" s="807">
        <v>2</v>
      </c>
      <c r="D10" s="807" t="s">
        <v>1087</v>
      </c>
      <c r="E10" s="808">
        <v>0</v>
      </c>
      <c r="F10" s="800">
        <v>1250224.29</v>
      </c>
      <c r="G10" s="801"/>
      <c r="H10" s="824">
        <f t="shared" si="0"/>
        <v>0</v>
      </c>
      <c r="I10" s="809"/>
      <c r="J10" s="810">
        <f t="shared" ref="J10:J11" si="7">IF(ISBLANK(F10),"",(SUM(F10:I10)+(F10+G10)*0.15))</f>
        <v>1437757.9335</v>
      </c>
      <c r="K10" s="804">
        <v>45960</v>
      </c>
      <c r="L10" s="804">
        <v>45992</v>
      </c>
      <c r="M10" s="804">
        <v>45992</v>
      </c>
      <c r="N10" s="814" t="s">
        <v>68</v>
      </c>
      <c r="O10" s="804">
        <v>45992</v>
      </c>
      <c r="P10" s="816">
        <v>0</v>
      </c>
      <c r="Q10" s="804">
        <v>45992</v>
      </c>
      <c r="R10" s="814" t="s">
        <v>68</v>
      </c>
      <c r="S10" s="815">
        <v>45992</v>
      </c>
      <c r="T10" s="815">
        <v>45992</v>
      </c>
      <c r="U10" s="805" t="s">
        <v>68</v>
      </c>
      <c r="V10" s="815">
        <v>45992</v>
      </c>
      <c r="W10" s="819">
        <f t="shared" si="2"/>
        <v>0</v>
      </c>
      <c r="X10" s="815">
        <v>45992</v>
      </c>
      <c r="Y10" s="810">
        <v>1437757.9335</v>
      </c>
      <c r="Z10" s="820">
        <f t="shared" si="3"/>
        <v>1</v>
      </c>
      <c r="AA10" s="821">
        <f t="shared" si="4"/>
        <v>0</v>
      </c>
      <c r="AB10" s="810">
        <f t="shared" si="5"/>
        <v>0</v>
      </c>
      <c r="AC10" s="279">
        <f t="shared" si="6"/>
        <v>0</v>
      </c>
      <c r="AD10" s="1992"/>
      <c r="AE10" s="1993"/>
      <c r="AH10" s="822"/>
    </row>
    <row r="11" spans="2:36">
      <c r="B11" s="806">
        <v>3</v>
      </c>
      <c r="C11" s="807">
        <v>3</v>
      </c>
      <c r="D11" s="807" t="s">
        <v>1268</v>
      </c>
      <c r="E11" s="808">
        <v>0</v>
      </c>
      <c r="F11" s="800">
        <v>1853260</v>
      </c>
      <c r="G11" s="801"/>
      <c r="H11" s="824">
        <f t="shared" si="0"/>
        <v>0</v>
      </c>
      <c r="I11" s="809"/>
      <c r="J11" s="810">
        <f t="shared" si="7"/>
        <v>2131249</v>
      </c>
      <c r="K11" s="804">
        <v>46047</v>
      </c>
      <c r="L11" s="804">
        <v>46048</v>
      </c>
      <c r="M11" s="804">
        <v>46048</v>
      </c>
      <c r="N11" s="814" t="s">
        <v>68</v>
      </c>
      <c r="O11" s="804">
        <v>46048</v>
      </c>
      <c r="P11" s="816">
        <v>0</v>
      </c>
      <c r="Q11" s="804">
        <v>46048</v>
      </c>
      <c r="R11" s="814" t="s">
        <v>68</v>
      </c>
      <c r="S11" s="815">
        <v>46052</v>
      </c>
      <c r="T11" s="815">
        <v>46051</v>
      </c>
      <c r="U11" s="814" t="s">
        <v>68</v>
      </c>
      <c r="V11" s="815">
        <v>46051</v>
      </c>
      <c r="W11" s="819">
        <f t="shared" si="2"/>
        <v>3</v>
      </c>
      <c r="X11" s="815">
        <v>46053</v>
      </c>
      <c r="Y11" s="809">
        <f>J11</f>
        <v>2131249</v>
      </c>
      <c r="Z11" s="820">
        <f t="shared" si="3"/>
        <v>1</v>
      </c>
      <c r="AA11" s="821">
        <f t="shared" si="4"/>
        <v>2</v>
      </c>
      <c r="AB11" s="810">
        <f t="shared" si="5"/>
        <v>0</v>
      </c>
      <c r="AC11" s="279">
        <f t="shared" si="6"/>
        <v>5</v>
      </c>
      <c r="AD11" s="1992"/>
      <c r="AE11" s="1993"/>
    </row>
    <row r="12" spans="2:36">
      <c r="B12" s="806">
        <v>4</v>
      </c>
      <c r="C12" s="807">
        <v>4</v>
      </c>
      <c r="D12" s="807" t="s">
        <v>1272</v>
      </c>
      <c r="E12" s="808">
        <v>0</v>
      </c>
      <c r="F12" s="800">
        <v>2906476</v>
      </c>
      <c r="G12" s="801"/>
      <c r="H12" s="824">
        <f t="shared" si="0"/>
        <v>0</v>
      </c>
      <c r="I12" s="809"/>
      <c r="J12" s="810">
        <f t="shared" ref="J12:J58" si="8">IF(ISBLANK(F12),"",(SUM(F12:I12)+(F12+G12)*0.15))</f>
        <v>3342447.4</v>
      </c>
      <c r="K12" s="804">
        <v>46054</v>
      </c>
      <c r="L12" s="804">
        <v>46055</v>
      </c>
      <c r="M12" s="804">
        <v>46055</v>
      </c>
      <c r="N12" s="814" t="s">
        <v>68</v>
      </c>
      <c r="O12" s="804">
        <v>46055</v>
      </c>
      <c r="P12" s="816">
        <v>0</v>
      </c>
      <c r="Q12" s="804">
        <v>46055</v>
      </c>
      <c r="R12" s="814" t="s">
        <v>68</v>
      </c>
      <c r="S12" s="804">
        <v>46055</v>
      </c>
      <c r="T12" s="804">
        <v>46055</v>
      </c>
      <c r="U12" s="814" t="s">
        <v>68</v>
      </c>
      <c r="V12" s="804">
        <v>46055</v>
      </c>
      <c r="W12" s="819">
        <f t="shared" si="2"/>
        <v>0</v>
      </c>
      <c r="X12" s="804">
        <v>46056</v>
      </c>
      <c r="Y12" s="809">
        <f>J12</f>
        <v>3342447.4</v>
      </c>
      <c r="Z12" s="820">
        <f t="shared" si="3"/>
        <v>1</v>
      </c>
      <c r="AA12" s="821">
        <f t="shared" si="4"/>
        <v>1</v>
      </c>
      <c r="AB12" s="810">
        <f t="shared" si="5"/>
        <v>0</v>
      </c>
      <c r="AC12" s="279">
        <f t="shared" si="6"/>
        <v>1</v>
      </c>
      <c r="AD12" s="1992"/>
      <c r="AE12" s="1993"/>
    </row>
    <row r="13" spans="2:36">
      <c r="B13" s="806">
        <v>5</v>
      </c>
      <c r="C13" s="807">
        <v>5</v>
      </c>
      <c r="D13" s="807" t="s">
        <v>1277</v>
      </c>
      <c r="E13" s="808">
        <v>0</v>
      </c>
      <c r="F13" s="800">
        <v>2508482</v>
      </c>
      <c r="G13" s="801"/>
      <c r="H13" s="824">
        <f t="shared" si="0"/>
        <v>0</v>
      </c>
      <c r="I13" s="809">
        <v>32000</v>
      </c>
      <c r="J13" s="810">
        <f t="shared" si="8"/>
        <v>2916754.3</v>
      </c>
      <c r="K13" s="804" t="s">
        <v>1278</v>
      </c>
      <c r="L13" s="804">
        <v>46082</v>
      </c>
      <c r="M13" s="813">
        <f>L13</f>
        <v>46082</v>
      </c>
      <c r="N13" s="814" t="s">
        <v>68</v>
      </c>
      <c r="O13" s="804">
        <v>46083</v>
      </c>
      <c r="P13" s="816">
        <f t="shared" si="1"/>
        <v>1</v>
      </c>
      <c r="Q13" s="813">
        <f>O13</f>
        <v>46083</v>
      </c>
      <c r="R13" s="814" t="s">
        <v>68</v>
      </c>
      <c r="S13" s="804">
        <v>46084</v>
      </c>
      <c r="T13" s="817">
        <f>S13</f>
        <v>46084</v>
      </c>
      <c r="U13" s="814" t="s">
        <v>68</v>
      </c>
      <c r="V13" s="818">
        <f>T13</f>
        <v>46084</v>
      </c>
      <c r="W13" s="819">
        <f t="shared" si="2"/>
        <v>1</v>
      </c>
      <c r="X13" s="804">
        <v>46174</v>
      </c>
      <c r="Y13" s="809">
        <f t="shared" ref="Y13:Y17" si="9">J13</f>
        <v>2916754.3</v>
      </c>
      <c r="Z13" s="820">
        <f t="shared" si="3"/>
        <v>1</v>
      </c>
      <c r="AA13" s="821">
        <f t="shared" si="4"/>
        <v>90</v>
      </c>
      <c r="AB13" s="810"/>
      <c r="AC13" s="279">
        <f t="shared" si="6"/>
        <v>92</v>
      </c>
      <c r="AD13" s="1992"/>
      <c r="AE13" s="1993"/>
    </row>
    <row r="14" spans="2:36">
      <c r="B14" s="806">
        <v>6</v>
      </c>
      <c r="C14" s="807">
        <v>6</v>
      </c>
      <c r="D14" s="807" t="s">
        <v>1293</v>
      </c>
      <c r="E14" s="808">
        <v>0</v>
      </c>
      <c r="F14" s="800">
        <v>3628041.39</v>
      </c>
      <c r="G14" s="801"/>
      <c r="H14" s="824">
        <f t="shared" si="0"/>
        <v>0</v>
      </c>
      <c r="I14" s="809"/>
      <c r="J14" s="810">
        <f t="shared" si="8"/>
        <v>4172247.5985000003</v>
      </c>
      <c r="K14" s="804">
        <v>46082</v>
      </c>
      <c r="L14" s="804">
        <v>46112</v>
      </c>
      <c r="M14" s="804">
        <v>46121</v>
      </c>
      <c r="N14" s="814" t="s">
        <v>68</v>
      </c>
      <c r="O14" s="804">
        <v>46121</v>
      </c>
      <c r="P14" s="816">
        <f t="shared" si="1"/>
        <v>0</v>
      </c>
      <c r="Q14" s="804">
        <v>46121</v>
      </c>
      <c r="R14" s="814" t="s">
        <v>68</v>
      </c>
      <c r="S14" s="804">
        <v>46160</v>
      </c>
      <c r="T14" s="804">
        <v>46160</v>
      </c>
      <c r="U14" s="814" t="s">
        <v>68</v>
      </c>
      <c r="V14" s="804">
        <v>46160</v>
      </c>
      <c r="W14" s="819">
        <f t="shared" si="2"/>
        <v>39</v>
      </c>
      <c r="X14" s="804">
        <v>46174</v>
      </c>
      <c r="Y14" s="809">
        <f t="shared" si="9"/>
        <v>4172247.5985000003</v>
      </c>
      <c r="Z14" s="820">
        <f t="shared" si="3"/>
        <v>1</v>
      </c>
      <c r="AA14" s="821">
        <f t="shared" si="4"/>
        <v>14</v>
      </c>
      <c r="AB14" s="810">
        <f t="shared" si="5"/>
        <v>0</v>
      </c>
      <c r="AC14" s="279">
        <f t="shared" ref="AC14:AC59" si="10">IF(ISBLANK(X14),"",X14-M14)</f>
        <v>53</v>
      </c>
      <c r="AD14" s="1992"/>
      <c r="AE14" s="1993"/>
    </row>
    <row r="15" spans="2:36">
      <c r="B15" s="806">
        <v>7</v>
      </c>
      <c r="C15" s="807">
        <v>7</v>
      </c>
      <c r="D15" s="807" t="s">
        <v>1326</v>
      </c>
      <c r="E15" s="808">
        <v>0</v>
      </c>
      <c r="F15" s="823">
        <v>5980688</v>
      </c>
      <c r="G15" s="824"/>
      <c r="H15" s="824">
        <f t="shared" si="0"/>
        <v>0</v>
      </c>
      <c r="I15" s="809">
        <v>10000</v>
      </c>
      <c r="J15" s="810">
        <f t="shared" si="8"/>
        <v>6887791.2000000002</v>
      </c>
      <c r="K15" s="804">
        <v>46113</v>
      </c>
      <c r="L15" s="804">
        <v>46113</v>
      </c>
      <c r="M15" s="804">
        <v>46113</v>
      </c>
      <c r="N15" s="814" t="s">
        <v>68</v>
      </c>
      <c r="O15" s="804">
        <v>46113</v>
      </c>
      <c r="P15" s="816">
        <f t="shared" si="1"/>
        <v>0</v>
      </c>
      <c r="Q15" s="804">
        <v>46143</v>
      </c>
      <c r="R15" s="814" t="s">
        <v>68</v>
      </c>
      <c r="S15" s="804">
        <v>46160</v>
      </c>
      <c r="T15" s="804">
        <v>46160</v>
      </c>
      <c r="U15" s="814" t="s">
        <v>68</v>
      </c>
      <c r="V15" s="804">
        <v>46160</v>
      </c>
      <c r="W15" s="819">
        <f t="shared" si="2"/>
        <v>17</v>
      </c>
      <c r="X15" s="804">
        <v>46174</v>
      </c>
      <c r="Y15" s="809">
        <f t="shared" si="9"/>
        <v>6887791.2000000002</v>
      </c>
      <c r="Z15" s="820">
        <f t="shared" si="3"/>
        <v>1</v>
      </c>
      <c r="AA15" s="821">
        <f t="shared" si="4"/>
        <v>14</v>
      </c>
      <c r="AB15" s="810">
        <f t="shared" si="5"/>
        <v>0</v>
      </c>
      <c r="AC15" s="279">
        <f t="shared" si="10"/>
        <v>61</v>
      </c>
      <c r="AD15" s="1992"/>
      <c r="AE15" s="1993"/>
    </row>
    <row r="16" spans="2:36">
      <c r="B16" s="806">
        <v>8</v>
      </c>
      <c r="C16" s="807">
        <v>8</v>
      </c>
      <c r="D16" s="807" t="s">
        <v>1347</v>
      </c>
      <c r="E16" s="808">
        <v>0</v>
      </c>
      <c r="F16" s="823">
        <v>2989995</v>
      </c>
      <c r="G16" s="824"/>
      <c r="H16" s="824">
        <f t="shared" si="0"/>
        <v>0</v>
      </c>
      <c r="I16" s="809">
        <v>10000</v>
      </c>
      <c r="J16" s="810">
        <f t="shared" si="8"/>
        <v>3448494.25</v>
      </c>
      <c r="K16" s="804">
        <v>46143</v>
      </c>
      <c r="L16" s="804">
        <v>46181</v>
      </c>
      <c r="M16" s="804">
        <v>46181</v>
      </c>
      <c r="N16" s="814" t="s">
        <v>68</v>
      </c>
      <c r="O16" s="804">
        <v>46181</v>
      </c>
      <c r="P16" s="816">
        <f t="shared" si="1"/>
        <v>0</v>
      </c>
      <c r="Q16" s="804">
        <v>46181</v>
      </c>
      <c r="R16" s="814" t="s">
        <v>68</v>
      </c>
      <c r="S16" s="804">
        <v>46222</v>
      </c>
      <c r="T16" s="804">
        <v>46222</v>
      </c>
      <c r="U16" s="814" t="s">
        <v>68</v>
      </c>
      <c r="V16" s="804">
        <v>46222</v>
      </c>
      <c r="W16" s="819">
        <f t="shared" si="2"/>
        <v>41</v>
      </c>
      <c r="X16" s="804">
        <v>46222</v>
      </c>
      <c r="Y16" s="809">
        <f t="shared" si="9"/>
        <v>3448494.25</v>
      </c>
      <c r="Z16" s="820">
        <f t="shared" ref="Z16:Z19" si="11">IF(ISBLANK(Y16),"",Y16/J16)</f>
        <v>1</v>
      </c>
      <c r="AA16" s="821">
        <f t="shared" ref="AA16:AA19" si="12">IF(ISBLANK(X16),"",X16-V16)</f>
        <v>0</v>
      </c>
      <c r="AB16" s="810">
        <f t="shared" ref="AB16:AB19" si="13">IF(ISBLANK(Y16),"",(J16-Y16))</f>
        <v>0</v>
      </c>
      <c r="AC16" s="279">
        <f t="shared" si="10"/>
        <v>41</v>
      </c>
      <c r="AD16" s="1992"/>
      <c r="AE16" s="1993"/>
    </row>
    <row r="17" spans="2:31">
      <c r="B17" s="806">
        <v>9</v>
      </c>
      <c r="C17" s="807">
        <v>9</v>
      </c>
      <c r="D17" s="807" t="s">
        <v>1419</v>
      </c>
      <c r="E17" s="808">
        <v>0</v>
      </c>
      <c r="F17" s="823">
        <v>5921775</v>
      </c>
      <c r="G17" s="824"/>
      <c r="H17" s="824">
        <f t="shared" si="0"/>
        <v>0</v>
      </c>
      <c r="I17" s="809">
        <v>6000</v>
      </c>
      <c r="J17" s="810">
        <f t="shared" si="8"/>
        <v>6816041.25</v>
      </c>
      <c r="K17" s="804">
        <v>46209</v>
      </c>
      <c r="L17" s="804">
        <v>46209</v>
      </c>
      <c r="M17" s="804">
        <v>46209</v>
      </c>
      <c r="N17" s="814" t="s">
        <v>68</v>
      </c>
      <c r="O17" s="804">
        <v>46209</v>
      </c>
      <c r="P17" s="816">
        <f t="shared" si="1"/>
        <v>0</v>
      </c>
      <c r="Q17" s="804">
        <v>46209</v>
      </c>
      <c r="R17" s="814" t="s">
        <v>68</v>
      </c>
      <c r="S17" s="804">
        <v>46263</v>
      </c>
      <c r="T17" s="804">
        <v>46209</v>
      </c>
      <c r="U17" s="814" t="s">
        <v>68</v>
      </c>
      <c r="V17" s="804">
        <v>46263</v>
      </c>
      <c r="W17" s="819">
        <f t="shared" si="2"/>
        <v>54</v>
      </c>
      <c r="X17" s="804">
        <v>46263</v>
      </c>
      <c r="Y17" s="809">
        <f t="shared" si="9"/>
        <v>6816041.25</v>
      </c>
      <c r="Z17" s="820">
        <f t="shared" si="11"/>
        <v>1</v>
      </c>
      <c r="AA17" s="821">
        <f t="shared" si="12"/>
        <v>0</v>
      </c>
      <c r="AB17" s="810">
        <f t="shared" si="13"/>
        <v>0</v>
      </c>
      <c r="AC17" s="279">
        <f t="shared" si="10"/>
        <v>54</v>
      </c>
      <c r="AD17" s="1992"/>
      <c r="AE17" s="1993"/>
    </row>
    <row r="18" spans="2:31">
      <c r="B18" s="806">
        <v>10</v>
      </c>
      <c r="C18" s="807">
        <v>10</v>
      </c>
      <c r="D18" s="807" t="s">
        <v>1431</v>
      </c>
      <c r="E18" s="808">
        <v>0</v>
      </c>
      <c r="F18" s="823">
        <v>4968932</v>
      </c>
      <c r="G18" s="824"/>
      <c r="H18" s="824">
        <f t="shared" si="0"/>
        <v>0</v>
      </c>
      <c r="I18" s="809"/>
      <c r="J18" s="810">
        <f t="shared" si="8"/>
        <v>5714271.7999999998</v>
      </c>
      <c r="K18" s="804">
        <v>46237</v>
      </c>
      <c r="L18" s="804">
        <v>46237</v>
      </c>
      <c r="M18" s="804">
        <v>46237</v>
      </c>
      <c r="N18" s="814" t="s">
        <v>68</v>
      </c>
      <c r="O18" s="804">
        <v>46237</v>
      </c>
      <c r="P18" s="816">
        <f t="shared" ref="P18:P59" si="14">IF(ISBLANK(O18),"",O18-M18)</f>
        <v>0</v>
      </c>
      <c r="Q18" s="804">
        <v>46237</v>
      </c>
      <c r="R18" s="814"/>
      <c r="S18" s="812"/>
      <c r="T18" s="817"/>
      <c r="U18" s="814"/>
      <c r="V18" s="818"/>
      <c r="W18" s="819" t="str">
        <f t="shared" si="2"/>
        <v/>
      </c>
      <c r="X18" s="813"/>
      <c r="Y18" s="809"/>
      <c r="Z18" s="820" t="str">
        <f t="shared" si="11"/>
        <v/>
      </c>
      <c r="AA18" s="821" t="str">
        <f t="shared" si="12"/>
        <v/>
      </c>
      <c r="AB18" s="810" t="str">
        <f t="shared" si="13"/>
        <v/>
      </c>
      <c r="AC18" s="279" t="str">
        <f t="shared" si="10"/>
        <v/>
      </c>
      <c r="AD18" s="1992"/>
      <c r="AE18" s="1993"/>
    </row>
    <row r="19" spans="2:31">
      <c r="B19" s="806">
        <v>11</v>
      </c>
      <c r="C19" s="807">
        <v>11</v>
      </c>
      <c r="D19" s="807" t="s">
        <v>1433</v>
      </c>
      <c r="E19" s="808">
        <v>0</v>
      </c>
      <c r="F19" s="823">
        <v>3091936</v>
      </c>
      <c r="G19" s="824"/>
      <c r="H19" s="824">
        <f t="shared" si="0"/>
        <v>0</v>
      </c>
      <c r="I19" s="809"/>
      <c r="J19" s="810">
        <f t="shared" si="8"/>
        <v>3555726.4</v>
      </c>
      <c r="K19" s="804">
        <v>46249</v>
      </c>
      <c r="L19" s="804">
        <v>46249</v>
      </c>
      <c r="M19" s="804">
        <v>46249</v>
      </c>
      <c r="N19" s="814" t="s">
        <v>68</v>
      </c>
      <c r="O19" s="804">
        <v>46249</v>
      </c>
      <c r="P19" s="816">
        <f t="shared" si="14"/>
        <v>0</v>
      </c>
      <c r="Q19" s="804">
        <v>46249</v>
      </c>
      <c r="R19" s="814"/>
      <c r="S19" s="812"/>
      <c r="T19" s="817"/>
      <c r="U19" s="814"/>
      <c r="V19" s="818"/>
      <c r="W19" s="819" t="str">
        <f t="shared" si="2"/>
        <v/>
      </c>
      <c r="X19" s="813"/>
      <c r="Y19" s="809"/>
      <c r="Z19" s="820" t="str">
        <f t="shared" si="11"/>
        <v/>
      </c>
      <c r="AA19" s="821" t="str">
        <f t="shared" si="12"/>
        <v/>
      </c>
      <c r="AB19" s="810" t="str">
        <f t="shared" si="13"/>
        <v/>
      </c>
      <c r="AC19" s="279" t="str">
        <f t="shared" si="10"/>
        <v/>
      </c>
      <c r="AD19" s="1992"/>
      <c r="AE19" s="1993"/>
    </row>
    <row r="20" spans="2:31">
      <c r="B20" s="806">
        <v>12</v>
      </c>
      <c r="C20" s="807">
        <v>12</v>
      </c>
      <c r="D20" s="807" t="s">
        <v>1444</v>
      </c>
      <c r="E20" s="808">
        <v>0</v>
      </c>
      <c r="F20" s="823">
        <v>2678671</v>
      </c>
      <c r="G20" s="824"/>
      <c r="H20" s="824">
        <f t="shared" si="0"/>
        <v>0</v>
      </c>
      <c r="I20" s="809"/>
      <c r="J20" s="810">
        <f t="shared" si="8"/>
        <v>3080471.65</v>
      </c>
      <c r="K20" s="804">
        <v>46249</v>
      </c>
      <c r="L20" s="804">
        <v>46265</v>
      </c>
      <c r="M20" s="804">
        <v>46265</v>
      </c>
      <c r="N20" s="814" t="s">
        <v>68</v>
      </c>
      <c r="O20" s="804">
        <v>46265</v>
      </c>
      <c r="P20" s="816">
        <f t="shared" si="14"/>
        <v>0</v>
      </c>
      <c r="Q20" s="804">
        <v>46265</v>
      </c>
      <c r="R20" s="814"/>
      <c r="S20" s="812"/>
      <c r="T20" s="817"/>
      <c r="U20" s="814"/>
      <c r="V20" s="818"/>
      <c r="W20" s="819" t="str">
        <f t="shared" ref="W20:W59" si="15">IF(ISBLANK(V20),"",V20-Q20)</f>
        <v/>
      </c>
      <c r="X20" s="813"/>
      <c r="Y20" s="809"/>
      <c r="Z20" s="820" t="str">
        <f t="shared" ref="Z20:Z46" si="16">IF(ISBLANK(Y20),"",Y20/J20)</f>
        <v/>
      </c>
      <c r="AA20" s="821" t="str">
        <f t="shared" ref="AA20:AA59" si="17">IF(ISBLANK(X20),"",X20-V20)</f>
        <v/>
      </c>
      <c r="AB20" s="810" t="str">
        <f t="shared" ref="AB20:AB46" si="18">IF(ISBLANK(Y20),"",(J20-Y20))</f>
        <v/>
      </c>
      <c r="AC20" s="279" t="str">
        <f t="shared" si="10"/>
        <v/>
      </c>
      <c r="AD20" s="1992"/>
      <c r="AE20" s="1993"/>
    </row>
    <row r="21" spans="2:31">
      <c r="B21" s="806">
        <v>13</v>
      </c>
      <c r="C21" s="807">
        <v>13</v>
      </c>
      <c r="D21" s="807" t="s">
        <v>1454</v>
      </c>
      <c r="E21" s="808">
        <v>0</v>
      </c>
      <c r="F21" s="823">
        <v>2904472</v>
      </c>
      <c r="G21" s="824"/>
      <c r="H21" s="824">
        <f t="shared" si="0"/>
        <v>0</v>
      </c>
      <c r="I21" s="809"/>
      <c r="J21" s="810">
        <f t="shared" si="8"/>
        <v>3340142.8</v>
      </c>
      <c r="K21" s="804">
        <v>46266</v>
      </c>
      <c r="L21" s="804">
        <v>46295</v>
      </c>
      <c r="M21" s="804">
        <v>46299</v>
      </c>
      <c r="N21" s="814" t="s">
        <v>68</v>
      </c>
      <c r="O21" s="804">
        <v>46299</v>
      </c>
      <c r="P21" s="816">
        <f t="shared" si="14"/>
        <v>0</v>
      </c>
      <c r="Q21" s="804">
        <v>46299</v>
      </c>
      <c r="R21" s="814"/>
      <c r="S21" s="812"/>
      <c r="T21" s="817"/>
      <c r="U21" s="814"/>
      <c r="V21" s="818"/>
      <c r="W21" s="819" t="str">
        <f t="shared" si="15"/>
        <v/>
      </c>
      <c r="X21" s="813"/>
      <c r="Y21" s="809"/>
      <c r="Z21" s="820" t="str">
        <f t="shared" si="16"/>
        <v/>
      </c>
      <c r="AA21" s="821" t="str">
        <f t="shared" si="17"/>
        <v/>
      </c>
      <c r="AB21" s="810" t="str">
        <f t="shared" si="18"/>
        <v/>
      </c>
      <c r="AC21" s="279" t="str">
        <f t="shared" si="10"/>
        <v/>
      </c>
      <c r="AD21" s="1992"/>
      <c r="AE21" s="1993"/>
    </row>
    <row r="22" spans="2:31">
      <c r="B22" s="806">
        <v>14</v>
      </c>
      <c r="C22" s="807"/>
      <c r="D22" s="807"/>
      <c r="E22" s="808"/>
      <c r="F22" s="823"/>
      <c r="G22" s="824" t="str">
        <f t="shared" ref="G22:G58" si="19">IF(ISBLANK(F22),"",-F22*$M$3)</f>
        <v/>
      </c>
      <c r="H22" s="824" t="str">
        <f t="shared" si="0"/>
        <v/>
      </c>
      <c r="I22" s="809"/>
      <c r="J22" s="810" t="str">
        <f t="shared" si="8"/>
        <v/>
      </c>
      <c r="K22" s="811"/>
      <c r="L22" s="812"/>
      <c r="M22" s="813"/>
      <c r="N22" s="814"/>
      <c r="O22" s="815"/>
      <c r="P22" s="816" t="str">
        <f t="shared" si="14"/>
        <v/>
      </c>
      <c r="Q22" s="813"/>
      <c r="R22" s="814"/>
      <c r="S22" s="812"/>
      <c r="T22" s="817"/>
      <c r="U22" s="814"/>
      <c r="V22" s="818"/>
      <c r="W22" s="819" t="str">
        <f t="shared" si="15"/>
        <v/>
      </c>
      <c r="X22" s="813"/>
      <c r="Y22" s="809"/>
      <c r="Z22" s="820" t="str">
        <f t="shared" si="16"/>
        <v/>
      </c>
      <c r="AA22" s="821" t="str">
        <f t="shared" si="17"/>
        <v/>
      </c>
      <c r="AB22" s="810" t="str">
        <f t="shared" si="18"/>
        <v/>
      </c>
      <c r="AC22" s="279" t="str">
        <f t="shared" si="10"/>
        <v/>
      </c>
      <c r="AD22" s="1992"/>
      <c r="AE22" s="1993"/>
    </row>
    <row r="23" spans="2:31">
      <c r="B23" s="806">
        <v>15</v>
      </c>
      <c r="C23" s="807"/>
      <c r="D23" s="807"/>
      <c r="E23" s="808"/>
      <c r="F23" s="823"/>
      <c r="G23" s="824" t="str">
        <f t="shared" si="19"/>
        <v/>
      </c>
      <c r="H23" s="824" t="str">
        <f t="shared" si="0"/>
        <v/>
      </c>
      <c r="I23" s="809"/>
      <c r="J23" s="810" t="str">
        <f t="shared" si="8"/>
        <v/>
      </c>
      <c r="K23" s="811"/>
      <c r="L23" s="812"/>
      <c r="M23" s="813"/>
      <c r="N23" s="814"/>
      <c r="O23" s="815"/>
      <c r="P23" s="816" t="str">
        <f t="shared" si="14"/>
        <v/>
      </c>
      <c r="Q23" s="813"/>
      <c r="R23" s="814"/>
      <c r="S23" s="812"/>
      <c r="T23" s="817"/>
      <c r="U23" s="814"/>
      <c r="V23" s="818"/>
      <c r="W23" s="819" t="str">
        <f t="shared" si="15"/>
        <v/>
      </c>
      <c r="X23" s="813"/>
      <c r="Y23" s="809"/>
      <c r="Z23" s="820" t="str">
        <f t="shared" si="16"/>
        <v/>
      </c>
      <c r="AA23" s="821" t="str">
        <f t="shared" si="17"/>
        <v/>
      </c>
      <c r="AB23" s="810" t="str">
        <f t="shared" si="18"/>
        <v/>
      </c>
      <c r="AC23" s="279" t="str">
        <f t="shared" si="10"/>
        <v/>
      </c>
      <c r="AD23" s="1992"/>
      <c r="AE23" s="1993"/>
    </row>
    <row r="24" spans="2:31">
      <c r="B24" s="806">
        <v>16</v>
      </c>
      <c r="C24" s="807"/>
      <c r="D24" s="807"/>
      <c r="E24" s="808"/>
      <c r="F24" s="823"/>
      <c r="G24" s="824" t="str">
        <f t="shared" si="19"/>
        <v/>
      </c>
      <c r="H24" s="824" t="str">
        <f>IF(ISBLANK(F24),"",-F24*$M$4)</f>
        <v/>
      </c>
      <c r="I24" s="809"/>
      <c r="J24" s="810" t="str">
        <f t="shared" si="8"/>
        <v/>
      </c>
      <c r="K24" s="811"/>
      <c r="L24" s="812"/>
      <c r="M24" s="813"/>
      <c r="N24" s="814"/>
      <c r="O24" s="815"/>
      <c r="P24" s="816" t="str">
        <f t="shared" si="14"/>
        <v/>
      </c>
      <c r="Q24" s="813"/>
      <c r="R24" s="814"/>
      <c r="S24" s="812"/>
      <c r="T24" s="817"/>
      <c r="U24" s="814"/>
      <c r="V24" s="818"/>
      <c r="W24" s="819" t="str">
        <f t="shared" si="15"/>
        <v/>
      </c>
      <c r="X24" s="813"/>
      <c r="Y24" s="809"/>
      <c r="Z24" s="820" t="str">
        <f t="shared" si="16"/>
        <v/>
      </c>
      <c r="AA24" s="821" t="str">
        <f t="shared" si="17"/>
        <v/>
      </c>
      <c r="AB24" s="810" t="str">
        <f t="shared" si="18"/>
        <v/>
      </c>
      <c r="AC24" s="279" t="str">
        <f t="shared" si="10"/>
        <v/>
      </c>
      <c r="AD24" s="1992"/>
      <c r="AE24" s="1993"/>
    </row>
    <row r="25" spans="2:31">
      <c r="B25" s="806">
        <v>17</v>
      </c>
      <c r="C25" s="807"/>
      <c r="D25" s="807"/>
      <c r="E25" s="808"/>
      <c r="F25" s="823"/>
      <c r="G25" s="824" t="str">
        <f t="shared" si="19"/>
        <v/>
      </c>
      <c r="H25" s="824" t="str">
        <f t="shared" ref="H25:H58" si="20">IF(ISBLANK(F25),"",-F25*$M$4)</f>
        <v/>
      </c>
      <c r="I25" s="809"/>
      <c r="J25" s="810" t="str">
        <f t="shared" si="8"/>
        <v/>
      </c>
      <c r="K25" s="811"/>
      <c r="L25" s="812"/>
      <c r="M25" s="813"/>
      <c r="N25" s="814"/>
      <c r="O25" s="815"/>
      <c r="P25" s="816" t="str">
        <f t="shared" si="14"/>
        <v/>
      </c>
      <c r="Q25" s="813"/>
      <c r="R25" s="814"/>
      <c r="S25" s="812"/>
      <c r="T25" s="817"/>
      <c r="U25" s="814"/>
      <c r="V25" s="818"/>
      <c r="W25" s="819" t="str">
        <f t="shared" si="15"/>
        <v/>
      </c>
      <c r="X25" s="813"/>
      <c r="Y25" s="809"/>
      <c r="Z25" s="820" t="str">
        <f t="shared" si="16"/>
        <v/>
      </c>
      <c r="AA25" s="821" t="str">
        <f t="shared" si="17"/>
        <v/>
      </c>
      <c r="AB25" s="810" t="str">
        <f t="shared" si="18"/>
        <v/>
      </c>
      <c r="AC25" s="279" t="str">
        <f t="shared" si="10"/>
        <v/>
      </c>
      <c r="AD25" s="1992"/>
      <c r="AE25" s="1993"/>
    </row>
    <row r="26" spans="2:31">
      <c r="B26" s="806">
        <v>18</v>
      </c>
      <c r="C26" s="807"/>
      <c r="D26" s="807"/>
      <c r="E26" s="808"/>
      <c r="F26" s="823"/>
      <c r="G26" s="824" t="str">
        <f t="shared" si="19"/>
        <v/>
      </c>
      <c r="H26" s="824" t="str">
        <f t="shared" si="20"/>
        <v/>
      </c>
      <c r="I26" s="809"/>
      <c r="J26" s="810" t="str">
        <f t="shared" si="8"/>
        <v/>
      </c>
      <c r="K26" s="811"/>
      <c r="L26" s="812"/>
      <c r="M26" s="813"/>
      <c r="N26" s="814"/>
      <c r="O26" s="815"/>
      <c r="P26" s="816" t="str">
        <f t="shared" si="14"/>
        <v/>
      </c>
      <c r="Q26" s="813"/>
      <c r="R26" s="814"/>
      <c r="S26" s="812"/>
      <c r="T26" s="817"/>
      <c r="U26" s="814"/>
      <c r="V26" s="818"/>
      <c r="W26" s="819" t="str">
        <f t="shared" si="15"/>
        <v/>
      </c>
      <c r="X26" s="813"/>
      <c r="Y26" s="809"/>
      <c r="Z26" s="820" t="str">
        <f t="shared" si="16"/>
        <v/>
      </c>
      <c r="AA26" s="821" t="str">
        <f t="shared" si="17"/>
        <v/>
      </c>
      <c r="AB26" s="810" t="str">
        <f t="shared" si="18"/>
        <v/>
      </c>
      <c r="AC26" s="279" t="str">
        <f t="shared" si="10"/>
        <v/>
      </c>
      <c r="AD26" s="1992"/>
      <c r="AE26" s="1993"/>
    </row>
    <row r="27" spans="2:31">
      <c r="B27" s="806">
        <v>19</v>
      </c>
      <c r="C27" s="807"/>
      <c r="D27" s="807"/>
      <c r="E27" s="808"/>
      <c r="F27" s="823"/>
      <c r="G27" s="824" t="str">
        <f t="shared" si="19"/>
        <v/>
      </c>
      <c r="H27" s="824" t="str">
        <f t="shared" si="20"/>
        <v/>
      </c>
      <c r="I27" s="809"/>
      <c r="J27" s="810" t="str">
        <f t="shared" si="8"/>
        <v/>
      </c>
      <c r="K27" s="811"/>
      <c r="L27" s="812"/>
      <c r="M27" s="813"/>
      <c r="N27" s="814"/>
      <c r="O27" s="815"/>
      <c r="P27" s="816" t="str">
        <f t="shared" si="14"/>
        <v/>
      </c>
      <c r="Q27" s="813"/>
      <c r="R27" s="814"/>
      <c r="S27" s="812"/>
      <c r="T27" s="817"/>
      <c r="U27" s="814"/>
      <c r="V27" s="818"/>
      <c r="W27" s="819" t="str">
        <f t="shared" si="15"/>
        <v/>
      </c>
      <c r="X27" s="813"/>
      <c r="Y27" s="809"/>
      <c r="Z27" s="820" t="str">
        <f t="shared" si="16"/>
        <v/>
      </c>
      <c r="AA27" s="821" t="str">
        <f t="shared" si="17"/>
        <v/>
      </c>
      <c r="AB27" s="810" t="str">
        <f t="shared" si="18"/>
        <v/>
      </c>
      <c r="AC27" s="279" t="str">
        <f t="shared" si="10"/>
        <v/>
      </c>
      <c r="AD27" s="1992"/>
      <c r="AE27" s="1993"/>
    </row>
    <row r="28" spans="2:31">
      <c r="B28" s="806">
        <v>20</v>
      </c>
      <c r="C28" s="807"/>
      <c r="D28" s="807"/>
      <c r="E28" s="808"/>
      <c r="F28" s="823"/>
      <c r="G28" s="824" t="str">
        <f t="shared" si="19"/>
        <v/>
      </c>
      <c r="H28" s="824" t="str">
        <f t="shared" si="20"/>
        <v/>
      </c>
      <c r="I28" s="809"/>
      <c r="J28" s="810" t="str">
        <f t="shared" si="8"/>
        <v/>
      </c>
      <c r="K28" s="811"/>
      <c r="L28" s="812"/>
      <c r="M28" s="813"/>
      <c r="N28" s="814"/>
      <c r="O28" s="815"/>
      <c r="P28" s="816" t="str">
        <f t="shared" si="14"/>
        <v/>
      </c>
      <c r="Q28" s="813"/>
      <c r="R28" s="814"/>
      <c r="S28" s="812"/>
      <c r="T28" s="817"/>
      <c r="U28" s="814"/>
      <c r="V28" s="818"/>
      <c r="W28" s="819" t="str">
        <f t="shared" si="15"/>
        <v/>
      </c>
      <c r="X28" s="813"/>
      <c r="Y28" s="809"/>
      <c r="Z28" s="820" t="str">
        <f t="shared" si="16"/>
        <v/>
      </c>
      <c r="AA28" s="821" t="str">
        <f t="shared" si="17"/>
        <v/>
      </c>
      <c r="AB28" s="810" t="str">
        <f t="shared" si="18"/>
        <v/>
      </c>
      <c r="AC28" s="279" t="str">
        <f t="shared" si="10"/>
        <v/>
      </c>
      <c r="AD28" s="1992"/>
      <c r="AE28" s="1993"/>
    </row>
    <row r="29" spans="2:31">
      <c r="B29" s="806">
        <v>21</v>
      </c>
      <c r="C29" s="807"/>
      <c r="D29" s="807"/>
      <c r="E29" s="808"/>
      <c r="F29" s="823"/>
      <c r="G29" s="824" t="str">
        <f t="shared" si="19"/>
        <v/>
      </c>
      <c r="H29" s="824" t="str">
        <f t="shared" si="20"/>
        <v/>
      </c>
      <c r="I29" s="809"/>
      <c r="J29" s="810" t="str">
        <f t="shared" si="8"/>
        <v/>
      </c>
      <c r="K29" s="811"/>
      <c r="L29" s="812"/>
      <c r="M29" s="813"/>
      <c r="N29" s="814"/>
      <c r="O29" s="815"/>
      <c r="P29" s="816" t="str">
        <f t="shared" si="14"/>
        <v/>
      </c>
      <c r="Q29" s="813"/>
      <c r="R29" s="814"/>
      <c r="S29" s="812"/>
      <c r="T29" s="817"/>
      <c r="U29" s="814"/>
      <c r="V29" s="818"/>
      <c r="W29" s="819" t="str">
        <f t="shared" si="15"/>
        <v/>
      </c>
      <c r="X29" s="813"/>
      <c r="Y29" s="809"/>
      <c r="Z29" s="820" t="str">
        <f t="shared" si="16"/>
        <v/>
      </c>
      <c r="AA29" s="821" t="str">
        <f t="shared" si="17"/>
        <v/>
      </c>
      <c r="AB29" s="810" t="str">
        <f t="shared" si="18"/>
        <v/>
      </c>
      <c r="AC29" s="279" t="str">
        <f t="shared" si="10"/>
        <v/>
      </c>
      <c r="AD29" s="1992"/>
      <c r="AE29" s="1993"/>
    </row>
    <row r="30" spans="2:31">
      <c r="B30" s="806">
        <v>22</v>
      </c>
      <c r="C30" s="807"/>
      <c r="D30" s="807"/>
      <c r="E30" s="808"/>
      <c r="F30" s="823"/>
      <c r="G30" s="824" t="str">
        <f t="shared" si="19"/>
        <v/>
      </c>
      <c r="H30" s="824" t="str">
        <f t="shared" si="20"/>
        <v/>
      </c>
      <c r="I30" s="809"/>
      <c r="J30" s="810" t="str">
        <f t="shared" si="8"/>
        <v/>
      </c>
      <c r="K30" s="811"/>
      <c r="L30" s="812"/>
      <c r="M30" s="813"/>
      <c r="N30" s="814"/>
      <c r="O30" s="815"/>
      <c r="P30" s="816" t="str">
        <f t="shared" si="14"/>
        <v/>
      </c>
      <c r="Q30" s="813"/>
      <c r="R30" s="814"/>
      <c r="S30" s="812"/>
      <c r="T30" s="817"/>
      <c r="U30" s="814"/>
      <c r="V30" s="818"/>
      <c r="W30" s="819" t="str">
        <f t="shared" si="15"/>
        <v/>
      </c>
      <c r="X30" s="813"/>
      <c r="Y30" s="809"/>
      <c r="Z30" s="820" t="str">
        <f t="shared" si="16"/>
        <v/>
      </c>
      <c r="AA30" s="821" t="str">
        <f t="shared" si="17"/>
        <v/>
      </c>
      <c r="AB30" s="810" t="str">
        <f t="shared" si="18"/>
        <v/>
      </c>
      <c r="AC30" s="279" t="str">
        <f t="shared" si="10"/>
        <v/>
      </c>
      <c r="AD30" s="1992"/>
      <c r="AE30" s="1993"/>
    </row>
    <row r="31" spans="2:31">
      <c r="B31" s="806">
        <v>23</v>
      </c>
      <c r="C31" s="807"/>
      <c r="D31" s="807"/>
      <c r="E31" s="808"/>
      <c r="F31" s="823"/>
      <c r="G31" s="824" t="str">
        <f t="shared" si="19"/>
        <v/>
      </c>
      <c r="H31" s="824" t="str">
        <f t="shared" si="20"/>
        <v/>
      </c>
      <c r="I31" s="809"/>
      <c r="J31" s="810" t="str">
        <f t="shared" si="8"/>
        <v/>
      </c>
      <c r="K31" s="811"/>
      <c r="L31" s="812"/>
      <c r="M31" s="813"/>
      <c r="N31" s="814"/>
      <c r="O31" s="815"/>
      <c r="P31" s="816" t="str">
        <f t="shared" si="14"/>
        <v/>
      </c>
      <c r="Q31" s="813"/>
      <c r="R31" s="814"/>
      <c r="S31" s="812"/>
      <c r="T31" s="817"/>
      <c r="U31" s="814"/>
      <c r="V31" s="818"/>
      <c r="W31" s="819" t="str">
        <f t="shared" si="15"/>
        <v/>
      </c>
      <c r="X31" s="813"/>
      <c r="Y31" s="809"/>
      <c r="Z31" s="820" t="str">
        <f t="shared" si="16"/>
        <v/>
      </c>
      <c r="AA31" s="821" t="str">
        <f t="shared" si="17"/>
        <v/>
      </c>
      <c r="AB31" s="810" t="str">
        <f t="shared" si="18"/>
        <v/>
      </c>
      <c r="AC31" s="279" t="str">
        <f t="shared" si="10"/>
        <v/>
      </c>
      <c r="AD31" s="1992"/>
      <c r="AE31" s="1993"/>
    </row>
    <row r="32" spans="2:31">
      <c r="B32" s="806">
        <v>24</v>
      </c>
      <c r="C32" s="807"/>
      <c r="D32" s="807"/>
      <c r="E32" s="808"/>
      <c r="F32" s="823"/>
      <c r="G32" s="824" t="str">
        <f t="shared" si="19"/>
        <v/>
      </c>
      <c r="H32" s="824" t="str">
        <f t="shared" si="20"/>
        <v/>
      </c>
      <c r="I32" s="809"/>
      <c r="J32" s="810" t="str">
        <f t="shared" si="8"/>
        <v/>
      </c>
      <c r="K32" s="811"/>
      <c r="L32" s="812"/>
      <c r="M32" s="813"/>
      <c r="N32" s="814"/>
      <c r="O32" s="815"/>
      <c r="P32" s="816" t="str">
        <f t="shared" si="14"/>
        <v/>
      </c>
      <c r="Q32" s="813"/>
      <c r="R32" s="814"/>
      <c r="S32" s="812"/>
      <c r="T32" s="817"/>
      <c r="U32" s="814"/>
      <c r="V32" s="818"/>
      <c r="W32" s="819" t="str">
        <f t="shared" si="15"/>
        <v/>
      </c>
      <c r="X32" s="813"/>
      <c r="Y32" s="809"/>
      <c r="Z32" s="820" t="str">
        <f t="shared" si="16"/>
        <v/>
      </c>
      <c r="AA32" s="821" t="str">
        <f t="shared" si="17"/>
        <v/>
      </c>
      <c r="AB32" s="810" t="str">
        <f t="shared" si="18"/>
        <v/>
      </c>
      <c r="AC32" s="279" t="str">
        <f t="shared" si="10"/>
        <v/>
      </c>
      <c r="AD32" s="1992"/>
      <c r="AE32" s="1993"/>
    </row>
    <row r="33" spans="2:31">
      <c r="B33" s="806">
        <v>25</v>
      </c>
      <c r="C33" s="807"/>
      <c r="D33" s="807"/>
      <c r="E33" s="808"/>
      <c r="F33" s="823"/>
      <c r="G33" s="824" t="str">
        <f t="shared" si="19"/>
        <v/>
      </c>
      <c r="H33" s="824" t="str">
        <f t="shared" si="20"/>
        <v/>
      </c>
      <c r="I33" s="809"/>
      <c r="J33" s="810" t="str">
        <f t="shared" si="8"/>
        <v/>
      </c>
      <c r="K33" s="811"/>
      <c r="L33" s="812"/>
      <c r="M33" s="813"/>
      <c r="N33" s="814"/>
      <c r="O33" s="815"/>
      <c r="P33" s="816" t="str">
        <f t="shared" si="14"/>
        <v/>
      </c>
      <c r="Q33" s="813"/>
      <c r="R33" s="814"/>
      <c r="S33" s="812"/>
      <c r="T33" s="817"/>
      <c r="U33" s="814"/>
      <c r="V33" s="818"/>
      <c r="W33" s="819" t="str">
        <f t="shared" si="15"/>
        <v/>
      </c>
      <c r="X33" s="813"/>
      <c r="Y33" s="809"/>
      <c r="Z33" s="820" t="str">
        <f t="shared" si="16"/>
        <v/>
      </c>
      <c r="AA33" s="821" t="str">
        <f t="shared" si="17"/>
        <v/>
      </c>
      <c r="AB33" s="810" t="str">
        <f t="shared" si="18"/>
        <v/>
      </c>
      <c r="AC33" s="279" t="str">
        <f t="shared" si="10"/>
        <v/>
      </c>
      <c r="AD33" s="1992"/>
      <c r="AE33" s="1993"/>
    </row>
    <row r="34" spans="2:31">
      <c r="B34" s="806">
        <v>26</v>
      </c>
      <c r="C34" s="807"/>
      <c r="D34" s="807"/>
      <c r="E34" s="808"/>
      <c r="F34" s="823"/>
      <c r="G34" s="824" t="str">
        <f t="shared" si="19"/>
        <v/>
      </c>
      <c r="H34" s="824" t="str">
        <f t="shared" si="20"/>
        <v/>
      </c>
      <c r="I34" s="809"/>
      <c r="J34" s="810" t="str">
        <f t="shared" si="8"/>
        <v/>
      </c>
      <c r="K34" s="811"/>
      <c r="L34" s="812"/>
      <c r="M34" s="813"/>
      <c r="N34" s="814"/>
      <c r="O34" s="815"/>
      <c r="P34" s="816" t="str">
        <f t="shared" si="14"/>
        <v/>
      </c>
      <c r="Q34" s="813"/>
      <c r="R34" s="814"/>
      <c r="S34" s="812"/>
      <c r="T34" s="817"/>
      <c r="U34" s="814"/>
      <c r="V34" s="818"/>
      <c r="W34" s="819" t="str">
        <f t="shared" si="15"/>
        <v/>
      </c>
      <c r="X34" s="813"/>
      <c r="Y34" s="809"/>
      <c r="Z34" s="820" t="str">
        <f t="shared" si="16"/>
        <v/>
      </c>
      <c r="AA34" s="821" t="str">
        <f t="shared" si="17"/>
        <v/>
      </c>
      <c r="AB34" s="810" t="str">
        <f t="shared" si="18"/>
        <v/>
      </c>
      <c r="AC34" s="279" t="str">
        <f t="shared" si="10"/>
        <v/>
      </c>
      <c r="AD34" s="1992"/>
      <c r="AE34" s="1993"/>
    </row>
    <row r="35" spans="2:31">
      <c r="B35" s="806">
        <v>27</v>
      </c>
      <c r="C35" s="807"/>
      <c r="D35" s="807"/>
      <c r="E35" s="808"/>
      <c r="F35" s="823"/>
      <c r="G35" s="824" t="str">
        <f t="shared" si="19"/>
        <v/>
      </c>
      <c r="H35" s="824" t="str">
        <f t="shared" si="20"/>
        <v/>
      </c>
      <c r="I35" s="809"/>
      <c r="J35" s="810" t="str">
        <f t="shared" si="8"/>
        <v/>
      </c>
      <c r="K35" s="811"/>
      <c r="L35" s="812"/>
      <c r="M35" s="813"/>
      <c r="N35" s="814"/>
      <c r="O35" s="815"/>
      <c r="P35" s="816" t="str">
        <f t="shared" si="14"/>
        <v/>
      </c>
      <c r="Q35" s="813"/>
      <c r="R35" s="814"/>
      <c r="S35" s="812"/>
      <c r="T35" s="817"/>
      <c r="U35" s="814"/>
      <c r="V35" s="818"/>
      <c r="W35" s="819" t="str">
        <f t="shared" si="15"/>
        <v/>
      </c>
      <c r="X35" s="813"/>
      <c r="Y35" s="809"/>
      <c r="Z35" s="820" t="str">
        <f t="shared" si="16"/>
        <v/>
      </c>
      <c r="AA35" s="821" t="str">
        <f t="shared" si="17"/>
        <v/>
      </c>
      <c r="AB35" s="810" t="str">
        <f t="shared" si="18"/>
        <v/>
      </c>
      <c r="AC35" s="279" t="str">
        <f t="shared" si="10"/>
        <v/>
      </c>
      <c r="AD35" s="1992"/>
      <c r="AE35" s="1993"/>
    </row>
    <row r="36" spans="2:31">
      <c r="B36" s="806">
        <v>28</v>
      </c>
      <c r="C36" s="807"/>
      <c r="D36" s="807"/>
      <c r="E36" s="808"/>
      <c r="F36" s="823"/>
      <c r="G36" s="824" t="str">
        <f t="shared" si="19"/>
        <v/>
      </c>
      <c r="H36" s="824" t="str">
        <f t="shared" si="20"/>
        <v/>
      </c>
      <c r="I36" s="809"/>
      <c r="J36" s="810" t="str">
        <f t="shared" si="8"/>
        <v/>
      </c>
      <c r="K36" s="811"/>
      <c r="L36" s="812"/>
      <c r="M36" s="813"/>
      <c r="N36" s="814"/>
      <c r="O36" s="815"/>
      <c r="P36" s="816" t="str">
        <f t="shared" si="14"/>
        <v/>
      </c>
      <c r="Q36" s="813"/>
      <c r="R36" s="814"/>
      <c r="S36" s="812"/>
      <c r="T36" s="817"/>
      <c r="U36" s="814"/>
      <c r="V36" s="818"/>
      <c r="W36" s="819" t="str">
        <f t="shared" si="15"/>
        <v/>
      </c>
      <c r="X36" s="813"/>
      <c r="Y36" s="809"/>
      <c r="Z36" s="820" t="str">
        <f t="shared" si="16"/>
        <v/>
      </c>
      <c r="AA36" s="821" t="str">
        <f t="shared" si="17"/>
        <v/>
      </c>
      <c r="AB36" s="810" t="str">
        <f t="shared" si="18"/>
        <v/>
      </c>
      <c r="AC36" s="279" t="str">
        <f t="shared" si="10"/>
        <v/>
      </c>
      <c r="AD36" s="1992"/>
      <c r="AE36" s="1993"/>
    </row>
    <row r="37" spans="2:31">
      <c r="B37" s="806">
        <v>29</v>
      </c>
      <c r="C37" s="807"/>
      <c r="D37" s="807"/>
      <c r="E37" s="808"/>
      <c r="F37" s="823"/>
      <c r="G37" s="824" t="str">
        <f t="shared" si="19"/>
        <v/>
      </c>
      <c r="H37" s="824" t="str">
        <f t="shared" si="20"/>
        <v/>
      </c>
      <c r="I37" s="809"/>
      <c r="J37" s="810" t="str">
        <f t="shared" si="8"/>
        <v/>
      </c>
      <c r="K37" s="811"/>
      <c r="L37" s="812"/>
      <c r="M37" s="813"/>
      <c r="N37" s="814"/>
      <c r="O37" s="815"/>
      <c r="P37" s="816" t="str">
        <f t="shared" si="14"/>
        <v/>
      </c>
      <c r="Q37" s="813"/>
      <c r="R37" s="814"/>
      <c r="S37" s="812"/>
      <c r="T37" s="817"/>
      <c r="U37" s="814"/>
      <c r="V37" s="818"/>
      <c r="W37" s="819" t="str">
        <f t="shared" si="15"/>
        <v/>
      </c>
      <c r="X37" s="813"/>
      <c r="Y37" s="809"/>
      <c r="Z37" s="820" t="str">
        <f t="shared" si="16"/>
        <v/>
      </c>
      <c r="AA37" s="821" t="str">
        <f t="shared" si="17"/>
        <v/>
      </c>
      <c r="AB37" s="810" t="str">
        <f t="shared" si="18"/>
        <v/>
      </c>
      <c r="AC37" s="279" t="str">
        <f t="shared" si="10"/>
        <v/>
      </c>
      <c r="AD37" s="1992"/>
      <c r="AE37" s="1993"/>
    </row>
    <row r="38" spans="2:31">
      <c r="B38" s="806">
        <v>30</v>
      </c>
      <c r="C38" s="807"/>
      <c r="D38" s="807"/>
      <c r="E38" s="808"/>
      <c r="F38" s="823"/>
      <c r="G38" s="824" t="str">
        <f t="shared" si="19"/>
        <v/>
      </c>
      <c r="H38" s="824" t="str">
        <f t="shared" si="20"/>
        <v/>
      </c>
      <c r="I38" s="809"/>
      <c r="J38" s="810" t="str">
        <f t="shared" si="8"/>
        <v/>
      </c>
      <c r="K38" s="811"/>
      <c r="L38" s="812"/>
      <c r="M38" s="813"/>
      <c r="N38" s="814"/>
      <c r="O38" s="815"/>
      <c r="P38" s="816" t="str">
        <f t="shared" si="14"/>
        <v/>
      </c>
      <c r="Q38" s="813"/>
      <c r="R38" s="814"/>
      <c r="S38" s="812"/>
      <c r="T38" s="817"/>
      <c r="U38" s="814"/>
      <c r="V38" s="818"/>
      <c r="W38" s="819" t="str">
        <f t="shared" si="15"/>
        <v/>
      </c>
      <c r="X38" s="813"/>
      <c r="Y38" s="809"/>
      <c r="Z38" s="820" t="str">
        <f t="shared" si="16"/>
        <v/>
      </c>
      <c r="AA38" s="821" t="str">
        <f t="shared" si="17"/>
        <v/>
      </c>
      <c r="AB38" s="810" t="str">
        <f t="shared" si="18"/>
        <v/>
      </c>
      <c r="AC38" s="279" t="str">
        <f t="shared" si="10"/>
        <v/>
      </c>
      <c r="AD38" s="1992"/>
      <c r="AE38" s="1993"/>
    </row>
    <row r="39" spans="2:31">
      <c r="B39" s="806">
        <v>31</v>
      </c>
      <c r="C39" s="807"/>
      <c r="D39" s="807"/>
      <c r="E39" s="808"/>
      <c r="F39" s="823"/>
      <c r="G39" s="824" t="str">
        <f t="shared" si="19"/>
        <v/>
      </c>
      <c r="H39" s="824" t="str">
        <f t="shared" si="20"/>
        <v/>
      </c>
      <c r="I39" s="809"/>
      <c r="J39" s="810" t="str">
        <f t="shared" si="8"/>
        <v/>
      </c>
      <c r="K39" s="811"/>
      <c r="L39" s="812"/>
      <c r="M39" s="813"/>
      <c r="N39" s="814"/>
      <c r="O39" s="815"/>
      <c r="P39" s="816" t="str">
        <f t="shared" si="14"/>
        <v/>
      </c>
      <c r="Q39" s="813"/>
      <c r="R39" s="814"/>
      <c r="S39" s="812"/>
      <c r="T39" s="817"/>
      <c r="U39" s="814"/>
      <c r="V39" s="818"/>
      <c r="W39" s="819" t="str">
        <f t="shared" si="15"/>
        <v/>
      </c>
      <c r="X39" s="813"/>
      <c r="Y39" s="809"/>
      <c r="Z39" s="820" t="str">
        <f t="shared" si="16"/>
        <v/>
      </c>
      <c r="AA39" s="821" t="str">
        <f t="shared" si="17"/>
        <v/>
      </c>
      <c r="AB39" s="810" t="str">
        <f t="shared" si="18"/>
        <v/>
      </c>
      <c r="AC39" s="279" t="str">
        <f t="shared" si="10"/>
        <v/>
      </c>
      <c r="AD39" s="1992"/>
      <c r="AE39" s="1993"/>
    </row>
    <row r="40" spans="2:31">
      <c r="B40" s="806">
        <v>32</v>
      </c>
      <c r="C40" s="807"/>
      <c r="D40" s="807"/>
      <c r="E40" s="808"/>
      <c r="F40" s="823"/>
      <c r="G40" s="824" t="str">
        <f t="shared" si="19"/>
        <v/>
      </c>
      <c r="H40" s="824" t="str">
        <f t="shared" si="20"/>
        <v/>
      </c>
      <c r="I40" s="809"/>
      <c r="J40" s="810" t="str">
        <f t="shared" si="8"/>
        <v/>
      </c>
      <c r="K40" s="811"/>
      <c r="L40" s="812"/>
      <c r="M40" s="813"/>
      <c r="N40" s="814"/>
      <c r="O40" s="815"/>
      <c r="P40" s="816" t="str">
        <f t="shared" si="14"/>
        <v/>
      </c>
      <c r="Q40" s="813"/>
      <c r="R40" s="814"/>
      <c r="S40" s="812"/>
      <c r="T40" s="817"/>
      <c r="U40" s="814"/>
      <c r="V40" s="818"/>
      <c r="W40" s="819" t="str">
        <f t="shared" si="15"/>
        <v/>
      </c>
      <c r="X40" s="813"/>
      <c r="Y40" s="809"/>
      <c r="Z40" s="820" t="str">
        <f t="shared" si="16"/>
        <v/>
      </c>
      <c r="AA40" s="821" t="str">
        <f t="shared" si="17"/>
        <v/>
      </c>
      <c r="AB40" s="810" t="str">
        <f t="shared" si="18"/>
        <v/>
      </c>
      <c r="AC40" s="279" t="str">
        <f t="shared" si="10"/>
        <v/>
      </c>
      <c r="AD40" s="1992"/>
      <c r="AE40" s="1993"/>
    </row>
    <row r="41" spans="2:31">
      <c r="B41" s="806">
        <v>33</v>
      </c>
      <c r="C41" s="807"/>
      <c r="D41" s="807"/>
      <c r="E41" s="808"/>
      <c r="F41" s="823"/>
      <c r="G41" s="824" t="str">
        <f t="shared" si="19"/>
        <v/>
      </c>
      <c r="H41" s="824" t="str">
        <f t="shared" si="20"/>
        <v/>
      </c>
      <c r="I41" s="809"/>
      <c r="J41" s="810" t="str">
        <f t="shared" si="8"/>
        <v/>
      </c>
      <c r="K41" s="811"/>
      <c r="L41" s="812"/>
      <c r="M41" s="813"/>
      <c r="N41" s="814"/>
      <c r="O41" s="815"/>
      <c r="P41" s="816" t="str">
        <f t="shared" si="14"/>
        <v/>
      </c>
      <c r="Q41" s="813"/>
      <c r="R41" s="814"/>
      <c r="S41" s="812"/>
      <c r="T41" s="817"/>
      <c r="U41" s="814"/>
      <c r="V41" s="818"/>
      <c r="W41" s="819" t="str">
        <f t="shared" si="15"/>
        <v/>
      </c>
      <c r="X41" s="813"/>
      <c r="Y41" s="809"/>
      <c r="Z41" s="820" t="str">
        <f t="shared" si="16"/>
        <v/>
      </c>
      <c r="AA41" s="821" t="str">
        <f t="shared" si="17"/>
        <v/>
      </c>
      <c r="AB41" s="810" t="str">
        <f t="shared" si="18"/>
        <v/>
      </c>
      <c r="AC41" s="279" t="str">
        <f t="shared" si="10"/>
        <v/>
      </c>
      <c r="AD41" s="1992"/>
      <c r="AE41" s="1993"/>
    </row>
    <row r="42" spans="2:31">
      <c r="B42" s="806">
        <v>34</v>
      </c>
      <c r="C42" s="807"/>
      <c r="D42" s="807"/>
      <c r="E42" s="808"/>
      <c r="F42" s="823"/>
      <c r="G42" s="824" t="str">
        <f t="shared" si="19"/>
        <v/>
      </c>
      <c r="H42" s="824" t="str">
        <f t="shared" si="20"/>
        <v/>
      </c>
      <c r="I42" s="809"/>
      <c r="J42" s="810" t="str">
        <f t="shared" si="8"/>
        <v/>
      </c>
      <c r="K42" s="811"/>
      <c r="L42" s="812"/>
      <c r="M42" s="813"/>
      <c r="N42" s="814"/>
      <c r="O42" s="815"/>
      <c r="P42" s="816" t="str">
        <f t="shared" si="14"/>
        <v/>
      </c>
      <c r="Q42" s="813"/>
      <c r="R42" s="814"/>
      <c r="S42" s="812"/>
      <c r="T42" s="817"/>
      <c r="U42" s="814"/>
      <c r="V42" s="818"/>
      <c r="W42" s="819" t="str">
        <f t="shared" si="15"/>
        <v/>
      </c>
      <c r="X42" s="813"/>
      <c r="Y42" s="809"/>
      <c r="Z42" s="820" t="str">
        <f t="shared" si="16"/>
        <v/>
      </c>
      <c r="AA42" s="821" t="str">
        <f t="shared" si="17"/>
        <v/>
      </c>
      <c r="AB42" s="810" t="str">
        <f t="shared" si="18"/>
        <v/>
      </c>
      <c r="AC42" s="279" t="str">
        <f t="shared" si="10"/>
        <v/>
      </c>
      <c r="AD42" s="1992"/>
      <c r="AE42" s="1993"/>
    </row>
    <row r="43" spans="2:31">
      <c r="B43" s="806">
        <v>35</v>
      </c>
      <c r="C43" s="807"/>
      <c r="D43" s="807"/>
      <c r="E43" s="808"/>
      <c r="F43" s="823"/>
      <c r="G43" s="824" t="str">
        <f t="shared" si="19"/>
        <v/>
      </c>
      <c r="H43" s="824" t="str">
        <f t="shared" si="20"/>
        <v/>
      </c>
      <c r="I43" s="809"/>
      <c r="J43" s="810" t="str">
        <f t="shared" si="8"/>
        <v/>
      </c>
      <c r="K43" s="811"/>
      <c r="L43" s="812"/>
      <c r="M43" s="813"/>
      <c r="N43" s="814"/>
      <c r="O43" s="815"/>
      <c r="P43" s="816" t="str">
        <f t="shared" si="14"/>
        <v/>
      </c>
      <c r="Q43" s="813"/>
      <c r="R43" s="814"/>
      <c r="S43" s="812"/>
      <c r="T43" s="817"/>
      <c r="U43" s="814"/>
      <c r="V43" s="818"/>
      <c r="W43" s="819" t="str">
        <f t="shared" si="15"/>
        <v/>
      </c>
      <c r="X43" s="813"/>
      <c r="Y43" s="809"/>
      <c r="Z43" s="820" t="str">
        <f t="shared" si="16"/>
        <v/>
      </c>
      <c r="AA43" s="821" t="str">
        <f t="shared" si="17"/>
        <v/>
      </c>
      <c r="AB43" s="810" t="str">
        <f t="shared" si="18"/>
        <v/>
      </c>
      <c r="AC43" s="279" t="str">
        <f t="shared" si="10"/>
        <v/>
      </c>
      <c r="AD43" s="1992"/>
      <c r="AE43" s="1993"/>
    </row>
    <row r="44" spans="2:31">
      <c r="B44" s="806">
        <v>36</v>
      </c>
      <c r="C44" s="807"/>
      <c r="D44" s="807"/>
      <c r="E44" s="808"/>
      <c r="F44" s="823"/>
      <c r="G44" s="824" t="str">
        <f t="shared" si="19"/>
        <v/>
      </c>
      <c r="H44" s="824" t="str">
        <f t="shared" si="20"/>
        <v/>
      </c>
      <c r="I44" s="809"/>
      <c r="J44" s="810" t="str">
        <f t="shared" si="8"/>
        <v/>
      </c>
      <c r="K44" s="811"/>
      <c r="L44" s="812"/>
      <c r="M44" s="813"/>
      <c r="N44" s="814"/>
      <c r="O44" s="815"/>
      <c r="P44" s="816" t="str">
        <f t="shared" si="14"/>
        <v/>
      </c>
      <c r="Q44" s="813"/>
      <c r="R44" s="814"/>
      <c r="S44" s="812"/>
      <c r="T44" s="817"/>
      <c r="U44" s="814"/>
      <c r="V44" s="818"/>
      <c r="W44" s="819" t="str">
        <f t="shared" si="15"/>
        <v/>
      </c>
      <c r="X44" s="813"/>
      <c r="Y44" s="809"/>
      <c r="Z44" s="820" t="str">
        <f t="shared" si="16"/>
        <v/>
      </c>
      <c r="AA44" s="821" t="str">
        <f t="shared" si="17"/>
        <v/>
      </c>
      <c r="AB44" s="810" t="str">
        <f t="shared" si="18"/>
        <v/>
      </c>
      <c r="AC44" s="279" t="str">
        <f t="shared" si="10"/>
        <v/>
      </c>
      <c r="AD44" s="1992"/>
      <c r="AE44" s="1993"/>
    </row>
    <row r="45" spans="2:31">
      <c r="B45" s="806">
        <v>37</v>
      </c>
      <c r="C45" s="807"/>
      <c r="D45" s="807"/>
      <c r="E45" s="808"/>
      <c r="F45" s="823"/>
      <c r="G45" s="824" t="str">
        <f t="shared" si="19"/>
        <v/>
      </c>
      <c r="H45" s="824" t="str">
        <f t="shared" si="20"/>
        <v/>
      </c>
      <c r="I45" s="809"/>
      <c r="J45" s="810" t="str">
        <f t="shared" si="8"/>
        <v/>
      </c>
      <c r="K45" s="811"/>
      <c r="L45" s="812"/>
      <c r="M45" s="813"/>
      <c r="N45" s="814"/>
      <c r="O45" s="815"/>
      <c r="P45" s="816" t="str">
        <f t="shared" si="14"/>
        <v/>
      </c>
      <c r="Q45" s="813"/>
      <c r="R45" s="814"/>
      <c r="S45" s="812"/>
      <c r="T45" s="817"/>
      <c r="U45" s="814"/>
      <c r="V45" s="818"/>
      <c r="W45" s="819" t="str">
        <f t="shared" si="15"/>
        <v/>
      </c>
      <c r="X45" s="813"/>
      <c r="Y45" s="809"/>
      <c r="Z45" s="820" t="str">
        <f t="shared" si="16"/>
        <v/>
      </c>
      <c r="AA45" s="821" t="str">
        <f t="shared" si="17"/>
        <v/>
      </c>
      <c r="AB45" s="810" t="str">
        <f t="shared" si="18"/>
        <v/>
      </c>
      <c r="AC45" s="279" t="str">
        <f t="shared" si="10"/>
        <v/>
      </c>
      <c r="AD45" s="1992"/>
      <c r="AE45" s="1993"/>
    </row>
    <row r="46" spans="2:31">
      <c r="B46" s="806">
        <v>38</v>
      </c>
      <c r="C46" s="807"/>
      <c r="D46" s="807"/>
      <c r="E46" s="808"/>
      <c r="F46" s="823"/>
      <c r="G46" s="824" t="str">
        <f t="shared" si="19"/>
        <v/>
      </c>
      <c r="H46" s="824" t="str">
        <f t="shared" si="20"/>
        <v/>
      </c>
      <c r="I46" s="809"/>
      <c r="J46" s="810" t="str">
        <f t="shared" si="8"/>
        <v/>
      </c>
      <c r="K46" s="811"/>
      <c r="L46" s="812"/>
      <c r="M46" s="813"/>
      <c r="N46" s="814"/>
      <c r="O46" s="815"/>
      <c r="P46" s="816" t="str">
        <f t="shared" si="14"/>
        <v/>
      </c>
      <c r="Q46" s="813"/>
      <c r="R46" s="814"/>
      <c r="S46" s="812"/>
      <c r="T46" s="817"/>
      <c r="U46" s="814"/>
      <c r="V46" s="818"/>
      <c r="W46" s="819" t="str">
        <f t="shared" si="15"/>
        <v/>
      </c>
      <c r="X46" s="813"/>
      <c r="Y46" s="809"/>
      <c r="Z46" s="820" t="str">
        <f t="shared" si="16"/>
        <v/>
      </c>
      <c r="AA46" s="821" t="str">
        <f t="shared" si="17"/>
        <v/>
      </c>
      <c r="AB46" s="810" t="str">
        <f t="shared" si="18"/>
        <v/>
      </c>
      <c r="AC46" s="279" t="str">
        <f t="shared" si="10"/>
        <v/>
      </c>
      <c r="AD46" s="1992"/>
      <c r="AE46" s="1993"/>
    </row>
    <row r="47" spans="2:31">
      <c r="B47" s="825">
        <v>39</v>
      </c>
      <c r="C47" s="826"/>
      <c r="D47" s="826"/>
      <c r="E47" s="827"/>
      <c r="F47" s="828"/>
      <c r="G47" s="829" t="str">
        <f t="shared" si="19"/>
        <v/>
      </c>
      <c r="H47" s="829" t="str">
        <f t="shared" si="20"/>
        <v/>
      </c>
      <c r="I47" s="830"/>
      <c r="J47" s="810" t="str">
        <f t="shared" si="8"/>
        <v/>
      </c>
      <c r="K47" s="832"/>
      <c r="L47" s="833"/>
      <c r="M47" s="834"/>
      <c r="N47" s="835"/>
      <c r="O47" s="836"/>
      <c r="P47" s="837"/>
      <c r="Q47" s="834"/>
      <c r="R47" s="835"/>
      <c r="S47" s="833"/>
      <c r="T47" s="838"/>
      <c r="U47" s="835"/>
      <c r="V47" s="839"/>
      <c r="W47" s="840"/>
      <c r="X47" s="834"/>
      <c r="Y47" s="830"/>
      <c r="Z47" s="841"/>
      <c r="AA47" s="842"/>
      <c r="AB47" s="831"/>
      <c r="AC47" s="284"/>
      <c r="AD47" s="1992"/>
      <c r="AE47" s="1993"/>
    </row>
    <row r="48" spans="2:31">
      <c r="B48" s="825">
        <v>40</v>
      </c>
      <c r="C48" s="826"/>
      <c r="D48" s="826"/>
      <c r="E48" s="827"/>
      <c r="F48" s="828"/>
      <c r="G48" s="829" t="str">
        <f t="shared" si="19"/>
        <v/>
      </c>
      <c r="H48" s="829" t="str">
        <f t="shared" si="20"/>
        <v/>
      </c>
      <c r="I48" s="830"/>
      <c r="J48" s="810" t="str">
        <f t="shared" si="8"/>
        <v/>
      </c>
      <c r="K48" s="832"/>
      <c r="L48" s="833"/>
      <c r="M48" s="834"/>
      <c r="N48" s="835"/>
      <c r="O48" s="836"/>
      <c r="P48" s="837"/>
      <c r="Q48" s="834"/>
      <c r="R48" s="835"/>
      <c r="S48" s="833"/>
      <c r="T48" s="838"/>
      <c r="U48" s="835"/>
      <c r="V48" s="839"/>
      <c r="W48" s="840"/>
      <c r="X48" s="834"/>
      <c r="Y48" s="830"/>
      <c r="Z48" s="841"/>
      <c r="AA48" s="842"/>
      <c r="AB48" s="831"/>
      <c r="AC48" s="284"/>
      <c r="AD48" s="1992"/>
      <c r="AE48" s="1993"/>
    </row>
    <row r="49" spans="2:31">
      <c r="B49" s="806">
        <v>41</v>
      </c>
      <c r="C49" s="826"/>
      <c r="D49" s="826"/>
      <c r="E49" s="827"/>
      <c r="F49" s="828"/>
      <c r="G49" s="829" t="str">
        <f t="shared" si="19"/>
        <v/>
      </c>
      <c r="H49" s="829" t="str">
        <f t="shared" si="20"/>
        <v/>
      </c>
      <c r="I49" s="830"/>
      <c r="J49" s="810" t="str">
        <f t="shared" si="8"/>
        <v/>
      </c>
      <c r="K49" s="832"/>
      <c r="L49" s="833"/>
      <c r="M49" s="834"/>
      <c r="N49" s="835"/>
      <c r="O49" s="836"/>
      <c r="P49" s="837"/>
      <c r="Q49" s="834"/>
      <c r="R49" s="835"/>
      <c r="S49" s="833"/>
      <c r="T49" s="838"/>
      <c r="U49" s="835"/>
      <c r="V49" s="839"/>
      <c r="W49" s="840"/>
      <c r="X49" s="834"/>
      <c r="Y49" s="830"/>
      <c r="Z49" s="841"/>
      <c r="AA49" s="842"/>
      <c r="AB49" s="831"/>
      <c r="AC49" s="284"/>
      <c r="AD49" s="1992"/>
      <c r="AE49" s="1993"/>
    </row>
    <row r="50" spans="2:31">
      <c r="B50" s="806">
        <v>42</v>
      </c>
      <c r="C50" s="826"/>
      <c r="D50" s="826"/>
      <c r="E50" s="827"/>
      <c r="F50" s="828"/>
      <c r="G50" s="829" t="str">
        <f t="shared" si="19"/>
        <v/>
      </c>
      <c r="H50" s="829" t="str">
        <f t="shared" si="20"/>
        <v/>
      </c>
      <c r="I50" s="830"/>
      <c r="J50" s="810" t="str">
        <f t="shared" si="8"/>
        <v/>
      </c>
      <c r="K50" s="832"/>
      <c r="L50" s="833"/>
      <c r="M50" s="834"/>
      <c r="N50" s="835"/>
      <c r="O50" s="836"/>
      <c r="P50" s="837"/>
      <c r="Q50" s="834"/>
      <c r="R50" s="835"/>
      <c r="S50" s="833"/>
      <c r="T50" s="838"/>
      <c r="U50" s="835"/>
      <c r="V50" s="839"/>
      <c r="W50" s="840"/>
      <c r="X50" s="834"/>
      <c r="Y50" s="830"/>
      <c r="Z50" s="841"/>
      <c r="AA50" s="842"/>
      <c r="AB50" s="831"/>
      <c r="AC50" s="284"/>
      <c r="AD50" s="1992"/>
      <c r="AE50" s="1993"/>
    </row>
    <row r="51" spans="2:31">
      <c r="B51" s="825">
        <v>43</v>
      </c>
      <c r="C51" s="826"/>
      <c r="D51" s="826"/>
      <c r="E51" s="827"/>
      <c r="F51" s="828"/>
      <c r="G51" s="829" t="str">
        <f t="shared" si="19"/>
        <v/>
      </c>
      <c r="H51" s="829" t="str">
        <f t="shared" si="20"/>
        <v/>
      </c>
      <c r="I51" s="830"/>
      <c r="J51" s="810" t="str">
        <f t="shared" si="8"/>
        <v/>
      </c>
      <c r="K51" s="832"/>
      <c r="L51" s="833"/>
      <c r="M51" s="834"/>
      <c r="N51" s="835"/>
      <c r="O51" s="836"/>
      <c r="P51" s="837"/>
      <c r="Q51" s="834"/>
      <c r="R51" s="835"/>
      <c r="S51" s="833"/>
      <c r="T51" s="838"/>
      <c r="U51" s="835"/>
      <c r="V51" s="839"/>
      <c r="W51" s="840"/>
      <c r="X51" s="834"/>
      <c r="Y51" s="830"/>
      <c r="Z51" s="841"/>
      <c r="AA51" s="842"/>
      <c r="AB51" s="831"/>
      <c r="AC51" s="284"/>
      <c r="AD51" s="1992"/>
      <c r="AE51" s="1993"/>
    </row>
    <row r="52" spans="2:31">
      <c r="B52" s="825">
        <v>44</v>
      </c>
      <c r="C52" s="826"/>
      <c r="D52" s="826"/>
      <c r="E52" s="827"/>
      <c r="F52" s="828"/>
      <c r="G52" s="829" t="str">
        <f t="shared" si="19"/>
        <v/>
      </c>
      <c r="H52" s="829" t="str">
        <f t="shared" si="20"/>
        <v/>
      </c>
      <c r="I52" s="830"/>
      <c r="J52" s="810" t="str">
        <f t="shared" si="8"/>
        <v/>
      </c>
      <c r="K52" s="832"/>
      <c r="L52" s="833"/>
      <c r="M52" s="834"/>
      <c r="N52" s="835"/>
      <c r="O52" s="836"/>
      <c r="P52" s="837"/>
      <c r="Q52" s="834"/>
      <c r="R52" s="835"/>
      <c r="S52" s="833"/>
      <c r="T52" s="838"/>
      <c r="U52" s="835"/>
      <c r="V52" s="839"/>
      <c r="W52" s="840"/>
      <c r="X52" s="834"/>
      <c r="Y52" s="830"/>
      <c r="Z52" s="841"/>
      <c r="AA52" s="842"/>
      <c r="AB52" s="831"/>
      <c r="AC52" s="284"/>
      <c r="AD52" s="1992"/>
      <c r="AE52" s="1993"/>
    </row>
    <row r="53" spans="2:31">
      <c r="B53" s="806">
        <v>45</v>
      </c>
      <c r="C53" s="826"/>
      <c r="D53" s="826"/>
      <c r="E53" s="827"/>
      <c r="F53" s="828"/>
      <c r="G53" s="829" t="str">
        <f t="shared" si="19"/>
        <v/>
      </c>
      <c r="H53" s="829" t="str">
        <f t="shared" si="20"/>
        <v/>
      </c>
      <c r="I53" s="830"/>
      <c r="J53" s="810" t="str">
        <f t="shared" si="8"/>
        <v/>
      </c>
      <c r="K53" s="832"/>
      <c r="L53" s="833"/>
      <c r="M53" s="834"/>
      <c r="N53" s="835"/>
      <c r="O53" s="836"/>
      <c r="P53" s="837"/>
      <c r="Q53" s="834"/>
      <c r="R53" s="835"/>
      <c r="S53" s="833"/>
      <c r="T53" s="838"/>
      <c r="U53" s="835"/>
      <c r="V53" s="839"/>
      <c r="W53" s="840"/>
      <c r="X53" s="834"/>
      <c r="Y53" s="830"/>
      <c r="Z53" s="841"/>
      <c r="AA53" s="842"/>
      <c r="AB53" s="831"/>
      <c r="AC53" s="284"/>
      <c r="AD53" s="1992"/>
      <c r="AE53" s="1993"/>
    </row>
    <row r="54" spans="2:31">
      <c r="B54" s="825">
        <v>46</v>
      </c>
      <c r="C54" s="826"/>
      <c r="D54" s="826"/>
      <c r="E54" s="827"/>
      <c r="F54" s="828"/>
      <c r="G54" s="829" t="str">
        <f t="shared" si="19"/>
        <v/>
      </c>
      <c r="H54" s="829" t="str">
        <f t="shared" si="20"/>
        <v/>
      </c>
      <c r="I54" s="830"/>
      <c r="J54" s="810" t="str">
        <f t="shared" si="8"/>
        <v/>
      </c>
      <c r="K54" s="832"/>
      <c r="L54" s="833"/>
      <c r="M54" s="834"/>
      <c r="N54" s="835"/>
      <c r="O54" s="836"/>
      <c r="P54" s="837"/>
      <c r="Q54" s="834"/>
      <c r="R54" s="835"/>
      <c r="S54" s="833"/>
      <c r="T54" s="838"/>
      <c r="U54" s="835"/>
      <c r="V54" s="839"/>
      <c r="W54" s="840"/>
      <c r="X54" s="834"/>
      <c r="Y54" s="830"/>
      <c r="Z54" s="841"/>
      <c r="AA54" s="842"/>
      <c r="AB54" s="831"/>
      <c r="AC54" s="284"/>
      <c r="AD54" s="1992"/>
      <c r="AE54" s="1993"/>
    </row>
    <row r="55" spans="2:31">
      <c r="B55" s="806">
        <v>47</v>
      </c>
      <c r="C55" s="826"/>
      <c r="D55" s="826"/>
      <c r="E55" s="827"/>
      <c r="F55" s="828"/>
      <c r="G55" s="829" t="str">
        <f t="shared" si="19"/>
        <v/>
      </c>
      <c r="H55" s="829" t="str">
        <f t="shared" si="20"/>
        <v/>
      </c>
      <c r="I55" s="830"/>
      <c r="J55" s="810" t="str">
        <f t="shared" si="8"/>
        <v/>
      </c>
      <c r="K55" s="832"/>
      <c r="L55" s="833"/>
      <c r="M55" s="834"/>
      <c r="N55" s="835"/>
      <c r="O55" s="836"/>
      <c r="P55" s="837"/>
      <c r="Q55" s="834"/>
      <c r="R55" s="835"/>
      <c r="S55" s="833"/>
      <c r="T55" s="838"/>
      <c r="U55" s="835"/>
      <c r="V55" s="839"/>
      <c r="W55" s="840"/>
      <c r="X55" s="834"/>
      <c r="Y55" s="830"/>
      <c r="Z55" s="841"/>
      <c r="AA55" s="842"/>
      <c r="AB55" s="831"/>
      <c r="AC55" s="284"/>
      <c r="AD55" s="1992"/>
      <c r="AE55" s="1993"/>
    </row>
    <row r="56" spans="2:31">
      <c r="B56" s="806">
        <v>48</v>
      </c>
      <c r="C56" s="826"/>
      <c r="D56" s="826"/>
      <c r="E56" s="827"/>
      <c r="F56" s="828"/>
      <c r="G56" s="829" t="str">
        <f t="shared" si="19"/>
        <v/>
      </c>
      <c r="H56" s="829" t="str">
        <f t="shared" si="20"/>
        <v/>
      </c>
      <c r="I56" s="830"/>
      <c r="J56" s="810" t="str">
        <f t="shared" si="8"/>
        <v/>
      </c>
      <c r="K56" s="832"/>
      <c r="L56" s="833"/>
      <c r="M56" s="834"/>
      <c r="N56" s="835"/>
      <c r="O56" s="836"/>
      <c r="P56" s="837"/>
      <c r="Q56" s="834"/>
      <c r="R56" s="835"/>
      <c r="S56" s="833"/>
      <c r="T56" s="838"/>
      <c r="U56" s="835"/>
      <c r="V56" s="839"/>
      <c r="W56" s="840"/>
      <c r="X56" s="834"/>
      <c r="Y56" s="830"/>
      <c r="Z56" s="841"/>
      <c r="AA56" s="842"/>
      <c r="AB56" s="831"/>
      <c r="AC56" s="284"/>
      <c r="AD56" s="1992"/>
      <c r="AE56" s="1993"/>
    </row>
    <row r="57" spans="2:31">
      <c r="B57" s="825">
        <v>49</v>
      </c>
      <c r="C57" s="826"/>
      <c r="D57" s="826"/>
      <c r="E57" s="827"/>
      <c r="F57" s="828"/>
      <c r="G57" s="829" t="str">
        <f t="shared" si="19"/>
        <v/>
      </c>
      <c r="H57" s="829" t="str">
        <f t="shared" si="20"/>
        <v/>
      </c>
      <c r="I57" s="830"/>
      <c r="J57" s="810" t="str">
        <f t="shared" si="8"/>
        <v/>
      </c>
      <c r="K57" s="832"/>
      <c r="L57" s="833"/>
      <c r="M57" s="834"/>
      <c r="N57" s="835"/>
      <c r="O57" s="836"/>
      <c r="P57" s="837"/>
      <c r="Q57" s="834"/>
      <c r="R57" s="835"/>
      <c r="S57" s="833"/>
      <c r="T57" s="838"/>
      <c r="U57" s="835"/>
      <c r="V57" s="839"/>
      <c r="W57" s="840"/>
      <c r="X57" s="834"/>
      <c r="Y57" s="830"/>
      <c r="Z57" s="841"/>
      <c r="AA57" s="842"/>
      <c r="AB57" s="831"/>
      <c r="AC57" s="284"/>
      <c r="AD57" s="1992"/>
      <c r="AE57" s="1993"/>
    </row>
    <row r="58" spans="2:31">
      <c r="B58" s="825">
        <v>50</v>
      </c>
      <c r="C58" s="826"/>
      <c r="D58" s="826"/>
      <c r="E58" s="827"/>
      <c r="F58" s="828"/>
      <c r="G58" s="829" t="str">
        <f t="shared" si="19"/>
        <v/>
      </c>
      <c r="H58" s="829" t="str">
        <f t="shared" si="20"/>
        <v/>
      </c>
      <c r="I58" s="830"/>
      <c r="J58" s="810" t="str">
        <f t="shared" si="8"/>
        <v/>
      </c>
      <c r="K58" s="832"/>
      <c r="L58" s="833"/>
      <c r="M58" s="834"/>
      <c r="N58" s="835"/>
      <c r="O58" s="836"/>
      <c r="P58" s="837"/>
      <c r="Q58" s="834"/>
      <c r="R58" s="835"/>
      <c r="S58" s="833"/>
      <c r="T58" s="838"/>
      <c r="U58" s="835"/>
      <c r="V58" s="839"/>
      <c r="W58" s="840"/>
      <c r="X58" s="834"/>
      <c r="Y58" s="830"/>
      <c r="Z58" s="841"/>
      <c r="AA58" s="842"/>
      <c r="AB58" s="831"/>
      <c r="AC58" s="284"/>
      <c r="AD58" s="1992"/>
      <c r="AE58" s="1993"/>
    </row>
    <row r="59" spans="2:31" ht="14.4" thickBot="1">
      <c r="B59" s="843"/>
      <c r="C59" s="844"/>
      <c r="D59" s="844"/>
      <c r="E59" s="845" t="s">
        <v>70</v>
      </c>
      <c r="F59" s="846">
        <f>SUM(F9:F58)</f>
        <v>43497867.43</v>
      </c>
      <c r="G59" s="847"/>
      <c r="H59" s="847">
        <f>SUM(H9:H58)</f>
        <v>0</v>
      </c>
      <c r="I59" s="848">
        <f>SUM(I9:I58)</f>
        <v>58000</v>
      </c>
      <c r="J59" s="849">
        <f>SUM(J9:J58)</f>
        <v>50080547.544499993</v>
      </c>
      <c r="K59" s="850"/>
      <c r="L59" s="851"/>
      <c r="M59" s="852"/>
      <c r="N59" s="853"/>
      <c r="O59" s="844"/>
      <c r="P59" s="854" t="str">
        <f t="shared" si="14"/>
        <v/>
      </c>
      <c r="Q59" s="852"/>
      <c r="R59" s="853"/>
      <c r="S59" s="855"/>
      <c r="T59" s="856"/>
      <c r="U59" s="853"/>
      <c r="V59" s="857"/>
      <c r="W59" s="854" t="str">
        <f t="shared" si="15"/>
        <v/>
      </c>
      <c r="X59" s="852"/>
      <c r="Y59" s="847"/>
      <c r="Z59" s="858"/>
      <c r="AA59" s="859" t="str">
        <f t="shared" si="17"/>
        <v/>
      </c>
      <c r="AB59" s="849">
        <f>SUM(AB9:AB58)</f>
        <v>0</v>
      </c>
      <c r="AC59" s="283" t="str">
        <f t="shared" si="10"/>
        <v/>
      </c>
      <c r="AD59" s="1994"/>
      <c r="AE59" s="1995"/>
    </row>
    <row r="60" spans="2:31">
      <c r="W60" s="44"/>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106" type="noConversion"/>
  <conditionalFormatting sqref="E6:F6">
    <cfRule type="cellIs" dxfId="18" priority="10" operator="greaterThan">
      <formula>0</formula>
    </cfRule>
  </conditionalFormatting>
  <conditionalFormatting sqref="I6:J6">
    <cfRule type="cellIs" dxfId="17" priority="9" operator="greaterThan">
      <formula>0</formula>
    </cfRule>
  </conditionalFormatting>
  <dataValidations disablePrompts="1" count="1">
    <dataValidation type="list" allowBlank="1" showInputMessage="1" showErrorMessage="1" sqref="R9:R59 U9:U59 N9:N59" xr:uid="{FFA9A080-AC6D-4466-90C3-1336783AC8EE}">
      <formula1>$AJ$1:$AJ$2</formula1>
    </dataValidation>
  </dataValidations>
  <printOptions horizontalCentered="1"/>
  <pageMargins left="0.2" right="0.2" top="0.75" bottom="0.75" header="0.3" footer="0.3"/>
  <pageSetup paperSize="8" scale="60"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theme="0" tint="-0.499984740745262"/>
    <pageSetUpPr fitToPage="1"/>
  </sheetPr>
  <dimension ref="A1:AA64329"/>
  <sheetViews>
    <sheetView zoomScale="55" zoomScaleNormal="55" workbookViewId="0">
      <selection activeCell="V7" sqref="V7"/>
    </sheetView>
  </sheetViews>
  <sheetFormatPr defaultColWidth="9.09765625" defaultRowHeight="18" customHeight="1"/>
  <cols>
    <col min="1" max="1" width="8.3984375" style="54" bestFit="1" customWidth="1"/>
    <col min="2" max="2" width="18.296875" style="58" hidden="1" customWidth="1" collapsed="1"/>
    <col min="3" max="3" width="12.69921875" style="60" hidden="1" customWidth="1"/>
    <col min="4" max="4" width="43.19921875" style="60" bestFit="1" customWidth="1"/>
    <col min="5" max="5" width="28.69921875" style="55" hidden="1" customWidth="1"/>
    <col min="6" max="6" width="10.09765625" style="55" hidden="1" customWidth="1"/>
    <col min="7" max="7" width="10.19921875" style="55" hidden="1" customWidth="1"/>
    <col min="8" max="8" width="15.8984375" style="55" hidden="1" customWidth="1"/>
    <col min="9" max="10" width="19.296875" style="56" hidden="1" customWidth="1"/>
    <col min="11" max="11" width="26.09765625" style="56" bestFit="1" customWidth="1"/>
    <col min="12" max="12" width="26.69921875" style="55" bestFit="1" customWidth="1"/>
    <col min="13" max="13" width="17.19921875" style="55" customWidth="1"/>
    <col min="14" max="14" width="28.59765625" style="55" bestFit="1" customWidth="1"/>
    <col min="15" max="15" width="20" style="55" hidden="1" customWidth="1"/>
    <col min="16" max="16" width="17.09765625" style="56" hidden="1" customWidth="1"/>
    <col min="17" max="17" width="23" style="56" customWidth="1"/>
    <col min="18" max="18" width="22" style="56" customWidth="1"/>
    <col min="19" max="19" width="13.8984375" style="57" bestFit="1" customWidth="1"/>
    <col min="20" max="20" width="29.19921875" style="61" hidden="1" customWidth="1"/>
    <col min="21" max="21" width="25.19921875" style="61" hidden="1" customWidth="1"/>
    <col min="22" max="22" width="17.8984375" style="61" customWidth="1"/>
    <col min="23" max="23" width="12.8984375" style="61" hidden="1" customWidth="1"/>
    <col min="24" max="24" width="33.19921875" style="55" customWidth="1"/>
    <col min="25" max="261" width="9.09765625" style="55"/>
    <col min="262" max="262" width="5.19921875" style="55" customWidth="1"/>
    <col min="263" max="263" width="8" style="55" customWidth="1"/>
    <col min="264" max="264" width="44.296875" style="55" bestFit="1" customWidth="1"/>
    <col min="265" max="265" width="10.09765625" style="55" bestFit="1" customWidth="1"/>
    <col min="266" max="266" width="10.09765625" style="55" customWidth="1"/>
    <col min="267" max="267" width="10.19921875" style="55" customWidth="1"/>
    <col min="268" max="268" width="15.8984375" style="55" bestFit="1" customWidth="1"/>
    <col min="269" max="269" width="10.796875" style="55" customWidth="1"/>
    <col min="270" max="270" width="10.19921875" style="55" customWidth="1"/>
    <col min="271" max="271" width="10.8984375" style="55" customWidth="1"/>
    <col min="272" max="272" width="17.19921875" style="55" customWidth="1"/>
    <col min="273" max="273" width="7.296875" style="55" customWidth="1"/>
    <col min="274" max="274" width="11" style="55" customWidth="1"/>
    <col min="275" max="275" width="10.796875" style="55" customWidth="1"/>
    <col min="276" max="276" width="10.796875" style="55" bestFit="1" customWidth="1"/>
    <col min="277" max="277" width="11" style="55" customWidth="1"/>
    <col min="278" max="278" width="6.296875" style="55" customWidth="1"/>
    <col min="279" max="279" width="9.09765625" style="55"/>
    <col min="280" max="280" width="33.19921875" style="55" customWidth="1"/>
    <col min="281" max="517" width="9.09765625" style="55"/>
    <col min="518" max="518" width="5.19921875" style="55" customWidth="1"/>
    <col min="519" max="519" width="8" style="55" customWidth="1"/>
    <col min="520" max="520" width="44.296875" style="55" bestFit="1" customWidth="1"/>
    <col min="521" max="521" width="10.09765625" style="55" bestFit="1" customWidth="1"/>
    <col min="522" max="522" width="10.09765625" style="55" customWidth="1"/>
    <col min="523" max="523" width="10.19921875" style="55" customWidth="1"/>
    <col min="524" max="524" width="15.8984375" style="55" bestFit="1" customWidth="1"/>
    <col min="525" max="525" width="10.796875" style="55" customWidth="1"/>
    <col min="526" max="526" width="10.19921875" style="55" customWidth="1"/>
    <col min="527" max="527" width="10.8984375" style="55" customWidth="1"/>
    <col min="528" max="528" width="17.19921875" style="55" customWidth="1"/>
    <col min="529" max="529" width="7.296875" style="55" customWidth="1"/>
    <col min="530" max="530" width="11" style="55" customWidth="1"/>
    <col min="531" max="531" width="10.796875" style="55" customWidth="1"/>
    <col min="532" max="532" width="10.796875" style="55" bestFit="1" customWidth="1"/>
    <col min="533" max="533" width="11" style="55" customWidth="1"/>
    <col min="534" max="534" width="6.296875" style="55" customWidth="1"/>
    <col min="535" max="535" width="9.09765625" style="55"/>
    <col min="536" max="536" width="33.19921875" style="55" customWidth="1"/>
    <col min="537" max="773" width="9.09765625" style="55"/>
    <col min="774" max="774" width="5.19921875" style="55" customWidth="1"/>
    <col min="775" max="775" width="8" style="55" customWidth="1"/>
    <col min="776" max="776" width="44.296875" style="55" bestFit="1" customWidth="1"/>
    <col min="777" max="777" width="10.09765625" style="55" bestFit="1" customWidth="1"/>
    <col min="778" max="778" width="10.09765625" style="55" customWidth="1"/>
    <col min="779" max="779" width="10.19921875" style="55" customWidth="1"/>
    <col min="780" max="780" width="15.8984375" style="55" bestFit="1" customWidth="1"/>
    <col min="781" max="781" width="10.796875" style="55" customWidth="1"/>
    <col min="782" max="782" width="10.19921875" style="55" customWidth="1"/>
    <col min="783" max="783" width="10.8984375" style="55" customWidth="1"/>
    <col min="784" max="784" width="17.19921875" style="55" customWidth="1"/>
    <col min="785" max="785" width="7.296875" style="55" customWidth="1"/>
    <col min="786" max="786" width="11" style="55" customWidth="1"/>
    <col min="787" max="787" width="10.796875" style="55" customWidth="1"/>
    <col min="788" max="788" width="10.796875" style="55" bestFit="1" customWidth="1"/>
    <col min="789" max="789" width="11" style="55" customWidth="1"/>
    <col min="790" max="790" width="6.296875" style="55" customWidth="1"/>
    <col min="791" max="791" width="9.09765625" style="55"/>
    <col min="792" max="792" width="33.19921875" style="55" customWidth="1"/>
    <col min="793" max="1029" width="9.09765625" style="55"/>
    <col min="1030" max="1030" width="5.19921875" style="55" customWidth="1"/>
    <col min="1031" max="1031" width="8" style="55" customWidth="1"/>
    <col min="1032" max="1032" width="44.296875" style="55" bestFit="1" customWidth="1"/>
    <col min="1033" max="1033" width="10.09765625" style="55" bestFit="1" customWidth="1"/>
    <col min="1034" max="1034" width="10.09765625" style="55" customWidth="1"/>
    <col min="1035" max="1035" width="10.19921875" style="55" customWidth="1"/>
    <col min="1036" max="1036" width="15.8984375" style="55" bestFit="1" customWidth="1"/>
    <col min="1037" max="1037" width="10.796875" style="55" customWidth="1"/>
    <col min="1038" max="1038" width="10.19921875" style="55" customWidth="1"/>
    <col min="1039" max="1039" width="10.8984375" style="55" customWidth="1"/>
    <col min="1040" max="1040" width="17.19921875" style="55" customWidth="1"/>
    <col min="1041" max="1041" width="7.296875" style="55" customWidth="1"/>
    <col min="1042" max="1042" width="11" style="55" customWidth="1"/>
    <col min="1043" max="1043" width="10.796875" style="55" customWidth="1"/>
    <col min="1044" max="1044" width="10.796875" style="55" bestFit="1" customWidth="1"/>
    <col min="1045" max="1045" width="11" style="55" customWidth="1"/>
    <col min="1046" max="1046" width="6.296875" style="55" customWidth="1"/>
    <col min="1047" max="1047" width="9.09765625" style="55"/>
    <col min="1048" max="1048" width="33.19921875" style="55" customWidth="1"/>
    <col min="1049" max="1285" width="9.09765625" style="55"/>
    <col min="1286" max="1286" width="5.19921875" style="55" customWidth="1"/>
    <col min="1287" max="1287" width="8" style="55" customWidth="1"/>
    <col min="1288" max="1288" width="44.296875" style="55" bestFit="1" customWidth="1"/>
    <col min="1289" max="1289" width="10.09765625" style="55" bestFit="1" customWidth="1"/>
    <col min="1290" max="1290" width="10.09765625" style="55" customWidth="1"/>
    <col min="1291" max="1291" width="10.19921875" style="55" customWidth="1"/>
    <col min="1292" max="1292" width="15.8984375" style="55" bestFit="1" customWidth="1"/>
    <col min="1293" max="1293" width="10.796875" style="55" customWidth="1"/>
    <col min="1294" max="1294" width="10.19921875" style="55" customWidth="1"/>
    <col min="1295" max="1295" width="10.8984375" style="55" customWidth="1"/>
    <col min="1296" max="1296" width="17.19921875" style="55" customWidth="1"/>
    <col min="1297" max="1297" width="7.296875" style="55" customWidth="1"/>
    <col min="1298" max="1298" width="11" style="55" customWidth="1"/>
    <col min="1299" max="1299" width="10.796875" style="55" customWidth="1"/>
    <col min="1300" max="1300" width="10.796875" style="55" bestFit="1" customWidth="1"/>
    <col min="1301" max="1301" width="11" style="55" customWidth="1"/>
    <col min="1302" max="1302" width="6.296875" style="55" customWidth="1"/>
    <col min="1303" max="1303" width="9.09765625" style="55"/>
    <col min="1304" max="1304" width="33.19921875" style="55" customWidth="1"/>
    <col min="1305" max="1541" width="9.09765625" style="55"/>
    <col min="1542" max="1542" width="5.19921875" style="55" customWidth="1"/>
    <col min="1543" max="1543" width="8" style="55" customWidth="1"/>
    <col min="1544" max="1544" width="44.296875" style="55" bestFit="1" customWidth="1"/>
    <col min="1545" max="1545" width="10.09765625" style="55" bestFit="1" customWidth="1"/>
    <col min="1546" max="1546" width="10.09765625" style="55" customWidth="1"/>
    <col min="1547" max="1547" width="10.19921875" style="55" customWidth="1"/>
    <col min="1548" max="1548" width="15.8984375" style="55" bestFit="1" customWidth="1"/>
    <col min="1549" max="1549" width="10.796875" style="55" customWidth="1"/>
    <col min="1550" max="1550" width="10.19921875" style="55" customWidth="1"/>
    <col min="1551" max="1551" width="10.8984375" style="55" customWidth="1"/>
    <col min="1552" max="1552" width="17.19921875" style="55" customWidth="1"/>
    <col min="1553" max="1553" width="7.296875" style="55" customWidth="1"/>
    <col min="1554" max="1554" width="11" style="55" customWidth="1"/>
    <col min="1555" max="1555" width="10.796875" style="55" customWidth="1"/>
    <col min="1556" max="1556" width="10.796875" style="55" bestFit="1" customWidth="1"/>
    <col min="1557" max="1557" width="11" style="55" customWidth="1"/>
    <col min="1558" max="1558" width="6.296875" style="55" customWidth="1"/>
    <col min="1559" max="1559" width="9.09765625" style="55"/>
    <col min="1560" max="1560" width="33.19921875" style="55" customWidth="1"/>
    <col min="1561" max="1797" width="9.09765625" style="55"/>
    <col min="1798" max="1798" width="5.19921875" style="55" customWidth="1"/>
    <col min="1799" max="1799" width="8" style="55" customWidth="1"/>
    <col min="1800" max="1800" width="44.296875" style="55" bestFit="1" customWidth="1"/>
    <col min="1801" max="1801" width="10.09765625" style="55" bestFit="1" customWidth="1"/>
    <col min="1802" max="1802" width="10.09765625" style="55" customWidth="1"/>
    <col min="1803" max="1803" width="10.19921875" style="55" customWidth="1"/>
    <col min="1804" max="1804" width="15.8984375" style="55" bestFit="1" customWidth="1"/>
    <col min="1805" max="1805" width="10.796875" style="55" customWidth="1"/>
    <col min="1806" max="1806" width="10.19921875" style="55" customWidth="1"/>
    <col min="1807" max="1807" width="10.8984375" style="55" customWidth="1"/>
    <col min="1808" max="1808" width="17.19921875" style="55" customWidth="1"/>
    <col min="1809" max="1809" width="7.296875" style="55" customWidth="1"/>
    <col min="1810" max="1810" width="11" style="55" customWidth="1"/>
    <col min="1811" max="1811" width="10.796875" style="55" customWidth="1"/>
    <col min="1812" max="1812" width="10.796875" style="55" bestFit="1" customWidth="1"/>
    <col min="1813" max="1813" width="11" style="55" customWidth="1"/>
    <col min="1814" max="1814" width="6.296875" style="55" customWidth="1"/>
    <col min="1815" max="1815" width="9.09765625" style="55"/>
    <col min="1816" max="1816" width="33.19921875" style="55" customWidth="1"/>
    <col min="1817" max="2053" width="9.09765625" style="55"/>
    <col min="2054" max="2054" width="5.19921875" style="55" customWidth="1"/>
    <col min="2055" max="2055" width="8" style="55" customWidth="1"/>
    <col min="2056" max="2056" width="44.296875" style="55" bestFit="1" customWidth="1"/>
    <col min="2057" max="2057" width="10.09765625" style="55" bestFit="1" customWidth="1"/>
    <col min="2058" max="2058" width="10.09765625" style="55" customWidth="1"/>
    <col min="2059" max="2059" width="10.19921875" style="55" customWidth="1"/>
    <col min="2060" max="2060" width="15.8984375" style="55" bestFit="1" customWidth="1"/>
    <col min="2061" max="2061" width="10.796875" style="55" customWidth="1"/>
    <col min="2062" max="2062" width="10.19921875" style="55" customWidth="1"/>
    <col min="2063" max="2063" width="10.8984375" style="55" customWidth="1"/>
    <col min="2064" max="2064" width="17.19921875" style="55" customWidth="1"/>
    <col min="2065" max="2065" width="7.296875" style="55" customWidth="1"/>
    <col min="2066" max="2066" width="11" style="55" customWidth="1"/>
    <col min="2067" max="2067" width="10.796875" style="55" customWidth="1"/>
    <col min="2068" max="2068" width="10.796875" style="55" bestFit="1" customWidth="1"/>
    <col min="2069" max="2069" width="11" style="55" customWidth="1"/>
    <col min="2070" max="2070" width="6.296875" style="55" customWidth="1"/>
    <col min="2071" max="2071" width="9.09765625" style="55"/>
    <col min="2072" max="2072" width="33.19921875" style="55" customWidth="1"/>
    <col min="2073" max="2309" width="9.09765625" style="55"/>
    <col min="2310" max="2310" width="5.19921875" style="55" customWidth="1"/>
    <col min="2311" max="2311" width="8" style="55" customWidth="1"/>
    <col min="2312" max="2312" width="44.296875" style="55" bestFit="1" customWidth="1"/>
    <col min="2313" max="2313" width="10.09765625" style="55" bestFit="1" customWidth="1"/>
    <col min="2314" max="2314" width="10.09765625" style="55" customWidth="1"/>
    <col min="2315" max="2315" width="10.19921875" style="55" customWidth="1"/>
    <col min="2316" max="2316" width="15.8984375" style="55" bestFit="1" customWidth="1"/>
    <col min="2317" max="2317" width="10.796875" style="55" customWidth="1"/>
    <col min="2318" max="2318" width="10.19921875" style="55" customWidth="1"/>
    <col min="2319" max="2319" width="10.8984375" style="55" customWidth="1"/>
    <col min="2320" max="2320" width="17.19921875" style="55" customWidth="1"/>
    <col min="2321" max="2321" width="7.296875" style="55" customWidth="1"/>
    <col min="2322" max="2322" width="11" style="55" customWidth="1"/>
    <col min="2323" max="2323" width="10.796875" style="55" customWidth="1"/>
    <col min="2324" max="2324" width="10.796875" style="55" bestFit="1" customWidth="1"/>
    <col min="2325" max="2325" width="11" style="55" customWidth="1"/>
    <col min="2326" max="2326" width="6.296875" style="55" customWidth="1"/>
    <col min="2327" max="2327" width="9.09765625" style="55"/>
    <col min="2328" max="2328" width="33.19921875" style="55" customWidth="1"/>
    <col min="2329" max="2565" width="9.09765625" style="55"/>
    <col min="2566" max="2566" width="5.19921875" style="55" customWidth="1"/>
    <col min="2567" max="2567" width="8" style="55" customWidth="1"/>
    <col min="2568" max="2568" width="44.296875" style="55" bestFit="1" customWidth="1"/>
    <col min="2569" max="2569" width="10.09765625" style="55" bestFit="1" customWidth="1"/>
    <col min="2570" max="2570" width="10.09765625" style="55" customWidth="1"/>
    <col min="2571" max="2571" width="10.19921875" style="55" customWidth="1"/>
    <col min="2572" max="2572" width="15.8984375" style="55" bestFit="1" customWidth="1"/>
    <col min="2573" max="2573" width="10.796875" style="55" customWidth="1"/>
    <col min="2574" max="2574" width="10.19921875" style="55" customWidth="1"/>
    <col min="2575" max="2575" width="10.8984375" style="55" customWidth="1"/>
    <col min="2576" max="2576" width="17.19921875" style="55" customWidth="1"/>
    <col min="2577" max="2577" width="7.296875" style="55" customWidth="1"/>
    <col min="2578" max="2578" width="11" style="55" customWidth="1"/>
    <col min="2579" max="2579" width="10.796875" style="55" customWidth="1"/>
    <col min="2580" max="2580" width="10.796875" style="55" bestFit="1" customWidth="1"/>
    <col min="2581" max="2581" width="11" style="55" customWidth="1"/>
    <col min="2582" max="2582" width="6.296875" style="55" customWidth="1"/>
    <col min="2583" max="2583" width="9.09765625" style="55"/>
    <col min="2584" max="2584" width="33.19921875" style="55" customWidth="1"/>
    <col min="2585" max="2821" width="9.09765625" style="55"/>
    <col min="2822" max="2822" width="5.19921875" style="55" customWidth="1"/>
    <col min="2823" max="2823" width="8" style="55" customWidth="1"/>
    <col min="2824" max="2824" width="44.296875" style="55" bestFit="1" customWidth="1"/>
    <col min="2825" max="2825" width="10.09765625" style="55" bestFit="1" customWidth="1"/>
    <col min="2826" max="2826" width="10.09765625" style="55" customWidth="1"/>
    <col min="2827" max="2827" width="10.19921875" style="55" customWidth="1"/>
    <col min="2828" max="2828" width="15.8984375" style="55" bestFit="1" customWidth="1"/>
    <col min="2829" max="2829" width="10.796875" style="55" customWidth="1"/>
    <col min="2830" max="2830" width="10.19921875" style="55" customWidth="1"/>
    <col min="2831" max="2831" width="10.8984375" style="55" customWidth="1"/>
    <col min="2832" max="2832" width="17.19921875" style="55" customWidth="1"/>
    <col min="2833" max="2833" width="7.296875" style="55" customWidth="1"/>
    <col min="2834" max="2834" width="11" style="55" customWidth="1"/>
    <col min="2835" max="2835" width="10.796875" style="55" customWidth="1"/>
    <col min="2836" max="2836" width="10.796875" style="55" bestFit="1" customWidth="1"/>
    <col min="2837" max="2837" width="11" style="55" customWidth="1"/>
    <col min="2838" max="2838" width="6.296875" style="55" customWidth="1"/>
    <col min="2839" max="2839" width="9.09765625" style="55"/>
    <col min="2840" max="2840" width="33.19921875" style="55" customWidth="1"/>
    <col min="2841" max="3077" width="9.09765625" style="55"/>
    <col min="3078" max="3078" width="5.19921875" style="55" customWidth="1"/>
    <col min="3079" max="3079" width="8" style="55" customWidth="1"/>
    <col min="3080" max="3080" width="44.296875" style="55" bestFit="1" customWidth="1"/>
    <col min="3081" max="3081" width="10.09765625" style="55" bestFit="1" customWidth="1"/>
    <col min="3082" max="3082" width="10.09765625" style="55" customWidth="1"/>
    <col min="3083" max="3083" width="10.19921875" style="55" customWidth="1"/>
    <col min="3084" max="3084" width="15.8984375" style="55" bestFit="1" customWidth="1"/>
    <col min="3085" max="3085" width="10.796875" style="55" customWidth="1"/>
    <col min="3086" max="3086" width="10.19921875" style="55" customWidth="1"/>
    <col min="3087" max="3087" width="10.8984375" style="55" customWidth="1"/>
    <col min="3088" max="3088" width="17.19921875" style="55" customWidth="1"/>
    <col min="3089" max="3089" width="7.296875" style="55" customWidth="1"/>
    <col min="3090" max="3090" width="11" style="55" customWidth="1"/>
    <col min="3091" max="3091" width="10.796875" style="55" customWidth="1"/>
    <col min="3092" max="3092" width="10.796875" style="55" bestFit="1" customWidth="1"/>
    <col min="3093" max="3093" width="11" style="55" customWidth="1"/>
    <col min="3094" max="3094" width="6.296875" style="55" customWidth="1"/>
    <col min="3095" max="3095" width="9.09765625" style="55"/>
    <col min="3096" max="3096" width="33.19921875" style="55" customWidth="1"/>
    <col min="3097" max="3333" width="9.09765625" style="55"/>
    <col min="3334" max="3334" width="5.19921875" style="55" customWidth="1"/>
    <col min="3335" max="3335" width="8" style="55" customWidth="1"/>
    <col min="3336" max="3336" width="44.296875" style="55" bestFit="1" customWidth="1"/>
    <col min="3337" max="3337" width="10.09765625" style="55" bestFit="1" customWidth="1"/>
    <col min="3338" max="3338" width="10.09765625" style="55" customWidth="1"/>
    <col min="3339" max="3339" width="10.19921875" style="55" customWidth="1"/>
    <col min="3340" max="3340" width="15.8984375" style="55" bestFit="1" customWidth="1"/>
    <col min="3341" max="3341" width="10.796875" style="55" customWidth="1"/>
    <col min="3342" max="3342" width="10.19921875" style="55" customWidth="1"/>
    <col min="3343" max="3343" width="10.8984375" style="55" customWidth="1"/>
    <col min="3344" max="3344" width="17.19921875" style="55" customWidth="1"/>
    <col min="3345" max="3345" width="7.296875" style="55" customWidth="1"/>
    <col min="3346" max="3346" width="11" style="55" customWidth="1"/>
    <col min="3347" max="3347" width="10.796875" style="55" customWidth="1"/>
    <col min="3348" max="3348" width="10.796875" style="55" bestFit="1" customWidth="1"/>
    <col min="3349" max="3349" width="11" style="55" customWidth="1"/>
    <col min="3350" max="3350" width="6.296875" style="55" customWidth="1"/>
    <col min="3351" max="3351" width="9.09765625" style="55"/>
    <col min="3352" max="3352" width="33.19921875" style="55" customWidth="1"/>
    <col min="3353" max="3589" width="9.09765625" style="55"/>
    <col min="3590" max="3590" width="5.19921875" style="55" customWidth="1"/>
    <col min="3591" max="3591" width="8" style="55" customWidth="1"/>
    <col min="3592" max="3592" width="44.296875" style="55" bestFit="1" customWidth="1"/>
    <col min="3593" max="3593" width="10.09765625" style="55" bestFit="1" customWidth="1"/>
    <col min="3594" max="3594" width="10.09765625" style="55" customWidth="1"/>
    <col min="3595" max="3595" width="10.19921875" style="55" customWidth="1"/>
    <col min="3596" max="3596" width="15.8984375" style="55" bestFit="1" customWidth="1"/>
    <col min="3597" max="3597" width="10.796875" style="55" customWidth="1"/>
    <col min="3598" max="3598" width="10.19921875" style="55" customWidth="1"/>
    <col min="3599" max="3599" width="10.8984375" style="55" customWidth="1"/>
    <col min="3600" max="3600" width="17.19921875" style="55" customWidth="1"/>
    <col min="3601" max="3601" width="7.296875" style="55" customWidth="1"/>
    <col min="3602" max="3602" width="11" style="55" customWidth="1"/>
    <col min="3603" max="3603" width="10.796875" style="55" customWidth="1"/>
    <col min="3604" max="3604" width="10.796875" style="55" bestFit="1" customWidth="1"/>
    <col min="3605" max="3605" width="11" style="55" customWidth="1"/>
    <col min="3606" max="3606" width="6.296875" style="55" customWidth="1"/>
    <col min="3607" max="3607" width="9.09765625" style="55"/>
    <col min="3608" max="3608" width="33.19921875" style="55" customWidth="1"/>
    <col min="3609" max="3845" width="9.09765625" style="55"/>
    <col min="3846" max="3846" width="5.19921875" style="55" customWidth="1"/>
    <col min="3847" max="3847" width="8" style="55" customWidth="1"/>
    <col min="3848" max="3848" width="44.296875" style="55" bestFit="1" customWidth="1"/>
    <col min="3849" max="3849" width="10.09765625" style="55" bestFit="1" customWidth="1"/>
    <col min="3850" max="3850" width="10.09765625" style="55" customWidth="1"/>
    <col min="3851" max="3851" width="10.19921875" style="55" customWidth="1"/>
    <col min="3852" max="3852" width="15.8984375" style="55" bestFit="1" customWidth="1"/>
    <col min="3853" max="3853" width="10.796875" style="55" customWidth="1"/>
    <col min="3854" max="3854" width="10.19921875" style="55" customWidth="1"/>
    <col min="3855" max="3855" width="10.8984375" style="55" customWidth="1"/>
    <col min="3856" max="3856" width="17.19921875" style="55" customWidth="1"/>
    <col min="3857" max="3857" width="7.296875" style="55" customWidth="1"/>
    <col min="3858" max="3858" width="11" style="55" customWidth="1"/>
    <col min="3859" max="3859" width="10.796875" style="55" customWidth="1"/>
    <col min="3860" max="3860" width="10.796875" style="55" bestFit="1" customWidth="1"/>
    <col min="3861" max="3861" width="11" style="55" customWidth="1"/>
    <col min="3862" max="3862" width="6.296875" style="55" customWidth="1"/>
    <col min="3863" max="3863" width="9.09765625" style="55"/>
    <col min="3864" max="3864" width="33.19921875" style="55" customWidth="1"/>
    <col min="3865" max="4101" width="9.09765625" style="55"/>
    <col min="4102" max="4102" width="5.19921875" style="55" customWidth="1"/>
    <col min="4103" max="4103" width="8" style="55" customWidth="1"/>
    <col min="4104" max="4104" width="44.296875" style="55" bestFit="1" customWidth="1"/>
    <col min="4105" max="4105" width="10.09765625" style="55" bestFit="1" customWidth="1"/>
    <col min="4106" max="4106" width="10.09765625" style="55" customWidth="1"/>
    <col min="4107" max="4107" width="10.19921875" style="55" customWidth="1"/>
    <col min="4108" max="4108" width="15.8984375" style="55" bestFit="1" customWidth="1"/>
    <col min="4109" max="4109" width="10.796875" style="55" customWidth="1"/>
    <col min="4110" max="4110" width="10.19921875" style="55" customWidth="1"/>
    <col min="4111" max="4111" width="10.8984375" style="55" customWidth="1"/>
    <col min="4112" max="4112" width="17.19921875" style="55" customWidth="1"/>
    <col min="4113" max="4113" width="7.296875" style="55" customWidth="1"/>
    <col min="4114" max="4114" width="11" style="55" customWidth="1"/>
    <col min="4115" max="4115" width="10.796875" style="55" customWidth="1"/>
    <col min="4116" max="4116" width="10.796875" style="55" bestFit="1" customWidth="1"/>
    <col min="4117" max="4117" width="11" style="55" customWidth="1"/>
    <col min="4118" max="4118" width="6.296875" style="55" customWidth="1"/>
    <col min="4119" max="4119" width="9.09765625" style="55"/>
    <col min="4120" max="4120" width="33.19921875" style="55" customWidth="1"/>
    <col min="4121" max="4357" width="9.09765625" style="55"/>
    <col min="4358" max="4358" width="5.19921875" style="55" customWidth="1"/>
    <col min="4359" max="4359" width="8" style="55" customWidth="1"/>
    <col min="4360" max="4360" width="44.296875" style="55" bestFit="1" customWidth="1"/>
    <col min="4361" max="4361" width="10.09765625" style="55" bestFit="1" customWidth="1"/>
    <col min="4362" max="4362" width="10.09765625" style="55" customWidth="1"/>
    <col min="4363" max="4363" width="10.19921875" style="55" customWidth="1"/>
    <col min="4364" max="4364" width="15.8984375" style="55" bestFit="1" customWidth="1"/>
    <col min="4365" max="4365" width="10.796875" style="55" customWidth="1"/>
    <col min="4366" max="4366" width="10.19921875" style="55" customWidth="1"/>
    <col min="4367" max="4367" width="10.8984375" style="55" customWidth="1"/>
    <col min="4368" max="4368" width="17.19921875" style="55" customWidth="1"/>
    <col min="4369" max="4369" width="7.296875" style="55" customWidth="1"/>
    <col min="4370" max="4370" width="11" style="55" customWidth="1"/>
    <col min="4371" max="4371" width="10.796875" style="55" customWidth="1"/>
    <col min="4372" max="4372" width="10.796875" style="55" bestFit="1" customWidth="1"/>
    <col min="4373" max="4373" width="11" style="55" customWidth="1"/>
    <col min="4374" max="4374" width="6.296875" style="55" customWidth="1"/>
    <col min="4375" max="4375" width="9.09765625" style="55"/>
    <col min="4376" max="4376" width="33.19921875" style="55" customWidth="1"/>
    <col min="4377" max="4613" width="9.09765625" style="55"/>
    <col min="4614" max="4614" width="5.19921875" style="55" customWidth="1"/>
    <col min="4615" max="4615" width="8" style="55" customWidth="1"/>
    <col min="4616" max="4616" width="44.296875" style="55" bestFit="1" customWidth="1"/>
    <col min="4617" max="4617" width="10.09765625" style="55" bestFit="1" customWidth="1"/>
    <col min="4618" max="4618" width="10.09765625" style="55" customWidth="1"/>
    <col min="4619" max="4619" width="10.19921875" style="55" customWidth="1"/>
    <col min="4620" max="4620" width="15.8984375" style="55" bestFit="1" customWidth="1"/>
    <col min="4621" max="4621" width="10.796875" style="55" customWidth="1"/>
    <col min="4622" max="4622" width="10.19921875" style="55" customWidth="1"/>
    <col min="4623" max="4623" width="10.8984375" style="55" customWidth="1"/>
    <col min="4624" max="4624" width="17.19921875" style="55" customWidth="1"/>
    <col min="4625" max="4625" width="7.296875" style="55" customWidth="1"/>
    <col min="4626" max="4626" width="11" style="55" customWidth="1"/>
    <col min="4627" max="4627" width="10.796875" style="55" customWidth="1"/>
    <col min="4628" max="4628" width="10.796875" style="55" bestFit="1" customWidth="1"/>
    <col min="4629" max="4629" width="11" style="55" customWidth="1"/>
    <col min="4630" max="4630" width="6.296875" style="55" customWidth="1"/>
    <col min="4631" max="4631" width="9.09765625" style="55"/>
    <col min="4632" max="4632" width="33.19921875" style="55" customWidth="1"/>
    <col min="4633" max="4869" width="9.09765625" style="55"/>
    <col min="4870" max="4870" width="5.19921875" style="55" customWidth="1"/>
    <col min="4871" max="4871" width="8" style="55" customWidth="1"/>
    <col min="4872" max="4872" width="44.296875" style="55" bestFit="1" customWidth="1"/>
    <col min="4873" max="4873" width="10.09765625" style="55" bestFit="1" customWidth="1"/>
    <col min="4874" max="4874" width="10.09765625" style="55" customWidth="1"/>
    <col min="4875" max="4875" width="10.19921875" style="55" customWidth="1"/>
    <col min="4876" max="4876" width="15.8984375" style="55" bestFit="1" customWidth="1"/>
    <col min="4877" max="4877" width="10.796875" style="55" customWidth="1"/>
    <col min="4878" max="4878" width="10.19921875" style="55" customWidth="1"/>
    <col min="4879" max="4879" width="10.8984375" style="55" customWidth="1"/>
    <col min="4880" max="4880" width="17.19921875" style="55" customWidth="1"/>
    <col min="4881" max="4881" width="7.296875" style="55" customWidth="1"/>
    <col min="4882" max="4882" width="11" style="55" customWidth="1"/>
    <col min="4883" max="4883" width="10.796875" style="55" customWidth="1"/>
    <col min="4884" max="4884" width="10.796875" style="55" bestFit="1" customWidth="1"/>
    <col min="4885" max="4885" width="11" style="55" customWidth="1"/>
    <col min="4886" max="4886" width="6.296875" style="55" customWidth="1"/>
    <col min="4887" max="4887" width="9.09765625" style="55"/>
    <col min="4888" max="4888" width="33.19921875" style="55" customWidth="1"/>
    <col min="4889" max="5125" width="9.09765625" style="55"/>
    <col min="5126" max="5126" width="5.19921875" style="55" customWidth="1"/>
    <col min="5127" max="5127" width="8" style="55" customWidth="1"/>
    <col min="5128" max="5128" width="44.296875" style="55" bestFit="1" customWidth="1"/>
    <col min="5129" max="5129" width="10.09765625" style="55" bestFit="1" customWidth="1"/>
    <col min="5130" max="5130" width="10.09765625" style="55" customWidth="1"/>
    <col min="5131" max="5131" width="10.19921875" style="55" customWidth="1"/>
    <col min="5132" max="5132" width="15.8984375" style="55" bestFit="1" customWidth="1"/>
    <col min="5133" max="5133" width="10.796875" style="55" customWidth="1"/>
    <col min="5134" max="5134" width="10.19921875" style="55" customWidth="1"/>
    <col min="5135" max="5135" width="10.8984375" style="55" customWidth="1"/>
    <col min="5136" max="5136" width="17.19921875" style="55" customWidth="1"/>
    <col min="5137" max="5137" width="7.296875" style="55" customWidth="1"/>
    <col min="5138" max="5138" width="11" style="55" customWidth="1"/>
    <col min="5139" max="5139" width="10.796875" style="55" customWidth="1"/>
    <col min="5140" max="5140" width="10.796875" style="55" bestFit="1" customWidth="1"/>
    <col min="5141" max="5141" width="11" style="55" customWidth="1"/>
    <col min="5142" max="5142" width="6.296875" style="55" customWidth="1"/>
    <col min="5143" max="5143" width="9.09765625" style="55"/>
    <col min="5144" max="5144" width="33.19921875" style="55" customWidth="1"/>
    <col min="5145" max="5381" width="9.09765625" style="55"/>
    <col min="5382" max="5382" width="5.19921875" style="55" customWidth="1"/>
    <col min="5383" max="5383" width="8" style="55" customWidth="1"/>
    <col min="5384" max="5384" width="44.296875" style="55" bestFit="1" customWidth="1"/>
    <col min="5385" max="5385" width="10.09765625" style="55" bestFit="1" customWidth="1"/>
    <col min="5386" max="5386" width="10.09765625" style="55" customWidth="1"/>
    <col min="5387" max="5387" width="10.19921875" style="55" customWidth="1"/>
    <col min="5388" max="5388" width="15.8984375" style="55" bestFit="1" customWidth="1"/>
    <col min="5389" max="5389" width="10.796875" style="55" customWidth="1"/>
    <col min="5390" max="5390" width="10.19921875" style="55" customWidth="1"/>
    <col min="5391" max="5391" width="10.8984375" style="55" customWidth="1"/>
    <col min="5392" max="5392" width="17.19921875" style="55" customWidth="1"/>
    <col min="5393" max="5393" width="7.296875" style="55" customWidth="1"/>
    <col min="5394" max="5394" width="11" style="55" customWidth="1"/>
    <col min="5395" max="5395" width="10.796875" style="55" customWidth="1"/>
    <col min="5396" max="5396" width="10.796875" style="55" bestFit="1" customWidth="1"/>
    <col min="5397" max="5397" width="11" style="55" customWidth="1"/>
    <col min="5398" max="5398" width="6.296875" style="55" customWidth="1"/>
    <col min="5399" max="5399" width="9.09765625" style="55"/>
    <col min="5400" max="5400" width="33.19921875" style="55" customWidth="1"/>
    <col min="5401" max="5637" width="9.09765625" style="55"/>
    <col min="5638" max="5638" width="5.19921875" style="55" customWidth="1"/>
    <col min="5639" max="5639" width="8" style="55" customWidth="1"/>
    <col min="5640" max="5640" width="44.296875" style="55" bestFit="1" customWidth="1"/>
    <col min="5641" max="5641" width="10.09765625" style="55" bestFit="1" customWidth="1"/>
    <col min="5642" max="5642" width="10.09765625" style="55" customWidth="1"/>
    <col min="5643" max="5643" width="10.19921875" style="55" customWidth="1"/>
    <col min="5644" max="5644" width="15.8984375" style="55" bestFit="1" customWidth="1"/>
    <col min="5645" max="5645" width="10.796875" style="55" customWidth="1"/>
    <col min="5646" max="5646" width="10.19921875" style="55" customWidth="1"/>
    <col min="5647" max="5647" width="10.8984375" style="55" customWidth="1"/>
    <col min="5648" max="5648" width="17.19921875" style="55" customWidth="1"/>
    <col min="5649" max="5649" width="7.296875" style="55" customWidth="1"/>
    <col min="5650" max="5650" width="11" style="55" customWidth="1"/>
    <col min="5651" max="5651" width="10.796875" style="55" customWidth="1"/>
    <col min="5652" max="5652" width="10.796875" style="55" bestFit="1" customWidth="1"/>
    <col min="5653" max="5653" width="11" style="55" customWidth="1"/>
    <col min="5654" max="5654" width="6.296875" style="55" customWidth="1"/>
    <col min="5655" max="5655" width="9.09765625" style="55"/>
    <col min="5656" max="5656" width="33.19921875" style="55" customWidth="1"/>
    <col min="5657" max="5893" width="9.09765625" style="55"/>
    <col min="5894" max="5894" width="5.19921875" style="55" customWidth="1"/>
    <col min="5895" max="5895" width="8" style="55" customWidth="1"/>
    <col min="5896" max="5896" width="44.296875" style="55" bestFit="1" customWidth="1"/>
    <col min="5897" max="5897" width="10.09765625" style="55" bestFit="1" customWidth="1"/>
    <col min="5898" max="5898" width="10.09765625" style="55" customWidth="1"/>
    <col min="5899" max="5899" width="10.19921875" style="55" customWidth="1"/>
    <col min="5900" max="5900" width="15.8984375" style="55" bestFit="1" customWidth="1"/>
    <col min="5901" max="5901" width="10.796875" style="55" customWidth="1"/>
    <col min="5902" max="5902" width="10.19921875" style="55" customWidth="1"/>
    <col min="5903" max="5903" width="10.8984375" style="55" customWidth="1"/>
    <col min="5904" max="5904" width="17.19921875" style="55" customWidth="1"/>
    <col min="5905" max="5905" width="7.296875" style="55" customWidth="1"/>
    <col min="5906" max="5906" width="11" style="55" customWidth="1"/>
    <col min="5907" max="5907" width="10.796875" style="55" customWidth="1"/>
    <col min="5908" max="5908" width="10.796875" style="55" bestFit="1" customWidth="1"/>
    <col min="5909" max="5909" width="11" style="55" customWidth="1"/>
    <col min="5910" max="5910" width="6.296875" style="55" customWidth="1"/>
    <col min="5911" max="5911" width="9.09765625" style="55"/>
    <col min="5912" max="5912" width="33.19921875" style="55" customWidth="1"/>
    <col min="5913" max="6149" width="9.09765625" style="55"/>
    <col min="6150" max="6150" width="5.19921875" style="55" customWidth="1"/>
    <col min="6151" max="6151" width="8" style="55" customWidth="1"/>
    <col min="6152" max="6152" width="44.296875" style="55" bestFit="1" customWidth="1"/>
    <col min="6153" max="6153" width="10.09765625" style="55" bestFit="1" customWidth="1"/>
    <col min="6154" max="6154" width="10.09765625" style="55" customWidth="1"/>
    <col min="6155" max="6155" width="10.19921875" style="55" customWidth="1"/>
    <col min="6156" max="6156" width="15.8984375" style="55" bestFit="1" customWidth="1"/>
    <col min="6157" max="6157" width="10.796875" style="55" customWidth="1"/>
    <col min="6158" max="6158" width="10.19921875" style="55" customWidth="1"/>
    <col min="6159" max="6159" width="10.8984375" style="55" customWidth="1"/>
    <col min="6160" max="6160" width="17.19921875" style="55" customWidth="1"/>
    <col min="6161" max="6161" width="7.296875" style="55" customWidth="1"/>
    <col min="6162" max="6162" width="11" style="55" customWidth="1"/>
    <col min="6163" max="6163" width="10.796875" style="55" customWidth="1"/>
    <col min="6164" max="6164" width="10.796875" style="55" bestFit="1" customWidth="1"/>
    <col min="6165" max="6165" width="11" style="55" customWidth="1"/>
    <col min="6166" max="6166" width="6.296875" style="55" customWidth="1"/>
    <col min="6167" max="6167" width="9.09765625" style="55"/>
    <col min="6168" max="6168" width="33.19921875" style="55" customWidth="1"/>
    <col min="6169" max="6405" width="9.09765625" style="55"/>
    <col min="6406" max="6406" width="5.19921875" style="55" customWidth="1"/>
    <col min="6407" max="6407" width="8" style="55" customWidth="1"/>
    <col min="6408" max="6408" width="44.296875" style="55" bestFit="1" customWidth="1"/>
    <col min="6409" max="6409" width="10.09765625" style="55" bestFit="1" customWidth="1"/>
    <col min="6410" max="6410" width="10.09765625" style="55" customWidth="1"/>
    <col min="6411" max="6411" width="10.19921875" style="55" customWidth="1"/>
    <col min="6412" max="6412" width="15.8984375" style="55" bestFit="1" customWidth="1"/>
    <col min="6413" max="6413" width="10.796875" style="55" customWidth="1"/>
    <col min="6414" max="6414" width="10.19921875" style="55" customWidth="1"/>
    <col min="6415" max="6415" width="10.8984375" style="55" customWidth="1"/>
    <col min="6416" max="6416" width="17.19921875" style="55" customWidth="1"/>
    <col min="6417" max="6417" width="7.296875" style="55" customWidth="1"/>
    <col min="6418" max="6418" width="11" style="55" customWidth="1"/>
    <col min="6419" max="6419" width="10.796875" style="55" customWidth="1"/>
    <col min="6420" max="6420" width="10.796875" style="55" bestFit="1" customWidth="1"/>
    <col min="6421" max="6421" width="11" style="55" customWidth="1"/>
    <col min="6422" max="6422" width="6.296875" style="55" customWidth="1"/>
    <col min="6423" max="6423" width="9.09765625" style="55"/>
    <col min="6424" max="6424" width="33.19921875" style="55" customWidth="1"/>
    <col min="6425" max="6661" width="9.09765625" style="55"/>
    <col min="6662" max="6662" width="5.19921875" style="55" customWidth="1"/>
    <col min="6663" max="6663" width="8" style="55" customWidth="1"/>
    <col min="6664" max="6664" width="44.296875" style="55" bestFit="1" customWidth="1"/>
    <col min="6665" max="6665" width="10.09765625" style="55" bestFit="1" customWidth="1"/>
    <col min="6666" max="6666" width="10.09765625" style="55" customWidth="1"/>
    <col min="6667" max="6667" width="10.19921875" style="55" customWidth="1"/>
    <col min="6668" max="6668" width="15.8984375" style="55" bestFit="1" customWidth="1"/>
    <col min="6669" max="6669" width="10.796875" style="55" customWidth="1"/>
    <col min="6670" max="6670" width="10.19921875" style="55" customWidth="1"/>
    <col min="6671" max="6671" width="10.8984375" style="55" customWidth="1"/>
    <col min="6672" max="6672" width="17.19921875" style="55" customWidth="1"/>
    <col min="6673" max="6673" width="7.296875" style="55" customWidth="1"/>
    <col min="6674" max="6674" width="11" style="55" customWidth="1"/>
    <col min="6675" max="6675" width="10.796875" style="55" customWidth="1"/>
    <col min="6676" max="6676" width="10.796875" style="55" bestFit="1" customWidth="1"/>
    <col min="6677" max="6677" width="11" style="55" customWidth="1"/>
    <col min="6678" max="6678" width="6.296875" style="55" customWidth="1"/>
    <col min="6679" max="6679" width="9.09765625" style="55"/>
    <col min="6680" max="6680" width="33.19921875" style="55" customWidth="1"/>
    <col min="6681" max="6917" width="9.09765625" style="55"/>
    <col min="6918" max="6918" width="5.19921875" style="55" customWidth="1"/>
    <col min="6919" max="6919" width="8" style="55" customWidth="1"/>
    <col min="6920" max="6920" width="44.296875" style="55" bestFit="1" customWidth="1"/>
    <col min="6921" max="6921" width="10.09765625" style="55" bestFit="1" customWidth="1"/>
    <col min="6922" max="6922" width="10.09765625" style="55" customWidth="1"/>
    <col min="6923" max="6923" width="10.19921875" style="55" customWidth="1"/>
    <col min="6924" max="6924" width="15.8984375" style="55" bestFit="1" customWidth="1"/>
    <col min="6925" max="6925" width="10.796875" style="55" customWidth="1"/>
    <col min="6926" max="6926" width="10.19921875" style="55" customWidth="1"/>
    <col min="6927" max="6927" width="10.8984375" style="55" customWidth="1"/>
    <col min="6928" max="6928" width="17.19921875" style="55" customWidth="1"/>
    <col min="6929" max="6929" width="7.296875" style="55" customWidth="1"/>
    <col min="6930" max="6930" width="11" style="55" customWidth="1"/>
    <col min="6931" max="6931" width="10.796875" style="55" customWidth="1"/>
    <col min="6932" max="6932" width="10.796875" style="55" bestFit="1" customWidth="1"/>
    <col min="6933" max="6933" width="11" style="55" customWidth="1"/>
    <col min="6934" max="6934" width="6.296875" style="55" customWidth="1"/>
    <col min="6935" max="6935" width="9.09765625" style="55"/>
    <col min="6936" max="6936" width="33.19921875" style="55" customWidth="1"/>
    <col min="6937" max="7173" width="9.09765625" style="55"/>
    <col min="7174" max="7174" width="5.19921875" style="55" customWidth="1"/>
    <col min="7175" max="7175" width="8" style="55" customWidth="1"/>
    <col min="7176" max="7176" width="44.296875" style="55" bestFit="1" customWidth="1"/>
    <col min="7177" max="7177" width="10.09765625" style="55" bestFit="1" customWidth="1"/>
    <col min="7178" max="7178" width="10.09765625" style="55" customWidth="1"/>
    <col min="7179" max="7179" width="10.19921875" style="55" customWidth="1"/>
    <col min="7180" max="7180" width="15.8984375" style="55" bestFit="1" customWidth="1"/>
    <col min="7181" max="7181" width="10.796875" style="55" customWidth="1"/>
    <col min="7182" max="7182" width="10.19921875" style="55" customWidth="1"/>
    <col min="7183" max="7183" width="10.8984375" style="55" customWidth="1"/>
    <col min="7184" max="7184" width="17.19921875" style="55" customWidth="1"/>
    <col min="7185" max="7185" width="7.296875" style="55" customWidth="1"/>
    <col min="7186" max="7186" width="11" style="55" customWidth="1"/>
    <col min="7187" max="7187" width="10.796875" style="55" customWidth="1"/>
    <col min="7188" max="7188" width="10.796875" style="55" bestFit="1" customWidth="1"/>
    <col min="7189" max="7189" width="11" style="55" customWidth="1"/>
    <col min="7190" max="7190" width="6.296875" style="55" customWidth="1"/>
    <col min="7191" max="7191" width="9.09765625" style="55"/>
    <col min="7192" max="7192" width="33.19921875" style="55" customWidth="1"/>
    <col min="7193" max="7429" width="9.09765625" style="55"/>
    <col min="7430" max="7430" width="5.19921875" style="55" customWidth="1"/>
    <col min="7431" max="7431" width="8" style="55" customWidth="1"/>
    <col min="7432" max="7432" width="44.296875" style="55" bestFit="1" customWidth="1"/>
    <col min="7433" max="7433" width="10.09765625" style="55" bestFit="1" customWidth="1"/>
    <col min="7434" max="7434" width="10.09765625" style="55" customWidth="1"/>
    <col min="7435" max="7435" width="10.19921875" style="55" customWidth="1"/>
    <col min="7436" max="7436" width="15.8984375" style="55" bestFit="1" customWidth="1"/>
    <col min="7437" max="7437" width="10.796875" style="55" customWidth="1"/>
    <col min="7438" max="7438" width="10.19921875" style="55" customWidth="1"/>
    <col min="7439" max="7439" width="10.8984375" style="55" customWidth="1"/>
    <col min="7440" max="7440" width="17.19921875" style="55" customWidth="1"/>
    <col min="7441" max="7441" width="7.296875" style="55" customWidth="1"/>
    <col min="7442" max="7442" width="11" style="55" customWidth="1"/>
    <col min="7443" max="7443" width="10.796875" style="55" customWidth="1"/>
    <col min="7444" max="7444" width="10.796875" style="55" bestFit="1" customWidth="1"/>
    <col min="7445" max="7445" width="11" style="55" customWidth="1"/>
    <col min="7446" max="7446" width="6.296875" style="55" customWidth="1"/>
    <col min="7447" max="7447" width="9.09765625" style="55"/>
    <col min="7448" max="7448" width="33.19921875" style="55" customWidth="1"/>
    <col min="7449" max="7685" width="9.09765625" style="55"/>
    <col min="7686" max="7686" width="5.19921875" style="55" customWidth="1"/>
    <col min="7687" max="7687" width="8" style="55" customWidth="1"/>
    <col min="7688" max="7688" width="44.296875" style="55" bestFit="1" customWidth="1"/>
    <col min="7689" max="7689" width="10.09765625" style="55" bestFit="1" customWidth="1"/>
    <col min="7690" max="7690" width="10.09765625" style="55" customWidth="1"/>
    <col min="7691" max="7691" width="10.19921875" style="55" customWidth="1"/>
    <col min="7692" max="7692" width="15.8984375" style="55" bestFit="1" customWidth="1"/>
    <col min="7693" max="7693" width="10.796875" style="55" customWidth="1"/>
    <col min="7694" max="7694" width="10.19921875" style="55" customWidth="1"/>
    <col min="7695" max="7695" width="10.8984375" style="55" customWidth="1"/>
    <col min="7696" max="7696" width="17.19921875" style="55" customWidth="1"/>
    <col min="7697" max="7697" width="7.296875" style="55" customWidth="1"/>
    <col min="7698" max="7698" width="11" style="55" customWidth="1"/>
    <col min="7699" max="7699" width="10.796875" style="55" customWidth="1"/>
    <col min="7700" max="7700" width="10.796875" style="55" bestFit="1" customWidth="1"/>
    <col min="7701" max="7701" width="11" style="55" customWidth="1"/>
    <col min="7702" max="7702" width="6.296875" style="55" customWidth="1"/>
    <col min="7703" max="7703" width="9.09765625" style="55"/>
    <col min="7704" max="7704" width="33.19921875" style="55" customWidth="1"/>
    <col min="7705" max="7941" width="9.09765625" style="55"/>
    <col min="7942" max="7942" width="5.19921875" style="55" customWidth="1"/>
    <col min="7943" max="7943" width="8" style="55" customWidth="1"/>
    <col min="7944" max="7944" width="44.296875" style="55" bestFit="1" customWidth="1"/>
    <col min="7945" max="7945" width="10.09765625" style="55" bestFit="1" customWidth="1"/>
    <col min="7946" max="7946" width="10.09765625" style="55" customWidth="1"/>
    <col min="7947" max="7947" width="10.19921875" style="55" customWidth="1"/>
    <col min="7948" max="7948" width="15.8984375" style="55" bestFit="1" customWidth="1"/>
    <col min="7949" max="7949" width="10.796875" style="55" customWidth="1"/>
    <col min="7950" max="7950" width="10.19921875" style="55" customWidth="1"/>
    <col min="7951" max="7951" width="10.8984375" style="55" customWidth="1"/>
    <col min="7952" max="7952" width="17.19921875" style="55" customWidth="1"/>
    <col min="7953" max="7953" width="7.296875" style="55" customWidth="1"/>
    <col min="7954" max="7954" width="11" style="55" customWidth="1"/>
    <col min="7955" max="7955" width="10.796875" style="55" customWidth="1"/>
    <col min="7956" max="7956" width="10.796875" style="55" bestFit="1" customWidth="1"/>
    <col min="7957" max="7957" width="11" style="55" customWidth="1"/>
    <col min="7958" max="7958" width="6.296875" style="55" customWidth="1"/>
    <col min="7959" max="7959" width="9.09765625" style="55"/>
    <col min="7960" max="7960" width="33.19921875" style="55" customWidth="1"/>
    <col min="7961" max="8197" width="9.09765625" style="55"/>
    <col min="8198" max="8198" width="5.19921875" style="55" customWidth="1"/>
    <col min="8199" max="8199" width="8" style="55" customWidth="1"/>
    <col min="8200" max="8200" width="44.296875" style="55" bestFit="1" customWidth="1"/>
    <col min="8201" max="8201" width="10.09765625" style="55" bestFit="1" customWidth="1"/>
    <col min="8202" max="8202" width="10.09765625" style="55" customWidth="1"/>
    <col min="8203" max="8203" width="10.19921875" style="55" customWidth="1"/>
    <col min="8204" max="8204" width="15.8984375" style="55" bestFit="1" customWidth="1"/>
    <col min="8205" max="8205" width="10.796875" style="55" customWidth="1"/>
    <col min="8206" max="8206" width="10.19921875" style="55" customWidth="1"/>
    <col min="8207" max="8207" width="10.8984375" style="55" customWidth="1"/>
    <col min="8208" max="8208" width="17.19921875" style="55" customWidth="1"/>
    <col min="8209" max="8209" width="7.296875" style="55" customWidth="1"/>
    <col min="8210" max="8210" width="11" style="55" customWidth="1"/>
    <col min="8211" max="8211" width="10.796875" style="55" customWidth="1"/>
    <col min="8212" max="8212" width="10.796875" style="55" bestFit="1" customWidth="1"/>
    <col min="8213" max="8213" width="11" style="55" customWidth="1"/>
    <col min="8214" max="8214" width="6.296875" style="55" customWidth="1"/>
    <col min="8215" max="8215" width="9.09765625" style="55"/>
    <col min="8216" max="8216" width="33.19921875" style="55" customWidth="1"/>
    <col min="8217" max="8453" width="9.09765625" style="55"/>
    <col min="8454" max="8454" width="5.19921875" style="55" customWidth="1"/>
    <col min="8455" max="8455" width="8" style="55" customWidth="1"/>
    <col min="8456" max="8456" width="44.296875" style="55" bestFit="1" customWidth="1"/>
    <col min="8457" max="8457" width="10.09765625" style="55" bestFit="1" customWidth="1"/>
    <col min="8458" max="8458" width="10.09765625" style="55" customWidth="1"/>
    <col min="8459" max="8459" width="10.19921875" style="55" customWidth="1"/>
    <col min="8460" max="8460" width="15.8984375" style="55" bestFit="1" customWidth="1"/>
    <col min="8461" max="8461" width="10.796875" style="55" customWidth="1"/>
    <col min="8462" max="8462" width="10.19921875" style="55" customWidth="1"/>
    <col min="8463" max="8463" width="10.8984375" style="55" customWidth="1"/>
    <col min="8464" max="8464" width="17.19921875" style="55" customWidth="1"/>
    <col min="8465" max="8465" width="7.296875" style="55" customWidth="1"/>
    <col min="8466" max="8466" width="11" style="55" customWidth="1"/>
    <col min="8467" max="8467" width="10.796875" style="55" customWidth="1"/>
    <col min="8468" max="8468" width="10.796875" style="55" bestFit="1" customWidth="1"/>
    <col min="8469" max="8469" width="11" style="55" customWidth="1"/>
    <col min="8470" max="8470" width="6.296875" style="55" customWidth="1"/>
    <col min="8471" max="8471" width="9.09765625" style="55"/>
    <col min="8472" max="8472" width="33.19921875" style="55" customWidth="1"/>
    <col min="8473" max="8709" width="9.09765625" style="55"/>
    <col min="8710" max="8710" width="5.19921875" style="55" customWidth="1"/>
    <col min="8711" max="8711" width="8" style="55" customWidth="1"/>
    <col min="8712" max="8712" width="44.296875" style="55" bestFit="1" customWidth="1"/>
    <col min="8713" max="8713" width="10.09765625" style="55" bestFit="1" customWidth="1"/>
    <col min="8714" max="8714" width="10.09765625" style="55" customWidth="1"/>
    <col min="8715" max="8715" width="10.19921875" style="55" customWidth="1"/>
    <col min="8716" max="8716" width="15.8984375" style="55" bestFit="1" customWidth="1"/>
    <col min="8717" max="8717" width="10.796875" style="55" customWidth="1"/>
    <col min="8718" max="8718" width="10.19921875" style="55" customWidth="1"/>
    <col min="8719" max="8719" width="10.8984375" style="55" customWidth="1"/>
    <col min="8720" max="8720" width="17.19921875" style="55" customWidth="1"/>
    <col min="8721" max="8721" width="7.296875" style="55" customWidth="1"/>
    <col min="8722" max="8722" width="11" style="55" customWidth="1"/>
    <col min="8723" max="8723" width="10.796875" style="55" customWidth="1"/>
    <col min="8724" max="8724" width="10.796875" style="55" bestFit="1" customWidth="1"/>
    <col min="8725" max="8725" width="11" style="55" customWidth="1"/>
    <col min="8726" max="8726" width="6.296875" style="55" customWidth="1"/>
    <col min="8727" max="8727" width="9.09765625" style="55"/>
    <col min="8728" max="8728" width="33.19921875" style="55" customWidth="1"/>
    <col min="8729" max="8965" width="9.09765625" style="55"/>
    <col min="8966" max="8966" width="5.19921875" style="55" customWidth="1"/>
    <col min="8967" max="8967" width="8" style="55" customWidth="1"/>
    <col min="8968" max="8968" width="44.296875" style="55" bestFit="1" customWidth="1"/>
    <col min="8969" max="8969" width="10.09765625" style="55" bestFit="1" customWidth="1"/>
    <col min="8970" max="8970" width="10.09765625" style="55" customWidth="1"/>
    <col min="8971" max="8971" width="10.19921875" style="55" customWidth="1"/>
    <col min="8972" max="8972" width="15.8984375" style="55" bestFit="1" customWidth="1"/>
    <col min="8973" max="8973" width="10.796875" style="55" customWidth="1"/>
    <col min="8974" max="8974" width="10.19921875" style="55" customWidth="1"/>
    <col min="8975" max="8975" width="10.8984375" style="55" customWidth="1"/>
    <col min="8976" max="8976" width="17.19921875" style="55" customWidth="1"/>
    <col min="8977" max="8977" width="7.296875" style="55" customWidth="1"/>
    <col min="8978" max="8978" width="11" style="55" customWidth="1"/>
    <col min="8979" max="8979" width="10.796875" style="55" customWidth="1"/>
    <col min="8980" max="8980" width="10.796875" style="55" bestFit="1" customWidth="1"/>
    <col min="8981" max="8981" width="11" style="55" customWidth="1"/>
    <col min="8982" max="8982" width="6.296875" style="55" customWidth="1"/>
    <col min="8983" max="8983" width="9.09765625" style="55"/>
    <col min="8984" max="8984" width="33.19921875" style="55" customWidth="1"/>
    <col min="8985" max="9221" width="9.09765625" style="55"/>
    <col min="9222" max="9222" width="5.19921875" style="55" customWidth="1"/>
    <col min="9223" max="9223" width="8" style="55" customWidth="1"/>
    <col min="9224" max="9224" width="44.296875" style="55" bestFit="1" customWidth="1"/>
    <col min="9225" max="9225" width="10.09765625" style="55" bestFit="1" customWidth="1"/>
    <col min="9226" max="9226" width="10.09765625" style="55" customWidth="1"/>
    <col min="9227" max="9227" width="10.19921875" style="55" customWidth="1"/>
    <col min="9228" max="9228" width="15.8984375" style="55" bestFit="1" customWidth="1"/>
    <col min="9229" max="9229" width="10.796875" style="55" customWidth="1"/>
    <col min="9230" max="9230" width="10.19921875" style="55" customWidth="1"/>
    <col min="9231" max="9231" width="10.8984375" style="55" customWidth="1"/>
    <col min="9232" max="9232" width="17.19921875" style="55" customWidth="1"/>
    <col min="9233" max="9233" width="7.296875" style="55" customWidth="1"/>
    <col min="9234" max="9234" width="11" style="55" customWidth="1"/>
    <col min="9235" max="9235" width="10.796875" style="55" customWidth="1"/>
    <col min="9236" max="9236" width="10.796875" style="55" bestFit="1" customWidth="1"/>
    <col min="9237" max="9237" width="11" style="55" customWidth="1"/>
    <col min="9238" max="9238" width="6.296875" style="55" customWidth="1"/>
    <col min="9239" max="9239" width="9.09765625" style="55"/>
    <col min="9240" max="9240" width="33.19921875" style="55" customWidth="1"/>
    <col min="9241" max="9477" width="9.09765625" style="55"/>
    <col min="9478" max="9478" width="5.19921875" style="55" customWidth="1"/>
    <col min="9479" max="9479" width="8" style="55" customWidth="1"/>
    <col min="9480" max="9480" width="44.296875" style="55" bestFit="1" customWidth="1"/>
    <col min="9481" max="9481" width="10.09765625" style="55" bestFit="1" customWidth="1"/>
    <col min="9482" max="9482" width="10.09765625" style="55" customWidth="1"/>
    <col min="9483" max="9483" width="10.19921875" style="55" customWidth="1"/>
    <col min="9484" max="9484" width="15.8984375" style="55" bestFit="1" customWidth="1"/>
    <col min="9485" max="9485" width="10.796875" style="55" customWidth="1"/>
    <col min="9486" max="9486" width="10.19921875" style="55" customWidth="1"/>
    <col min="9487" max="9487" width="10.8984375" style="55" customWidth="1"/>
    <col min="9488" max="9488" width="17.19921875" style="55" customWidth="1"/>
    <col min="9489" max="9489" width="7.296875" style="55" customWidth="1"/>
    <col min="9490" max="9490" width="11" style="55" customWidth="1"/>
    <col min="9491" max="9491" width="10.796875" style="55" customWidth="1"/>
    <col min="9492" max="9492" width="10.796875" style="55" bestFit="1" customWidth="1"/>
    <col min="9493" max="9493" width="11" style="55" customWidth="1"/>
    <col min="9494" max="9494" width="6.296875" style="55" customWidth="1"/>
    <col min="9495" max="9495" width="9.09765625" style="55"/>
    <col min="9496" max="9496" width="33.19921875" style="55" customWidth="1"/>
    <col min="9497" max="9733" width="9.09765625" style="55"/>
    <col min="9734" max="9734" width="5.19921875" style="55" customWidth="1"/>
    <col min="9735" max="9735" width="8" style="55" customWidth="1"/>
    <col min="9736" max="9736" width="44.296875" style="55" bestFit="1" customWidth="1"/>
    <col min="9737" max="9737" width="10.09765625" style="55" bestFit="1" customWidth="1"/>
    <col min="9738" max="9738" width="10.09765625" style="55" customWidth="1"/>
    <col min="9739" max="9739" width="10.19921875" style="55" customWidth="1"/>
    <col min="9740" max="9740" width="15.8984375" style="55" bestFit="1" customWidth="1"/>
    <col min="9741" max="9741" width="10.796875" style="55" customWidth="1"/>
    <col min="9742" max="9742" width="10.19921875" style="55" customWidth="1"/>
    <col min="9743" max="9743" width="10.8984375" style="55" customWidth="1"/>
    <col min="9744" max="9744" width="17.19921875" style="55" customWidth="1"/>
    <col min="9745" max="9745" width="7.296875" style="55" customWidth="1"/>
    <col min="9746" max="9746" width="11" style="55" customWidth="1"/>
    <col min="9747" max="9747" width="10.796875" style="55" customWidth="1"/>
    <col min="9748" max="9748" width="10.796875" style="55" bestFit="1" customWidth="1"/>
    <col min="9749" max="9749" width="11" style="55" customWidth="1"/>
    <col min="9750" max="9750" width="6.296875" style="55" customWidth="1"/>
    <col min="9751" max="9751" width="9.09765625" style="55"/>
    <col min="9752" max="9752" width="33.19921875" style="55" customWidth="1"/>
    <col min="9753" max="9989" width="9.09765625" style="55"/>
    <col min="9990" max="9990" width="5.19921875" style="55" customWidth="1"/>
    <col min="9991" max="9991" width="8" style="55" customWidth="1"/>
    <col min="9992" max="9992" width="44.296875" style="55" bestFit="1" customWidth="1"/>
    <col min="9993" max="9993" width="10.09765625" style="55" bestFit="1" customWidth="1"/>
    <col min="9994" max="9994" width="10.09765625" style="55" customWidth="1"/>
    <col min="9995" max="9995" width="10.19921875" style="55" customWidth="1"/>
    <col min="9996" max="9996" width="15.8984375" style="55" bestFit="1" customWidth="1"/>
    <col min="9997" max="9997" width="10.796875" style="55" customWidth="1"/>
    <col min="9998" max="9998" width="10.19921875" style="55" customWidth="1"/>
    <col min="9999" max="9999" width="10.8984375" style="55" customWidth="1"/>
    <col min="10000" max="10000" width="17.19921875" style="55" customWidth="1"/>
    <col min="10001" max="10001" width="7.296875" style="55" customWidth="1"/>
    <col min="10002" max="10002" width="11" style="55" customWidth="1"/>
    <col min="10003" max="10003" width="10.796875" style="55" customWidth="1"/>
    <col min="10004" max="10004" width="10.796875" style="55" bestFit="1" customWidth="1"/>
    <col min="10005" max="10005" width="11" style="55" customWidth="1"/>
    <col min="10006" max="10006" width="6.296875" style="55" customWidth="1"/>
    <col min="10007" max="10007" width="9.09765625" style="55"/>
    <col min="10008" max="10008" width="33.19921875" style="55" customWidth="1"/>
    <col min="10009" max="10245" width="9.09765625" style="55"/>
    <col min="10246" max="10246" width="5.19921875" style="55" customWidth="1"/>
    <col min="10247" max="10247" width="8" style="55" customWidth="1"/>
    <col min="10248" max="10248" width="44.296875" style="55" bestFit="1" customWidth="1"/>
    <col min="10249" max="10249" width="10.09765625" style="55" bestFit="1" customWidth="1"/>
    <col min="10250" max="10250" width="10.09765625" style="55" customWidth="1"/>
    <col min="10251" max="10251" width="10.19921875" style="55" customWidth="1"/>
    <col min="10252" max="10252" width="15.8984375" style="55" bestFit="1" customWidth="1"/>
    <col min="10253" max="10253" width="10.796875" style="55" customWidth="1"/>
    <col min="10254" max="10254" width="10.19921875" style="55" customWidth="1"/>
    <col min="10255" max="10255" width="10.8984375" style="55" customWidth="1"/>
    <col min="10256" max="10256" width="17.19921875" style="55" customWidth="1"/>
    <col min="10257" max="10257" width="7.296875" style="55" customWidth="1"/>
    <col min="10258" max="10258" width="11" style="55" customWidth="1"/>
    <col min="10259" max="10259" width="10.796875" style="55" customWidth="1"/>
    <col min="10260" max="10260" width="10.796875" style="55" bestFit="1" customWidth="1"/>
    <col min="10261" max="10261" width="11" style="55" customWidth="1"/>
    <col min="10262" max="10262" width="6.296875" style="55" customWidth="1"/>
    <col min="10263" max="10263" width="9.09765625" style="55"/>
    <col min="10264" max="10264" width="33.19921875" style="55" customWidth="1"/>
    <col min="10265" max="10501" width="9.09765625" style="55"/>
    <col min="10502" max="10502" width="5.19921875" style="55" customWidth="1"/>
    <col min="10503" max="10503" width="8" style="55" customWidth="1"/>
    <col min="10504" max="10504" width="44.296875" style="55" bestFit="1" customWidth="1"/>
    <col min="10505" max="10505" width="10.09765625" style="55" bestFit="1" customWidth="1"/>
    <col min="10506" max="10506" width="10.09765625" style="55" customWidth="1"/>
    <col min="10507" max="10507" width="10.19921875" style="55" customWidth="1"/>
    <col min="10508" max="10508" width="15.8984375" style="55" bestFit="1" customWidth="1"/>
    <col min="10509" max="10509" width="10.796875" style="55" customWidth="1"/>
    <col min="10510" max="10510" width="10.19921875" style="55" customWidth="1"/>
    <col min="10511" max="10511" width="10.8984375" style="55" customWidth="1"/>
    <col min="10512" max="10512" width="17.19921875" style="55" customWidth="1"/>
    <col min="10513" max="10513" width="7.296875" style="55" customWidth="1"/>
    <col min="10514" max="10514" width="11" style="55" customWidth="1"/>
    <col min="10515" max="10515" width="10.796875" style="55" customWidth="1"/>
    <col min="10516" max="10516" width="10.796875" style="55" bestFit="1" customWidth="1"/>
    <col min="10517" max="10517" width="11" style="55" customWidth="1"/>
    <col min="10518" max="10518" width="6.296875" style="55" customWidth="1"/>
    <col min="10519" max="10519" width="9.09765625" style="55"/>
    <col min="10520" max="10520" width="33.19921875" style="55" customWidth="1"/>
    <col min="10521" max="10757" width="9.09765625" style="55"/>
    <col min="10758" max="10758" width="5.19921875" style="55" customWidth="1"/>
    <col min="10759" max="10759" width="8" style="55" customWidth="1"/>
    <col min="10760" max="10760" width="44.296875" style="55" bestFit="1" customWidth="1"/>
    <col min="10761" max="10761" width="10.09765625" style="55" bestFit="1" customWidth="1"/>
    <col min="10762" max="10762" width="10.09765625" style="55" customWidth="1"/>
    <col min="10763" max="10763" width="10.19921875" style="55" customWidth="1"/>
    <col min="10764" max="10764" width="15.8984375" style="55" bestFit="1" customWidth="1"/>
    <col min="10765" max="10765" width="10.796875" style="55" customWidth="1"/>
    <col min="10766" max="10766" width="10.19921875" style="55" customWidth="1"/>
    <col min="10767" max="10767" width="10.8984375" style="55" customWidth="1"/>
    <col min="10768" max="10768" width="17.19921875" style="55" customWidth="1"/>
    <col min="10769" max="10769" width="7.296875" style="55" customWidth="1"/>
    <col min="10770" max="10770" width="11" style="55" customWidth="1"/>
    <col min="10771" max="10771" width="10.796875" style="55" customWidth="1"/>
    <col min="10772" max="10772" width="10.796875" style="55" bestFit="1" customWidth="1"/>
    <col min="10773" max="10773" width="11" style="55" customWidth="1"/>
    <col min="10774" max="10774" width="6.296875" style="55" customWidth="1"/>
    <col min="10775" max="10775" width="9.09765625" style="55"/>
    <col min="10776" max="10776" width="33.19921875" style="55" customWidth="1"/>
    <col min="10777" max="11013" width="9.09765625" style="55"/>
    <col min="11014" max="11014" width="5.19921875" style="55" customWidth="1"/>
    <col min="11015" max="11015" width="8" style="55" customWidth="1"/>
    <col min="11016" max="11016" width="44.296875" style="55" bestFit="1" customWidth="1"/>
    <col min="11017" max="11017" width="10.09765625" style="55" bestFit="1" customWidth="1"/>
    <col min="11018" max="11018" width="10.09765625" style="55" customWidth="1"/>
    <col min="11019" max="11019" width="10.19921875" style="55" customWidth="1"/>
    <col min="11020" max="11020" width="15.8984375" style="55" bestFit="1" customWidth="1"/>
    <col min="11021" max="11021" width="10.796875" style="55" customWidth="1"/>
    <col min="11022" max="11022" width="10.19921875" style="55" customWidth="1"/>
    <col min="11023" max="11023" width="10.8984375" style="55" customWidth="1"/>
    <col min="11024" max="11024" width="17.19921875" style="55" customWidth="1"/>
    <col min="11025" max="11025" width="7.296875" style="55" customWidth="1"/>
    <col min="11026" max="11026" width="11" style="55" customWidth="1"/>
    <col min="11027" max="11027" width="10.796875" style="55" customWidth="1"/>
    <col min="11028" max="11028" width="10.796875" style="55" bestFit="1" customWidth="1"/>
    <col min="11029" max="11029" width="11" style="55" customWidth="1"/>
    <col min="11030" max="11030" width="6.296875" style="55" customWidth="1"/>
    <col min="11031" max="11031" width="9.09765625" style="55"/>
    <col min="11032" max="11032" width="33.19921875" style="55" customWidth="1"/>
    <col min="11033" max="11269" width="9.09765625" style="55"/>
    <col min="11270" max="11270" width="5.19921875" style="55" customWidth="1"/>
    <col min="11271" max="11271" width="8" style="55" customWidth="1"/>
    <col min="11272" max="11272" width="44.296875" style="55" bestFit="1" customWidth="1"/>
    <col min="11273" max="11273" width="10.09765625" style="55" bestFit="1" customWidth="1"/>
    <col min="11274" max="11274" width="10.09765625" style="55" customWidth="1"/>
    <col min="11275" max="11275" width="10.19921875" style="55" customWidth="1"/>
    <col min="11276" max="11276" width="15.8984375" style="55" bestFit="1" customWidth="1"/>
    <col min="11277" max="11277" width="10.796875" style="55" customWidth="1"/>
    <col min="11278" max="11278" width="10.19921875" style="55" customWidth="1"/>
    <col min="11279" max="11279" width="10.8984375" style="55" customWidth="1"/>
    <col min="11280" max="11280" width="17.19921875" style="55" customWidth="1"/>
    <col min="11281" max="11281" width="7.296875" style="55" customWidth="1"/>
    <col min="11282" max="11282" width="11" style="55" customWidth="1"/>
    <col min="11283" max="11283" width="10.796875" style="55" customWidth="1"/>
    <col min="11284" max="11284" width="10.796875" style="55" bestFit="1" customWidth="1"/>
    <col min="11285" max="11285" width="11" style="55" customWidth="1"/>
    <col min="11286" max="11286" width="6.296875" style="55" customWidth="1"/>
    <col min="11287" max="11287" width="9.09765625" style="55"/>
    <col min="11288" max="11288" width="33.19921875" style="55" customWidth="1"/>
    <col min="11289" max="11525" width="9.09765625" style="55"/>
    <col min="11526" max="11526" width="5.19921875" style="55" customWidth="1"/>
    <col min="11527" max="11527" width="8" style="55" customWidth="1"/>
    <col min="11528" max="11528" width="44.296875" style="55" bestFit="1" customWidth="1"/>
    <col min="11529" max="11529" width="10.09765625" style="55" bestFit="1" customWidth="1"/>
    <col min="11530" max="11530" width="10.09765625" style="55" customWidth="1"/>
    <col min="11531" max="11531" width="10.19921875" style="55" customWidth="1"/>
    <col min="11532" max="11532" width="15.8984375" style="55" bestFit="1" customWidth="1"/>
    <col min="11533" max="11533" width="10.796875" style="55" customWidth="1"/>
    <col min="11534" max="11534" width="10.19921875" style="55" customWidth="1"/>
    <col min="11535" max="11535" width="10.8984375" style="55" customWidth="1"/>
    <col min="11536" max="11536" width="17.19921875" style="55" customWidth="1"/>
    <col min="11537" max="11537" width="7.296875" style="55" customWidth="1"/>
    <col min="11538" max="11538" width="11" style="55" customWidth="1"/>
    <col min="11539" max="11539" width="10.796875" style="55" customWidth="1"/>
    <col min="11540" max="11540" width="10.796875" style="55" bestFit="1" customWidth="1"/>
    <col min="11541" max="11541" width="11" style="55" customWidth="1"/>
    <col min="11542" max="11542" width="6.296875" style="55" customWidth="1"/>
    <col min="11543" max="11543" width="9.09765625" style="55"/>
    <col min="11544" max="11544" width="33.19921875" style="55" customWidth="1"/>
    <col min="11545" max="11781" width="9.09765625" style="55"/>
    <col min="11782" max="11782" width="5.19921875" style="55" customWidth="1"/>
    <col min="11783" max="11783" width="8" style="55" customWidth="1"/>
    <col min="11784" max="11784" width="44.296875" style="55" bestFit="1" customWidth="1"/>
    <col min="11785" max="11785" width="10.09765625" style="55" bestFit="1" customWidth="1"/>
    <col min="11786" max="11786" width="10.09765625" style="55" customWidth="1"/>
    <col min="11787" max="11787" width="10.19921875" style="55" customWidth="1"/>
    <col min="11788" max="11788" width="15.8984375" style="55" bestFit="1" customWidth="1"/>
    <col min="11789" max="11789" width="10.796875" style="55" customWidth="1"/>
    <col min="11790" max="11790" width="10.19921875" style="55" customWidth="1"/>
    <col min="11791" max="11791" width="10.8984375" style="55" customWidth="1"/>
    <col min="11792" max="11792" width="17.19921875" style="55" customWidth="1"/>
    <col min="11793" max="11793" width="7.296875" style="55" customWidth="1"/>
    <col min="11794" max="11794" width="11" style="55" customWidth="1"/>
    <col min="11795" max="11795" width="10.796875" style="55" customWidth="1"/>
    <col min="11796" max="11796" width="10.796875" style="55" bestFit="1" customWidth="1"/>
    <col min="11797" max="11797" width="11" style="55" customWidth="1"/>
    <col min="11798" max="11798" width="6.296875" style="55" customWidth="1"/>
    <col min="11799" max="11799" width="9.09765625" style="55"/>
    <col min="11800" max="11800" width="33.19921875" style="55" customWidth="1"/>
    <col min="11801" max="12037" width="9.09765625" style="55"/>
    <col min="12038" max="12038" width="5.19921875" style="55" customWidth="1"/>
    <col min="12039" max="12039" width="8" style="55" customWidth="1"/>
    <col min="12040" max="12040" width="44.296875" style="55" bestFit="1" customWidth="1"/>
    <col min="12041" max="12041" width="10.09765625" style="55" bestFit="1" customWidth="1"/>
    <col min="12042" max="12042" width="10.09765625" style="55" customWidth="1"/>
    <col min="12043" max="12043" width="10.19921875" style="55" customWidth="1"/>
    <col min="12044" max="12044" width="15.8984375" style="55" bestFit="1" customWidth="1"/>
    <col min="12045" max="12045" width="10.796875" style="55" customWidth="1"/>
    <col min="12046" max="12046" width="10.19921875" style="55" customWidth="1"/>
    <col min="12047" max="12047" width="10.8984375" style="55" customWidth="1"/>
    <col min="12048" max="12048" width="17.19921875" style="55" customWidth="1"/>
    <col min="12049" max="12049" width="7.296875" style="55" customWidth="1"/>
    <col min="12050" max="12050" width="11" style="55" customWidth="1"/>
    <col min="12051" max="12051" width="10.796875" style="55" customWidth="1"/>
    <col min="12052" max="12052" width="10.796875" style="55" bestFit="1" customWidth="1"/>
    <col min="12053" max="12053" width="11" style="55" customWidth="1"/>
    <col min="12054" max="12054" width="6.296875" style="55" customWidth="1"/>
    <col min="12055" max="12055" width="9.09765625" style="55"/>
    <col min="12056" max="12056" width="33.19921875" style="55" customWidth="1"/>
    <col min="12057" max="12293" width="9.09765625" style="55"/>
    <col min="12294" max="12294" width="5.19921875" style="55" customWidth="1"/>
    <col min="12295" max="12295" width="8" style="55" customWidth="1"/>
    <col min="12296" max="12296" width="44.296875" style="55" bestFit="1" customWidth="1"/>
    <col min="12297" max="12297" width="10.09765625" style="55" bestFit="1" customWidth="1"/>
    <col min="12298" max="12298" width="10.09765625" style="55" customWidth="1"/>
    <col min="12299" max="12299" width="10.19921875" style="55" customWidth="1"/>
    <col min="12300" max="12300" width="15.8984375" style="55" bestFit="1" customWidth="1"/>
    <col min="12301" max="12301" width="10.796875" style="55" customWidth="1"/>
    <col min="12302" max="12302" width="10.19921875" style="55" customWidth="1"/>
    <col min="12303" max="12303" width="10.8984375" style="55" customWidth="1"/>
    <col min="12304" max="12304" width="17.19921875" style="55" customWidth="1"/>
    <col min="12305" max="12305" width="7.296875" style="55" customWidth="1"/>
    <col min="12306" max="12306" width="11" style="55" customWidth="1"/>
    <col min="12307" max="12307" width="10.796875" style="55" customWidth="1"/>
    <col min="12308" max="12308" width="10.796875" style="55" bestFit="1" customWidth="1"/>
    <col min="12309" max="12309" width="11" style="55" customWidth="1"/>
    <col min="12310" max="12310" width="6.296875" style="55" customWidth="1"/>
    <col min="12311" max="12311" width="9.09765625" style="55"/>
    <col min="12312" max="12312" width="33.19921875" style="55" customWidth="1"/>
    <col min="12313" max="12549" width="9.09765625" style="55"/>
    <col min="12550" max="12550" width="5.19921875" style="55" customWidth="1"/>
    <col min="12551" max="12551" width="8" style="55" customWidth="1"/>
    <col min="12552" max="12552" width="44.296875" style="55" bestFit="1" customWidth="1"/>
    <col min="12553" max="12553" width="10.09765625" style="55" bestFit="1" customWidth="1"/>
    <col min="12554" max="12554" width="10.09765625" style="55" customWidth="1"/>
    <col min="12555" max="12555" width="10.19921875" style="55" customWidth="1"/>
    <col min="12556" max="12556" width="15.8984375" style="55" bestFit="1" customWidth="1"/>
    <col min="12557" max="12557" width="10.796875" style="55" customWidth="1"/>
    <col min="12558" max="12558" width="10.19921875" style="55" customWidth="1"/>
    <col min="12559" max="12559" width="10.8984375" style="55" customWidth="1"/>
    <col min="12560" max="12560" width="17.19921875" style="55" customWidth="1"/>
    <col min="12561" max="12561" width="7.296875" style="55" customWidth="1"/>
    <col min="12562" max="12562" width="11" style="55" customWidth="1"/>
    <col min="12563" max="12563" width="10.796875" style="55" customWidth="1"/>
    <col min="12564" max="12564" width="10.796875" style="55" bestFit="1" customWidth="1"/>
    <col min="12565" max="12565" width="11" style="55" customWidth="1"/>
    <col min="12566" max="12566" width="6.296875" style="55" customWidth="1"/>
    <col min="12567" max="12567" width="9.09765625" style="55"/>
    <col min="12568" max="12568" width="33.19921875" style="55" customWidth="1"/>
    <col min="12569" max="12805" width="9.09765625" style="55"/>
    <col min="12806" max="12806" width="5.19921875" style="55" customWidth="1"/>
    <col min="12807" max="12807" width="8" style="55" customWidth="1"/>
    <col min="12808" max="12808" width="44.296875" style="55" bestFit="1" customWidth="1"/>
    <col min="12809" max="12809" width="10.09765625" style="55" bestFit="1" customWidth="1"/>
    <col min="12810" max="12810" width="10.09765625" style="55" customWidth="1"/>
    <col min="12811" max="12811" width="10.19921875" style="55" customWidth="1"/>
    <col min="12812" max="12812" width="15.8984375" style="55" bestFit="1" customWidth="1"/>
    <col min="12813" max="12813" width="10.796875" style="55" customWidth="1"/>
    <col min="12814" max="12814" width="10.19921875" style="55" customWidth="1"/>
    <col min="12815" max="12815" width="10.8984375" style="55" customWidth="1"/>
    <col min="12816" max="12816" width="17.19921875" style="55" customWidth="1"/>
    <col min="12817" max="12817" width="7.296875" style="55" customWidth="1"/>
    <col min="12818" max="12818" width="11" style="55" customWidth="1"/>
    <col min="12819" max="12819" width="10.796875" style="55" customWidth="1"/>
    <col min="12820" max="12820" width="10.796875" style="55" bestFit="1" customWidth="1"/>
    <col min="12821" max="12821" width="11" style="55" customWidth="1"/>
    <col min="12822" max="12822" width="6.296875" style="55" customWidth="1"/>
    <col min="12823" max="12823" width="9.09765625" style="55"/>
    <col min="12824" max="12824" width="33.19921875" style="55" customWidth="1"/>
    <col min="12825" max="13061" width="9.09765625" style="55"/>
    <col min="13062" max="13062" width="5.19921875" style="55" customWidth="1"/>
    <col min="13063" max="13063" width="8" style="55" customWidth="1"/>
    <col min="13064" max="13064" width="44.296875" style="55" bestFit="1" customWidth="1"/>
    <col min="13065" max="13065" width="10.09765625" style="55" bestFit="1" customWidth="1"/>
    <col min="13066" max="13066" width="10.09765625" style="55" customWidth="1"/>
    <col min="13067" max="13067" width="10.19921875" style="55" customWidth="1"/>
    <col min="13068" max="13068" width="15.8984375" style="55" bestFit="1" customWidth="1"/>
    <col min="13069" max="13069" width="10.796875" style="55" customWidth="1"/>
    <col min="13070" max="13070" width="10.19921875" style="55" customWidth="1"/>
    <col min="13071" max="13071" width="10.8984375" style="55" customWidth="1"/>
    <col min="13072" max="13072" width="17.19921875" style="55" customWidth="1"/>
    <col min="13073" max="13073" width="7.296875" style="55" customWidth="1"/>
    <col min="13074" max="13074" width="11" style="55" customWidth="1"/>
    <col min="13075" max="13075" width="10.796875" style="55" customWidth="1"/>
    <col min="13076" max="13076" width="10.796875" style="55" bestFit="1" customWidth="1"/>
    <col min="13077" max="13077" width="11" style="55" customWidth="1"/>
    <col min="13078" max="13078" width="6.296875" style="55" customWidth="1"/>
    <col min="13079" max="13079" width="9.09765625" style="55"/>
    <col min="13080" max="13080" width="33.19921875" style="55" customWidth="1"/>
    <col min="13081" max="13317" width="9.09765625" style="55"/>
    <col min="13318" max="13318" width="5.19921875" style="55" customWidth="1"/>
    <col min="13319" max="13319" width="8" style="55" customWidth="1"/>
    <col min="13320" max="13320" width="44.296875" style="55" bestFit="1" customWidth="1"/>
    <col min="13321" max="13321" width="10.09765625" style="55" bestFit="1" customWidth="1"/>
    <col min="13322" max="13322" width="10.09765625" style="55" customWidth="1"/>
    <col min="13323" max="13323" width="10.19921875" style="55" customWidth="1"/>
    <col min="13324" max="13324" width="15.8984375" style="55" bestFit="1" customWidth="1"/>
    <col min="13325" max="13325" width="10.796875" style="55" customWidth="1"/>
    <col min="13326" max="13326" width="10.19921875" style="55" customWidth="1"/>
    <col min="13327" max="13327" width="10.8984375" style="55" customWidth="1"/>
    <col min="13328" max="13328" width="17.19921875" style="55" customWidth="1"/>
    <col min="13329" max="13329" width="7.296875" style="55" customWidth="1"/>
    <col min="13330" max="13330" width="11" style="55" customWidth="1"/>
    <col min="13331" max="13331" width="10.796875" style="55" customWidth="1"/>
    <col min="13332" max="13332" width="10.796875" style="55" bestFit="1" customWidth="1"/>
    <col min="13333" max="13333" width="11" style="55" customWidth="1"/>
    <col min="13334" max="13334" width="6.296875" style="55" customWidth="1"/>
    <col min="13335" max="13335" width="9.09765625" style="55"/>
    <col min="13336" max="13336" width="33.19921875" style="55" customWidth="1"/>
    <col min="13337" max="13573" width="9.09765625" style="55"/>
    <col min="13574" max="13574" width="5.19921875" style="55" customWidth="1"/>
    <col min="13575" max="13575" width="8" style="55" customWidth="1"/>
    <col min="13576" max="13576" width="44.296875" style="55" bestFit="1" customWidth="1"/>
    <col min="13577" max="13577" width="10.09765625" style="55" bestFit="1" customWidth="1"/>
    <col min="13578" max="13578" width="10.09765625" style="55" customWidth="1"/>
    <col min="13579" max="13579" width="10.19921875" style="55" customWidth="1"/>
    <col min="13580" max="13580" width="15.8984375" style="55" bestFit="1" customWidth="1"/>
    <col min="13581" max="13581" width="10.796875" style="55" customWidth="1"/>
    <col min="13582" max="13582" width="10.19921875" style="55" customWidth="1"/>
    <col min="13583" max="13583" width="10.8984375" style="55" customWidth="1"/>
    <col min="13584" max="13584" width="17.19921875" style="55" customWidth="1"/>
    <col min="13585" max="13585" width="7.296875" style="55" customWidth="1"/>
    <col min="13586" max="13586" width="11" style="55" customWidth="1"/>
    <col min="13587" max="13587" width="10.796875" style="55" customWidth="1"/>
    <col min="13588" max="13588" width="10.796875" style="55" bestFit="1" customWidth="1"/>
    <col min="13589" max="13589" width="11" style="55" customWidth="1"/>
    <col min="13590" max="13590" width="6.296875" style="55" customWidth="1"/>
    <col min="13591" max="13591" width="9.09765625" style="55"/>
    <col min="13592" max="13592" width="33.19921875" style="55" customWidth="1"/>
    <col min="13593" max="13829" width="9.09765625" style="55"/>
    <col min="13830" max="13830" width="5.19921875" style="55" customWidth="1"/>
    <col min="13831" max="13831" width="8" style="55" customWidth="1"/>
    <col min="13832" max="13832" width="44.296875" style="55" bestFit="1" customWidth="1"/>
    <col min="13833" max="13833" width="10.09765625" style="55" bestFit="1" customWidth="1"/>
    <col min="13834" max="13834" width="10.09765625" style="55" customWidth="1"/>
    <col min="13835" max="13835" width="10.19921875" style="55" customWidth="1"/>
    <col min="13836" max="13836" width="15.8984375" style="55" bestFit="1" customWidth="1"/>
    <col min="13837" max="13837" width="10.796875" style="55" customWidth="1"/>
    <col min="13838" max="13838" width="10.19921875" style="55" customWidth="1"/>
    <col min="13839" max="13839" width="10.8984375" style="55" customWidth="1"/>
    <col min="13840" max="13840" width="17.19921875" style="55" customWidth="1"/>
    <col min="13841" max="13841" width="7.296875" style="55" customWidth="1"/>
    <col min="13842" max="13842" width="11" style="55" customWidth="1"/>
    <col min="13843" max="13843" width="10.796875" style="55" customWidth="1"/>
    <col min="13844" max="13844" width="10.796875" style="55" bestFit="1" customWidth="1"/>
    <col min="13845" max="13845" width="11" style="55" customWidth="1"/>
    <col min="13846" max="13846" width="6.296875" style="55" customWidth="1"/>
    <col min="13847" max="13847" width="9.09765625" style="55"/>
    <col min="13848" max="13848" width="33.19921875" style="55" customWidth="1"/>
    <col min="13849" max="14085" width="9.09765625" style="55"/>
    <col min="14086" max="14086" width="5.19921875" style="55" customWidth="1"/>
    <col min="14087" max="14087" width="8" style="55" customWidth="1"/>
    <col min="14088" max="14088" width="44.296875" style="55" bestFit="1" customWidth="1"/>
    <col min="14089" max="14089" width="10.09765625" style="55" bestFit="1" customWidth="1"/>
    <col min="14090" max="14090" width="10.09765625" style="55" customWidth="1"/>
    <col min="14091" max="14091" width="10.19921875" style="55" customWidth="1"/>
    <col min="14092" max="14092" width="15.8984375" style="55" bestFit="1" customWidth="1"/>
    <col min="14093" max="14093" width="10.796875" style="55" customWidth="1"/>
    <col min="14094" max="14094" width="10.19921875" style="55" customWidth="1"/>
    <col min="14095" max="14095" width="10.8984375" style="55" customWidth="1"/>
    <col min="14096" max="14096" width="17.19921875" style="55" customWidth="1"/>
    <col min="14097" max="14097" width="7.296875" style="55" customWidth="1"/>
    <col min="14098" max="14098" width="11" style="55" customWidth="1"/>
    <col min="14099" max="14099" width="10.796875" style="55" customWidth="1"/>
    <col min="14100" max="14100" width="10.796875" style="55" bestFit="1" customWidth="1"/>
    <col min="14101" max="14101" width="11" style="55" customWidth="1"/>
    <col min="14102" max="14102" width="6.296875" style="55" customWidth="1"/>
    <col min="14103" max="14103" width="9.09765625" style="55"/>
    <col min="14104" max="14104" width="33.19921875" style="55" customWidth="1"/>
    <col min="14105" max="14341" width="9.09765625" style="55"/>
    <col min="14342" max="14342" width="5.19921875" style="55" customWidth="1"/>
    <col min="14343" max="14343" width="8" style="55" customWidth="1"/>
    <col min="14344" max="14344" width="44.296875" style="55" bestFit="1" customWidth="1"/>
    <col min="14345" max="14345" width="10.09765625" style="55" bestFit="1" customWidth="1"/>
    <col min="14346" max="14346" width="10.09765625" style="55" customWidth="1"/>
    <col min="14347" max="14347" width="10.19921875" style="55" customWidth="1"/>
    <col min="14348" max="14348" width="15.8984375" style="55" bestFit="1" customWidth="1"/>
    <col min="14349" max="14349" width="10.796875" style="55" customWidth="1"/>
    <col min="14350" max="14350" width="10.19921875" style="55" customWidth="1"/>
    <col min="14351" max="14351" width="10.8984375" style="55" customWidth="1"/>
    <col min="14352" max="14352" width="17.19921875" style="55" customWidth="1"/>
    <col min="14353" max="14353" width="7.296875" style="55" customWidth="1"/>
    <col min="14354" max="14354" width="11" style="55" customWidth="1"/>
    <col min="14355" max="14355" width="10.796875" style="55" customWidth="1"/>
    <col min="14356" max="14356" width="10.796875" style="55" bestFit="1" customWidth="1"/>
    <col min="14357" max="14357" width="11" style="55" customWidth="1"/>
    <col min="14358" max="14358" width="6.296875" style="55" customWidth="1"/>
    <col min="14359" max="14359" width="9.09765625" style="55"/>
    <col min="14360" max="14360" width="33.19921875" style="55" customWidth="1"/>
    <col min="14361" max="14597" width="9.09765625" style="55"/>
    <col min="14598" max="14598" width="5.19921875" style="55" customWidth="1"/>
    <col min="14599" max="14599" width="8" style="55" customWidth="1"/>
    <col min="14600" max="14600" width="44.296875" style="55" bestFit="1" customWidth="1"/>
    <col min="14601" max="14601" width="10.09765625" style="55" bestFit="1" customWidth="1"/>
    <col min="14602" max="14602" width="10.09765625" style="55" customWidth="1"/>
    <col min="14603" max="14603" width="10.19921875" style="55" customWidth="1"/>
    <col min="14604" max="14604" width="15.8984375" style="55" bestFit="1" customWidth="1"/>
    <col min="14605" max="14605" width="10.796875" style="55" customWidth="1"/>
    <col min="14606" max="14606" width="10.19921875" style="55" customWidth="1"/>
    <col min="14607" max="14607" width="10.8984375" style="55" customWidth="1"/>
    <col min="14608" max="14608" width="17.19921875" style="55" customWidth="1"/>
    <col min="14609" max="14609" width="7.296875" style="55" customWidth="1"/>
    <col min="14610" max="14610" width="11" style="55" customWidth="1"/>
    <col min="14611" max="14611" width="10.796875" style="55" customWidth="1"/>
    <col min="14612" max="14612" width="10.796875" style="55" bestFit="1" customWidth="1"/>
    <col min="14613" max="14613" width="11" style="55" customWidth="1"/>
    <col min="14614" max="14614" width="6.296875" style="55" customWidth="1"/>
    <col min="14615" max="14615" width="9.09765625" style="55"/>
    <col min="14616" max="14616" width="33.19921875" style="55" customWidth="1"/>
    <col min="14617" max="14853" width="9.09765625" style="55"/>
    <col min="14854" max="14854" width="5.19921875" style="55" customWidth="1"/>
    <col min="14855" max="14855" width="8" style="55" customWidth="1"/>
    <col min="14856" max="14856" width="44.296875" style="55" bestFit="1" customWidth="1"/>
    <col min="14857" max="14857" width="10.09765625" style="55" bestFit="1" customWidth="1"/>
    <col min="14858" max="14858" width="10.09765625" style="55" customWidth="1"/>
    <col min="14859" max="14859" width="10.19921875" style="55" customWidth="1"/>
    <col min="14860" max="14860" width="15.8984375" style="55" bestFit="1" customWidth="1"/>
    <col min="14861" max="14861" width="10.796875" style="55" customWidth="1"/>
    <col min="14862" max="14862" width="10.19921875" style="55" customWidth="1"/>
    <col min="14863" max="14863" width="10.8984375" style="55" customWidth="1"/>
    <col min="14864" max="14864" width="17.19921875" style="55" customWidth="1"/>
    <col min="14865" max="14865" width="7.296875" style="55" customWidth="1"/>
    <col min="14866" max="14866" width="11" style="55" customWidth="1"/>
    <col min="14867" max="14867" width="10.796875" style="55" customWidth="1"/>
    <col min="14868" max="14868" width="10.796875" style="55" bestFit="1" customWidth="1"/>
    <col min="14869" max="14869" width="11" style="55" customWidth="1"/>
    <col min="14870" max="14870" width="6.296875" style="55" customWidth="1"/>
    <col min="14871" max="14871" width="9.09765625" style="55"/>
    <col min="14872" max="14872" width="33.19921875" style="55" customWidth="1"/>
    <col min="14873" max="15109" width="9.09765625" style="55"/>
    <col min="15110" max="15110" width="5.19921875" style="55" customWidth="1"/>
    <col min="15111" max="15111" width="8" style="55" customWidth="1"/>
    <col min="15112" max="15112" width="44.296875" style="55" bestFit="1" customWidth="1"/>
    <col min="15113" max="15113" width="10.09765625" style="55" bestFit="1" customWidth="1"/>
    <col min="15114" max="15114" width="10.09765625" style="55" customWidth="1"/>
    <col min="15115" max="15115" width="10.19921875" style="55" customWidth="1"/>
    <col min="15116" max="15116" width="15.8984375" style="55" bestFit="1" customWidth="1"/>
    <col min="15117" max="15117" width="10.796875" style="55" customWidth="1"/>
    <col min="15118" max="15118" width="10.19921875" style="55" customWidth="1"/>
    <col min="15119" max="15119" width="10.8984375" style="55" customWidth="1"/>
    <col min="15120" max="15120" width="17.19921875" style="55" customWidth="1"/>
    <col min="15121" max="15121" width="7.296875" style="55" customWidth="1"/>
    <col min="15122" max="15122" width="11" style="55" customWidth="1"/>
    <col min="15123" max="15123" width="10.796875" style="55" customWidth="1"/>
    <col min="15124" max="15124" width="10.796875" style="55" bestFit="1" customWidth="1"/>
    <col min="15125" max="15125" width="11" style="55" customWidth="1"/>
    <col min="15126" max="15126" width="6.296875" style="55" customWidth="1"/>
    <col min="15127" max="15127" width="9.09765625" style="55"/>
    <col min="15128" max="15128" width="33.19921875" style="55" customWidth="1"/>
    <col min="15129" max="15365" width="9.09765625" style="55"/>
    <col min="15366" max="15366" width="5.19921875" style="55" customWidth="1"/>
    <col min="15367" max="15367" width="8" style="55" customWidth="1"/>
    <col min="15368" max="15368" width="44.296875" style="55" bestFit="1" customWidth="1"/>
    <col min="15369" max="15369" width="10.09765625" style="55" bestFit="1" customWidth="1"/>
    <col min="15370" max="15370" width="10.09765625" style="55" customWidth="1"/>
    <col min="15371" max="15371" width="10.19921875" style="55" customWidth="1"/>
    <col min="15372" max="15372" width="15.8984375" style="55" bestFit="1" customWidth="1"/>
    <col min="15373" max="15373" width="10.796875" style="55" customWidth="1"/>
    <col min="15374" max="15374" width="10.19921875" style="55" customWidth="1"/>
    <col min="15375" max="15375" width="10.8984375" style="55" customWidth="1"/>
    <col min="15376" max="15376" width="17.19921875" style="55" customWidth="1"/>
    <col min="15377" max="15377" width="7.296875" style="55" customWidth="1"/>
    <col min="15378" max="15378" width="11" style="55" customWidth="1"/>
    <col min="15379" max="15379" width="10.796875" style="55" customWidth="1"/>
    <col min="15380" max="15380" width="10.796875" style="55" bestFit="1" customWidth="1"/>
    <col min="15381" max="15381" width="11" style="55" customWidth="1"/>
    <col min="15382" max="15382" width="6.296875" style="55" customWidth="1"/>
    <col min="15383" max="15383" width="9.09765625" style="55"/>
    <col min="15384" max="15384" width="33.19921875" style="55" customWidth="1"/>
    <col min="15385" max="15621" width="9.09765625" style="55"/>
    <col min="15622" max="15622" width="5.19921875" style="55" customWidth="1"/>
    <col min="15623" max="15623" width="8" style="55" customWidth="1"/>
    <col min="15624" max="15624" width="44.296875" style="55" bestFit="1" customWidth="1"/>
    <col min="15625" max="15625" width="10.09765625" style="55" bestFit="1" customWidth="1"/>
    <col min="15626" max="15626" width="10.09765625" style="55" customWidth="1"/>
    <col min="15627" max="15627" width="10.19921875" style="55" customWidth="1"/>
    <col min="15628" max="15628" width="15.8984375" style="55" bestFit="1" customWidth="1"/>
    <col min="15629" max="15629" width="10.796875" style="55" customWidth="1"/>
    <col min="15630" max="15630" width="10.19921875" style="55" customWidth="1"/>
    <col min="15631" max="15631" width="10.8984375" style="55" customWidth="1"/>
    <col min="15632" max="15632" width="17.19921875" style="55" customWidth="1"/>
    <col min="15633" max="15633" width="7.296875" style="55" customWidth="1"/>
    <col min="15634" max="15634" width="11" style="55" customWidth="1"/>
    <col min="15635" max="15635" width="10.796875" style="55" customWidth="1"/>
    <col min="15636" max="15636" width="10.796875" style="55" bestFit="1" customWidth="1"/>
    <col min="15637" max="15637" width="11" style="55" customWidth="1"/>
    <col min="15638" max="15638" width="6.296875" style="55" customWidth="1"/>
    <col min="15639" max="15639" width="9.09765625" style="55"/>
    <col min="15640" max="15640" width="33.19921875" style="55" customWidth="1"/>
    <col min="15641" max="15877" width="9.09765625" style="55"/>
    <col min="15878" max="15878" width="5.19921875" style="55" customWidth="1"/>
    <col min="15879" max="15879" width="8" style="55" customWidth="1"/>
    <col min="15880" max="15880" width="44.296875" style="55" bestFit="1" customWidth="1"/>
    <col min="15881" max="15881" width="10.09765625" style="55" bestFit="1" customWidth="1"/>
    <col min="15882" max="15882" width="10.09765625" style="55" customWidth="1"/>
    <col min="15883" max="15883" width="10.19921875" style="55" customWidth="1"/>
    <col min="15884" max="15884" width="15.8984375" style="55" bestFit="1" customWidth="1"/>
    <col min="15885" max="15885" width="10.796875" style="55" customWidth="1"/>
    <col min="15886" max="15886" width="10.19921875" style="55" customWidth="1"/>
    <col min="15887" max="15887" width="10.8984375" style="55" customWidth="1"/>
    <col min="15888" max="15888" width="17.19921875" style="55" customWidth="1"/>
    <col min="15889" max="15889" width="7.296875" style="55" customWidth="1"/>
    <col min="15890" max="15890" width="11" style="55" customWidth="1"/>
    <col min="15891" max="15891" width="10.796875" style="55" customWidth="1"/>
    <col min="15892" max="15892" width="10.796875" style="55" bestFit="1" customWidth="1"/>
    <col min="15893" max="15893" width="11" style="55" customWidth="1"/>
    <col min="15894" max="15894" width="6.296875" style="55" customWidth="1"/>
    <col min="15895" max="15895" width="9.09765625" style="55"/>
    <col min="15896" max="15896" width="33.19921875" style="55" customWidth="1"/>
    <col min="15897" max="16133" width="9.09765625" style="55"/>
    <col min="16134" max="16134" width="5.19921875" style="55" customWidth="1"/>
    <col min="16135" max="16135" width="8" style="55" customWidth="1"/>
    <col min="16136" max="16136" width="44.296875" style="55" bestFit="1" customWidth="1"/>
    <col min="16137" max="16137" width="10.09765625" style="55" bestFit="1" customWidth="1"/>
    <col min="16138" max="16138" width="10.09765625" style="55" customWidth="1"/>
    <col min="16139" max="16139" width="10.19921875" style="55" customWidth="1"/>
    <col min="16140" max="16140" width="15.8984375" style="55" bestFit="1" customWidth="1"/>
    <col min="16141" max="16141" width="10.796875" style="55" customWidth="1"/>
    <col min="16142" max="16142" width="10.19921875" style="55" customWidth="1"/>
    <col min="16143" max="16143" width="10.8984375" style="55" customWidth="1"/>
    <col min="16144" max="16144" width="17.19921875" style="55" customWidth="1"/>
    <col min="16145" max="16145" width="7.296875" style="55" customWidth="1"/>
    <col min="16146" max="16146" width="11" style="55" customWidth="1"/>
    <col min="16147" max="16147" width="10.796875" style="55" customWidth="1"/>
    <col min="16148" max="16148" width="10.796875" style="55" bestFit="1" customWidth="1"/>
    <col min="16149" max="16149" width="11" style="55" customWidth="1"/>
    <col min="16150" max="16150" width="6.296875" style="55" customWidth="1"/>
    <col min="16151" max="16151" width="9.09765625" style="55"/>
    <col min="16152" max="16152" width="33.19921875" style="55" customWidth="1"/>
    <col min="16153" max="16384" width="9.09765625" style="55"/>
  </cols>
  <sheetData>
    <row r="1" spans="1:27" ht="36.75" customHeight="1" thickBot="1">
      <c r="C1" s="59" t="str">
        <f>+_xlfn.SINGLE('Weekly Progress Report'!B4)</f>
        <v>TAB1-02-003</v>
      </c>
      <c r="D1" s="59"/>
      <c r="E1" s="1543" t="s">
        <v>157</v>
      </c>
      <c r="F1" s="1543"/>
      <c r="G1" s="1543"/>
      <c r="H1" s="1543"/>
      <c r="I1" s="1543"/>
      <c r="J1" s="1544"/>
      <c r="K1" s="1543"/>
      <c r="L1" s="1543"/>
      <c r="M1" s="1543"/>
      <c r="N1" s="1544"/>
      <c r="O1" s="1543"/>
      <c r="P1" s="1543"/>
      <c r="Q1" s="1543"/>
      <c r="R1" s="1543"/>
      <c r="S1" s="1543"/>
      <c r="T1" s="1543"/>
      <c r="U1" s="935"/>
      <c r="V1" s="935"/>
      <c r="W1" s="935"/>
      <c r="X1" s="271">
        <f>+'General Information'!L1</f>
        <v>46307</v>
      </c>
    </row>
    <row r="2" spans="1:27" ht="32.4" customHeight="1">
      <c r="A2" s="1016" t="s">
        <v>141</v>
      </c>
      <c r="B2" s="1017" t="s">
        <v>109</v>
      </c>
      <c r="C2" s="1018" t="s">
        <v>1102</v>
      </c>
      <c r="D2" s="1019" t="s">
        <v>142</v>
      </c>
      <c r="E2" s="1019" t="s">
        <v>1103</v>
      </c>
      <c r="F2" s="1017" t="s">
        <v>1104</v>
      </c>
      <c r="G2" s="1020" t="s">
        <v>143</v>
      </c>
      <c r="H2" s="1020" t="s">
        <v>144</v>
      </c>
      <c r="I2" s="1021" t="s">
        <v>145</v>
      </c>
      <c r="J2" s="1021" t="s">
        <v>146</v>
      </c>
      <c r="K2" s="1022" t="s">
        <v>147</v>
      </c>
      <c r="L2" s="1022" t="s">
        <v>148</v>
      </c>
      <c r="M2" s="1023" t="s">
        <v>149</v>
      </c>
      <c r="N2" s="1023" t="s">
        <v>150</v>
      </c>
      <c r="O2" s="1023" t="s">
        <v>1027</v>
      </c>
      <c r="P2" s="1023" t="s">
        <v>151</v>
      </c>
      <c r="Q2" s="1022" t="s">
        <v>152</v>
      </c>
      <c r="R2" s="1022" t="s">
        <v>153</v>
      </c>
      <c r="S2" s="1022" t="s">
        <v>154</v>
      </c>
      <c r="T2" s="1024" t="s">
        <v>155</v>
      </c>
      <c r="U2" s="1023" t="s">
        <v>156</v>
      </c>
      <c r="V2" s="1025" t="s">
        <v>1029</v>
      </c>
      <c r="W2" s="1023" t="s">
        <v>1028</v>
      </c>
      <c r="X2" s="1023" t="s">
        <v>13</v>
      </c>
    </row>
    <row r="3" spans="1:27" ht="18" customHeight="1">
      <c r="A3" s="1026"/>
      <c r="B3" s="1027"/>
      <c r="C3" s="1028" t="s">
        <v>1105</v>
      </c>
      <c r="D3" s="1029"/>
      <c r="E3" s="1029"/>
      <c r="F3" s="1030"/>
      <c r="G3" s="1031"/>
      <c r="H3" s="1027"/>
      <c r="I3" s="1027"/>
      <c r="J3" s="1027"/>
      <c r="K3" s="1032"/>
      <c r="L3" s="1032"/>
      <c r="M3" s="1032"/>
      <c r="N3" s="1032"/>
      <c r="O3" s="1032"/>
      <c r="P3" s="1030"/>
      <c r="Q3" s="1032"/>
      <c r="R3" s="1032"/>
      <c r="S3" s="1032"/>
      <c r="T3" s="1027"/>
      <c r="U3" s="1031"/>
      <c r="V3" s="1033"/>
      <c r="W3" s="1027"/>
      <c r="X3" s="1031"/>
    </row>
    <row r="4" spans="1:27" ht="18" customHeight="1">
      <c r="A4" s="1034">
        <v>1</v>
      </c>
      <c r="B4" s="1035"/>
      <c r="C4" s="1036" t="s">
        <v>1106</v>
      </c>
      <c r="D4" s="1036" t="s">
        <v>1106</v>
      </c>
      <c r="E4" s="1036"/>
      <c r="F4" s="1038" t="s">
        <v>1107</v>
      </c>
      <c r="G4" s="1039"/>
      <c r="H4" s="1035"/>
      <c r="I4" s="1035"/>
      <c r="J4" s="1035"/>
      <c r="K4" s="1040"/>
      <c r="L4" s="1040"/>
      <c r="M4" s="1040"/>
      <c r="N4" s="1040"/>
      <c r="O4" s="1040"/>
      <c r="P4" s="1038"/>
      <c r="Q4" s="1040"/>
      <c r="R4" s="1040"/>
      <c r="S4" s="1040"/>
      <c r="T4" s="1035"/>
      <c r="U4" s="1039"/>
      <c r="V4" s="1041"/>
      <c r="W4" s="1035"/>
      <c r="X4" s="1039"/>
    </row>
    <row r="5" spans="1:27" ht="18" customHeight="1">
      <c r="A5" s="1042">
        <v>1</v>
      </c>
      <c r="B5" s="1043" t="s">
        <v>1437</v>
      </c>
      <c r="C5" s="1043" t="s">
        <v>1139</v>
      </c>
      <c r="D5" s="1044" t="s">
        <v>1108</v>
      </c>
      <c r="E5" s="1043" t="s">
        <v>1106</v>
      </c>
      <c r="F5" s="1045" t="s">
        <v>1164</v>
      </c>
      <c r="G5" s="1046"/>
      <c r="H5" s="1043" t="s">
        <v>1168</v>
      </c>
      <c r="I5" s="1043">
        <v>48485</v>
      </c>
      <c r="J5" s="1043">
        <v>48485</v>
      </c>
      <c r="K5" s="1047">
        <v>46032</v>
      </c>
      <c r="L5" s="1060">
        <v>46105</v>
      </c>
      <c r="M5" s="1047" t="s">
        <v>1285</v>
      </c>
      <c r="N5" s="1193" t="s">
        <v>1286</v>
      </c>
      <c r="O5" s="1043"/>
      <c r="P5" s="1047" t="s">
        <v>1110</v>
      </c>
      <c r="Q5" s="1047">
        <v>46041</v>
      </c>
      <c r="R5" s="1060">
        <v>46102</v>
      </c>
      <c r="S5" s="1060">
        <v>46102</v>
      </c>
      <c r="T5" s="1043"/>
      <c r="U5" s="1046" t="s">
        <v>1111</v>
      </c>
      <c r="V5" s="1048">
        <v>0.5</v>
      </c>
      <c r="W5" s="1049"/>
      <c r="X5" s="1122" t="s">
        <v>1227</v>
      </c>
    </row>
    <row r="6" spans="1:27" ht="18" customHeight="1">
      <c r="A6" s="1042">
        <v>2</v>
      </c>
      <c r="B6" s="1043" t="s">
        <v>1437</v>
      </c>
      <c r="C6" s="1043" t="s">
        <v>1140</v>
      </c>
      <c r="D6" s="1044" t="s">
        <v>1112</v>
      </c>
      <c r="E6" s="1043" t="s">
        <v>1106</v>
      </c>
      <c r="F6" s="1045" t="s">
        <v>1164</v>
      </c>
      <c r="G6" s="1046"/>
      <c r="H6" s="1043" t="s">
        <v>1168</v>
      </c>
      <c r="I6" s="1043">
        <v>24510</v>
      </c>
      <c r="J6" s="1043">
        <v>24510</v>
      </c>
      <c r="K6" s="1047">
        <v>46032</v>
      </c>
      <c r="L6" s="1060">
        <v>46105</v>
      </c>
      <c r="M6" s="1047" t="s">
        <v>1285</v>
      </c>
      <c r="N6" s="1193" t="s">
        <v>1286</v>
      </c>
      <c r="O6" s="1043"/>
      <c r="P6" s="1047" t="s">
        <v>1110</v>
      </c>
      <c r="Q6" s="1047">
        <v>46386</v>
      </c>
      <c r="R6" s="1060">
        <v>46110</v>
      </c>
      <c r="S6" s="1060">
        <v>46110</v>
      </c>
      <c r="T6" s="1043"/>
      <c r="U6" s="1046" t="s">
        <v>1111</v>
      </c>
      <c r="V6" s="1048">
        <v>0.28999999999999998</v>
      </c>
      <c r="W6" s="1049"/>
      <c r="X6" s="1122" t="s">
        <v>1227</v>
      </c>
    </row>
    <row r="7" spans="1:27" ht="18" customHeight="1">
      <c r="A7" s="1042">
        <v>3</v>
      </c>
      <c r="B7" s="1043" t="s">
        <v>1437</v>
      </c>
      <c r="C7" s="1043" t="s">
        <v>1141</v>
      </c>
      <c r="D7" s="1044" t="s">
        <v>1113</v>
      </c>
      <c r="E7" s="1043" t="s">
        <v>1106</v>
      </c>
      <c r="F7" s="1045" t="s">
        <v>1164</v>
      </c>
      <c r="G7" s="1046"/>
      <c r="H7" s="1043" t="s">
        <v>1168</v>
      </c>
      <c r="I7" s="1043">
        <v>14195</v>
      </c>
      <c r="J7" s="1043">
        <v>14195</v>
      </c>
      <c r="K7" s="1047">
        <v>46032</v>
      </c>
      <c r="L7" s="1060">
        <v>46105</v>
      </c>
      <c r="M7" s="1047" t="s">
        <v>1287</v>
      </c>
      <c r="N7" s="1193" t="s">
        <v>1286</v>
      </c>
      <c r="O7" s="1043"/>
      <c r="P7" s="1047" t="s">
        <v>1110</v>
      </c>
      <c r="Q7" s="1047">
        <v>46539</v>
      </c>
      <c r="R7" s="1047"/>
      <c r="S7" s="1047"/>
      <c r="T7" s="1043"/>
      <c r="U7" s="1046" t="s">
        <v>1111</v>
      </c>
      <c r="V7" s="1048"/>
      <c r="W7" s="1049"/>
      <c r="X7" s="1192" t="s">
        <v>1288</v>
      </c>
    </row>
    <row r="8" spans="1:27" ht="18" customHeight="1">
      <c r="A8" s="1042">
        <v>4</v>
      </c>
      <c r="B8" s="1043" t="s">
        <v>1437</v>
      </c>
      <c r="C8" s="1043" t="s">
        <v>1142</v>
      </c>
      <c r="D8" s="1044" t="s">
        <v>1114</v>
      </c>
      <c r="E8" s="1043" t="s">
        <v>1106</v>
      </c>
      <c r="F8" s="1045" t="s">
        <v>1164</v>
      </c>
      <c r="G8" s="1046"/>
      <c r="H8" s="1043" t="s">
        <v>1072</v>
      </c>
      <c r="I8" s="1043">
        <v>74370</v>
      </c>
      <c r="J8" s="1043">
        <v>74370</v>
      </c>
      <c r="K8" s="1047">
        <v>46032</v>
      </c>
      <c r="L8" s="1060">
        <v>46224</v>
      </c>
      <c r="M8" s="1047" t="s">
        <v>1425</v>
      </c>
      <c r="N8" s="1046" t="s">
        <v>1421</v>
      </c>
      <c r="O8" s="1043"/>
      <c r="P8" s="1047" t="s">
        <v>1110</v>
      </c>
      <c r="Q8" s="1047">
        <v>46099</v>
      </c>
      <c r="R8" s="1060">
        <v>46124</v>
      </c>
      <c r="S8" s="1060">
        <v>46124</v>
      </c>
      <c r="T8" s="1043"/>
      <c r="U8" s="1046" t="s">
        <v>1111</v>
      </c>
      <c r="V8" s="1048">
        <v>0.14000000000000001</v>
      </c>
      <c r="W8" s="1049"/>
      <c r="X8" s="1122" t="s">
        <v>1227</v>
      </c>
    </row>
    <row r="9" spans="1:27" ht="18" customHeight="1">
      <c r="A9" s="1042">
        <v>5</v>
      </c>
      <c r="B9" s="1043" t="s">
        <v>1437</v>
      </c>
      <c r="C9" s="1043" t="s">
        <v>1143</v>
      </c>
      <c r="D9" s="1044" t="s">
        <v>1115</v>
      </c>
      <c r="E9" s="1043" t="s">
        <v>1106</v>
      </c>
      <c r="F9" s="1045" t="s">
        <v>1164</v>
      </c>
      <c r="G9" s="1046"/>
      <c r="H9" s="1043" t="s">
        <v>1109</v>
      </c>
      <c r="I9" s="1043">
        <v>62075</v>
      </c>
      <c r="J9" s="1043">
        <v>62075</v>
      </c>
      <c r="K9" s="1047">
        <v>46032</v>
      </c>
      <c r="L9" s="1060">
        <v>46208</v>
      </c>
      <c r="M9" s="1047" t="s">
        <v>1414</v>
      </c>
      <c r="N9" s="1046" t="s">
        <v>1421</v>
      </c>
      <c r="O9" s="1043"/>
      <c r="P9" s="1047" t="s">
        <v>1110</v>
      </c>
      <c r="Q9" s="1047">
        <v>46107</v>
      </c>
      <c r="R9" s="1047"/>
      <c r="S9" s="1047"/>
      <c r="T9" s="1043"/>
      <c r="U9" s="1046" t="s">
        <v>1111</v>
      </c>
      <c r="V9" s="1048"/>
      <c r="W9" s="1049"/>
      <c r="X9" s="1192" t="s">
        <v>1288</v>
      </c>
    </row>
    <row r="10" spans="1:27" ht="18" customHeight="1">
      <c r="A10" s="1042">
        <v>6</v>
      </c>
      <c r="B10" s="1043" t="s">
        <v>1437</v>
      </c>
      <c r="C10" s="1043" t="s">
        <v>1144</v>
      </c>
      <c r="D10" s="1044" t="s">
        <v>1116</v>
      </c>
      <c r="E10" s="1043" t="s">
        <v>1106</v>
      </c>
      <c r="F10" s="1045" t="s">
        <v>1164</v>
      </c>
      <c r="G10" s="1046"/>
      <c r="H10" s="1043"/>
      <c r="I10" s="1043"/>
      <c r="J10" s="1043"/>
      <c r="K10" s="1047">
        <v>46032</v>
      </c>
      <c r="L10" s="1060">
        <v>46131</v>
      </c>
      <c r="M10" s="1047" t="s">
        <v>1310</v>
      </c>
      <c r="N10" s="1050" t="s">
        <v>1311</v>
      </c>
      <c r="O10" s="1043"/>
      <c r="P10" s="1047" t="s">
        <v>1110</v>
      </c>
      <c r="Q10" s="1047">
        <v>46590</v>
      </c>
      <c r="R10" s="1060">
        <v>46138</v>
      </c>
      <c r="S10" s="1047">
        <v>46138</v>
      </c>
      <c r="T10" s="1043"/>
      <c r="U10" s="1046" t="s">
        <v>1111</v>
      </c>
      <c r="V10" s="1048">
        <v>0.19</v>
      </c>
      <c r="W10" s="1049"/>
      <c r="X10" s="1122" t="s">
        <v>1227</v>
      </c>
    </row>
    <row r="11" spans="1:27" ht="18" customHeight="1">
      <c r="A11" s="1042">
        <v>7</v>
      </c>
      <c r="B11" s="1043" t="s">
        <v>1437</v>
      </c>
      <c r="C11" s="1043" t="s">
        <v>1145</v>
      </c>
      <c r="D11" s="1044" t="s">
        <v>1117</v>
      </c>
      <c r="E11" s="1043" t="s">
        <v>1106</v>
      </c>
      <c r="F11" s="1045" t="s">
        <v>1164</v>
      </c>
      <c r="G11" s="1046"/>
      <c r="H11" s="1043" t="s">
        <v>144</v>
      </c>
      <c r="I11" s="1043">
        <v>246</v>
      </c>
      <c r="J11" s="1043">
        <v>246</v>
      </c>
      <c r="K11" s="1047">
        <v>46032</v>
      </c>
      <c r="L11" s="1047"/>
      <c r="M11" s="1047"/>
      <c r="N11" s="1050"/>
      <c r="O11" s="1043"/>
      <c r="P11" s="1047" t="s">
        <v>1110</v>
      </c>
      <c r="Q11" s="1047">
        <v>46592</v>
      </c>
      <c r="R11" s="1047"/>
      <c r="S11" s="1047"/>
      <c r="T11" s="1043"/>
      <c r="U11" s="1046" t="s">
        <v>1111</v>
      </c>
      <c r="V11" s="1048">
        <v>0.02</v>
      </c>
      <c r="W11" s="1049"/>
      <c r="X11" s="1122" t="s">
        <v>1227</v>
      </c>
    </row>
    <row r="12" spans="1:27" ht="18" customHeight="1">
      <c r="A12" s="1034">
        <v>2</v>
      </c>
      <c r="B12" s="1035"/>
      <c r="C12" s="1051" t="s">
        <v>1118</v>
      </c>
      <c r="D12" s="1051" t="s">
        <v>1118</v>
      </c>
      <c r="E12" s="1037"/>
      <c r="F12" s="1038"/>
      <c r="G12" s="1039"/>
      <c r="H12" s="1035"/>
      <c r="I12" s="1035"/>
      <c r="J12" s="1035"/>
      <c r="K12" s="1040"/>
      <c r="L12" s="1040"/>
      <c r="M12" s="1040"/>
      <c r="N12" s="1040"/>
      <c r="O12" s="1040"/>
      <c r="P12" s="1038"/>
      <c r="Q12" s="1040"/>
      <c r="R12" s="1040"/>
      <c r="S12" s="1040"/>
      <c r="T12" s="1035"/>
      <c r="U12" s="1039"/>
      <c r="V12" s="1041"/>
      <c r="W12" s="1035"/>
      <c r="X12" s="1039"/>
    </row>
    <row r="13" spans="1:27" ht="18" customHeight="1">
      <c r="A13" s="1042">
        <v>8</v>
      </c>
      <c r="B13" s="1043" t="s">
        <v>1437</v>
      </c>
      <c r="C13" s="1043" t="s">
        <v>1146</v>
      </c>
      <c r="D13" s="1044" t="s">
        <v>1119</v>
      </c>
      <c r="E13" s="1052" t="s">
        <v>1163</v>
      </c>
      <c r="F13" s="1045" t="s">
        <v>1164</v>
      </c>
      <c r="G13" s="1053"/>
      <c r="H13" s="1052" t="s">
        <v>1072</v>
      </c>
      <c r="I13" s="1052">
        <v>2145</v>
      </c>
      <c r="J13" s="1052">
        <v>2145</v>
      </c>
      <c r="K13" s="1054">
        <v>46085</v>
      </c>
      <c r="L13" s="1060">
        <v>46134</v>
      </c>
      <c r="M13" s="1209" t="s">
        <v>1320</v>
      </c>
      <c r="N13" s="1055" t="s">
        <v>1321</v>
      </c>
      <c r="O13" s="1052"/>
      <c r="P13" s="1054" t="s">
        <v>1110</v>
      </c>
      <c r="Q13" s="1054">
        <v>46155</v>
      </c>
      <c r="R13" s="1060">
        <v>46141</v>
      </c>
      <c r="S13" s="1060">
        <v>46141</v>
      </c>
      <c r="T13" s="1043"/>
      <c r="U13" s="1046" t="s">
        <v>1111</v>
      </c>
      <c r="V13" s="1048">
        <v>0.89</v>
      </c>
      <c r="W13" s="1049"/>
      <c r="X13" s="1122" t="s">
        <v>1227</v>
      </c>
      <c r="AA13" s="1185">
        <f>13000/48485</f>
        <v>0.26812416211199341</v>
      </c>
    </row>
    <row r="14" spans="1:27" ht="18" customHeight="1">
      <c r="A14" s="1042">
        <v>9</v>
      </c>
      <c r="B14" s="1043" t="s">
        <v>1437</v>
      </c>
      <c r="C14" s="1199"/>
      <c r="D14" s="1044" t="s">
        <v>1173</v>
      </c>
      <c r="E14" s="1207"/>
      <c r="F14" s="1202"/>
      <c r="G14" s="1208"/>
      <c r="H14" s="1207"/>
      <c r="I14" s="1207"/>
      <c r="J14" s="1207"/>
      <c r="K14" s="1054">
        <v>46085</v>
      </c>
      <c r="L14" s="1060">
        <v>46205</v>
      </c>
      <c r="M14" s="1209" t="s">
        <v>1416</v>
      </c>
      <c r="N14" s="1055" t="s">
        <v>1415</v>
      </c>
      <c r="O14" s="1207"/>
      <c r="P14" s="1209"/>
      <c r="Q14" s="1054">
        <v>46163</v>
      </c>
      <c r="R14" s="1054">
        <v>46279</v>
      </c>
      <c r="S14" s="1054">
        <v>46282</v>
      </c>
      <c r="T14" s="1199"/>
      <c r="U14" s="1210"/>
      <c r="V14" s="1211">
        <v>0.55000000000000004</v>
      </c>
      <c r="W14" s="1212"/>
      <c r="X14" s="1122" t="s">
        <v>1227</v>
      </c>
    </row>
    <row r="15" spans="1:27" ht="18" customHeight="1">
      <c r="A15" s="1042">
        <v>10</v>
      </c>
      <c r="B15" s="1043" t="s">
        <v>1437</v>
      </c>
      <c r="C15" s="1043" t="s">
        <v>1147</v>
      </c>
      <c r="D15" s="1044" t="s">
        <v>1319</v>
      </c>
      <c r="E15" s="1052" t="s">
        <v>1163</v>
      </c>
      <c r="F15" s="1045" t="s">
        <v>1164</v>
      </c>
      <c r="G15" s="1053"/>
      <c r="H15" s="1052" t="s">
        <v>1072</v>
      </c>
      <c r="I15" s="1052">
        <v>115400</v>
      </c>
      <c r="J15" s="1052">
        <v>115400</v>
      </c>
      <c r="K15" s="1054">
        <v>46085</v>
      </c>
      <c r="L15" s="1060">
        <v>46126</v>
      </c>
      <c r="M15" s="1054" t="s">
        <v>1317</v>
      </c>
      <c r="N15" s="1055" t="s">
        <v>1318</v>
      </c>
      <c r="O15" s="1052"/>
      <c r="P15" s="1054" t="s">
        <v>1110</v>
      </c>
      <c r="Q15" s="1054">
        <v>46163</v>
      </c>
      <c r="R15" s="1054">
        <v>46183</v>
      </c>
      <c r="S15" s="1054">
        <v>46183</v>
      </c>
      <c r="T15" s="1043"/>
      <c r="U15" s="1046" t="s">
        <v>1111</v>
      </c>
      <c r="V15" s="1230">
        <v>0.71699999999999997</v>
      </c>
      <c r="W15" s="1049"/>
      <c r="X15" s="1122" t="s">
        <v>1227</v>
      </c>
    </row>
    <row r="16" spans="1:27" ht="18" customHeight="1">
      <c r="A16" s="1042">
        <v>11</v>
      </c>
      <c r="B16" s="1043" t="s">
        <v>1437</v>
      </c>
      <c r="C16" s="1043" t="s">
        <v>1148</v>
      </c>
      <c r="D16" s="1044" t="s">
        <v>1324</v>
      </c>
      <c r="E16" s="1052" t="s">
        <v>1163</v>
      </c>
      <c r="F16" s="1045" t="s">
        <v>1164</v>
      </c>
      <c r="G16" s="1053"/>
      <c r="H16" s="1043" t="s">
        <v>144</v>
      </c>
      <c r="I16" s="1052">
        <v>957</v>
      </c>
      <c r="J16" s="1052">
        <v>957</v>
      </c>
      <c r="K16" s="1054">
        <v>46085</v>
      </c>
      <c r="L16" s="1054">
        <v>46273</v>
      </c>
      <c r="M16" s="1054" t="s">
        <v>1349</v>
      </c>
      <c r="N16" s="1055" t="s">
        <v>1445</v>
      </c>
      <c r="O16" s="1052"/>
      <c r="P16" s="1054" t="s">
        <v>1110</v>
      </c>
      <c r="Q16" s="1054">
        <v>46163</v>
      </c>
      <c r="R16" s="1054"/>
      <c r="S16" s="1054"/>
      <c r="T16" s="1043"/>
      <c r="U16" s="1046" t="s">
        <v>1111</v>
      </c>
      <c r="V16" s="1048"/>
      <c r="W16" s="1049"/>
      <c r="X16" s="1192" t="s">
        <v>1288</v>
      </c>
    </row>
    <row r="17" spans="1:24" ht="18" customHeight="1">
      <c r="A17" s="1042">
        <v>13</v>
      </c>
      <c r="B17" s="1043" t="s">
        <v>1437</v>
      </c>
      <c r="C17" s="1043" t="s">
        <v>1149</v>
      </c>
      <c r="D17" s="1044" t="s">
        <v>1172</v>
      </c>
      <c r="E17" s="1052" t="s">
        <v>1163</v>
      </c>
      <c r="F17" s="1045" t="s">
        <v>1164</v>
      </c>
      <c r="G17" s="1059"/>
      <c r="H17" s="1043" t="s">
        <v>144</v>
      </c>
      <c r="I17" s="1057">
        <v>5</v>
      </c>
      <c r="J17" s="1057">
        <v>5</v>
      </c>
      <c r="K17" s="1054">
        <v>46085</v>
      </c>
      <c r="L17" s="1060">
        <v>46126</v>
      </c>
      <c r="M17" s="1054" t="s">
        <v>1317</v>
      </c>
      <c r="N17" s="1055" t="s">
        <v>1318</v>
      </c>
      <c r="O17" s="1057"/>
      <c r="P17" s="1060" t="s">
        <v>1110</v>
      </c>
      <c r="Q17" s="1054">
        <v>46268</v>
      </c>
      <c r="R17" s="1060">
        <v>46235</v>
      </c>
      <c r="S17" s="1060">
        <v>46235</v>
      </c>
      <c r="T17" s="1056"/>
      <c r="U17" s="1046" t="s">
        <v>1111</v>
      </c>
      <c r="V17" s="1061">
        <v>1</v>
      </c>
      <c r="W17" s="1056"/>
      <c r="X17" s="1215" t="s">
        <v>1325</v>
      </c>
    </row>
    <row r="18" spans="1:24" ht="18" customHeight="1">
      <c r="A18" s="1042">
        <v>14</v>
      </c>
      <c r="B18" s="1043" t="s">
        <v>1437</v>
      </c>
      <c r="C18" s="1043" t="s">
        <v>1149</v>
      </c>
      <c r="D18" s="1044" t="s">
        <v>1171</v>
      </c>
      <c r="E18" s="1052" t="s">
        <v>1163</v>
      </c>
      <c r="F18" s="1045" t="s">
        <v>1164</v>
      </c>
      <c r="G18" s="1059"/>
      <c r="H18" s="1043" t="s">
        <v>144</v>
      </c>
      <c r="I18" s="1057">
        <v>5</v>
      </c>
      <c r="J18" s="1057">
        <v>5</v>
      </c>
      <c r="K18" s="1054">
        <v>46085</v>
      </c>
      <c r="L18" s="1060">
        <v>46126</v>
      </c>
      <c r="M18" s="1054" t="s">
        <v>1317</v>
      </c>
      <c r="N18" s="1055" t="s">
        <v>1318</v>
      </c>
      <c r="O18" s="1057"/>
      <c r="P18" s="1060" t="s">
        <v>1110</v>
      </c>
      <c r="Q18" s="1054">
        <v>46268</v>
      </c>
      <c r="R18" s="1060">
        <v>46235</v>
      </c>
      <c r="S18" s="1060">
        <v>46235</v>
      </c>
      <c r="T18" s="1056"/>
      <c r="U18" s="1046" t="s">
        <v>1111</v>
      </c>
      <c r="V18" s="1061">
        <v>1</v>
      </c>
      <c r="W18" s="1056"/>
      <c r="X18" s="1215" t="s">
        <v>1325</v>
      </c>
    </row>
    <row r="19" spans="1:24" ht="18" customHeight="1">
      <c r="A19" s="1216">
        <v>16</v>
      </c>
      <c r="B19" s="1043" t="s">
        <v>1437</v>
      </c>
      <c r="C19" s="1217"/>
      <c r="D19" s="1044" t="s">
        <v>1337</v>
      </c>
      <c r="E19" s="1218"/>
      <c r="F19" s="1202"/>
      <c r="G19" s="1203"/>
      <c r="H19" s="1199"/>
      <c r="I19" s="1201"/>
      <c r="J19" s="1201"/>
      <c r="K19" s="1054">
        <v>46085</v>
      </c>
      <c r="L19" s="1060">
        <v>46258</v>
      </c>
      <c r="M19" s="1204"/>
      <c r="N19" s="1046" t="s">
        <v>1421</v>
      </c>
      <c r="O19" s="1219"/>
      <c r="P19" s="1204"/>
      <c r="Q19" s="1209"/>
      <c r="R19" s="1204"/>
      <c r="S19" s="1204"/>
      <c r="T19" s="1205"/>
      <c r="U19" s="1210"/>
      <c r="V19" s="1206"/>
      <c r="W19" s="1205"/>
      <c r="X19" s="1192" t="s">
        <v>1288</v>
      </c>
    </row>
    <row r="20" spans="1:24" ht="18" customHeight="1">
      <c r="A20" s="1034">
        <v>3</v>
      </c>
      <c r="B20" s="1035"/>
      <c r="C20" s="1051" t="s">
        <v>1120</v>
      </c>
      <c r="D20" s="1051" t="s">
        <v>1120</v>
      </c>
      <c r="E20" s="1037"/>
      <c r="F20" s="1038"/>
      <c r="G20" s="1039"/>
      <c r="H20" s="1035"/>
      <c r="I20" s="1035"/>
      <c r="J20" s="1035"/>
      <c r="K20" s="1040"/>
      <c r="L20" s="1040"/>
      <c r="M20" s="1040"/>
      <c r="N20" s="1040"/>
      <c r="O20" s="1040"/>
      <c r="P20" s="1038"/>
      <c r="Q20" s="1040"/>
      <c r="R20" s="1040"/>
      <c r="S20" s="1040"/>
      <c r="T20" s="1035"/>
      <c r="U20" s="1039"/>
      <c r="V20" s="1041"/>
      <c r="W20" s="1035"/>
      <c r="X20" s="1039"/>
    </row>
    <row r="21" spans="1:24" ht="18" customHeight="1">
      <c r="A21" s="1042">
        <v>17</v>
      </c>
      <c r="B21" s="1043" t="s">
        <v>1437</v>
      </c>
      <c r="C21" s="1056" t="s">
        <v>1150</v>
      </c>
      <c r="D21" s="19" t="s">
        <v>1121</v>
      </c>
      <c r="E21" s="1057" t="s">
        <v>1120</v>
      </c>
      <c r="F21" s="1045" t="s">
        <v>1164</v>
      </c>
      <c r="G21" s="1059"/>
      <c r="H21" s="1057" t="s">
        <v>1072</v>
      </c>
      <c r="I21" s="1057">
        <v>16522</v>
      </c>
      <c r="J21" s="1057">
        <v>16522</v>
      </c>
      <c r="K21" s="1054">
        <v>46093</v>
      </c>
      <c r="L21" s="1060" t="s">
        <v>1427</v>
      </c>
      <c r="M21" s="1060" t="s">
        <v>1426</v>
      </c>
      <c r="N21" s="1059" t="s">
        <v>1428</v>
      </c>
      <c r="O21" s="1057"/>
      <c r="P21" s="1060" t="s">
        <v>1110</v>
      </c>
      <c r="Q21" s="1054">
        <v>46152</v>
      </c>
      <c r="R21" s="1060"/>
      <c r="S21" s="1060"/>
      <c r="T21" s="1056"/>
      <c r="U21" s="1046" t="s">
        <v>1111</v>
      </c>
      <c r="V21" s="1061">
        <v>0.92</v>
      </c>
      <c r="W21" s="1056"/>
      <c r="X21" s="1122" t="s">
        <v>1227</v>
      </c>
    </row>
    <row r="22" spans="1:24" ht="18" customHeight="1">
      <c r="A22" s="1034">
        <v>4</v>
      </c>
      <c r="B22" s="1035"/>
      <c r="C22" s="1051" t="s">
        <v>1122</v>
      </c>
      <c r="D22" s="1051" t="s">
        <v>1122</v>
      </c>
      <c r="E22" s="1037"/>
      <c r="F22" s="1038"/>
      <c r="G22" s="1039"/>
      <c r="H22" s="1035"/>
      <c r="I22" s="1035"/>
      <c r="J22" s="1035"/>
      <c r="K22" s="1040"/>
      <c r="L22" s="1040"/>
      <c r="M22" s="1040"/>
      <c r="N22" s="1040"/>
      <c r="O22" s="1040"/>
      <c r="P22" s="1038"/>
      <c r="Q22" s="1040"/>
      <c r="R22" s="1040"/>
      <c r="S22" s="1040"/>
      <c r="T22" s="1035"/>
      <c r="U22" s="1039"/>
      <c r="V22" s="1041"/>
      <c r="W22" s="1035"/>
      <c r="X22" s="1039"/>
    </row>
    <row r="23" spans="1:24" ht="18" customHeight="1">
      <c r="A23" s="1042">
        <v>18</v>
      </c>
      <c r="B23" s="1043" t="s">
        <v>1437</v>
      </c>
      <c r="C23" s="1056" t="s">
        <v>1151</v>
      </c>
      <c r="D23" s="1044" t="s">
        <v>1453</v>
      </c>
      <c r="E23" s="1057" t="s">
        <v>1165</v>
      </c>
      <c r="F23" s="1045" t="s">
        <v>1164</v>
      </c>
      <c r="G23" s="1059"/>
      <c r="H23" s="1057" t="s">
        <v>1072</v>
      </c>
      <c r="I23" s="1057">
        <v>24430</v>
      </c>
      <c r="J23" s="1057">
        <v>24430</v>
      </c>
      <c r="K23" s="1054">
        <v>46103</v>
      </c>
      <c r="L23" s="1060">
        <v>46209</v>
      </c>
      <c r="M23" s="1204" t="s">
        <v>1448</v>
      </c>
      <c r="N23" s="1059" t="s">
        <v>1432</v>
      </c>
      <c r="O23" s="1057"/>
      <c r="P23" s="1060" t="s">
        <v>1110</v>
      </c>
      <c r="Q23" s="1060">
        <v>46222</v>
      </c>
      <c r="R23" s="1060">
        <v>46284</v>
      </c>
      <c r="S23" s="1060">
        <v>46284</v>
      </c>
      <c r="T23" s="1056"/>
      <c r="U23" s="1046" t="s">
        <v>1111</v>
      </c>
      <c r="V23" s="1061">
        <v>1</v>
      </c>
      <c r="W23" s="1056"/>
      <c r="X23" s="1215" t="s">
        <v>1325</v>
      </c>
    </row>
    <row r="24" spans="1:24" ht="18" customHeight="1">
      <c r="A24" s="1042">
        <v>18</v>
      </c>
      <c r="B24" s="1250"/>
      <c r="C24" s="1251"/>
      <c r="D24" s="1044" t="s">
        <v>1452</v>
      </c>
      <c r="E24" s="1252"/>
      <c r="F24" s="1253"/>
      <c r="G24" s="1254"/>
      <c r="H24" s="1255"/>
      <c r="I24" s="1255"/>
      <c r="J24" s="1255"/>
      <c r="K24" s="1054">
        <v>46103</v>
      </c>
      <c r="L24" s="1060">
        <v>46209</v>
      </c>
      <c r="M24" s="1204" t="s">
        <v>1448</v>
      </c>
      <c r="N24" s="1059" t="s">
        <v>1432</v>
      </c>
      <c r="O24" s="1057"/>
      <c r="P24" s="1060" t="s">
        <v>1110</v>
      </c>
      <c r="Q24" s="1060">
        <v>46222</v>
      </c>
      <c r="R24" s="1256"/>
      <c r="S24" s="1256"/>
      <c r="T24" s="1257"/>
      <c r="U24" s="1258"/>
      <c r="V24" s="1259"/>
      <c r="W24" s="1257"/>
      <c r="X24" s="1192" t="s">
        <v>1288</v>
      </c>
    </row>
    <row r="25" spans="1:24" ht="18" customHeight="1">
      <c r="A25" s="1034">
        <v>5</v>
      </c>
      <c r="B25" s="1035"/>
      <c r="C25" s="1051" t="s">
        <v>1123</v>
      </c>
      <c r="D25" s="1051" t="s">
        <v>1123</v>
      </c>
      <c r="E25" s="1037"/>
      <c r="F25" s="1038"/>
      <c r="G25" s="1039"/>
      <c r="H25" s="1035"/>
      <c r="I25" s="1035"/>
      <c r="J25" s="1035"/>
      <c r="K25" s="1040"/>
      <c r="L25" s="1040"/>
      <c r="M25" s="1040"/>
      <c r="N25" s="1040"/>
      <c r="O25" s="1040"/>
      <c r="P25" s="1038"/>
      <c r="Q25" s="1040"/>
      <c r="R25" s="1040"/>
      <c r="S25" s="1040"/>
      <c r="T25" s="1035"/>
      <c r="U25" s="1039"/>
      <c r="V25" s="1041"/>
      <c r="W25" s="1035"/>
      <c r="X25" s="1039"/>
    </row>
    <row r="26" spans="1:24" ht="18" customHeight="1">
      <c r="A26" s="1042">
        <v>19</v>
      </c>
      <c r="B26" s="1043" t="s">
        <v>1437</v>
      </c>
      <c r="C26" s="1056" t="s">
        <v>1152</v>
      </c>
      <c r="D26" s="1062" t="s">
        <v>1124</v>
      </c>
      <c r="E26" s="1057" t="s">
        <v>1123</v>
      </c>
      <c r="F26" s="1045" t="s">
        <v>1164</v>
      </c>
      <c r="G26" s="1059"/>
      <c r="H26" s="1057" t="s">
        <v>1072</v>
      </c>
      <c r="I26" s="1057">
        <v>13221</v>
      </c>
      <c r="J26" s="1057">
        <v>13221</v>
      </c>
      <c r="K26" s="1047">
        <v>46033</v>
      </c>
      <c r="L26" s="1060">
        <v>46021</v>
      </c>
      <c r="M26" s="1060" t="s">
        <v>1255</v>
      </c>
      <c r="N26" s="1060" t="s">
        <v>1254</v>
      </c>
      <c r="O26" s="1057"/>
      <c r="P26" s="1060" t="s">
        <v>1110</v>
      </c>
      <c r="Q26" s="1060">
        <v>46097</v>
      </c>
      <c r="R26" s="1060">
        <v>46043</v>
      </c>
      <c r="S26" s="1060">
        <v>46043</v>
      </c>
      <c r="T26" s="1056"/>
      <c r="U26" s="1046" t="s">
        <v>1111</v>
      </c>
      <c r="V26" s="1061">
        <v>1</v>
      </c>
      <c r="W26" s="1056"/>
      <c r="X26" s="1215" t="s">
        <v>1325</v>
      </c>
    </row>
    <row r="27" spans="1:24" ht="18" customHeight="1">
      <c r="A27" s="1042">
        <v>20</v>
      </c>
      <c r="B27" s="1043" t="s">
        <v>1437</v>
      </c>
      <c r="C27" s="1056" t="s">
        <v>1153</v>
      </c>
      <c r="D27" s="1062" t="s">
        <v>1125</v>
      </c>
      <c r="E27" s="1057" t="s">
        <v>1123</v>
      </c>
      <c r="F27" s="1045" t="s">
        <v>1164</v>
      </c>
      <c r="G27" s="1059"/>
      <c r="H27" s="1043" t="s">
        <v>1175</v>
      </c>
      <c r="I27" s="1057">
        <v>146</v>
      </c>
      <c r="J27" s="1057">
        <v>146</v>
      </c>
      <c r="K27" s="1047">
        <v>46033</v>
      </c>
      <c r="L27" s="1060">
        <v>46016</v>
      </c>
      <c r="M27" s="1060" t="s">
        <v>1229</v>
      </c>
      <c r="N27" s="1064" t="s">
        <v>1232</v>
      </c>
      <c r="O27" s="1057"/>
      <c r="P27" s="1060" t="s">
        <v>1110</v>
      </c>
      <c r="Q27" s="1060">
        <v>46126</v>
      </c>
      <c r="R27" s="1060">
        <v>46063</v>
      </c>
      <c r="S27" s="1060">
        <v>46063</v>
      </c>
      <c r="T27" s="1056"/>
      <c r="U27" s="1046" t="s">
        <v>1111</v>
      </c>
      <c r="V27" s="1061">
        <v>1</v>
      </c>
      <c r="W27" s="1056"/>
      <c r="X27" s="1215" t="s">
        <v>1325</v>
      </c>
    </row>
    <row r="28" spans="1:24" ht="18" customHeight="1">
      <c r="A28" s="1042">
        <v>21</v>
      </c>
      <c r="B28" s="1043" t="s">
        <v>1437</v>
      </c>
      <c r="C28" s="1056" t="s">
        <v>1154</v>
      </c>
      <c r="D28" s="1062" t="s">
        <v>1126</v>
      </c>
      <c r="E28" s="1057" t="s">
        <v>1123</v>
      </c>
      <c r="F28" s="1045" t="s">
        <v>1164</v>
      </c>
      <c r="G28" s="1059"/>
      <c r="H28" s="1043" t="s">
        <v>1175</v>
      </c>
      <c r="I28" s="1057">
        <v>152</v>
      </c>
      <c r="J28" s="1057">
        <v>152</v>
      </c>
      <c r="K28" s="1047">
        <v>46033</v>
      </c>
      <c r="L28" s="1060">
        <v>46016</v>
      </c>
      <c r="M28" s="1060" t="s">
        <v>1265</v>
      </c>
      <c r="N28" s="1064" t="s">
        <v>1232</v>
      </c>
      <c r="O28" s="1057"/>
      <c r="P28" s="1060" t="s">
        <v>1110</v>
      </c>
      <c r="Q28" s="1060">
        <v>46126</v>
      </c>
      <c r="R28" s="1060">
        <v>46073</v>
      </c>
      <c r="S28" s="1060">
        <v>46073</v>
      </c>
      <c r="T28" s="1056"/>
      <c r="U28" s="1046" t="s">
        <v>1111</v>
      </c>
      <c r="V28" s="1061">
        <v>1</v>
      </c>
      <c r="W28" s="1056"/>
      <c r="X28" s="1215" t="s">
        <v>1325</v>
      </c>
    </row>
    <row r="29" spans="1:24" ht="18" customHeight="1">
      <c r="A29" s="1034">
        <v>6</v>
      </c>
      <c r="B29" s="1035"/>
      <c r="C29" s="1051" t="s">
        <v>1127</v>
      </c>
      <c r="D29" s="1051" t="s">
        <v>1127</v>
      </c>
      <c r="E29" s="1037"/>
      <c r="F29" s="1038"/>
      <c r="G29" s="1039"/>
      <c r="H29" s="1035"/>
      <c r="I29" s="1035"/>
      <c r="J29" s="1035"/>
      <c r="K29" s="1040"/>
      <c r="L29" s="1040"/>
      <c r="M29" s="1040"/>
      <c r="N29" s="1040"/>
      <c r="O29" s="1040"/>
      <c r="P29" s="1038"/>
      <c r="Q29" s="1040"/>
      <c r="R29" s="1040"/>
      <c r="S29" s="1040"/>
      <c r="T29" s="1035"/>
      <c r="U29" s="1039"/>
      <c r="V29" s="1041"/>
      <c r="W29" s="1035"/>
      <c r="X29" s="1039"/>
    </row>
    <row r="30" spans="1:24" ht="18" customHeight="1">
      <c r="A30" s="1042">
        <v>22</v>
      </c>
      <c r="B30" s="1043" t="s">
        <v>1437</v>
      </c>
      <c r="C30" s="1063" t="s">
        <v>1155</v>
      </c>
      <c r="D30" s="1044" t="s">
        <v>1128</v>
      </c>
      <c r="E30" s="1057" t="s">
        <v>1166</v>
      </c>
      <c r="F30" s="1045" t="s">
        <v>1164</v>
      </c>
      <c r="G30" s="1059"/>
      <c r="H30" s="1057" t="s">
        <v>1072</v>
      </c>
      <c r="I30" s="1057">
        <v>12223</v>
      </c>
      <c r="J30" s="1057">
        <v>12223</v>
      </c>
      <c r="K30" s="1047">
        <v>46033</v>
      </c>
      <c r="L30" s="1060">
        <v>46021</v>
      </c>
      <c r="M30" s="1060" t="s">
        <v>1255</v>
      </c>
      <c r="N30" s="1060" t="s">
        <v>1254</v>
      </c>
      <c r="O30" s="1057"/>
      <c r="P30" s="1060" t="s">
        <v>1110</v>
      </c>
      <c r="Q30" s="1060">
        <v>46097</v>
      </c>
      <c r="R30" s="1060">
        <v>46043</v>
      </c>
      <c r="S30" s="1060">
        <v>46043</v>
      </c>
      <c r="T30" s="1056"/>
      <c r="U30" s="1046" t="s">
        <v>1111</v>
      </c>
      <c r="V30" s="1061">
        <v>1</v>
      </c>
      <c r="W30" s="1056"/>
      <c r="X30" s="1215" t="s">
        <v>1325</v>
      </c>
    </row>
    <row r="31" spans="1:24" ht="18" customHeight="1">
      <c r="A31" s="1042">
        <v>23</v>
      </c>
      <c r="B31" s="1043" t="s">
        <v>1437</v>
      </c>
      <c r="C31" s="1063" t="s">
        <v>1156</v>
      </c>
      <c r="D31" s="1044" t="s">
        <v>1129</v>
      </c>
      <c r="E31" s="1057" t="s">
        <v>1166</v>
      </c>
      <c r="F31" s="1045" t="s">
        <v>1164</v>
      </c>
      <c r="G31" s="1057"/>
      <c r="H31" s="1043" t="s">
        <v>1175</v>
      </c>
      <c r="I31" s="1057">
        <v>141</v>
      </c>
      <c r="J31" s="1057">
        <v>141</v>
      </c>
      <c r="K31" s="1047">
        <v>46033</v>
      </c>
      <c r="L31" s="1060">
        <v>46016</v>
      </c>
      <c r="M31" s="1060" t="s">
        <v>1229</v>
      </c>
      <c r="N31" s="1064" t="s">
        <v>1232</v>
      </c>
      <c r="O31" s="1057"/>
      <c r="P31" s="1060" t="s">
        <v>1110</v>
      </c>
      <c r="Q31" s="1060">
        <v>46097</v>
      </c>
      <c r="R31" s="1060">
        <v>46063</v>
      </c>
      <c r="S31" s="1060">
        <v>46063</v>
      </c>
      <c r="T31" s="1056"/>
      <c r="U31" s="1046" t="s">
        <v>1111</v>
      </c>
      <c r="V31" s="1061">
        <v>1</v>
      </c>
      <c r="W31" s="1056"/>
      <c r="X31" s="1215" t="s">
        <v>1325</v>
      </c>
    </row>
    <row r="32" spans="1:24" ht="18" customHeight="1">
      <c r="A32" s="1034">
        <v>7</v>
      </c>
      <c r="B32" s="1035"/>
      <c r="C32" s="1051" t="s">
        <v>1130</v>
      </c>
      <c r="D32" s="1051" t="s">
        <v>1130</v>
      </c>
      <c r="E32" s="1037"/>
      <c r="F32" s="1038"/>
      <c r="G32" s="1039"/>
      <c r="H32" s="1035"/>
      <c r="I32" s="1035"/>
      <c r="J32" s="1035"/>
      <c r="K32" s="1040"/>
      <c r="L32" s="1040"/>
      <c r="M32" s="1040"/>
      <c r="N32" s="1040"/>
      <c r="O32" s="1040"/>
      <c r="P32" s="1038"/>
      <c r="Q32" s="1040"/>
      <c r="R32" s="1040"/>
      <c r="S32" s="1040"/>
      <c r="T32" s="1035"/>
      <c r="U32" s="1039"/>
      <c r="V32" s="1041"/>
      <c r="W32" s="1035"/>
      <c r="X32" s="1039"/>
    </row>
    <row r="33" spans="1:24" ht="18" customHeight="1">
      <c r="A33" s="1042">
        <v>24</v>
      </c>
      <c r="B33" s="1043" t="s">
        <v>1437</v>
      </c>
      <c r="C33" s="1063" t="s">
        <v>1081</v>
      </c>
      <c r="D33" s="1044" t="s">
        <v>1131</v>
      </c>
      <c r="E33" s="1057" t="s">
        <v>1167</v>
      </c>
      <c r="F33" s="1045" t="s">
        <v>1164</v>
      </c>
      <c r="G33" s="1057"/>
      <c r="H33" s="1057" t="s">
        <v>1072</v>
      </c>
      <c r="I33" s="1057">
        <v>8370</v>
      </c>
      <c r="J33" s="1057">
        <v>8370</v>
      </c>
      <c r="K33" s="1060">
        <v>45998</v>
      </c>
      <c r="L33" s="1060">
        <v>45985</v>
      </c>
      <c r="M33" s="1054" t="s">
        <v>1132</v>
      </c>
      <c r="N33" s="925" t="s">
        <v>1024</v>
      </c>
      <c r="O33" s="1057">
        <v>533365029</v>
      </c>
      <c r="P33" s="1060" t="s">
        <v>1110</v>
      </c>
      <c r="Q33" s="1060">
        <v>46021</v>
      </c>
      <c r="R33" s="1060">
        <v>46000</v>
      </c>
      <c r="S33" s="1060">
        <v>46000</v>
      </c>
      <c r="T33" s="1056"/>
      <c r="U33" s="1046" t="s">
        <v>1111</v>
      </c>
      <c r="V33" s="1061">
        <v>0.97</v>
      </c>
      <c r="W33" s="1056"/>
      <c r="X33" s="1122" t="s">
        <v>1227</v>
      </c>
    </row>
    <row r="34" spans="1:24" ht="18" customHeight="1">
      <c r="A34" s="1042">
        <v>25</v>
      </c>
      <c r="B34" s="1043" t="s">
        <v>1437</v>
      </c>
      <c r="C34" s="1063" t="s">
        <v>1157</v>
      </c>
      <c r="D34" s="1044" t="s">
        <v>1133</v>
      </c>
      <c r="E34" s="1057" t="s">
        <v>1167</v>
      </c>
      <c r="F34" s="1045" t="s">
        <v>1164</v>
      </c>
      <c r="G34" s="1057"/>
      <c r="H34" s="1043" t="s">
        <v>1175</v>
      </c>
      <c r="I34" s="1057">
        <v>142</v>
      </c>
      <c r="J34" s="1057">
        <v>142</v>
      </c>
      <c r="K34" s="1060">
        <v>45998</v>
      </c>
      <c r="L34" s="1060">
        <v>46040</v>
      </c>
      <c r="M34" s="1060" t="s">
        <v>1264</v>
      </c>
      <c r="N34" s="925" t="s">
        <v>1024</v>
      </c>
      <c r="O34" s="1057"/>
      <c r="P34" s="1060" t="s">
        <v>1110</v>
      </c>
      <c r="Q34" s="1060">
        <v>46039</v>
      </c>
      <c r="R34" s="1060">
        <v>46055</v>
      </c>
      <c r="S34" s="1060">
        <v>46055</v>
      </c>
      <c r="T34" s="1056"/>
      <c r="U34" s="1046" t="s">
        <v>1111</v>
      </c>
      <c r="V34" s="1061">
        <v>1</v>
      </c>
      <c r="W34" s="1056"/>
      <c r="X34" s="1215" t="s">
        <v>1325</v>
      </c>
    </row>
    <row r="35" spans="1:24" ht="18" customHeight="1">
      <c r="A35" s="1034">
        <v>8</v>
      </c>
      <c r="B35" s="1035"/>
      <c r="C35" s="1051" t="s">
        <v>1134</v>
      </c>
      <c r="D35" s="1051" t="s">
        <v>1134</v>
      </c>
      <c r="E35" s="1037"/>
      <c r="F35" s="1038"/>
      <c r="G35" s="1039"/>
      <c r="H35" s="1035"/>
      <c r="I35" s="1035"/>
      <c r="J35" s="1035"/>
      <c r="K35" s="1040"/>
      <c r="L35" s="1040"/>
      <c r="M35" s="1040"/>
      <c r="N35" s="1040"/>
      <c r="O35" s="1040"/>
      <c r="P35" s="1038"/>
      <c r="Q35" s="1040"/>
      <c r="R35" s="1040"/>
      <c r="S35" s="1040"/>
      <c r="T35" s="1035"/>
      <c r="U35" s="1039"/>
      <c r="V35" s="1041"/>
      <c r="W35" s="1035"/>
      <c r="X35" s="1039"/>
    </row>
    <row r="36" spans="1:24" ht="18" customHeight="1">
      <c r="A36" s="1042">
        <v>26</v>
      </c>
      <c r="B36" s="1043" t="s">
        <v>1437</v>
      </c>
      <c r="C36" s="1063" t="s">
        <v>1158</v>
      </c>
      <c r="D36" s="1044" t="s">
        <v>1135</v>
      </c>
      <c r="E36" s="1057" t="s">
        <v>1134</v>
      </c>
      <c r="F36" s="1045" t="s">
        <v>1164</v>
      </c>
      <c r="G36" s="1057"/>
      <c r="H36" s="1057" t="s">
        <v>1072</v>
      </c>
      <c r="I36" s="1057">
        <v>6621</v>
      </c>
      <c r="J36" s="1057">
        <v>6621</v>
      </c>
      <c r="K36" s="1060">
        <v>45982</v>
      </c>
      <c r="L36" s="1060">
        <v>46019</v>
      </c>
      <c r="M36" s="1060" t="s">
        <v>1230</v>
      </c>
      <c r="N36" s="1059" t="s">
        <v>1231</v>
      </c>
      <c r="O36" s="1057"/>
      <c r="P36" s="1060" t="s">
        <v>1110</v>
      </c>
      <c r="Q36" s="1060">
        <v>45988</v>
      </c>
      <c r="R36" s="1060">
        <v>46043</v>
      </c>
      <c r="S36" s="1060">
        <v>46043</v>
      </c>
      <c r="T36" s="1056"/>
      <c r="U36" s="1046" t="s">
        <v>1111</v>
      </c>
      <c r="V36" s="1061">
        <v>1</v>
      </c>
      <c r="W36" s="1056"/>
      <c r="X36" s="1215" t="s">
        <v>1325</v>
      </c>
    </row>
    <row r="37" spans="1:24" ht="18" customHeight="1">
      <c r="A37" s="1042">
        <v>27</v>
      </c>
      <c r="B37" s="1043" t="s">
        <v>1437</v>
      </c>
      <c r="C37" s="1063" t="s">
        <v>1080</v>
      </c>
      <c r="D37" s="1062" t="s">
        <v>1316</v>
      </c>
      <c r="E37" s="1057" t="s">
        <v>1134</v>
      </c>
      <c r="F37" s="1045" t="s">
        <v>1164</v>
      </c>
      <c r="G37" s="1053"/>
      <c r="H37" s="1197" t="s">
        <v>1072</v>
      </c>
      <c r="I37" s="1197">
        <v>9017</v>
      </c>
      <c r="J37" s="1197">
        <v>9017</v>
      </c>
      <c r="K37" s="1060">
        <v>45982</v>
      </c>
      <c r="L37" s="1060">
        <v>45985</v>
      </c>
      <c r="M37" s="1054" t="s">
        <v>1132</v>
      </c>
      <c r="N37" s="925" t="s">
        <v>1024</v>
      </c>
      <c r="O37" s="1057">
        <v>533365029</v>
      </c>
      <c r="P37" s="1054" t="s">
        <v>1110</v>
      </c>
      <c r="Q37" s="1054">
        <v>45990</v>
      </c>
      <c r="R37" s="1060">
        <v>46000</v>
      </c>
      <c r="S37" s="1060">
        <v>46000</v>
      </c>
      <c r="T37" s="1043"/>
      <c r="U37" s="1046" t="s">
        <v>1111</v>
      </c>
      <c r="V37" s="1198">
        <v>0.99</v>
      </c>
      <c r="W37" s="1065"/>
      <c r="X37" s="1122" t="s">
        <v>1227</v>
      </c>
    </row>
    <row r="38" spans="1:24" ht="18" customHeight="1">
      <c r="A38" s="1042">
        <v>28</v>
      </c>
      <c r="B38" s="1043" t="s">
        <v>1437</v>
      </c>
      <c r="C38" s="1063" t="s">
        <v>1159</v>
      </c>
      <c r="D38" s="1044" t="s">
        <v>1136</v>
      </c>
      <c r="E38" s="1057" t="s">
        <v>1134</v>
      </c>
      <c r="F38" s="1045" t="s">
        <v>1164</v>
      </c>
      <c r="G38" s="1059"/>
      <c r="H38" s="1057" t="s">
        <v>1168</v>
      </c>
      <c r="I38" s="1057">
        <v>4100</v>
      </c>
      <c r="J38" s="1057">
        <v>4100</v>
      </c>
      <c r="K38" s="1060">
        <v>45982</v>
      </c>
      <c r="L38" s="1060">
        <v>46054</v>
      </c>
      <c r="M38" s="1060" t="s">
        <v>1271</v>
      </c>
      <c r="N38" s="925" t="s">
        <v>1024</v>
      </c>
      <c r="O38" s="1057"/>
      <c r="P38" s="1060" t="s">
        <v>1110</v>
      </c>
      <c r="Q38" s="1060">
        <v>46013</v>
      </c>
      <c r="R38" s="1060">
        <v>46086</v>
      </c>
      <c r="S38" s="1060">
        <v>46086</v>
      </c>
      <c r="T38" s="1056"/>
      <c r="U38" s="1046" t="s">
        <v>1111</v>
      </c>
      <c r="V38" s="1061">
        <v>0.98</v>
      </c>
      <c r="W38" s="1056"/>
      <c r="X38" s="1122" t="s">
        <v>1227</v>
      </c>
    </row>
    <row r="39" spans="1:24" ht="18" customHeight="1">
      <c r="A39" s="1042">
        <v>29</v>
      </c>
      <c r="B39" s="1043" t="s">
        <v>1437</v>
      </c>
      <c r="C39" s="1063" t="s">
        <v>1160</v>
      </c>
      <c r="D39" s="1044" t="s">
        <v>1137</v>
      </c>
      <c r="E39" s="1057" t="s">
        <v>1134</v>
      </c>
      <c r="F39" s="1045" t="s">
        <v>1164</v>
      </c>
      <c r="G39" s="1059"/>
      <c r="H39" s="1043" t="s">
        <v>1175</v>
      </c>
      <c r="I39" s="1057">
        <v>155</v>
      </c>
      <c r="J39" s="1057">
        <v>155</v>
      </c>
      <c r="K39" s="1060">
        <v>45982</v>
      </c>
      <c r="L39" s="1060">
        <v>46043</v>
      </c>
      <c r="M39" s="1060" t="s">
        <v>1269</v>
      </c>
      <c r="N39" s="1060" t="s">
        <v>1270</v>
      </c>
      <c r="O39" s="1057"/>
      <c r="P39" s="1060" t="s">
        <v>1110</v>
      </c>
      <c r="Q39" s="1060">
        <v>46013</v>
      </c>
      <c r="R39" s="1060">
        <v>46086</v>
      </c>
      <c r="S39" s="1060">
        <v>46086</v>
      </c>
      <c r="T39" s="1056"/>
      <c r="U39" s="1046" t="s">
        <v>1111</v>
      </c>
      <c r="V39" s="1061">
        <v>0.99</v>
      </c>
      <c r="W39" s="1056"/>
      <c r="X39" s="1122" t="s">
        <v>1227</v>
      </c>
    </row>
    <row r="40" spans="1:24" ht="18" customHeight="1">
      <c r="A40" s="1042">
        <v>30</v>
      </c>
      <c r="B40" s="1043" t="s">
        <v>1437</v>
      </c>
      <c r="C40" s="1063"/>
      <c r="D40" s="1200" t="s">
        <v>1312</v>
      </c>
      <c r="E40" s="1057" t="s">
        <v>1134</v>
      </c>
      <c r="F40" s="1202"/>
      <c r="G40" s="1203"/>
      <c r="H40" s="1199"/>
      <c r="I40" s="1201"/>
      <c r="J40" s="1201"/>
      <c r="K40" s="1204"/>
      <c r="L40" s="1204"/>
      <c r="M40" s="1204" t="s">
        <v>1315</v>
      </c>
      <c r="N40" s="925" t="s">
        <v>1024</v>
      </c>
      <c r="O40" s="1201"/>
      <c r="P40" s="1204"/>
      <c r="Q40" s="1204"/>
      <c r="R40" s="1060">
        <v>46134</v>
      </c>
      <c r="S40" s="1060">
        <v>46134</v>
      </c>
      <c r="T40" s="1205"/>
      <c r="U40" s="1046" t="s">
        <v>1111</v>
      </c>
      <c r="V40" s="1206">
        <v>0.81</v>
      </c>
      <c r="W40" s="1205"/>
      <c r="X40" s="1122" t="s">
        <v>1227</v>
      </c>
    </row>
    <row r="41" spans="1:24" ht="18" customHeight="1">
      <c r="A41" s="1042">
        <v>31</v>
      </c>
      <c r="B41" s="1043" t="s">
        <v>1437</v>
      </c>
      <c r="C41" s="1063" t="s">
        <v>1161</v>
      </c>
      <c r="D41" s="1044" t="s">
        <v>1176</v>
      </c>
      <c r="E41" s="1057" t="s">
        <v>1134</v>
      </c>
      <c r="F41" s="1045" t="s">
        <v>1164</v>
      </c>
      <c r="G41" s="1059"/>
      <c r="H41" s="1043" t="s">
        <v>1109</v>
      </c>
      <c r="I41" s="1057">
        <v>15345</v>
      </c>
      <c r="J41" s="1057">
        <v>15345</v>
      </c>
      <c r="K41" s="1060">
        <v>45982</v>
      </c>
      <c r="L41" s="1060">
        <v>46133</v>
      </c>
      <c r="M41" s="1047" t="s">
        <v>1314</v>
      </c>
      <c r="N41" s="1060" t="s">
        <v>1313</v>
      </c>
      <c r="O41" s="1057"/>
      <c r="P41" s="1060" t="s">
        <v>1110</v>
      </c>
      <c r="Q41" s="1060">
        <v>46200</v>
      </c>
      <c r="R41" s="1060">
        <v>46134</v>
      </c>
      <c r="S41" s="1060">
        <v>46134</v>
      </c>
      <c r="T41" s="1056"/>
      <c r="U41" s="1046" t="s">
        <v>1111</v>
      </c>
      <c r="V41" s="1061">
        <v>0.9</v>
      </c>
      <c r="W41" s="1056"/>
      <c r="X41" s="1122" t="s">
        <v>1227</v>
      </c>
    </row>
    <row r="42" spans="1:24" ht="18" customHeight="1" thickBot="1">
      <c r="A42" s="1042">
        <v>32</v>
      </c>
      <c r="B42" s="1043" t="s">
        <v>1437</v>
      </c>
      <c r="C42" s="1063" t="s">
        <v>1162</v>
      </c>
      <c r="D42" s="1066" t="s">
        <v>1138</v>
      </c>
      <c r="E42" s="1057" t="s">
        <v>1134</v>
      </c>
      <c r="F42" s="1045" t="s">
        <v>1164</v>
      </c>
      <c r="G42" s="1059"/>
      <c r="H42" s="1057" t="s">
        <v>1109</v>
      </c>
      <c r="I42" s="1057">
        <v>1570</v>
      </c>
      <c r="J42" s="1057">
        <v>1570</v>
      </c>
      <c r="K42" s="1060">
        <v>45982</v>
      </c>
      <c r="L42" s="1060">
        <v>46133</v>
      </c>
      <c r="M42" s="1047" t="s">
        <v>1314</v>
      </c>
      <c r="N42" s="1060" t="s">
        <v>1313</v>
      </c>
      <c r="O42" s="1057"/>
      <c r="P42" s="1058" t="s">
        <v>1110</v>
      </c>
      <c r="Q42" s="1060">
        <v>46035</v>
      </c>
      <c r="R42" s="1060">
        <v>46134</v>
      </c>
      <c r="S42" s="1060">
        <v>46134</v>
      </c>
      <c r="T42" s="1056"/>
      <c r="U42" s="1046" t="s">
        <v>1111</v>
      </c>
      <c r="V42" s="1061">
        <v>1</v>
      </c>
      <c r="W42" s="1056"/>
      <c r="X42" s="1215" t="s">
        <v>1325</v>
      </c>
    </row>
    <row r="45" spans="1:24" ht="18" customHeight="1">
      <c r="D45" s="1072"/>
      <c r="R45" s="1185"/>
    </row>
    <row r="48" spans="1:24" ht="42.6" customHeight="1">
      <c r="D48" s="1071"/>
    </row>
    <row r="49" spans="4:4" ht="42.6" customHeight="1">
      <c r="D49" s="1067" t="s">
        <v>1174</v>
      </c>
    </row>
    <row r="50" spans="4:4" ht="14.4" thickBot="1">
      <c r="D50" s="1067"/>
    </row>
    <row r="51" spans="4:4" ht="13.8">
      <c r="D51" s="1068"/>
    </row>
    <row r="52" spans="4:4" ht="13.8">
      <c r="D52" s="1068"/>
    </row>
    <row r="53" spans="4:4" ht="13.8">
      <c r="D53" s="1069"/>
    </row>
    <row r="54" spans="4:4" ht="171.6">
      <c r="D54" s="1070" t="s">
        <v>1169</v>
      </c>
    </row>
    <row r="55" spans="4:4" ht="132">
      <c r="D55" s="1070" t="s">
        <v>1170</v>
      </c>
    </row>
    <row r="64329" spans="18:18" ht="18" customHeight="1">
      <c r="R64329" s="62" t="e">
        <f>+#REF!+25</f>
        <v>#REF!</v>
      </c>
    </row>
  </sheetData>
  <autoFilter ref="A1:X42" xr:uid="{00000000-0001-0000-0200-00000000000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
    <mergeCell ref="E1:T1"/>
  </mergeCells>
  <phoneticPr fontId="106" type="noConversion"/>
  <conditionalFormatting sqref="N33:N34 N37:N38">
    <cfRule type="containsBlanks" dxfId="16" priority="3">
      <formula>LEN(TRIM(N33))=0</formula>
    </cfRule>
  </conditionalFormatting>
  <conditionalFormatting sqref="N40">
    <cfRule type="containsBlanks" dxfId="15" priority="1">
      <formula>LEN(TRIM(N40))=0</formula>
    </cfRule>
  </conditionalFormatting>
  <conditionalFormatting sqref="T5:T11 T13:T16">
    <cfRule type="containsText" dxfId="14" priority="6" operator="containsText" text="Not Submitted">
      <formula>NOT(ISERROR(SEARCH("Not Submitted",T5)))</formula>
    </cfRule>
    <cfRule type="containsText" dxfId="13" priority="7" operator="containsText" text="Submitted">
      <formula>NOT(ISERROR(SEARCH("Submitted",T5)))</formula>
    </cfRule>
  </conditionalFormatting>
  <dataValidations count="6">
    <dataValidation allowBlank="1" prompt="Details to be collected from Mr Ahmad Shaikh" sqref="JN65519:JN65521 TJ65519:TJ65521 ADF65519:ADF65521 ANB65519:ANB65521 AWX65519:AWX65521 BGT65519:BGT65521 BQP65519:BQP65521 CAL65519:CAL65521 CKH65519:CKH65521 CUD65519:CUD65521 DDZ65519:DDZ65521 DNV65519:DNV65521 DXR65519:DXR65521 EHN65519:EHN65521 ERJ65519:ERJ65521 FBF65519:FBF65521 FLB65519:FLB65521 FUX65519:FUX65521 GET65519:GET65521 GOP65519:GOP65521 GYL65519:GYL65521 HIH65519:HIH65521 HSD65519:HSD65521 IBZ65519:IBZ65521 ILV65519:ILV65521 IVR65519:IVR65521 JFN65519:JFN65521 JPJ65519:JPJ65521 JZF65519:JZF65521 KJB65519:KJB65521 KSX65519:KSX65521 LCT65519:LCT65521 LMP65519:LMP65521 LWL65519:LWL65521 MGH65519:MGH65521 MQD65519:MQD65521 MZZ65519:MZZ65521 NJV65519:NJV65521 NTR65519:NTR65521 ODN65519:ODN65521 ONJ65519:ONJ65521 OXF65519:OXF65521 PHB65519:PHB65521 PQX65519:PQX65521 QAT65519:QAT65521 QKP65519:QKP65521 QUL65519:QUL65521 REH65519:REH65521 ROD65519:ROD65521 RXZ65519:RXZ65521 SHV65519:SHV65521 SRR65519:SRR65521 TBN65519:TBN65521 TLJ65519:TLJ65521 TVF65519:TVF65521 UFB65519:UFB65521 UOX65519:UOX65521 UYT65519:UYT65521 VIP65519:VIP65521 VSL65519:VSL65521 WCH65519:WCH65521 WMD65519:WMD65521 WVZ65519:WVZ65521 JN131055:JN131057 TJ131055:TJ131057 ADF131055:ADF131057 ANB131055:ANB131057 AWX131055:AWX131057 BGT131055:BGT131057 BQP131055:BQP131057 CAL131055:CAL131057 CKH131055:CKH131057 CUD131055:CUD131057 DDZ131055:DDZ131057 DNV131055:DNV131057 DXR131055:DXR131057 EHN131055:EHN131057 ERJ131055:ERJ131057 FBF131055:FBF131057 FLB131055:FLB131057 FUX131055:FUX131057 GET131055:GET131057 GOP131055:GOP131057 GYL131055:GYL131057 HIH131055:HIH131057 HSD131055:HSD131057 IBZ131055:IBZ131057 ILV131055:ILV131057 IVR131055:IVR131057 JFN131055:JFN131057 JPJ131055:JPJ131057 JZF131055:JZF131057 KJB131055:KJB131057 KSX131055:KSX131057 LCT131055:LCT131057 LMP131055:LMP131057 LWL131055:LWL131057 MGH131055:MGH131057 MQD131055:MQD131057 MZZ131055:MZZ131057 NJV131055:NJV131057 NTR131055:NTR131057 ODN131055:ODN131057 ONJ131055:ONJ131057 OXF131055:OXF131057 PHB131055:PHB131057 PQX131055:PQX131057 QAT131055:QAT131057 QKP131055:QKP131057 QUL131055:QUL131057 REH131055:REH131057 ROD131055:ROD131057 RXZ131055:RXZ131057 SHV131055:SHV131057 SRR131055:SRR131057 TBN131055:TBN131057 TLJ131055:TLJ131057 TVF131055:TVF131057 UFB131055:UFB131057 UOX131055:UOX131057 UYT131055:UYT131057 VIP131055:VIP131057 VSL131055:VSL131057 WCH131055:WCH131057 WMD131055:WMD131057 WVZ131055:WVZ131057 JN196591:JN196593 TJ196591:TJ196593 ADF196591:ADF196593 ANB196591:ANB196593 AWX196591:AWX196593 BGT196591:BGT196593 BQP196591:BQP196593 CAL196591:CAL196593 CKH196591:CKH196593 CUD196591:CUD196593 DDZ196591:DDZ196593 DNV196591:DNV196593 DXR196591:DXR196593 EHN196591:EHN196593 ERJ196591:ERJ196593 FBF196591:FBF196593 FLB196591:FLB196593 FUX196591:FUX196593 GET196591:GET196593 GOP196591:GOP196593 GYL196591:GYL196593 HIH196591:HIH196593 HSD196591:HSD196593 IBZ196591:IBZ196593 ILV196591:ILV196593 IVR196591:IVR196593 JFN196591:JFN196593 JPJ196591:JPJ196593 JZF196591:JZF196593 KJB196591:KJB196593 KSX196591:KSX196593 LCT196591:LCT196593 LMP196591:LMP196593 LWL196591:LWL196593 MGH196591:MGH196593 MQD196591:MQD196593 MZZ196591:MZZ196593 NJV196591:NJV196593 NTR196591:NTR196593 ODN196591:ODN196593 ONJ196591:ONJ196593 OXF196591:OXF196593 PHB196591:PHB196593 PQX196591:PQX196593 QAT196591:QAT196593 QKP196591:QKP196593 QUL196591:QUL196593 REH196591:REH196593 ROD196591:ROD196593 RXZ196591:RXZ196593 SHV196591:SHV196593 SRR196591:SRR196593 TBN196591:TBN196593 TLJ196591:TLJ196593 TVF196591:TVF196593 UFB196591:UFB196593 UOX196591:UOX196593 UYT196591:UYT196593 VIP196591:VIP196593 VSL196591:VSL196593 WCH196591:WCH196593 WMD196591:WMD196593 WVZ196591:WVZ196593 JN262127:JN262129 TJ262127:TJ262129 ADF262127:ADF262129 ANB262127:ANB262129 AWX262127:AWX262129 BGT262127:BGT262129 BQP262127:BQP262129 CAL262127:CAL262129 CKH262127:CKH262129 CUD262127:CUD262129 DDZ262127:DDZ262129 DNV262127:DNV262129 DXR262127:DXR262129 EHN262127:EHN262129 ERJ262127:ERJ262129 FBF262127:FBF262129 FLB262127:FLB262129 FUX262127:FUX262129 GET262127:GET262129 GOP262127:GOP262129 GYL262127:GYL262129 HIH262127:HIH262129 HSD262127:HSD262129 IBZ262127:IBZ262129 ILV262127:ILV262129 IVR262127:IVR262129 JFN262127:JFN262129 JPJ262127:JPJ262129 JZF262127:JZF262129 KJB262127:KJB262129 KSX262127:KSX262129 LCT262127:LCT262129 LMP262127:LMP262129 LWL262127:LWL262129 MGH262127:MGH262129 MQD262127:MQD262129 MZZ262127:MZZ262129 NJV262127:NJV262129 NTR262127:NTR262129 ODN262127:ODN262129 ONJ262127:ONJ262129 OXF262127:OXF262129 PHB262127:PHB262129 PQX262127:PQX262129 QAT262127:QAT262129 QKP262127:QKP262129 QUL262127:QUL262129 REH262127:REH262129 ROD262127:ROD262129 RXZ262127:RXZ262129 SHV262127:SHV262129 SRR262127:SRR262129 TBN262127:TBN262129 TLJ262127:TLJ262129 TVF262127:TVF262129 UFB262127:UFB262129 UOX262127:UOX262129 UYT262127:UYT262129 VIP262127:VIP262129 VSL262127:VSL262129 WCH262127:WCH262129 WMD262127:WMD262129 WVZ262127:WVZ262129 JN327663:JN327665 TJ327663:TJ327665 ADF327663:ADF327665 ANB327663:ANB327665 AWX327663:AWX327665 BGT327663:BGT327665 BQP327663:BQP327665 CAL327663:CAL327665 CKH327663:CKH327665 CUD327663:CUD327665 DDZ327663:DDZ327665 DNV327663:DNV327665 DXR327663:DXR327665 EHN327663:EHN327665 ERJ327663:ERJ327665 FBF327663:FBF327665 FLB327663:FLB327665 FUX327663:FUX327665 GET327663:GET327665 GOP327663:GOP327665 GYL327663:GYL327665 HIH327663:HIH327665 HSD327663:HSD327665 IBZ327663:IBZ327665 ILV327663:ILV327665 IVR327663:IVR327665 JFN327663:JFN327665 JPJ327663:JPJ327665 JZF327663:JZF327665 KJB327663:KJB327665 KSX327663:KSX327665 LCT327663:LCT327665 LMP327663:LMP327665 LWL327663:LWL327665 MGH327663:MGH327665 MQD327663:MQD327665 MZZ327663:MZZ327665 NJV327663:NJV327665 NTR327663:NTR327665 ODN327663:ODN327665 ONJ327663:ONJ327665 OXF327663:OXF327665 PHB327663:PHB327665 PQX327663:PQX327665 QAT327663:QAT327665 QKP327663:QKP327665 QUL327663:QUL327665 REH327663:REH327665 ROD327663:ROD327665 RXZ327663:RXZ327665 SHV327663:SHV327665 SRR327663:SRR327665 TBN327663:TBN327665 TLJ327663:TLJ327665 TVF327663:TVF327665 UFB327663:UFB327665 UOX327663:UOX327665 UYT327663:UYT327665 VIP327663:VIP327665 VSL327663:VSL327665 WCH327663:WCH327665 WMD327663:WMD327665 WVZ327663:WVZ327665 JN393199:JN393201 TJ393199:TJ393201 ADF393199:ADF393201 ANB393199:ANB393201 AWX393199:AWX393201 BGT393199:BGT393201 BQP393199:BQP393201 CAL393199:CAL393201 CKH393199:CKH393201 CUD393199:CUD393201 DDZ393199:DDZ393201 DNV393199:DNV393201 DXR393199:DXR393201 EHN393199:EHN393201 ERJ393199:ERJ393201 FBF393199:FBF393201 FLB393199:FLB393201 FUX393199:FUX393201 GET393199:GET393201 GOP393199:GOP393201 GYL393199:GYL393201 HIH393199:HIH393201 HSD393199:HSD393201 IBZ393199:IBZ393201 ILV393199:ILV393201 IVR393199:IVR393201 JFN393199:JFN393201 JPJ393199:JPJ393201 JZF393199:JZF393201 KJB393199:KJB393201 KSX393199:KSX393201 LCT393199:LCT393201 LMP393199:LMP393201 LWL393199:LWL393201 MGH393199:MGH393201 MQD393199:MQD393201 MZZ393199:MZZ393201 NJV393199:NJV393201 NTR393199:NTR393201 ODN393199:ODN393201 ONJ393199:ONJ393201 OXF393199:OXF393201 PHB393199:PHB393201 PQX393199:PQX393201 QAT393199:QAT393201 QKP393199:QKP393201 QUL393199:QUL393201 REH393199:REH393201 ROD393199:ROD393201 RXZ393199:RXZ393201 SHV393199:SHV393201 SRR393199:SRR393201 TBN393199:TBN393201 TLJ393199:TLJ393201 TVF393199:TVF393201 UFB393199:UFB393201 UOX393199:UOX393201 UYT393199:UYT393201 VIP393199:VIP393201 VSL393199:VSL393201 WCH393199:WCH393201 WMD393199:WMD393201 WVZ393199:WVZ393201 JN458735:JN458737 TJ458735:TJ458737 ADF458735:ADF458737 ANB458735:ANB458737 AWX458735:AWX458737 BGT458735:BGT458737 BQP458735:BQP458737 CAL458735:CAL458737 CKH458735:CKH458737 CUD458735:CUD458737 DDZ458735:DDZ458737 DNV458735:DNV458737 DXR458735:DXR458737 EHN458735:EHN458737 ERJ458735:ERJ458737 FBF458735:FBF458737 FLB458735:FLB458737 FUX458735:FUX458737 GET458735:GET458737 GOP458735:GOP458737 GYL458735:GYL458737 HIH458735:HIH458737 HSD458735:HSD458737 IBZ458735:IBZ458737 ILV458735:ILV458737 IVR458735:IVR458737 JFN458735:JFN458737 JPJ458735:JPJ458737 JZF458735:JZF458737 KJB458735:KJB458737 KSX458735:KSX458737 LCT458735:LCT458737 LMP458735:LMP458737 LWL458735:LWL458737 MGH458735:MGH458737 MQD458735:MQD458737 MZZ458735:MZZ458737 NJV458735:NJV458737 NTR458735:NTR458737 ODN458735:ODN458737 ONJ458735:ONJ458737 OXF458735:OXF458737 PHB458735:PHB458737 PQX458735:PQX458737 QAT458735:QAT458737 QKP458735:QKP458737 QUL458735:QUL458737 REH458735:REH458737 ROD458735:ROD458737 RXZ458735:RXZ458737 SHV458735:SHV458737 SRR458735:SRR458737 TBN458735:TBN458737 TLJ458735:TLJ458737 TVF458735:TVF458737 UFB458735:UFB458737 UOX458735:UOX458737 UYT458735:UYT458737 VIP458735:VIP458737 VSL458735:VSL458737 WCH458735:WCH458737 WMD458735:WMD458737 WVZ458735:WVZ458737 JN524271:JN524273 TJ524271:TJ524273 ADF524271:ADF524273 ANB524271:ANB524273 AWX524271:AWX524273 BGT524271:BGT524273 BQP524271:BQP524273 CAL524271:CAL524273 CKH524271:CKH524273 CUD524271:CUD524273 DDZ524271:DDZ524273 DNV524271:DNV524273 DXR524271:DXR524273 EHN524271:EHN524273 ERJ524271:ERJ524273 FBF524271:FBF524273 FLB524271:FLB524273 FUX524271:FUX524273 GET524271:GET524273 GOP524271:GOP524273 GYL524271:GYL524273 HIH524271:HIH524273 HSD524271:HSD524273 IBZ524271:IBZ524273 ILV524271:ILV524273 IVR524271:IVR524273 JFN524271:JFN524273 JPJ524271:JPJ524273 JZF524271:JZF524273 KJB524271:KJB524273 KSX524271:KSX524273 LCT524271:LCT524273 LMP524271:LMP524273 LWL524271:LWL524273 MGH524271:MGH524273 MQD524271:MQD524273 MZZ524271:MZZ524273 NJV524271:NJV524273 NTR524271:NTR524273 ODN524271:ODN524273 ONJ524271:ONJ524273 OXF524271:OXF524273 PHB524271:PHB524273 PQX524271:PQX524273 QAT524271:QAT524273 QKP524271:QKP524273 QUL524271:QUL524273 REH524271:REH524273 ROD524271:ROD524273 RXZ524271:RXZ524273 SHV524271:SHV524273 SRR524271:SRR524273 TBN524271:TBN524273 TLJ524271:TLJ524273 TVF524271:TVF524273 UFB524271:UFB524273 UOX524271:UOX524273 UYT524271:UYT524273 VIP524271:VIP524273 VSL524271:VSL524273 WCH524271:WCH524273 WMD524271:WMD524273 WVZ524271:WVZ524273 JN589807:JN589809 TJ589807:TJ589809 ADF589807:ADF589809 ANB589807:ANB589809 AWX589807:AWX589809 BGT589807:BGT589809 BQP589807:BQP589809 CAL589807:CAL589809 CKH589807:CKH589809 CUD589807:CUD589809 DDZ589807:DDZ589809 DNV589807:DNV589809 DXR589807:DXR589809 EHN589807:EHN589809 ERJ589807:ERJ589809 FBF589807:FBF589809 FLB589807:FLB589809 FUX589807:FUX589809 GET589807:GET589809 GOP589807:GOP589809 GYL589807:GYL589809 HIH589807:HIH589809 HSD589807:HSD589809 IBZ589807:IBZ589809 ILV589807:ILV589809 IVR589807:IVR589809 JFN589807:JFN589809 JPJ589807:JPJ589809 JZF589807:JZF589809 KJB589807:KJB589809 KSX589807:KSX589809 LCT589807:LCT589809 LMP589807:LMP589809 LWL589807:LWL589809 MGH589807:MGH589809 MQD589807:MQD589809 MZZ589807:MZZ589809 NJV589807:NJV589809 NTR589807:NTR589809 ODN589807:ODN589809 ONJ589807:ONJ589809 OXF589807:OXF589809 PHB589807:PHB589809 PQX589807:PQX589809 QAT589807:QAT589809 QKP589807:QKP589809 QUL589807:QUL589809 REH589807:REH589809 ROD589807:ROD589809 RXZ589807:RXZ589809 SHV589807:SHV589809 SRR589807:SRR589809 TBN589807:TBN589809 TLJ589807:TLJ589809 TVF589807:TVF589809 UFB589807:UFB589809 UOX589807:UOX589809 UYT589807:UYT589809 VIP589807:VIP589809 VSL589807:VSL589809 WCH589807:WCH589809 WMD589807:WMD589809 WVZ589807:WVZ589809 JN655343:JN655345 TJ655343:TJ655345 ADF655343:ADF655345 ANB655343:ANB655345 AWX655343:AWX655345 BGT655343:BGT655345 BQP655343:BQP655345 CAL655343:CAL655345 CKH655343:CKH655345 CUD655343:CUD655345 DDZ655343:DDZ655345 DNV655343:DNV655345 DXR655343:DXR655345 EHN655343:EHN655345 ERJ655343:ERJ655345 FBF655343:FBF655345 FLB655343:FLB655345 FUX655343:FUX655345 GET655343:GET655345 GOP655343:GOP655345 GYL655343:GYL655345 HIH655343:HIH655345 HSD655343:HSD655345 IBZ655343:IBZ655345 ILV655343:ILV655345 IVR655343:IVR655345 JFN655343:JFN655345 JPJ655343:JPJ655345 JZF655343:JZF655345 KJB655343:KJB655345 KSX655343:KSX655345 LCT655343:LCT655345 LMP655343:LMP655345 LWL655343:LWL655345 MGH655343:MGH655345 MQD655343:MQD655345 MZZ655343:MZZ655345 NJV655343:NJV655345 NTR655343:NTR655345 ODN655343:ODN655345 ONJ655343:ONJ655345 OXF655343:OXF655345 PHB655343:PHB655345 PQX655343:PQX655345 QAT655343:QAT655345 QKP655343:QKP655345 QUL655343:QUL655345 REH655343:REH655345 ROD655343:ROD655345 RXZ655343:RXZ655345 SHV655343:SHV655345 SRR655343:SRR655345 TBN655343:TBN655345 TLJ655343:TLJ655345 TVF655343:TVF655345 UFB655343:UFB655345 UOX655343:UOX655345 UYT655343:UYT655345 VIP655343:VIP655345 VSL655343:VSL655345 WCH655343:WCH655345 WMD655343:WMD655345 WVZ655343:WVZ655345 JN720879:JN720881 TJ720879:TJ720881 ADF720879:ADF720881 ANB720879:ANB720881 AWX720879:AWX720881 BGT720879:BGT720881 BQP720879:BQP720881 CAL720879:CAL720881 CKH720879:CKH720881 CUD720879:CUD720881 DDZ720879:DDZ720881 DNV720879:DNV720881 DXR720879:DXR720881 EHN720879:EHN720881 ERJ720879:ERJ720881 FBF720879:FBF720881 FLB720879:FLB720881 FUX720879:FUX720881 GET720879:GET720881 GOP720879:GOP720881 GYL720879:GYL720881 HIH720879:HIH720881 HSD720879:HSD720881 IBZ720879:IBZ720881 ILV720879:ILV720881 IVR720879:IVR720881 JFN720879:JFN720881 JPJ720879:JPJ720881 JZF720879:JZF720881 KJB720879:KJB720881 KSX720879:KSX720881 LCT720879:LCT720881 LMP720879:LMP720881 LWL720879:LWL720881 MGH720879:MGH720881 MQD720879:MQD720881 MZZ720879:MZZ720881 NJV720879:NJV720881 NTR720879:NTR720881 ODN720879:ODN720881 ONJ720879:ONJ720881 OXF720879:OXF720881 PHB720879:PHB720881 PQX720879:PQX720881 QAT720879:QAT720881 QKP720879:QKP720881 QUL720879:QUL720881 REH720879:REH720881 ROD720879:ROD720881 RXZ720879:RXZ720881 SHV720879:SHV720881 SRR720879:SRR720881 TBN720879:TBN720881 TLJ720879:TLJ720881 TVF720879:TVF720881 UFB720879:UFB720881 UOX720879:UOX720881 UYT720879:UYT720881 VIP720879:VIP720881 VSL720879:VSL720881 WCH720879:WCH720881 WMD720879:WMD720881 WVZ720879:WVZ720881 JN786415:JN786417 TJ786415:TJ786417 ADF786415:ADF786417 ANB786415:ANB786417 AWX786415:AWX786417 BGT786415:BGT786417 BQP786415:BQP786417 CAL786415:CAL786417 CKH786415:CKH786417 CUD786415:CUD786417 DDZ786415:DDZ786417 DNV786415:DNV786417 DXR786415:DXR786417 EHN786415:EHN786417 ERJ786415:ERJ786417 FBF786415:FBF786417 FLB786415:FLB786417 FUX786415:FUX786417 GET786415:GET786417 GOP786415:GOP786417 GYL786415:GYL786417 HIH786415:HIH786417 HSD786415:HSD786417 IBZ786415:IBZ786417 ILV786415:ILV786417 IVR786415:IVR786417 JFN786415:JFN786417 JPJ786415:JPJ786417 JZF786415:JZF786417 KJB786415:KJB786417 KSX786415:KSX786417 LCT786415:LCT786417 LMP786415:LMP786417 LWL786415:LWL786417 MGH786415:MGH786417 MQD786415:MQD786417 MZZ786415:MZZ786417 NJV786415:NJV786417 NTR786415:NTR786417 ODN786415:ODN786417 ONJ786415:ONJ786417 OXF786415:OXF786417 PHB786415:PHB786417 PQX786415:PQX786417 QAT786415:QAT786417 QKP786415:QKP786417 QUL786415:QUL786417 REH786415:REH786417 ROD786415:ROD786417 RXZ786415:RXZ786417 SHV786415:SHV786417 SRR786415:SRR786417 TBN786415:TBN786417 TLJ786415:TLJ786417 TVF786415:TVF786417 UFB786415:UFB786417 UOX786415:UOX786417 UYT786415:UYT786417 VIP786415:VIP786417 VSL786415:VSL786417 WCH786415:WCH786417 WMD786415:WMD786417 WVZ786415:WVZ786417 JN851951:JN851953 TJ851951:TJ851953 ADF851951:ADF851953 ANB851951:ANB851953 AWX851951:AWX851953 BGT851951:BGT851953 BQP851951:BQP851953 CAL851951:CAL851953 CKH851951:CKH851953 CUD851951:CUD851953 DDZ851951:DDZ851953 DNV851951:DNV851953 DXR851951:DXR851953 EHN851951:EHN851953 ERJ851951:ERJ851953 FBF851951:FBF851953 FLB851951:FLB851953 FUX851951:FUX851953 GET851951:GET851953 GOP851951:GOP851953 GYL851951:GYL851953 HIH851951:HIH851953 HSD851951:HSD851953 IBZ851951:IBZ851953 ILV851951:ILV851953 IVR851951:IVR851953 JFN851951:JFN851953 JPJ851951:JPJ851953 JZF851951:JZF851953 KJB851951:KJB851953 KSX851951:KSX851953 LCT851951:LCT851953 LMP851951:LMP851953 LWL851951:LWL851953 MGH851951:MGH851953 MQD851951:MQD851953 MZZ851951:MZZ851953 NJV851951:NJV851953 NTR851951:NTR851953 ODN851951:ODN851953 ONJ851951:ONJ851953 OXF851951:OXF851953 PHB851951:PHB851953 PQX851951:PQX851953 QAT851951:QAT851953 QKP851951:QKP851953 QUL851951:QUL851953 REH851951:REH851953 ROD851951:ROD851953 RXZ851951:RXZ851953 SHV851951:SHV851953 SRR851951:SRR851953 TBN851951:TBN851953 TLJ851951:TLJ851953 TVF851951:TVF851953 UFB851951:UFB851953 UOX851951:UOX851953 UYT851951:UYT851953 VIP851951:VIP851953 VSL851951:VSL851953 WCH851951:WCH851953 WMD851951:WMD851953 WVZ851951:WVZ851953 JN917487:JN917489 TJ917487:TJ917489 ADF917487:ADF917489 ANB917487:ANB917489 AWX917487:AWX917489 BGT917487:BGT917489 BQP917487:BQP917489 CAL917487:CAL917489 CKH917487:CKH917489 CUD917487:CUD917489 DDZ917487:DDZ917489 DNV917487:DNV917489 DXR917487:DXR917489 EHN917487:EHN917489 ERJ917487:ERJ917489 FBF917487:FBF917489 FLB917487:FLB917489 FUX917487:FUX917489 GET917487:GET917489 GOP917487:GOP917489 GYL917487:GYL917489 HIH917487:HIH917489 HSD917487:HSD917489 IBZ917487:IBZ917489 ILV917487:ILV917489 IVR917487:IVR917489 JFN917487:JFN917489 JPJ917487:JPJ917489 JZF917487:JZF917489 KJB917487:KJB917489 KSX917487:KSX917489 LCT917487:LCT917489 LMP917487:LMP917489 LWL917487:LWL917489 MGH917487:MGH917489 MQD917487:MQD917489 MZZ917487:MZZ917489 NJV917487:NJV917489 NTR917487:NTR917489 ODN917487:ODN917489 ONJ917487:ONJ917489 OXF917487:OXF917489 PHB917487:PHB917489 PQX917487:PQX917489 QAT917487:QAT917489 QKP917487:QKP917489 QUL917487:QUL917489 REH917487:REH917489 ROD917487:ROD917489 RXZ917487:RXZ917489 SHV917487:SHV917489 SRR917487:SRR917489 TBN917487:TBN917489 TLJ917487:TLJ917489 TVF917487:TVF917489 UFB917487:UFB917489 UOX917487:UOX917489 UYT917487:UYT917489 VIP917487:VIP917489 VSL917487:VSL917489 WCH917487:WCH917489 WMD917487:WMD917489 WVZ917487:WVZ917489 JN983023:JN983025 TJ983023:TJ983025 ADF983023:ADF983025 ANB983023:ANB983025 AWX983023:AWX983025 BGT983023:BGT983025 BQP983023:BQP983025 CAL983023:CAL983025 CKH983023:CKH983025 CUD983023:CUD983025 DDZ983023:DDZ983025 DNV983023:DNV983025 DXR983023:DXR983025 EHN983023:EHN983025 ERJ983023:ERJ983025 FBF983023:FBF983025 FLB983023:FLB983025 FUX983023:FUX983025 GET983023:GET983025 GOP983023:GOP983025 GYL983023:GYL983025 HIH983023:HIH983025 HSD983023:HSD983025 IBZ983023:IBZ983025 ILV983023:ILV983025 IVR983023:IVR983025 JFN983023:JFN983025 JPJ983023:JPJ983025 JZF983023:JZF983025 KJB983023:KJB983025 KSX983023:KSX983025 LCT983023:LCT983025 LMP983023:LMP983025 LWL983023:LWL983025 MGH983023:MGH983025 MQD983023:MQD983025 MZZ983023:MZZ983025 NJV983023:NJV983025 NTR983023:NTR983025 ODN983023:ODN983025 ONJ983023:ONJ983025 OXF983023:OXF983025 PHB983023:PHB983025 PQX983023:PQX983025 QAT983023:QAT983025 QKP983023:QKP983025 QUL983023:QUL983025 REH983023:REH983025 ROD983023:ROD983025 RXZ983023:RXZ983025 SHV983023:SHV983025 SRR983023:SRR983025 TBN983023:TBN983025 TLJ983023:TLJ983025 TVF983023:TVF983025 UFB983023:UFB983025 UOX983023:UOX983025 UYT983023:UYT983025 VIP983023:VIP983025 VSL983023:VSL983025 WCH983023:WCH983025 WMD983023:WMD983025 WVZ983023:WVZ983025 I65519:J65521 JI65519:JI65521 TE65519:TE65521 ADA65519:ADA65521 AMW65519:AMW65521 AWS65519:AWS65521 BGO65519:BGO65521 BQK65519:BQK65521 CAG65519:CAG65521 CKC65519:CKC65521 CTY65519:CTY65521 DDU65519:DDU65521 DNQ65519:DNQ65521 DXM65519:DXM65521 EHI65519:EHI65521 ERE65519:ERE65521 FBA65519:FBA65521 FKW65519:FKW65521 FUS65519:FUS65521 GEO65519:GEO65521 GOK65519:GOK65521 GYG65519:GYG65521 HIC65519:HIC65521 HRY65519:HRY65521 IBU65519:IBU65521 ILQ65519:ILQ65521 IVM65519:IVM65521 JFI65519:JFI65521 JPE65519:JPE65521 JZA65519:JZA65521 KIW65519:KIW65521 KSS65519:KSS65521 LCO65519:LCO65521 LMK65519:LMK65521 LWG65519:LWG65521 MGC65519:MGC65521 MPY65519:MPY65521 MZU65519:MZU65521 NJQ65519:NJQ65521 NTM65519:NTM65521 ODI65519:ODI65521 ONE65519:ONE65521 OXA65519:OXA65521 PGW65519:PGW65521 PQS65519:PQS65521 QAO65519:QAO65521 QKK65519:QKK65521 QUG65519:QUG65521 REC65519:REC65521 RNY65519:RNY65521 RXU65519:RXU65521 SHQ65519:SHQ65521 SRM65519:SRM65521 TBI65519:TBI65521 TLE65519:TLE65521 TVA65519:TVA65521 UEW65519:UEW65521 UOS65519:UOS65521 UYO65519:UYO65521 VIK65519:VIK65521 VSG65519:VSG65521 WCC65519:WCC65521 WLY65519:WLY65521 WVU65519:WVU65521 I131055:J131057 JI131055:JI131057 TE131055:TE131057 ADA131055:ADA131057 AMW131055:AMW131057 AWS131055:AWS131057 BGO131055:BGO131057 BQK131055:BQK131057 CAG131055:CAG131057 CKC131055:CKC131057 CTY131055:CTY131057 DDU131055:DDU131057 DNQ131055:DNQ131057 DXM131055:DXM131057 EHI131055:EHI131057 ERE131055:ERE131057 FBA131055:FBA131057 FKW131055:FKW131057 FUS131055:FUS131057 GEO131055:GEO131057 GOK131055:GOK131057 GYG131055:GYG131057 HIC131055:HIC131057 HRY131055:HRY131057 IBU131055:IBU131057 ILQ131055:ILQ131057 IVM131055:IVM131057 JFI131055:JFI131057 JPE131055:JPE131057 JZA131055:JZA131057 KIW131055:KIW131057 KSS131055:KSS131057 LCO131055:LCO131057 LMK131055:LMK131057 LWG131055:LWG131057 MGC131055:MGC131057 MPY131055:MPY131057 MZU131055:MZU131057 NJQ131055:NJQ131057 NTM131055:NTM131057 ODI131055:ODI131057 ONE131055:ONE131057 OXA131055:OXA131057 PGW131055:PGW131057 PQS131055:PQS131057 QAO131055:QAO131057 QKK131055:QKK131057 QUG131055:QUG131057 REC131055:REC131057 RNY131055:RNY131057 RXU131055:RXU131057 SHQ131055:SHQ131057 SRM131055:SRM131057 TBI131055:TBI131057 TLE131055:TLE131057 TVA131055:TVA131057 UEW131055:UEW131057 UOS131055:UOS131057 UYO131055:UYO131057 VIK131055:VIK131057 VSG131055:VSG131057 WCC131055:WCC131057 WLY131055:WLY131057 WVU131055:WVU131057 I196591:J196593 JI196591:JI196593 TE196591:TE196593 ADA196591:ADA196593 AMW196591:AMW196593 AWS196591:AWS196593 BGO196591:BGO196593 BQK196591:BQK196593 CAG196591:CAG196593 CKC196591:CKC196593 CTY196591:CTY196593 DDU196591:DDU196593 DNQ196591:DNQ196593 DXM196591:DXM196593 EHI196591:EHI196593 ERE196591:ERE196593 FBA196591:FBA196593 FKW196591:FKW196593 FUS196591:FUS196593 GEO196591:GEO196593 GOK196591:GOK196593 GYG196591:GYG196593 HIC196591:HIC196593 HRY196591:HRY196593 IBU196591:IBU196593 ILQ196591:ILQ196593 IVM196591:IVM196593 JFI196591:JFI196593 JPE196591:JPE196593 JZA196591:JZA196593 KIW196591:KIW196593 KSS196591:KSS196593 LCO196591:LCO196593 LMK196591:LMK196593 LWG196591:LWG196593 MGC196591:MGC196593 MPY196591:MPY196593 MZU196591:MZU196593 NJQ196591:NJQ196593 NTM196591:NTM196593 ODI196591:ODI196593 ONE196591:ONE196593 OXA196591:OXA196593 PGW196591:PGW196593 PQS196591:PQS196593 QAO196591:QAO196593 QKK196591:QKK196593 QUG196591:QUG196593 REC196591:REC196593 RNY196591:RNY196593 RXU196591:RXU196593 SHQ196591:SHQ196593 SRM196591:SRM196593 TBI196591:TBI196593 TLE196591:TLE196593 TVA196591:TVA196593 UEW196591:UEW196593 UOS196591:UOS196593 UYO196591:UYO196593 VIK196591:VIK196593 VSG196591:VSG196593 WCC196591:WCC196593 WLY196591:WLY196593 WVU196591:WVU196593 I262127:J262129 JI262127:JI262129 TE262127:TE262129 ADA262127:ADA262129 AMW262127:AMW262129 AWS262127:AWS262129 BGO262127:BGO262129 BQK262127:BQK262129 CAG262127:CAG262129 CKC262127:CKC262129 CTY262127:CTY262129 DDU262127:DDU262129 DNQ262127:DNQ262129 DXM262127:DXM262129 EHI262127:EHI262129 ERE262127:ERE262129 FBA262127:FBA262129 FKW262127:FKW262129 FUS262127:FUS262129 GEO262127:GEO262129 GOK262127:GOK262129 GYG262127:GYG262129 HIC262127:HIC262129 HRY262127:HRY262129 IBU262127:IBU262129 ILQ262127:ILQ262129 IVM262127:IVM262129 JFI262127:JFI262129 JPE262127:JPE262129 JZA262127:JZA262129 KIW262127:KIW262129 KSS262127:KSS262129 LCO262127:LCO262129 LMK262127:LMK262129 LWG262127:LWG262129 MGC262127:MGC262129 MPY262127:MPY262129 MZU262127:MZU262129 NJQ262127:NJQ262129 NTM262127:NTM262129 ODI262127:ODI262129 ONE262127:ONE262129 OXA262127:OXA262129 PGW262127:PGW262129 PQS262127:PQS262129 QAO262127:QAO262129 QKK262127:QKK262129 QUG262127:QUG262129 REC262127:REC262129 RNY262127:RNY262129 RXU262127:RXU262129 SHQ262127:SHQ262129 SRM262127:SRM262129 TBI262127:TBI262129 TLE262127:TLE262129 TVA262127:TVA262129 UEW262127:UEW262129 UOS262127:UOS262129 UYO262127:UYO262129 VIK262127:VIK262129 VSG262127:VSG262129 WCC262127:WCC262129 WLY262127:WLY262129 WVU262127:WVU262129 I327663:J327665 JI327663:JI327665 TE327663:TE327665 ADA327663:ADA327665 AMW327663:AMW327665 AWS327663:AWS327665 BGO327663:BGO327665 BQK327663:BQK327665 CAG327663:CAG327665 CKC327663:CKC327665 CTY327663:CTY327665 DDU327663:DDU327665 DNQ327663:DNQ327665 DXM327663:DXM327665 EHI327663:EHI327665 ERE327663:ERE327665 FBA327663:FBA327665 FKW327663:FKW327665 FUS327663:FUS327665 GEO327663:GEO327665 GOK327663:GOK327665 GYG327663:GYG327665 HIC327663:HIC327665 HRY327663:HRY327665 IBU327663:IBU327665 ILQ327663:ILQ327665 IVM327663:IVM327665 JFI327663:JFI327665 JPE327663:JPE327665 JZA327663:JZA327665 KIW327663:KIW327665 KSS327663:KSS327665 LCO327663:LCO327665 LMK327663:LMK327665 LWG327663:LWG327665 MGC327663:MGC327665 MPY327663:MPY327665 MZU327663:MZU327665 NJQ327663:NJQ327665 NTM327663:NTM327665 ODI327663:ODI327665 ONE327663:ONE327665 OXA327663:OXA327665 PGW327663:PGW327665 PQS327663:PQS327665 QAO327663:QAO327665 QKK327663:QKK327665 QUG327663:QUG327665 REC327663:REC327665 RNY327663:RNY327665 RXU327663:RXU327665 SHQ327663:SHQ327665 SRM327663:SRM327665 TBI327663:TBI327665 TLE327663:TLE327665 TVA327663:TVA327665 UEW327663:UEW327665 UOS327663:UOS327665 UYO327663:UYO327665 VIK327663:VIK327665 VSG327663:VSG327665 WCC327663:WCC327665 WLY327663:WLY327665 WVU327663:WVU327665 I393199:J393201 JI393199:JI393201 TE393199:TE393201 ADA393199:ADA393201 AMW393199:AMW393201 AWS393199:AWS393201 BGO393199:BGO393201 BQK393199:BQK393201 CAG393199:CAG393201 CKC393199:CKC393201 CTY393199:CTY393201 DDU393199:DDU393201 DNQ393199:DNQ393201 DXM393199:DXM393201 EHI393199:EHI393201 ERE393199:ERE393201 FBA393199:FBA393201 FKW393199:FKW393201 FUS393199:FUS393201 GEO393199:GEO393201 GOK393199:GOK393201 GYG393199:GYG393201 HIC393199:HIC393201 HRY393199:HRY393201 IBU393199:IBU393201 ILQ393199:ILQ393201 IVM393199:IVM393201 JFI393199:JFI393201 JPE393199:JPE393201 JZA393199:JZA393201 KIW393199:KIW393201 KSS393199:KSS393201 LCO393199:LCO393201 LMK393199:LMK393201 LWG393199:LWG393201 MGC393199:MGC393201 MPY393199:MPY393201 MZU393199:MZU393201 NJQ393199:NJQ393201 NTM393199:NTM393201 ODI393199:ODI393201 ONE393199:ONE393201 OXA393199:OXA393201 PGW393199:PGW393201 PQS393199:PQS393201 QAO393199:QAO393201 QKK393199:QKK393201 QUG393199:QUG393201 REC393199:REC393201 RNY393199:RNY393201 RXU393199:RXU393201 SHQ393199:SHQ393201 SRM393199:SRM393201 TBI393199:TBI393201 TLE393199:TLE393201 TVA393199:TVA393201 UEW393199:UEW393201 UOS393199:UOS393201 UYO393199:UYO393201 VIK393199:VIK393201 VSG393199:VSG393201 WCC393199:WCC393201 WLY393199:WLY393201 WVU393199:WVU393201 I458735:J458737 JI458735:JI458737 TE458735:TE458737 ADA458735:ADA458737 AMW458735:AMW458737 AWS458735:AWS458737 BGO458735:BGO458737 BQK458735:BQK458737 CAG458735:CAG458737 CKC458735:CKC458737 CTY458735:CTY458737 DDU458735:DDU458737 DNQ458735:DNQ458737 DXM458735:DXM458737 EHI458735:EHI458737 ERE458735:ERE458737 FBA458735:FBA458737 FKW458735:FKW458737 FUS458735:FUS458737 GEO458735:GEO458737 GOK458735:GOK458737 GYG458735:GYG458737 HIC458735:HIC458737 HRY458735:HRY458737 IBU458735:IBU458737 ILQ458735:ILQ458737 IVM458735:IVM458737 JFI458735:JFI458737 JPE458735:JPE458737 JZA458735:JZA458737 KIW458735:KIW458737 KSS458735:KSS458737 LCO458735:LCO458737 LMK458735:LMK458737 LWG458735:LWG458737 MGC458735:MGC458737 MPY458735:MPY458737 MZU458735:MZU458737 NJQ458735:NJQ458737 NTM458735:NTM458737 ODI458735:ODI458737 ONE458735:ONE458737 OXA458735:OXA458737 PGW458735:PGW458737 PQS458735:PQS458737 QAO458735:QAO458737 QKK458735:QKK458737 QUG458735:QUG458737 REC458735:REC458737 RNY458735:RNY458737 RXU458735:RXU458737 SHQ458735:SHQ458737 SRM458735:SRM458737 TBI458735:TBI458737 TLE458735:TLE458737 TVA458735:TVA458737 UEW458735:UEW458737 UOS458735:UOS458737 UYO458735:UYO458737 VIK458735:VIK458737 VSG458735:VSG458737 WCC458735:WCC458737 WLY458735:WLY458737 WVU458735:WVU458737 I524271:J524273 JI524271:JI524273 TE524271:TE524273 ADA524271:ADA524273 AMW524271:AMW524273 AWS524271:AWS524273 BGO524271:BGO524273 BQK524271:BQK524273 CAG524271:CAG524273 CKC524271:CKC524273 CTY524271:CTY524273 DDU524271:DDU524273 DNQ524271:DNQ524273 DXM524271:DXM524273 EHI524271:EHI524273 ERE524271:ERE524273 FBA524271:FBA524273 FKW524271:FKW524273 FUS524271:FUS524273 GEO524271:GEO524273 GOK524271:GOK524273 GYG524271:GYG524273 HIC524271:HIC524273 HRY524271:HRY524273 IBU524271:IBU524273 ILQ524271:ILQ524273 IVM524271:IVM524273 JFI524271:JFI524273 JPE524271:JPE524273 JZA524271:JZA524273 KIW524271:KIW524273 KSS524271:KSS524273 LCO524271:LCO524273 LMK524271:LMK524273 LWG524271:LWG524273 MGC524271:MGC524273 MPY524271:MPY524273 MZU524271:MZU524273 NJQ524271:NJQ524273 NTM524271:NTM524273 ODI524271:ODI524273 ONE524271:ONE524273 OXA524271:OXA524273 PGW524271:PGW524273 PQS524271:PQS524273 QAO524271:QAO524273 QKK524271:QKK524273 QUG524271:QUG524273 REC524271:REC524273 RNY524271:RNY524273 RXU524271:RXU524273 SHQ524271:SHQ524273 SRM524271:SRM524273 TBI524271:TBI524273 TLE524271:TLE524273 TVA524271:TVA524273 UEW524271:UEW524273 UOS524271:UOS524273 UYO524271:UYO524273 VIK524271:VIK524273 VSG524271:VSG524273 WCC524271:WCC524273 WLY524271:WLY524273 WVU524271:WVU524273 I589807:J589809 JI589807:JI589809 TE589807:TE589809 ADA589807:ADA589809 AMW589807:AMW589809 AWS589807:AWS589809 BGO589807:BGO589809 BQK589807:BQK589809 CAG589807:CAG589809 CKC589807:CKC589809 CTY589807:CTY589809 DDU589807:DDU589809 DNQ589807:DNQ589809 DXM589807:DXM589809 EHI589807:EHI589809 ERE589807:ERE589809 FBA589807:FBA589809 FKW589807:FKW589809 FUS589807:FUS589809 GEO589807:GEO589809 GOK589807:GOK589809 GYG589807:GYG589809 HIC589807:HIC589809 HRY589807:HRY589809 IBU589807:IBU589809 ILQ589807:ILQ589809 IVM589807:IVM589809 JFI589807:JFI589809 JPE589807:JPE589809 JZA589807:JZA589809 KIW589807:KIW589809 KSS589807:KSS589809 LCO589807:LCO589809 LMK589807:LMK589809 LWG589807:LWG589809 MGC589807:MGC589809 MPY589807:MPY589809 MZU589807:MZU589809 NJQ589807:NJQ589809 NTM589807:NTM589809 ODI589807:ODI589809 ONE589807:ONE589809 OXA589807:OXA589809 PGW589807:PGW589809 PQS589807:PQS589809 QAO589807:QAO589809 QKK589807:QKK589809 QUG589807:QUG589809 REC589807:REC589809 RNY589807:RNY589809 RXU589807:RXU589809 SHQ589807:SHQ589809 SRM589807:SRM589809 TBI589807:TBI589809 TLE589807:TLE589809 TVA589807:TVA589809 UEW589807:UEW589809 UOS589807:UOS589809 UYO589807:UYO589809 VIK589807:VIK589809 VSG589807:VSG589809 WCC589807:WCC589809 WLY589807:WLY589809 WVU589807:WVU589809 I655343:J655345 JI655343:JI655345 TE655343:TE655345 ADA655343:ADA655345 AMW655343:AMW655345 AWS655343:AWS655345 BGO655343:BGO655345 BQK655343:BQK655345 CAG655343:CAG655345 CKC655343:CKC655345 CTY655343:CTY655345 DDU655343:DDU655345 DNQ655343:DNQ655345 DXM655343:DXM655345 EHI655343:EHI655345 ERE655343:ERE655345 FBA655343:FBA655345 FKW655343:FKW655345 FUS655343:FUS655345 GEO655343:GEO655345 GOK655343:GOK655345 GYG655343:GYG655345 HIC655343:HIC655345 HRY655343:HRY655345 IBU655343:IBU655345 ILQ655343:ILQ655345 IVM655343:IVM655345 JFI655343:JFI655345 JPE655343:JPE655345 JZA655343:JZA655345 KIW655343:KIW655345 KSS655343:KSS655345 LCO655343:LCO655345 LMK655343:LMK655345 LWG655343:LWG655345 MGC655343:MGC655345 MPY655343:MPY655345 MZU655343:MZU655345 NJQ655343:NJQ655345 NTM655343:NTM655345 ODI655343:ODI655345 ONE655343:ONE655345 OXA655343:OXA655345 PGW655343:PGW655345 PQS655343:PQS655345 QAO655343:QAO655345 QKK655343:QKK655345 QUG655343:QUG655345 REC655343:REC655345 RNY655343:RNY655345 RXU655343:RXU655345 SHQ655343:SHQ655345 SRM655343:SRM655345 TBI655343:TBI655345 TLE655343:TLE655345 TVA655343:TVA655345 UEW655343:UEW655345 UOS655343:UOS655345 UYO655343:UYO655345 VIK655343:VIK655345 VSG655343:VSG655345 WCC655343:WCC655345 WLY655343:WLY655345 WVU655343:WVU655345 I720879:J720881 JI720879:JI720881 TE720879:TE720881 ADA720879:ADA720881 AMW720879:AMW720881 AWS720879:AWS720881 BGO720879:BGO720881 BQK720879:BQK720881 CAG720879:CAG720881 CKC720879:CKC720881 CTY720879:CTY720881 DDU720879:DDU720881 DNQ720879:DNQ720881 DXM720879:DXM720881 EHI720879:EHI720881 ERE720879:ERE720881 FBA720879:FBA720881 FKW720879:FKW720881 FUS720879:FUS720881 GEO720879:GEO720881 GOK720879:GOK720881 GYG720879:GYG720881 HIC720879:HIC720881 HRY720879:HRY720881 IBU720879:IBU720881 ILQ720879:ILQ720881 IVM720879:IVM720881 JFI720879:JFI720881 JPE720879:JPE720881 JZA720879:JZA720881 KIW720879:KIW720881 KSS720879:KSS720881 LCO720879:LCO720881 LMK720879:LMK720881 LWG720879:LWG720881 MGC720879:MGC720881 MPY720879:MPY720881 MZU720879:MZU720881 NJQ720879:NJQ720881 NTM720879:NTM720881 ODI720879:ODI720881 ONE720879:ONE720881 OXA720879:OXA720881 PGW720879:PGW720881 PQS720879:PQS720881 QAO720879:QAO720881 QKK720879:QKK720881 QUG720879:QUG720881 REC720879:REC720881 RNY720879:RNY720881 RXU720879:RXU720881 SHQ720879:SHQ720881 SRM720879:SRM720881 TBI720879:TBI720881 TLE720879:TLE720881 TVA720879:TVA720881 UEW720879:UEW720881 UOS720879:UOS720881 UYO720879:UYO720881 VIK720879:VIK720881 VSG720879:VSG720881 WCC720879:WCC720881 WLY720879:WLY720881 WVU720879:WVU720881 I786415:J786417 JI786415:JI786417 TE786415:TE786417 ADA786415:ADA786417 AMW786415:AMW786417 AWS786415:AWS786417 BGO786415:BGO786417 BQK786415:BQK786417 CAG786415:CAG786417 CKC786415:CKC786417 CTY786415:CTY786417 DDU786415:DDU786417 DNQ786415:DNQ786417 DXM786415:DXM786417 EHI786415:EHI786417 ERE786415:ERE786417 FBA786415:FBA786417 FKW786415:FKW786417 FUS786415:FUS786417 GEO786415:GEO786417 GOK786415:GOK786417 GYG786415:GYG786417 HIC786415:HIC786417 HRY786415:HRY786417 IBU786415:IBU786417 ILQ786415:ILQ786417 IVM786415:IVM786417 JFI786415:JFI786417 JPE786415:JPE786417 JZA786415:JZA786417 KIW786415:KIW786417 KSS786415:KSS786417 LCO786415:LCO786417 LMK786415:LMK786417 LWG786415:LWG786417 MGC786415:MGC786417 MPY786415:MPY786417 MZU786415:MZU786417 NJQ786415:NJQ786417 NTM786415:NTM786417 ODI786415:ODI786417 ONE786415:ONE786417 OXA786415:OXA786417 PGW786415:PGW786417 PQS786415:PQS786417 QAO786415:QAO786417 QKK786415:QKK786417 QUG786415:QUG786417 REC786415:REC786417 RNY786415:RNY786417 RXU786415:RXU786417 SHQ786415:SHQ786417 SRM786415:SRM786417 TBI786415:TBI786417 TLE786415:TLE786417 TVA786415:TVA786417 UEW786415:UEW786417 UOS786415:UOS786417 UYO786415:UYO786417 VIK786415:VIK786417 VSG786415:VSG786417 WCC786415:WCC786417 WLY786415:WLY786417 WVU786415:WVU786417 I851951:J851953 JI851951:JI851953 TE851951:TE851953 ADA851951:ADA851953 AMW851951:AMW851953 AWS851951:AWS851953 BGO851951:BGO851953 BQK851951:BQK851953 CAG851951:CAG851953 CKC851951:CKC851953 CTY851951:CTY851953 DDU851951:DDU851953 DNQ851951:DNQ851953 DXM851951:DXM851953 EHI851951:EHI851953 ERE851951:ERE851953 FBA851951:FBA851953 FKW851951:FKW851953 FUS851951:FUS851953 GEO851951:GEO851953 GOK851951:GOK851953 GYG851951:GYG851953 HIC851951:HIC851953 HRY851951:HRY851953 IBU851951:IBU851953 ILQ851951:ILQ851953 IVM851951:IVM851953 JFI851951:JFI851953 JPE851951:JPE851953 JZA851951:JZA851953 KIW851951:KIW851953 KSS851951:KSS851953 LCO851951:LCO851953 LMK851951:LMK851953 LWG851951:LWG851953 MGC851951:MGC851953 MPY851951:MPY851953 MZU851951:MZU851953 NJQ851951:NJQ851953 NTM851951:NTM851953 ODI851951:ODI851953 ONE851951:ONE851953 OXA851951:OXA851953 PGW851951:PGW851953 PQS851951:PQS851953 QAO851951:QAO851953 QKK851951:QKK851953 QUG851951:QUG851953 REC851951:REC851953 RNY851951:RNY851953 RXU851951:RXU851953 SHQ851951:SHQ851953 SRM851951:SRM851953 TBI851951:TBI851953 TLE851951:TLE851953 TVA851951:TVA851953 UEW851951:UEW851953 UOS851951:UOS851953 UYO851951:UYO851953 VIK851951:VIK851953 VSG851951:VSG851953 WCC851951:WCC851953 WLY851951:WLY851953 WVU851951:WVU851953 I917487:J917489 JI917487:JI917489 TE917487:TE917489 ADA917487:ADA917489 AMW917487:AMW917489 AWS917487:AWS917489 BGO917487:BGO917489 BQK917487:BQK917489 CAG917487:CAG917489 CKC917487:CKC917489 CTY917487:CTY917489 DDU917487:DDU917489 DNQ917487:DNQ917489 DXM917487:DXM917489 EHI917487:EHI917489 ERE917487:ERE917489 FBA917487:FBA917489 FKW917487:FKW917489 FUS917487:FUS917489 GEO917487:GEO917489 GOK917487:GOK917489 GYG917487:GYG917489 HIC917487:HIC917489 HRY917487:HRY917489 IBU917487:IBU917489 ILQ917487:ILQ917489 IVM917487:IVM917489 JFI917487:JFI917489 JPE917487:JPE917489 JZA917487:JZA917489 KIW917487:KIW917489 KSS917487:KSS917489 LCO917487:LCO917489 LMK917487:LMK917489 LWG917487:LWG917489 MGC917487:MGC917489 MPY917487:MPY917489 MZU917487:MZU917489 NJQ917487:NJQ917489 NTM917487:NTM917489 ODI917487:ODI917489 ONE917487:ONE917489 OXA917487:OXA917489 PGW917487:PGW917489 PQS917487:PQS917489 QAO917487:QAO917489 QKK917487:QKK917489 QUG917487:QUG917489 REC917487:REC917489 RNY917487:RNY917489 RXU917487:RXU917489 SHQ917487:SHQ917489 SRM917487:SRM917489 TBI917487:TBI917489 TLE917487:TLE917489 TVA917487:TVA917489 UEW917487:UEW917489 UOS917487:UOS917489 UYO917487:UYO917489 VIK917487:VIK917489 VSG917487:VSG917489 WCC917487:WCC917489 WLY917487:WLY917489 WVU917487:WVU917489 I983023:J983025 JI983023:JI983025 TE983023:TE983025 ADA983023:ADA983025 AMW983023:AMW983025 AWS983023:AWS983025 BGO983023:BGO983025 BQK983023:BQK983025 CAG983023:CAG983025 CKC983023:CKC983025 CTY983023:CTY983025 DDU983023:DDU983025 DNQ983023:DNQ983025 DXM983023:DXM983025 EHI983023:EHI983025 ERE983023:ERE983025 FBA983023:FBA983025 FKW983023:FKW983025 FUS983023:FUS983025 GEO983023:GEO983025 GOK983023:GOK983025 GYG983023:GYG983025 HIC983023:HIC983025 HRY983023:HRY983025 IBU983023:IBU983025 ILQ983023:ILQ983025 IVM983023:IVM983025 JFI983023:JFI983025 JPE983023:JPE983025 JZA983023:JZA983025 KIW983023:KIW983025 KSS983023:KSS983025 LCO983023:LCO983025 LMK983023:LMK983025 LWG983023:LWG983025 MGC983023:MGC983025 MPY983023:MPY983025 MZU983023:MZU983025 NJQ983023:NJQ983025 NTM983023:NTM983025 ODI983023:ODI983025 ONE983023:ONE983025 OXA983023:OXA983025 PGW983023:PGW983025 PQS983023:PQS983025 QAO983023:QAO983025 QKK983023:QKK983025 QUG983023:QUG983025 REC983023:REC983025 RNY983023:RNY983025 RXU983023:RXU983025 SHQ983023:SHQ983025 SRM983023:SRM983025 TBI983023:TBI983025 TLE983023:TLE983025 TVA983023:TVA983025 UEW983023:UEW983025 UOS983023:UOS983025 UYO983023:UYO983025 VIK983023:VIK983025 VSG983023:VSG983025 WCC983023:WCC983025 WLY983023:WLY983025 WVU983023:WVU983025 WVP983023 C65519:D65519 JD65519 SZ65519 ACV65519 AMR65519 AWN65519 BGJ65519 BQF65519 CAB65519 CJX65519 CTT65519 DDP65519 DNL65519 DXH65519 EHD65519 EQZ65519 FAV65519 FKR65519 FUN65519 GEJ65519 GOF65519 GYB65519 HHX65519 HRT65519 IBP65519 ILL65519 IVH65519 JFD65519 JOZ65519 JYV65519 KIR65519 KSN65519 LCJ65519 LMF65519 LWB65519 MFX65519 MPT65519 MZP65519 NJL65519 NTH65519 ODD65519 OMZ65519 OWV65519 PGR65519 PQN65519 QAJ65519 QKF65519 QUB65519 RDX65519 RNT65519 RXP65519 SHL65519 SRH65519 TBD65519 TKZ65519 TUV65519 UER65519 UON65519 UYJ65519 VIF65519 VSB65519 WBX65519 WLT65519 WVP65519 C131055:D131055 JD131055 SZ131055 ACV131055 AMR131055 AWN131055 BGJ131055 BQF131055 CAB131055 CJX131055 CTT131055 DDP131055 DNL131055 DXH131055 EHD131055 EQZ131055 FAV131055 FKR131055 FUN131055 GEJ131055 GOF131055 GYB131055 HHX131055 HRT131055 IBP131055 ILL131055 IVH131055 JFD131055 JOZ131055 JYV131055 KIR131055 KSN131055 LCJ131055 LMF131055 LWB131055 MFX131055 MPT131055 MZP131055 NJL131055 NTH131055 ODD131055 OMZ131055 OWV131055 PGR131055 PQN131055 QAJ131055 QKF131055 QUB131055 RDX131055 RNT131055 RXP131055 SHL131055 SRH131055 TBD131055 TKZ131055 TUV131055 UER131055 UON131055 UYJ131055 VIF131055 VSB131055 WBX131055 WLT131055 WVP131055 C196591:D196591 JD196591 SZ196591 ACV196591 AMR196591 AWN196591 BGJ196591 BQF196591 CAB196591 CJX196591 CTT196591 DDP196591 DNL196591 DXH196591 EHD196591 EQZ196591 FAV196591 FKR196591 FUN196591 GEJ196591 GOF196591 GYB196591 HHX196591 HRT196591 IBP196591 ILL196591 IVH196591 JFD196591 JOZ196591 JYV196591 KIR196591 KSN196591 LCJ196591 LMF196591 LWB196591 MFX196591 MPT196591 MZP196591 NJL196591 NTH196591 ODD196591 OMZ196591 OWV196591 PGR196591 PQN196591 QAJ196591 QKF196591 QUB196591 RDX196591 RNT196591 RXP196591 SHL196591 SRH196591 TBD196591 TKZ196591 TUV196591 UER196591 UON196591 UYJ196591 VIF196591 VSB196591 WBX196591 WLT196591 WVP196591 C262127:D262127 JD262127 SZ262127 ACV262127 AMR262127 AWN262127 BGJ262127 BQF262127 CAB262127 CJX262127 CTT262127 DDP262127 DNL262127 DXH262127 EHD262127 EQZ262127 FAV262127 FKR262127 FUN262127 GEJ262127 GOF262127 GYB262127 HHX262127 HRT262127 IBP262127 ILL262127 IVH262127 JFD262127 JOZ262127 JYV262127 KIR262127 KSN262127 LCJ262127 LMF262127 LWB262127 MFX262127 MPT262127 MZP262127 NJL262127 NTH262127 ODD262127 OMZ262127 OWV262127 PGR262127 PQN262127 QAJ262127 QKF262127 QUB262127 RDX262127 RNT262127 RXP262127 SHL262127 SRH262127 TBD262127 TKZ262127 TUV262127 UER262127 UON262127 UYJ262127 VIF262127 VSB262127 WBX262127 WLT262127 WVP262127 C327663:D327663 JD327663 SZ327663 ACV327663 AMR327663 AWN327663 BGJ327663 BQF327663 CAB327663 CJX327663 CTT327663 DDP327663 DNL327663 DXH327663 EHD327663 EQZ327663 FAV327663 FKR327663 FUN327663 GEJ327663 GOF327663 GYB327663 HHX327663 HRT327663 IBP327663 ILL327663 IVH327663 JFD327663 JOZ327663 JYV327663 KIR327663 KSN327663 LCJ327663 LMF327663 LWB327663 MFX327663 MPT327663 MZP327663 NJL327663 NTH327663 ODD327663 OMZ327663 OWV327663 PGR327663 PQN327663 QAJ327663 QKF327663 QUB327663 RDX327663 RNT327663 RXP327663 SHL327663 SRH327663 TBD327663 TKZ327663 TUV327663 UER327663 UON327663 UYJ327663 VIF327663 VSB327663 WBX327663 WLT327663 WVP327663 C393199:D393199 JD393199 SZ393199 ACV393199 AMR393199 AWN393199 BGJ393199 BQF393199 CAB393199 CJX393199 CTT393199 DDP393199 DNL393199 DXH393199 EHD393199 EQZ393199 FAV393199 FKR393199 FUN393199 GEJ393199 GOF393199 GYB393199 HHX393199 HRT393199 IBP393199 ILL393199 IVH393199 JFD393199 JOZ393199 JYV393199 KIR393199 KSN393199 LCJ393199 LMF393199 LWB393199 MFX393199 MPT393199 MZP393199 NJL393199 NTH393199 ODD393199 OMZ393199 OWV393199 PGR393199 PQN393199 QAJ393199 QKF393199 QUB393199 RDX393199 RNT393199 RXP393199 SHL393199 SRH393199 TBD393199 TKZ393199 TUV393199 UER393199 UON393199 UYJ393199 VIF393199 VSB393199 WBX393199 WLT393199 WVP393199 C458735:D458735 JD458735 SZ458735 ACV458735 AMR458735 AWN458735 BGJ458735 BQF458735 CAB458735 CJX458735 CTT458735 DDP458735 DNL458735 DXH458735 EHD458735 EQZ458735 FAV458735 FKR458735 FUN458735 GEJ458735 GOF458735 GYB458735 HHX458735 HRT458735 IBP458735 ILL458735 IVH458735 JFD458735 JOZ458735 JYV458735 KIR458735 KSN458735 LCJ458735 LMF458735 LWB458735 MFX458735 MPT458735 MZP458735 NJL458735 NTH458735 ODD458735 OMZ458735 OWV458735 PGR458735 PQN458735 QAJ458735 QKF458735 QUB458735 RDX458735 RNT458735 RXP458735 SHL458735 SRH458735 TBD458735 TKZ458735 TUV458735 UER458735 UON458735 UYJ458735 VIF458735 VSB458735 WBX458735 WLT458735 WVP458735 C524271:D524271 JD524271 SZ524271 ACV524271 AMR524271 AWN524271 BGJ524271 BQF524271 CAB524271 CJX524271 CTT524271 DDP524271 DNL524271 DXH524271 EHD524271 EQZ524271 FAV524271 FKR524271 FUN524271 GEJ524271 GOF524271 GYB524271 HHX524271 HRT524271 IBP524271 ILL524271 IVH524271 JFD524271 JOZ524271 JYV524271 KIR524271 KSN524271 LCJ524271 LMF524271 LWB524271 MFX524271 MPT524271 MZP524271 NJL524271 NTH524271 ODD524271 OMZ524271 OWV524271 PGR524271 PQN524271 QAJ524271 QKF524271 QUB524271 RDX524271 RNT524271 RXP524271 SHL524271 SRH524271 TBD524271 TKZ524271 TUV524271 UER524271 UON524271 UYJ524271 VIF524271 VSB524271 WBX524271 WLT524271 WVP524271 C589807:D589807 JD589807 SZ589807 ACV589807 AMR589807 AWN589807 BGJ589807 BQF589807 CAB589807 CJX589807 CTT589807 DDP589807 DNL589807 DXH589807 EHD589807 EQZ589807 FAV589807 FKR589807 FUN589807 GEJ589807 GOF589807 GYB589807 HHX589807 HRT589807 IBP589807 ILL589807 IVH589807 JFD589807 JOZ589807 JYV589807 KIR589807 KSN589807 LCJ589807 LMF589807 LWB589807 MFX589807 MPT589807 MZP589807 NJL589807 NTH589807 ODD589807 OMZ589807 OWV589807 PGR589807 PQN589807 QAJ589807 QKF589807 QUB589807 RDX589807 RNT589807 RXP589807 SHL589807 SRH589807 TBD589807 TKZ589807 TUV589807 UER589807 UON589807 UYJ589807 VIF589807 VSB589807 WBX589807 WLT589807 WVP589807 C655343:D655343 JD655343 SZ655343 ACV655343 AMR655343 AWN655343 BGJ655343 BQF655343 CAB655343 CJX655343 CTT655343 DDP655343 DNL655343 DXH655343 EHD655343 EQZ655343 FAV655343 FKR655343 FUN655343 GEJ655343 GOF655343 GYB655343 HHX655343 HRT655343 IBP655343 ILL655343 IVH655343 JFD655343 JOZ655343 JYV655343 KIR655343 KSN655343 LCJ655343 LMF655343 LWB655343 MFX655343 MPT655343 MZP655343 NJL655343 NTH655343 ODD655343 OMZ655343 OWV655343 PGR655343 PQN655343 QAJ655343 QKF655343 QUB655343 RDX655343 RNT655343 RXP655343 SHL655343 SRH655343 TBD655343 TKZ655343 TUV655343 UER655343 UON655343 UYJ655343 VIF655343 VSB655343 WBX655343 WLT655343 WVP655343 C720879:D720879 JD720879 SZ720879 ACV720879 AMR720879 AWN720879 BGJ720879 BQF720879 CAB720879 CJX720879 CTT720879 DDP720879 DNL720879 DXH720879 EHD720879 EQZ720879 FAV720879 FKR720879 FUN720879 GEJ720879 GOF720879 GYB720879 HHX720879 HRT720879 IBP720879 ILL720879 IVH720879 JFD720879 JOZ720879 JYV720879 KIR720879 KSN720879 LCJ720879 LMF720879 LWB720879 MFX720879 MPT720879 MZP720879 NJL720879 NTH720879 ODD720879 OMZ720879 OWV720879 PGR720879 PQN720879 QAJ720879 QKF720879 QUB720879 RDX720879 RNT720879 RXP720879 SHL720879 SRH720879 TBD720879 TKZ720879 TUV720879 UER720879 UON720879 UYJ720879 VIF720879 VSB720879 WBX720879 WLT720879 WVP720879 C786415:D786415 JD786415 SZ786415 ACV786415 AMR786415 AWN786415 BGJ786415 BQF786415 CAB786415 CJX786415 CTT786415 DDP786415 DNL786415 DXH786415 EHD786415 EQZ786415 FAV786415 FKR786415 FUN786415 GEJ786415 GOF786415 GYB786415 HHX786415 HRT786415 IBP786415 ILL786415 IVH786415 JFD786415 JOZ786415 JYV786415 KIR786415 KSN786415 LCJ786415 LMF786415 LWB786415 MFX786415 MPT786415 MZP786415 NJL786415 NTH786415 ODD786415 OMZ786415 OWV786415 PGR786415 PQN786415 QAJ786415 QKF786415 QUB786415 RDX786415 RNT786415 RXP786415 SHL786415 SRH786415 TBD786415 TKZ786415 TUV786415 UER786415 UON786415 UYJ786415 VIF786415 VSB786415 WBX786415 WLT786415 WVP786415 C851951:D851951 JD851951 SZ851951 ACV851951 AMR851951 AWN851951 BGJ851951 BQF851951 CAB851951 CJX851951 CTT851951 DDP851951 DNL851951 DXH851951 EHD851951 EQZ851951 FAV851951 FKR851951 FUN851951 GEJ851951 GOF851951 GYB851951 HHX851951 HRT851951 IBP851951 ILL851951 IVH851951 JFD851951 JOZ851951 JYV851951 KIR851951 KSN851951 LCJ851951 LMF851951 LWB851951 MFX851951 MPT851951 MZP851951 NJL851951 NTH851951 ODD851951 OMZ851951 OWV851951 PGR851951 PQN851951 QAJ851951 QKF851951 QUB851951 RDX851951 RNT851951 RXP851951 SHL851951 SRH851951 TBD851951 TKZ851951 TUV851951 UER851951 UON851951 UYJ851951 VIF851951 VSB851951 WBX851951 WLT851951 WVP851951 C917487:D917487 JD917487 SZ917487 ACV917487 AMR917487 AWN917487 BGJ917487 BQF917487 CAB917487 CJX917487 CTT917487 DDP917487 DNL917487 DXH917487 EHD917487 EQZ917487 FAV917487 FKR917487 FUN917487 GEJ917487 GOF917487 GYB917487 HHX917487 HRT917487 IBP917487 ILL917487 IVH917487 JFD917487 JOZ917487 JYV917487 KIR917487 KSN917487 LCJ917487 LMF917487 LWB917487 MFX917487 MPT917487 MZP917487 NJL917487 NTH917487 ODD917487 OMZ917487 OWV917487 PGR917487 PQN917487 QAJ917487 QKF917487 QUB917487 RDX917487 RNT917487 RXP917487 SHL917487 SRH917487 TBD917487 TKZ917487 TUV917487 UER917487 UON917487 UYJ917487 VIF917487 VSB917487 WBX917487 WLT917487 WVP917487 C983023:D983023 JD983023 SZ983023 ACV983023 AMR983023 AWN983023 BGJ983023 BQF983023 CAB983023 CJX983023 CTT983023 DDP983023 DNL983023 DXH983023 EHD983023 EQZ983023 FAV983023 FKR983023 FUN983023 GEJ983023 GOF983023 GYB983023 HHX983023 HRT983023 IBP983023 ILL983023 IVH983023 JFD983023 JOZ983023 JYV983023 KIR983023 KSN983023 LCJ983023 LMF983023 LWB983023 MFX983023 MPT983023 MZP983023 NJL983023 NTH983023 ODD983023 OMZ983023 OWV983023 PGR983023 PQN983023 QAJ983023 QKF983023 QUB983023 RDX983023 RNT983023 RXP983023 SHL983023 SRH983023 TBD983023 TKZ983023 TUV983023 UER983023 UON983023 UYJ983023 VIF983023 VSB983023 WBX983023 WLT983023 N26 Q5:S5 D30:D31 D21 G31 D2:D11 C4 R26:S26 L33:L34 D33:G34 G36 D23:D24 L30:L31 N30 L26:L28 R30:S30 R36:S36 R34:S34 R6:S6 L5:L10 R8:S8 D26:D28 N39 N41:N42 E35:F42 D36:D42 L36:L40 L17:L19 L13:L15 R10 R13:S13 D13:D19 E2:F32 K2:K42" xr:uid="{00000000-0002-0000-0200-000000000000}"/>
    <dataValidation allowBlank="1" prompt="UPDATED BY KHATEEB MUHAMMAD MUHYIDDEEN" sqref="S65519:S65521 JR65519:JR65521 TN65519:TN65521 ADJ65519:ADJ65521 ANF65519:ANF65521 AXB65519:AXB65521 BGX65519:BGX65521 BQT65519:BQT65521 CAP65519:CAP65521 CKL65519:CKL65521 CUH65519:CUH65521 DED65519:DED65521 DNZ65519:DNZ65521 DXV65519:DXV65521 EHR65519:EHR65521 ERN65519:ERN65521 FBJ65519:FBJ65521 FLF65519:FLF65521 FVB65519:FVB65521 GEX65519:GEX65521 GOT65519:GOT65521 GYP65519:GYP65521 HIL65519:HIL65521 HSH65519:HSH65521 ICD65519:ICD65521 ILZ65519:ILZ65521 IVV65519:IVV65521 JFR65519:JFR65521 JPN65519:JPN65521 JZJ65519:JZJ65521 KJF65519:KJF65521 KTB65519:KTB65521 LCX65519:LCX65521 LMT65519:LMT65521 LWP65519:LWP65521 MGL65519:MGL65521 MQH65519:MQH65521 NAD65519:NAD65521 NJZ65519:NJZ65521 NTV65519:NTV65521 ODR65519:ODR65521 ONN65519:ONN65521 OXJ65519:OXJ65521 PHF65519:PHF65521 PRB65519:PRB65521 QAX65519:QAX65521 QKT65519:QKT65521 QUP65519:QUP65521 REL65519:REL65521 ROH65519:ROH65521 RYD65519:RYD65521 SHZ65519:SHZ65521 SRV65519:SRV65521 TBR65519:TBR65521 TLN65519:TLN65521 TVJ65519:TVJ65521 UFF65519:UFF65521 UPB65519:UPB65521 UYX65519:UYX65521 VIT65519:VIT65521 VSP65519:VSP65521 WCL65519:WCL65521 WMH65519:WMH65521 WWD65519:WWD65521 S131055:S131057 JR131055:JR131057 TN131055:TN131057 ADJ131055:ADJ131057 ANF131055:ANF131057 AXB131055:AXB131057 BGX131055:BGX131057 BQT131055:BQT131057 CAP131055:CAP131057 CKL131055:CKL131057 CUH131055:CUH131057 DED131055:DED131057 DNZ131055:DNZ131057 DXV131055:DXV131057 EHR131055:EHR131057 ERN131055:ERN131057 FBJ131055:FBJ131057 FLF131055:FLF131057 FVB131055:FVB131057 GEX131055:GEX131057 GOT131055:GOT131057 GYP131055:GYP131057 HIL131055:HIL131057 HSH131055:HSH131057 ICD131055:ICD131057 ILZ131055:ILZ131057 IVV131055:IVV131057 JFR131055:JFR131057 JPN131055:JPN131057 JZJ131055:JZJ131057 KJF131055:KJF131057 KTB131055:KTB131057 LCX131055:LCX131057 LMT131055:LMT131057 LWP131055:LWP131057 MGL131055:MGL131057 MQH131055:MQH131057 NAD131055:NAD131057 NJZ131055:NJZ131057 NTV131055:NTV131057 ODR131055:ODR131057 ONN131055:ONN131057 OXJ131055:OXJ131057 PHF131055:PHF131057 PRB131055:PRB131057 QAX131055:QAX131057 QKT131055:QKT131057 QUP131055:QUP131057 REL131055:REL131057 ROH131055:ROH131057 RYD131055:RYD131057 SHZ131055:SHZ131057 SRV131055:SRV131057 TBR131055:TBR131057 TLN131055:TLN131057 TVJ131055:TVJ131057 UFF131055:UFF131057 UPB131055:UPB131057 UYX131055:UYX131057 VIT131055:VIT131057 VSP131055:VSP131057 WCL131055:WCL131057 WMH131055:WMH131057 WWD131055:WWD131057 S196591:S196593 JR196591:JR196593 TN196591:TN196593 ADJ196591:ADJ196593 ANF196591:ANF196593 AXB196591:AXB196593 BGX196591:BGX196593 BQT196591:BQT196593 CAP196591:CAP196593 CKL196591:CKL196593 CUH196591:CUH196593 DED196591:DED196593 DNZ196591:DNZ196593 DXV196591:DXV196593 EHR196591:EHR196593 ERN196591:ERN196593 FBJ196591:FBJ196593 FLF196591:FLF196593 FVB196591:FVB196593 GEX196591:GEX196593 GOT196591:GOT196593 GYP196591:GYP196593 HIL196591:HIL196593 HSH196591:HSH196593 ICD196591:ICD196593 ILZ196591:ILZ196593 IVV196591:IVV196593 JFR196591:JFR196593 JPN196591:JPN196593 JZJ196591:JZJ196593 KJF196591:KJF196593 KTB196591:KTB196593 LCX196591:LCX196593 LMT196591:LMT196593 LWP196591:LWP196593 MGL196591:MGL196593 MQH196591:MQH196593 NAD196591:NAD196593 NJZ196591:NJZ196593 NTV196591:NTV196593 ODR196591:ODR196593 ONN196591:ONN196593 OXJ196591:OXJ196593 PHF196591:PHF196593 PRB196591:PRB196593 QAX196591:QAX196593 QKT196591:QKT196593 QUP196591:QUP196593 REL196591:REL196593 ROH196591:ROH196593 RYD196591:RYD196593 SHZ196591:SHZ196593 SRV196591:SRV196593 TBR196591:TBR196593 TLN196591:TLN196593 TVJ196591:TVJ196593 UFF196591:UFF196593 UPB196591:UPB196593 UYX196591:UYX196593 VIT196591:VIT196593 VSP196591:VSP196593 WCL196591:WCL196593 WMH196591:WMH196593 WWD196591:WWD196593 S262127:S262129 JR262127:JR262129 TN262127:TN262129 ADJ262127:ADJ262129 ANF262127:ANF262129 AXB262127:AXB262129 BGX262127:BGX262129 BQT262127:BQT262129 CAP262127:CAP262129 CKL262127:CKL262129 CUH262127:CUH262129 DED262127:DED262129 DNZ262127:DNZ262129 DXV262127:DXV262129 EHR262127:EHR262129 ERN262127:ERN262129 FBJ262127:FBJ262129 FLF262127:FLF262129 FVB262127:FVB262129 GEX262127:GEX262129 GOT262127:GOT262129 GYP262127:GYP262129 HIL262127:HIL262129 HSH262127:HSH262129 ICD262127:ICD262129 ILZ262127:ILZ262129 IVV262127:IVV262129 JFR262127:JFR262129 JPN262127:JPN262129 JZJ262127:JZJ262129 KJF262127:KJF262129 KTB262127:KTB262129 LCX262127:LCX262129 LMT262127:LMT262129 LWP262127:LWP262129 MGL262127:MGL262129 MQH262127:MQH262129 NAD262127:NAD262129 NJZ262127:NJZ262129 NTV262127:NTV262129 ODR262127:ODR262129 ONN262127:ONN262129 OXJ262127:OXJ262129 PHF262127:PHF262129 PRB262127:PRB262129 QAX262127:QAX262129 QKT262127:QKT262129 QUP262127:QUP262129 REL262127:REL262129 ROH262127:ROH262129 RYD262127:RYD262129 SHZ262127:SHZ262129 SRV262127:SRV262129 TBR262127:TBR262129 TLN262127:TLN262129 TVJ262127:TVJ262129 UFF262127:UFF262129 UPB262127:UPB262129 UYX262127:UYX262129 VIT262127:VIT262129 VSP262127:VSP262129 WCL262127:WCL262129 WMH262127:WMH262129 WWD262127:WWD262129 S327663:S327665 JR327663:JR327665 TN327663:TN327665 ADJ327663:ADJ327665 ANF327663:ANF327665 AXB327663:AXB327665 BGX327663:BGX327665 BQT327663:BQT327665 CAP327663:CAP327665 CKL327663:CKL327665 CUH327663:CUH327665 DED327663:DED327665 DNZ327663:DNZ327665 DXV327663:DXV327665 EHR327663:EHR327665 ERN327663:ERN327665 FBJ327663:FBJ327665 FLF327663:FLF327665 FVB327663:FVB327665 GEX327663:GEX327665 GOT327663:GOT327665 GYP327663:GYP327665 HIL327663:HIL327665 HSH327663:HSH327665 ICD327663:ICD327665 ILZ327663:ILZ327665 IVV327663:IVV327665 JFR327663:JFR327665 JPN327663:JPN327665 JZJ327663:JZJ327665 KJF327663:KJF327665 KTB327663:KTB327665 LCX327663:LCX327665 LMT327663:LMT327665 LWP327663:LWP327665 MGL327663:MGL327665 MQH327663:MQH327665 NAD327663:NAD327665 NJZ327663:NJZ327665 NTV327663:NTV327665 ODR327663:ODR327665 ONN327663:ONN327665 OXJ327663:OXJ327665 PHF327663:PHF327665 PRB327663:PRB327665 QAX327663:QAX327665 QKT327663:QKT327665 QUP327663:QUP327665 REL327663:REL327665 ROH327663:ROH327665 RYD327663:RYD327665 SHZ327663:SHZ327665 SRV327663:SRV327665 TBR327663:TBR327665 TLN327663:TLN327665 TVJ327663:TVJ327665 UFF327663:UFF327665 UPB327663:UPB327665 UYX327663:UYX327665 VIT327663:VIT327665 VSP327663:VSP327665 WCL327663:WCL327665 WMH327663:WMH327665 WWD327663:WWD327665 S393199:S393201 JR393199:JR393201 TN393199:TN393201 ADJ393199:ADJ393201 ANF393199:ANF393201 AXB393199:AXB393201 BGX393199:BGX393201 BQT393199:BQT393201 CAP393199:CAP393201 CKL393199:CKL393201 CUH393199:CUH393201 DED393199:DED393201 DNZ393199:DNZ393201 DXV393199:DXV393201 EHR393199:EHR393201 ERN393199:ERN393201 FBJ393199:FBJ393201 FLF393199:FLF393201 FVB393199:FVB393201 GEX393199:GEX393201 GOT393199:GOT393201 GYP393199:GYP393201 HIL393199:HIL393201 HSH393199:HSH393201 ICD393199:ICD393201 ILZ393199:ILZ393201 IVV393199:IVV393201 JFR393199:JFR393201 JPN393199:JPN393201 JZJ393199:JZJ393201 KJF393199:KJF393201 KTB393199:KTB393201 LCX393199:LCX393201 LMT393199:LMT393201 LWP393199:LWP393201 MGL393199:MGL393201 MQH393199:MQH393201 NAD393199:NAD393201 NJZ393199:NJZ393201 NTV393199:NTV393201 ODR393199:ODR393201 ONN393199:ONN393201 OXJ393199:OXJ393201 PHF393199:PHF393201 PRB393199:PRB393201 QAX393199:QAX393201 QKT393199:QKT393201 QUP393199:QUP393201 REL393199:REL393201 ROH393199:ROH393201 RYD393199:RYD393201 SHZ393199:SHZ393201 SRV393199:SRV393201 TBR393199:TBR393201 TLN393199:TLN393201 TVJ393199:TVJ393201 UFF393199:UFF393201 UPB393199:UPB393201 UYX393199:UYX393201 VIT393199:VIT393201 VSP393199:VSP393201 WCL393199:WCL393201 WMH393199:WMH393201 WWD393199:WWD393201 S458735:S458737 JR458735:JR458737 TN458735:TN458737 ADJ458735:ADJ458737 ANF458735:ANF458737 AXB458735:AXB458737 BGX458735:BGX458737 BQT458735:BQT458737 CAP458735:CAP458737 CKL458735:CKL458737 CUH458735:CUH458737 DED458735:DED458737 DNZ458735:DNZ458737 DXV458735:DXV458737 EHR458735:EHR458737 ERN458735:ERN458737 FBJ458735:FBJ458737 FLF458735:FLF458737 FVB458735:FVB458737 GEX458735:GEX458737 GOT458735:GOT458737 GYP458735:GYP458737 HIL458735:HIL458737 HSH458735:HSH458737 ICD458735:ICD458737 ILZ458735:ILZ458737 IVV458735:IVV458737 JFR458735:JFR458737 JPN458735:JPN458737 JZJ458735:JZJ458737 KJF458735:KJF458737 KTB458735:KTB458737 LCX458735:LCX458737 LMT458735:LMT458737 LWP458735:LWP458737 MGL458735:MGL458737 MQH458735:MQH458737 NAD458735:NAD458737 NJZ458735:NJZ458737 NTV458735:NTV458737 ODR458735:ODR458737 ONN458735:ONN458737 OXJ458735:OXJ458737 PHF458735:PHF458737 PRB458735:PRB458737 QAX458735:QAX458737 QKT458735:QKT458737 QUP458735:QUP458737 REL458735:REL458737 ROH458735:ROH458737 RYD458735:RYD458737 SHZ458735:SHZ458737 SRV458735:SRV458737 TBR458735:TBR458737 TLN458735:TLN458737 TVJ458735:TVJ458737 UFF458735:UFF458737 UPB458735:UPB458737 UYX458735:UYX458737 VIT458735:VIT458737 VSP458735:VSP458737 WCL458735:WCL458737 WMH458735:WMH458737 WWD458735:WWD458737 S524271:S524273 JR524271:JR524273 TN524271:TN524273 ADJ524271:ADJ524273 ANF524271:ANF524273 AXB524271:AXB524273 BGX524271:BGX524273 BQT524271:BQT524273 CAP524271:CAP524273 CKL524271:CKL524273 CUH524271:CUH524273 DED524271:DED524273 DNZ524271:DNZ524273 DXV524271:DXV524273 EHR524271:EHR524273 ERN524271:ERN524273 FBJ524271:FBJ524273 FLF524271:FLF524273 FVB524271:FVB524273 GEX524271:GEX524273 GOT524271:GOT524273 GYP524271:GYP524273 HIL524271:HIL524273 HSH524271:HSH524273 ICD524271:ICD524273 ILZ524271:ILZ524273 IVV524271:IVV524273 JFR524271:JFR524273 JPN524271:JPN524273 JZJ524271:JZJ524273 KJF524271:KJF524273 KTB524271:KTB524273 LCX524271:LCX524273 LMT524271:LMT524273 LWP524271:LWP524273 MGL524271:MGL524273 MQH524271:MQH524273 NAD524271:NAD524273 NJZ524271:NJZ524273 NTV524271:NTV524273 ODR524271:ODR524273 ONN524271:ONN524273 OXJ524271:OXJ524273 PHF524271:PHF524273 PRB524271:PRB524273 QAX524271:QAX524273 QKT524271:QKT524273 QUP524271:QUP524273 REL524271:REL524273 ROH524271:ROH524273 RYD524271:RYD524273 SHZ524271:SHZ524273 SRV524271:SRV524273 TBR524271:TBR524273 TLN524271:TLN524273 TVJ524271:TVJ524273 UFF524271:UFF524273 UPB524271:UPB524273 UYX524271:UYX524273 VIT524271:VIT524273 VSP524271:VSP524273 WCL524271:WCL524273 WMH524271:WMH524273 WWD524271:WWD524273 S589807:S589809 JR589807:JR589809 TN589807:TN589809 ADJ589807:ADJ589809 ANF589807:ANF589809 AXB589807:AXB589809 BGX589807:BGX589809 BQT589807:BQT589809 CAP589807:CAP589809 CKL589807:CKL589809 CUH589807:CUH589809 DED589807:DED589809 DNZ589807:DNZ589809 DXV589807:DXV589809 EHR589807:EHR589809 ERN589807:ERN589809 FBJ589807:FBJ589809 FLF589807:FLF589809 FVB589807:FVB589809 GEX589807:GEX589809 GOT589807:GOT589809 GYP589807:GYP589809 HIL589807:HIL589809 HSH589807:HSH589809 ICD589807:ICD589809 ILZ589807:ILZ589809 IVV589807:IVV589809 JFR589807:JFR589809 JPN589807:JPN589809 JZJ589807:JZJ589809 KJF589807:KJF589809 KTB589807:KTB589809 LCX589807:LCX589809 LMT589807:LMT589809 LWP589807:LWP589809 MGL589807:MGL589809 MQH589807:MQH589809 NAD589807:NAD589809 NJZ589807:NJZ589809 NTV589807:NTV589809 ODR589807:ODR589809 ONN589807:ONN589809 OXJ589807:OXJ589809 PHF589807:PHF589809 PRB589807:PRB589809 QAX589807:QAX589809 QKT589807:QKT589809 QUP589807:QUP589809 REL589807:REL589809 ROH589807:ROH589809 RYD589807:RYD589809 SHZ589807:SHZ589809 SRV589807:SRV589809 TBR589807:TBR589809 TLN589807:TLN589809 TVJ589807:TVJ589809 UFF589807:UFF589809 UPB589807:UPB589809 UYX589807:UYX589809 VIT589807:VIT589809 VSP589807:VSP589809 WCL589807:WCL589809 WMH589807:WMH589809 WWD589807:WWD589809 S655343:S655345 JR655343:JR655345 TN655343:TN655345 ADJ655343:ADJ655345 ANF655343:ANF655345 AXB655343:AXB655345 BGX655343:BGX655345 BQT655343:BQT655345 CAP655343:CAP655345 CKL655343:CKL655345 CUH655343:CUH655345 DED655343:DED655345 DNZ655343:DNZ655345 DXV655343:DXV655345 EHR655343:EHR655345 ERN655343:ERN655345 FBJ655343:FBJ655345 FLF655343:FLF655345 FVB655343:FVB655345 GEX655343:GEX655345 GOT655343:GOT655345 GYP655343:GYP655345 HIL655343:HIL655345 HSH655343:HSH655345 ICD655343:ICD655345 ILZ655343:ILZ655345 IVV655343:IVV655345 JFR655343:JFR655345 JPN655343:JPN655345 JZJ655343:JZJ655345 KJF655343:KJF655345 KTB655343:KTB655345 LCX655343:LCX655345 LMT655343:LMT655345 LWP655343:LWP655345 MGL655343:MGL655345 MQH655343:MQH655345 NAD655343:NAD655345 NJZ655343:NJZ655345 NTV655343:NTV655345 ODR655343:ODR655345 ONN655343:ONN655345 OXJ655343:OXJ655345 PHF655343:PHF655345 PRB655343:PRB655345 QAX655343:QAX655345 QKT655343:QKT655345 QUP655343:QUP655345 REL655343:REL655345 ROH655343:ROH655345 RYD655343:RYD655345 SHZ655343:SHZ655345 SRV655343:SRV655345 TBR655343:TBR655345 TLN655343:TLN655345 TVJ655343:TVJ655345 UFF655343:UFF655345 UPB655343:UPB655345 UYX655343:UYX655345 VIT655343:VIT655345 VSP655343:VSP655345 WCL655343:WCL655345 WMH655343:WMH655345 WWD655343:WWD655345 S720879:S720881 JR720879:JR720881 TN720879:TN720881 ADJ720879:ADJ720881 ANF720879:ANF720881 AXB720879:AXB720881 BGX720879:BGX720881 BQT720879:BQT720881 CAP720879:CAP720881 CKL720879:CKL720881 CUH720879:CUH720881 DED720879:DED720881 DNZ720879:DNZ720881 DXV720879:DXV720881 EHR720879:EHR720881 ERN720879:ERN720881 FBJ720879:FBJ720881 FLF720879:FLF720881 FVB720879:FVB720881 GEX720879:GEX720881 GOT720879:GOT720881 GYP720879:GYP720881 HIL720879:HIL720881 HSH720879:HSH720881 ICD720879:ICD720881 ILZ720879:ILZ720881 IVV720879:IVV720881 JFR720879:JFR720881 JPN720879:JPN720881 JZJ720879:JZJ720881 KJF720879:KJF720881 KTB720879:KTB720881 LCX720879:LCX720881 LMT720879:LMT720881 LWP720879:LWP720881 MGL720879:MGL720881 MQH720879:MQH720881 NAD720879:NAD720881 NJZ720879:NJZ720881 NTV720879:NTV720881 ODR720879:ODR720881 ONN720879:ONN720881 OXJ720879:OXJ720881 PHF720879:PHF720881 PRB720879:PRB720881 QAX720879:QAX720881 QKT720879:QKT720881 QUP720879:QUP720881 REL720879:REL720881 ROH720879:ROH720881 RYD720879:RYD720881 SHZ720879:SHZ720881 SRV720879:SRV720881 TBR720879:TBR720881 TLN720879:TLN720881 TVJ720879:TVJ720881 UFF720879:UFF720881 UPB720879:UPB720881 UYX720879:UYX720881 VIT720879:VIT720881 VSP720879:VSP720881 WCL720879:WCL720881 WMH720879:WMH720881 WWD720879:WWD720881 S786415:S786417 JR786415:JR786417 TN786415:TN786417 ADJ786415:ADJ786417 ANF786415:ANF786417 AXB786415:AXB786417 BGX786415:BGX786417 BQT786415:BQT786417 CAP786415:CAP786417 CKL786415:CKL786417 CUH786415:CUH786417 DED786415:DED786417 DNZ786415:DNZ786417 DXV786415:DXV786417 EHR786415:EHR786417 ERN786415:ERN786417 FBJ786415:FBJ786417 FLF786415:FLF786417 FVB786415:FVB786417 GEX786415:GEX786417 GOT786415:GOT786417 GYP786415:GYP786417 HIL786415:HIL786417 HSH786415:HSH786417 ICD786415:ICD786417 ILZ786415:ILZ786417 IVV786415:IVV786417 JFR786415:JFR786417 JPN786415:JPN786417 JZJ786415:JZJ786417 KJF786415:KJF786417 KTB786415:KTB786417 LCX786415:LCX786417 LMT786415:LMT786417 LWP786415:LWP786417 MGL786415:MGL786417 MQH786415:MQH786417 NAD786415:NAD786417 NJZ786415:NJZ786417 NTV786415:NTV786417 ODR786415:ODR786417 ONN786415:ONN786417 OXJ786415:OXJ786417 PHF786415:PHF786417 PRB786415:PRB786417 QAX786415:QAX786417 QKT786415:QKT786417 QUP786415:QUP786417 REL786415:REL786417 ROH786415:ROH786417 RYD786415:RYD786417 SHZ786415:SHZ786417 SRV786415:SRV786417 TBR786415:TBR786417 TLN786415:TLN786417 TVJ786415:TVJ786417 UFF786415:UFF786417 UPB786415:UPB786417 UYX786415:UYX786417 VIT786415:VIT786417 VSP786415:VSP786417 WCL786415:WCL786417 WMH786415:WMH786417 WWD786415:WWD786417 S851951:S851953 JR851951:JR851953 TN851951:TN851953 ADJ851951:ADJ851953 ANF851951:ANF851953 AXB851951:AXB851953 BGX851951:BGX851953 BQT851951:BQT851953 CAP851951:CAP851953 CKL851951:CKL851953 CUH851951:CUH851953 DED851951:DED851953 DNZ851951:DNZ851953 DXV851951:DXV851953 EHR851951:EHR851953 ERN851951:ERN851953 FBJ851951:FBJ851953 FLF851951:FLF851953 FVB851951:FVB851953 GEX851951:GEX851953 GOT851951:GOT851953 GYP851951:GYP851953 HIL851951:HIL851953 HSH851951:HSH851953 ICD851951:ICD851953 ILZ851951:ILZ851953 IVV851951:IVV851953 JFR851951:JFR851953 JPN851951:JPN851953 JZJ851951:JZJ851953 KJF851951:KJF851953 KTB851951:KTB851953 LCX851951:LCX851953 LMT851951:LMT851953 LWP851951:LWP851953 MGL851951:MGL851953 MQH851951:MQH851953 NAD851951:NAD851953 NJZ851951:NJZ851953 NTV851951:NTV851953 ODR851951:ODR851953 ONN851951:ONN851953 OXJ851951:OXJ851953 PHF851951:PHF851953 PRB851951:PRB851953 QAX851951:QAX851953 QKT851951:QKT851953 QUP851951:QUP851953 REL851951:REL851953 ROH851951:ROH851953 RYD851951:RYD851953 SHZ851951:SHZ851953 SRV851951:SRV851953 TBR851951:TBR851953 TLN851951:TLN851953 TVJ851951:TVJ851953 UFF851951:UFF851953 UPB851951:UPB851953 UYX851951:UYX851953 VIT851951:VIT851953 VSP851951:VSP851953 WCL851951:WCL851953 WMH851951:WMH851953 WWD851951:WWD851953 S917487:S917489 JR917487:JR917489 TN917487:TN917489 ADJ917487:ADJ917489 ANF917487:ANF917489 AXB917487:AXB917489 BGX917487:BGX917489 BQT917487:BQT917489 CAP917487:CAP917489 CKL917487:CKL917489 CUH917487:CUH917489 DED917487:DED917489 DNZ917487:DNZ917489 DXV917487:DXV917489 EHR917487:EHR917489 ERN917487:ERN917489 FBJ917487:FBJ917489 FLF917487:FLF917489 FVB917487:FVB917489 GEX917487:GEX917489 GOT917487:GOT917489 GYP917487:GYP917489 HIL917487:HIL917489 HSH917487:HSH917489 ICD917487:ICD917489 ILZ917487:ILZ917489 IVV917487:IVV917489 JFR917487:JFR917489 JPN917487:JPN917489 JZJ917487:JZJ917489 KJF917487:KJF917489 KTB917487:KTB917489 LCX917487:LCX917489 LMT917487:LMT917489 LWP917487:LWP917489 MGL917487:MGL917489 MQH917487:MQH917489 NAD917487:NAD917489 NJZ917487:NJZ917489 NTV917487:NTV917489 ODR917487:ODR917489 ONN917487:ONN917489 OXJ917487:OXJ917489 PHF917487:PHF917489 PRB917487:PRB917489 QAX917487:QAX917489 QKT917487:QKT917489 QUP917487:QUP917489 REL917487:REL917489 ROH917487:ROH917489 RYD917487:RYD917489 SHZ917487:SHZ917489 SRV917487:SRV917489 TBR917487:TBR917489 TLN917487:TLN917489 TVJ917487:TVJ917489 UFF917487:UFF917489 UPB917487:UPB917489 UYX917487:UYX917489 VIT917487:VIT917489 VSP917487:VSP917489 WCL917487:WCL917489 WMH917487:WMH917489 WWD917487:WWD917489 S983023:S983025 JR983023:JR983025 TN983023:TN983025 ADJ983023:ADJ983025 ANF983023:ANF983025 AXB983023:AXB983025 BGX983023:BGX983025 BQT983023:BQT983025 CAP983023:CAP983025 CKL983023:CKL983025 CUH983023:CUH983025 DED983023:DED983025 DNZ983023:DNZ983025 DXV983023:DXV983025 EHR983023:EHR983025 ERN983023:ERN983025 FBJ983023:FBJ983025 FLF983023:FLF983025 FVB983023:FVB983025 GEX983023:GEX983025 GOT983023:GOT983025 GYP983023:GYP983025 HIL983023:HIL983025 HSH983023:HSH983025 ICD983023:ICD983025 ILZ983023:ILZ983025 IVV983023:IVV983025 JFR983023:JFR983025 JPN983023:JPN983025 JZJ983023:JZJ983025 KJF983023:KJF983025 KTB983023:KTB983025 LCX983023:LCX983025 LMT983023:LMT983025 LWP983023:LWP983025 MGL983023:MGL983025 MQH983023:MQH983025 NAD983023:NAD983025 NJZ983023:NJZ983025 NTV983023:NTV983025 ODR983023:ODR983025 ONN983023:ONN983025 OXJ983023:OXJ983025 PHF983023:PHF983025 PRB983023:PRB983025 QAX983023:QAX983025 QKT983023:QKT983025 QUP983023:QUP983025 REL983023:REL983025 ROH983023:ROH983025 RYD983023:RYD983025 SHZ983023:SHZ983025 SRV983023:SRV983025 TBR983023:TBR983025 TLN983023:TLN983025 TVJ983023:TVJ983025 UFF983023:UFF983025 UPB983023:UPB983025 UYX983023:UYX983025 VIT983023:VIT983025 VSP983023:VSP983025 WCL983023:WCL983025 WMH983023:WMH983025 WWD983023:WWD983025 B65519:B65521 JC65519:JC65521 SY65519:SY65521 ACU65519:ACU65521 AMQ65519:AMQ65521 AWM65519:AWM65521 BGI65519:BGI65521 BQE65519:BQE65521 CAA65519:CAA65521 CJW65519:CJW65521 CTS65519:CTS65521 DDO65519:DDO65521 DNK65519:DNK65521 DXG65519:DXG65521 EHC65519:EHC65521 EQY65519:EQY65521 FAU65519:FAU65521 FKQ65519:FKQ65521 FUM65519:FUM65521 GEI65519:GEI65521 GOE65519:GOE65521 GYA65519:GYA65521 HHW65519:HHW65521 HRS65519:HRS65521 IBO65519:IBO65521 ILK65519:ILK65521 IVG65519:IVG65521 JFC65519:JFC65521 JOY65519:JOY65521 JYU65519:JYU65521 KIQ65519:KIQ65521 KSM65519:KSM65521 LCI65519:LCI65521 LME65519:LME65521 LWA65519:LWA65521 MFW65519:MFW65521 MPS65519:MPS65521 MZO65519:MZO65521 NJK65519:NJK65521 NTG65519:NTG65521 ODC65519:ODC65521 OMY65519:OMY65521 OWU65519:OWU65521 PGQ65519:PGQ65521 PQM65519:PQM65521 QAI65519:QAI65521 QKE65519:QKE65521 QUA65519:QUA65521 RDW65519:RDW65521 RNS65519:RNS65521 RXO65519:RXO65521 SHK65519:SHK65521 SRG65519:SRG65521 TBC65519:TBC65521 TKY65519:TKY65521 TUU65519:TUU65521 UEQ65519:UEQ65521 UOM65519:UOM65521 UYI65519:UYI65521 VIE65519:VIE65521 VSA65519:VSA65521 WBW65519:WBW65521 WLS65519:WLS65521 WVO65519:WVO65521 B131055:B131057 JC131055:JC131057 SY131055:SY131057 ACU131055:ACU131057 AMQ131055:AMQ131057 AWM131055:AWM131057 BGI131055:BGI131057 BQE131055:BQE131057 CAA131055:CAA131057 CJW131055:CJW131057 CTS131055:CTS131057 DDO131055:DDO131057 DNK131055:DNK131057 DXG131055:DXG131057 EHC131055:EHC131057 EQY131055:EQY131057 FAU131055:FAU131057 FKQ131055:FKQ131057 FUM131055:FUM131057 GEI131055:GEI131057 GOE131055:GOE131057 GYA131055:GYA131057 HHW131055:HHW131057 HRS131055:HRS131057 IBO131055:IBO131057 ILK131055:ILK131057 IVG131055:IVG131057 JFC131055:JFC131057 JOY131055:JOY131057 JYU131055:JYU131057 KIQ131055:KIQ131057 KSM131055:KSM131057 LCI131055:LCI131057 LME131055:LME131057 LWA131055:LWA131057 MFW131055:MFW131057 MPS131055:MPS131057 MZO131055:MZO131057 NJK131055:NJK131057 NTG131055:NTG131057 ODC131055:ODC131057 OMY131055:OMY131057 OWU131055:OWU131057 PGQ131055:PGQ131057 PQM131055:PQM131057 QAI131055:QAI131057 QKE131055:QKE131057 QUA131055:QUA131057 RDW131055:RDW131057 RNS131055:RNS131057 RXO131055:RXO131057 SHK131055:SHK131057 SRG131055:SRG131057 TBC131055:TBC131057 TKY131055:TKY131057 TUU131055:TUU131057 UEQ131055:UEQ131057 UOM131055:UOM131057 UYI131055:UYI131057 VIE131055:VIE131057 VSA131055:VSA131057 WBW131055:WBW131057 WLS131055:WLS131057 WVO131055:WVO131057 B196591:B196593 JC196591:JC196593 SY196591:SY196593 ACU196591:ACU196593 AMQ196591:AMQ196593 AWM196591:AWM196593 BGI196591:BGI196593 BQE196591:BQE196593 CAA196591:CAA196593 CJW196591:CJW196593 CTS196591:CTS196593 DDO196591:DDO196593 DNK196591:DNK196593 DXG196591:DXG196593 EHC196591:EHC196593 EQY196591:EQY196593 FAU196591:FAU196593 FKQ196591:FKQ196593 FUM196591:FUM196593 GEI196591:GEI196593 GOE196591:GOE196593 GYA196591:GYA196593 HHW196591:HHW196593 HRS196591:HRS196593 IBO196591:IBO196593 ILK196591:ILK196593 IVG196591:IVG196593 JFC196591:JFC196593 JOY196591:JOY196593 JYU196591:JYU196593 KIQ196591:KIQ196593 KSM196591:KSM196593 LCI196591:LCI196593 LME196591:LME196593 LWA196591:LWA196593 MFW196591:MFW196593 MPS196591:MPS196593 MZO196591:MZO196593 NJK196591:NJK196593 NTG196591:NTG196593 ODC196591:ODC196593 OMY196591:OMY196593 OWU196591:OWU196593 PGQ196591:PGQ196593 PQM196591:PQM196593 QAI196591:QAI196593 QKE196591:QKE196593 QUA196591:QUA196593 RDW196591:RDW196593 RNS196591:RNS196593 RXO196591:RXO196593 SHK196591:SHK196593 SRG196591:SRG196593 TBC196591:TBC196593 TKY196591:TKY196593 TUU196591:TUU196593 UEQ196591:UEQ196593 UOM196591:UOM196593 UYI196591:UYI196593 VIE196591:VIE196593 VSA196591:VSA196593 WBW196591:WBW196593 WLS196591:WLS196593 WVO196591:WVO196593 B262127:B262129 JC262127:JC262129 SY262127:SY262129 ACU262127:ACU262129 AMQ262127:AMQ262129 AWM262127:AWM262129 BGI262127:BGI262129 BQE262127:BQE262129 CAA262127:CAA262129 CJW262127:CJW262129 CTS262127:CTS262129 DDO262127:DDO262129 DNK262127:DNK262129 DXG262127:DXG262129 EHC262127:EHC262129 EQY262127:EQY262129 FAU262127:FAU262129 FKQ262127:FKQ262129 FUM262127:FUM262129 GEI262127:GEI262129 GOE262127:GOE262129 GYA262127:GYA262129 HHW262127:HHW262129 HRS262127:HRS262129 IBO262127:IBO262129 ILK262127:ILK262129 IVG262127:IVG262129 JFC262127:JFC262129 JOY262127:JOY262129 JYU262127:JYU262129 KIQ262127:KIQ262129 KSM262127:KSM262129 LCI262127:LCI262129 LME262127:LME262129 LWA262127:LWA262129 MFW262127:MFW262129 MPS262127:MPS262129 MZO262127:MZO262129 NJK262127:NJK262129 NTG262127:NTG262129 ODC262127:ODC262129 OMY262127:OMY262129 OWU262127:OWU262129 PGQ262127:PGQ262129 PQM262127:PQM262129 QAI262127:QAI262129 QKE262127:QKE262129 QUA262127:QUA262129 RDW262127:RDW262129 RNS262127:RNS262129 RXO262127:RXO262129 SHK262127:SHK262129 SRG262127:SRG262129 TBC262127:TBC262129 TKY262127:TKY262129 TUU262127:TUU262129 UEQ262127:UEQ262129 UOM262127:UOM262129 UYI262127:UYI262129 VIE262127:VIE262129 VSA262127:VSA262129 WBW262127:WBW262129 WLS262127:WLS262129 WVO262127:WVO262129 B327663:B327665 JC327663:JC327665 SY327663:SY327665 ACU327663:ACU327665 AMQ327663:AMQ327665 AWM327663:AWM327665 BGI327663:BGI327665 BQE327663:BQE327665 CAA327663:CAA327665 CJW327663:CJW327665 CTS327663:CTS327665 DDO327663:DDO327665 DNK327663:DNK327665 DXG327663:DXG327665 EHC327663:EHC327665 EQY327663:EQY327665 FAU327663:FAU327665 FKQ327663:FKQ327665 FUM327663:FUM327665 GEI327663:GEI327665 GOE327663:GOE327665 GYA327663:GYA327665 HHW327663:HHW327665 HRS327663:HRS327665 IBO327663:IBO327665 ILK327663:ILK327665 IVG327663:IVG327665 JFC327663:JFC327665 JOY327663:JOY327665 JYU327663:JYU327665 KIQ327663:KIQ327665 KSM327663:KSM327665 LCI327663:LCI327665 LME327663:LME327665 LWA327663:LWA327665 MFW327663:MFW327665 MPS327663:MPS327665 MZO327663:MZO327665 NJK327663:NJK327665 NTG327663:NTG327665 ODC327663:ODC327665 OMY327663:OMY327665 OWU327663:OWU327665 PGQ327663:PGQ327665 PQM327663:PQM327665 QAI327663:QAI327665 QKE327663:QKE327665 QUA327663:QUA327665 RDW327663:RDW327665 RNS327663:RNS327665 RXO327663:RXO327665 SHK327663:SHK327665 SRG327663:SRG327665 TBC327663:TBC327665 TKY327663:TKY327665 TUU327663:TUU327665 UEQ327663:UEQ327665 UOM327663:UOM327665 UYI327663:UYI327665 VIE327663:VIE327665 VSA327663:VSA327665 WBW327663:WBW327665 WLS327663:WLS327665 WVO327663:WVO327665 B393199:B393201 JC393199:JC393201 SY393199:SY393201 ACU393199:ACU393201 AMQ393199:AMQ393201 AWM393199:AWM393201 BGI393199:BGI393201 BQE393199:BQE393201 CAA393199:CAA393201 CJW393199:CJW393201 CTS393199:CTS393201 DDO393199:DDO393201 DNK393199:DNK393201 DXG393199:DXG393201 EHC393199:EHC393201 EQY393199:EQY393201 FAU393199:FAU393201 FKQ393199:FKQ393201 FUM393199:FUM393201 GEI393199:GEI393201 GOE393199:GOE393201 GYA393199:GYA393201 HHW393199:HHW393201 HRS393199:HRS393201 IBO393199:IBO393201 ILK393199:ILK393201 IVG393199:IVG393201 JFC393199:JFC393201 JOY393199:JOY393201 JYU393199:JYU393201 KIQ393199:KIQ393201 KSM393199:KSM393201 LCI393199:LCI393201 LME393199:LME393201 LWA393199:LWA393201 MFW393199:MFW393201 MPS393199:MPS393201 MZO393199:MZO393201 NJK393199:NJK393201 NTG393199:NTG393201 ODC393199:ODC393201 OMY393199:OMY393201 OWU393199:OWU393201 PGQ393199:PGQ393201 PQM393199:PQM393201 QAI393199:QAI393201 QKE393199:QKE393201 QUA393199:QUA393201 RDW393199:RDW393201 RNS393199:RNS393201 RXO393199:RXO393201 SHK393199:SHK393201 SRG393199:SRG393201 TBC393199:TBC393201 TKY393199:TKY393201 TUU393199:TUU393201 UEQ393199:UEQ393201 UOM393199:UOM393201 UYI393199:UYI393201 VIE393199:VIE393201 VSA393199:VSA393201 WBW393199:WBW393201 WLS393199:WLS393201 WVO393199:WVO393201 B458735:B458737 JC458735:JC458737 SY458735:SY458737 ACU458735:ACU458737 AMQ458735:AMQ458737 AWM458735:AWM458737 BGI458735:BGI458737 BQE458735:BQE458737 CAA458735:CAA458737 CJW458735:CJW458737 CTS458735:CTS458737 DDO458735:DDO458737 DNK458735:DNK458737 DXG458735:DXG458737 EHC458735:EHC458737 EQY458735:EQY458737 FAU458735:FAU458737 FKQ458735:FKQ458737 FUM458735:FUM458737 GEI458735:GEI458737 GOE458735:GOE458737 GYA458735:GYA458737 HHW458735:HHW458737 HRS458735:HRS458737 IBO458735:IBO458737 ILK458735:ILK458737 IVG458735:IVG458737 JFC458735:JFC458737 JOY458735:JOY458737 JYU458735:JYU458737 KIQ458735:KIQ458737 KSM458735:KSM458737 LCI458735:LCI458737 LME458735:LME458737 LWA458735:LWA458737 MFW458735:MFW458737 MPS458735:MPS458737 MZO458735:MZO458737 NJK458735:NJK458737 NTG458735:NTG458737 ODC458735:ODC458737 OMY458735:OMY458737 OWU458735:OWU458737 PGQ458735:PGQ458737 PQM458735:PQM458737 QAI458735:QAI458737 QKE458735:QKE458737 QUA458735:QUA458737 RDW458735:RDW458737 RNS458735:RNS458737 RXO458735:RXO458737 SHK458735:SHK458737 SRG458735:SRG458737 TBC458735:TBC458737 TKY458735:TKY458737 TUU458735:TUU458737 UEQ458735:UEQ458737 UOM458735:UOM458737 UYI458735:UYI458737 VIE458735:VIE458737 VSA458735:VSA458737 WBW458735:WBW458737 WLS458735:WLS458737 WVO458735:WVO458737 B524271:B524273 JC524271:JC524273 SY524271:SY524273 ACU524271:ACU524273 AMQ524271:AMQ524273 AWM524271:AWM524273 BGI524271:BGI524273 BQE524271:BQE524273 CAA524271:CAA524273 CJW524271:CJW524273 CTS524271:CTS524273 DDO524271:DDO524273 DNK524271:DNK524273 DXG524271:DXG524273 EHC524271:EHC524273 EQY524271:EQY524273 FAU524271:FAU524273 FKQ524271:FKQ524273 FUM524271:FUM524273 GEI524271:GEI524273 GOE524271:GOE524273 GYA524271:GYA524273 HHW524271:HHW524273 HRS524271:HRS524273 IBO524271:IBO524273 ILK524271:ILK524273 IVG524271:IVG524273 JFC524271:JFC524273 JOY524271:JOY524273 JYU524271:JYU524273 KIQ524271:KIQ524273 KSM524271:KSM524273 LCI524271:LCI524273 LME524271:LME524273 LWA524271:LWA524273 MFW524271:MFW524273 MPS524271:MPS524273 MZO524271:MZO524273 NJK524271:NJK524273 NTG524271:NTG524273 ODC524271:ODC524273 OMY524271:OMY524273 OWU524271:OWU524273 PGQ524271:PGQ524273 PQM524271:PQM524273 QAI524271:QAI524273 QKE524271:QKE524273 QUA524271:QUA524273 RDW524271:RDW524273 RNS524271:RNS524273 RXO524271:RXO524273 SHK524271:SHK524273 SRG524271:SRG524273 TBC524271:TBC524273 TKY524271:TKY524273 TUU524271:TUU524273 UEQ524271:UEQ524273 UOM524271:UOM524273 UYI524271:UYI524273 VIE524271:VIE524273 VSA524271:VSA524273 WBW524271:WBW524273 WLS524271:WLS524273 WVO524271:WVO524273 B589807:B589809 JC589807:JC589809 SY589807:SY589809 ACU589807:ACU589809 AMQ589807:AMQ589809 AWM589807:AWM589809 BGI589807:BGI589809 BQE589807:BQE589809 CAA589807:CAA589809 CJW589807:CJW589809 CTS589807:CTS589809 DDO589807:DDO589809 DNK589807:DNK589809 DXG589807:DXG589809 EHC589807:EHC589809 EQY589807:EQY589809 FAU589807:FAU589809 FKQ589807:FKQ589809 FUM589807:FUM589809 GEI589807:GEI589809 GOE589807:GOE589809 GYA589807:GYA589809 HHW589807:HHW589809 HRS589807:HRS589809 IBO589807:IBO589809 ILK589807:ILK589809 IVG589807:IVG589809 JFC589807:JFC589809 JOY589807:JOY589809 JYU589807:JYU589809 KIQ589807:KIQ589809 KSM589807:KSM589809 LCI589807:LCI589809 LME589807:LME589809 LWA589807:LWA589809 MFW589807:MFW589809 MPS589807:MPS589809 MZO589807:MZO589809 NJK589807:NJK589809 NTG589807:NTG589809 ODC589807:ODC589809 OMY589807:OMY589809 OWU589807:OWU589809 PGQ589807:PGQ589809 PQM589807:PQM589809 QAI589807:QAI589809 QKE589807:QKE589809 QUA589807:QUA589809 RDW589807:RDW589809 RNS589807:RNS589809 RXO589807:RXO589809 SHK589807:SHK589809 SRG589807:SRG589809 TBC589807:TBC589809 TKY589807:TKY589809 TUU589807:TUU589809 UEQ589807:UEQ589809 UOM589807:UOM589809 UYI589807:UYI589809 VIE589807:VIE589809 VSA589807:VSA589809 WBW589807:WBW589809 WLS589807:WLS589809 WVO589807:WVO589809 B655343:B655345 JC655343:JC655345 SY655343:SY655345 ACU655343:ACU655345 AMQ655343:AMQ655345 AWM655343:AWM655345 BGI655343:BGI655345 BQE655343:BQE655345 CAA655343:CAA655345 CJW655343:CJW655345 CTS655343:CTS655345 DDO655343:DDO655345 DNK655343:DNK655345 DXG655343:DXG655345 EHC655343:EHC655345 EQY655343:EQY655345 FAU655343:FAU655345 FKQ655343:FKQ655345 FUM655343:FUM655345 GEI655343:GEI655345 GOE655343:GOE655345 GYA655343:GYA655345 HHW655343:HHW655345 HRS655343:HRS655345 IBO655343:IBO655345 ILK655343:ILK655345 IVG655343:IVG655345 JFC655343:JFC655345 JOY655343:JOY655345 JYU655343:JYU655345 KIQ655343:KIQ655345 KSM655343:KSM655345 LCI655343:LCI655345 LME655343:LME655345 LWA655343:LWA655345 MFW655343:MFW655345 MPS655343:MPS655345 MZO655343:MZO655345 NJK655343:NJK655345 NTG655343:NTG655345 ODC655343:ODC655345 OMY655343:OMY655345 OWU655343:OWU655345 PGQ655343:PGQ655345 PQM655343:PQM655345 QAI655343:QAI655345 QKE655343:QKE655345 QUA655343:QUA655345 RDW655343:RDW655345 RNS655343:RNS655345 RXO655343:RXO655345 SHK655343:SHK655345 SRG655343:SRG655345 TBC655343:TBC655345 TKY655343:TKY655345 TUU655343:TUU655345 UEQ655343:UEQ655345 UOM655343:UOM655345 UYI655343:UYI655345 VIE655343:VIE655345 VSA655343:VSA655345 WBW655343:WBW655345 WLS655343:WLS655345 WVO655343:WVO655345 B720879:B720881 JC720879:JC720881 SY720879:SY720881 ACU720879:ACU720881 AMQ720879:AMQ720881 AWM720879:AWM720881 BGI720879:BGI720881 BQE720879:BQE720881 CAA720879:CAA720881 CJW720879:CJW720881 CTS720879:CTS720881 DDO720879:DDO720881 DNK720879:DNK720881 DXG720879:DXG720881 EHC720879:EHC720881 EQY720879:EQY720881 FAU720879:FAU720881 FKQ720879:FKQ720881 FUM720879:FUM720881 GEI720879:GEI720881 GOE720879:GOE720881 GYA720879:GYA720881 HHW720879:HHW720881 HRS720879:HRS720881 IBO720879:IBO720881 ILK720879:ILK720881 IVG720879:IVG720881 JFC720879:JFC720881 JOY720879:JOY720881 JYU720879:JYU720881 KIQ720879:KIQ720881 KSM720879:KSM720881 LCI720879:LCI720881 LME720879:LME720881 LWA720879:LWA720881 MFW720879:MFW720881 MPS720879:MPS720881 MZO720879:MZO720881 NJK720879:NJK720881 NTG720879:NTG720881 ODC720879:ODC720881 OMY720879:OMY720881 OWU720879:OWU720881 PGQ720879:PGQ720881 PQM720879:PQM720881 QAI720879:QAI720881 QKE720879:QKE720881 QUA720879:QUA720881 RDW720879:RDW720881 RNS720879:RNS720881 RXO720879:RXO720881 SHK720879:SHK720881 SRG720879:SRG720881 TBC720879:TBC720881 TKY720879:TKY720881 TUU720879:TUU720881 UEQ720879:UEQ720881 UOM720879:UOM720881 UYI720879:UYI720881 VIE720879:VIE720881 VSA720879:VSA720881 WBW720879:WBW720881 WLS720879:WLS720881 WVO720879:WVO720881 B786415:B786417 JC786415:JC786417 SY786415:SY786417 ACU786415:ACU786417 AMQ786415:AMQ786417 AWM786415:AWM786417 BGI786415:BGI786417 BQE786415:BQE786417 CAA786415:CAA786417 CJW786415:CJW786417 CTS786415:CTS786417 DDO786415:DDO786417 DNK786415:DNK786417 DXG786415:DXG786417 EHC786415:EHC786417 EQY786415:EQY786417 FAU786415:FAU786417 FKQ786415:FKQ786417 FUM786415:FUM786417 GEI786415:GEI786417 GOE786415:GOE786417 GYA786415:GYA786417 HHW786415:HHW786417 HRS786415:HRS786417 IBO786415:IBO786417 ILK786415:ILK786417 IVG786415:IVG786417 JFC786415:JFC786417 JOY786415:JOY786417 JYU786415:JYU786417 KIQ786415:KIQ786417 KSM786415:KSM786417 LCI786415:LCI786417 LME786415:LME786417 LWA786415:LWA786417 MFW786415:MFW786417 MPS786415:MPS786417 MZO786415:MZO786417 NJK786415:NJK786417 NTG786415:NTG786417 ODC786415:ODC786417 OMY786415:OMY786417 OWU786415:OWU786417 PGQ786415:PGQ786417 PQM786415:PQM786417 QAI786415:QAI786417 QKE786415:QKE786417 QUA786415:QUA786417 RDW786415:RDW786417 RNS786415:RNS786417 RXO786415:RXO786417 SHK786415:SHK786417 SRG786415:SRG786417 TBC786415:TBC786417 TKY786415:TKY786417 TUU786415:TUU786417 UEQ786415:UEQ786417 UOM786415:UOM786417 UYI786415:UYI786417 VIE786415:VIE786417 VSA786415:VSA786417 WBW786415:WBW786417 WLS786415:WLS786417 WVO786415:WVO786417 B851951:B851953 JC851951:JC851953 SY851951:SY851953 ACU851951:ACU851953 AMQ851951:AMQ851953 AWM851951:AWM851953 BGI851951:BGI851953 BQE851951:BQE851953 CAA851951:CAA851953 CJW851951:CJW851953 CTS851951:CTS851953 DDO851951:DDO851953 DNK851951:DNK851953 DXG851951:DXG851953 EHC851951:EHC851953 EQY851951:EQY851953 FAU851951:FAU851953 FKQ851951:FKQ851953 FUM851951:FUM851953 GEI851951:GEI851953 GOE851951:GOE851953 GYA851951:GYA851953 HHW851951:HHW851953 HRS851951:HRS851953 IBO851951:IBO851953 ILK851951:ILK851953 IVG851951:IVG851953 JFC851951:JFC851953 JOY851951:JOY851953 JYU851951:JYU851953 KIQ851951:KIQ851953 KSM851951:KSM851953 LCI851951:LCI851953 LME851951:LME851953 LWA851951:LWA851953 MFW851951:MFW851953 MPS851951:MPS851953 MZO851951:MZO851953 NJK851951:NJK851953 NTG851951:NTG851953 ODC851951:ODC851953 OMY851951:OMY851953 OWU851951:OWU851953 PGQ851951:PGQ851953 PQM851951:PQM851953 QAI851951:QAI851953 QKE851951:QKE851953 QUA851951:QUA851953 RDW851951:RDW851953 RNS851951:RNS851953 RXO851951:RXO851953 SHK851951:SHK851953 SRG851951:SRG851953 TBC851951:TBC851953 TKY851951:TKY851953 TUU851951:TUU851953 UEQ851951:UEQ851953 UOM851951:UOM851953 UYI851951:UYI851953 VIE851951:VIE851953 VSA851951:VSA851953 WBW851951:WBW851953 WLS851951:WLS851953 WVO851951:WVO851953 B917487:B917489 JC917487:JC917489 SY917487:SY917489 ACU917487:ACU917489 AMQ917487:AMQ917489 AWM917487:AWM917489 BGI917487:BGI917489 BQE917487:BQE917489 CAA917487:CAA917489 CJW917487:CJW917489 CTS917487:CTS917489 DDO917487:DDO917489 DNK917487:DNK917489 DXG917487:DXG917489 EHC917487:EHC917489 EQY917487:EQY917489 FAU917487:FAU917489 FKQ917487:FKQ917489 FUM917487:FUM917489 GEI917487:GEI917489 GOE917487:GOE917489 GYA917487:GYA917489 HHW917487:HHW917489 HRS917487:HRS917489 IBO917487:IBO917489 ILK917487:ILK917489 IVG917487:IVG917489 JFC917487:JFC917489 JOY917487:JOY917489 JYU917487:JYU917489 KIQ917487:KIQ917489 KSM917487:KSM917489 LCI917487:LCI917489 LME917487:LME917489 LWA917487:LWA917489 MFW917487:MFW917489 MPS917487:MPS917489 MZO917487:MZO917489 NJK917487:NJK917489 NTG917487:NTG917489 ODC917487:ODC917489 OMY917487:OMY917489 OWU917487:OWU917489 PGQ917487:PGQ917489 PQM917487:PQM917489 QAI917487:QAI917489 QKE917487:QKE917489 QUA917487:QUA917489 RDW917487:RDW917489 RNS917487:RNS917489 RXO917487:RXO917489 SHK917487:SHK917489 SRG917487:SRG917489 TBC917487:TBC917489 TKY917487:TKY917489 TUU917487:TUU917489 UEQ917487:UEQ917489 UOM917487:UOM917489 UYI917487:UYI917489 VIE917487:VIE917489 VSA917487:VSA917489 WBW917487:WBW917489 WLS917487:WLS917489 WVO917487:WVO917489 B983023:B983025 JC983023:JC983025 SY983023:SY983025 ACU983023:ACU983025 AMQ983023:AMQ983025 AWM983023:AWM983025 BGI983023:BGI983025 BQE983023:BQE983025 CAA983023:CAA983025 CJW983023:CJW983025 CTS983023:CTS983025 DDO983023:DDO983025 DNK983023:DNK983025 DXG983023:DXG983025 EHC983023:EHC983025 EQY983023:EQY983025 FAU983023:FAU983025 FKQ983023:FKQ983025 FUM983023:FUM983025 GEI983023:GEI983025 GOE983023:GOE983025 GYA983023:GYA983025 HHW983023:HHW983025 HRS983023:HRS983025 IBO983023:IBO983025 ILK983023:ILK983025 IVG983023:IVG983025 JFC983023:JFC983025 JOY983023:JOY983025 JYU983023:JYU983025 KIQ983023:KIQ983025 KSM983023:KSM983025 LCI983023:LCI983025 LME983023:LME983025 LWA983023:LWA983025 MFW983023:MFW983025 MPS983023:MPS983025 MZO983023:MZO983025 NJK983023:NJK983025 NTG983023:NTG983025 ODC983023:ODC983025 OMY983023:OMY983025 OWU983023:OWU983025 PGQ983023:PGQ983025 PQM983023:PQM983025 QAI983023:QAI983025 QKE983023:QKE983025 QUA983023:QUA983025 RDW983023:RDW983025 RNS983023:RNS983025 RXO983023:RXO983025 SHK983023:SHK983025 SRG983023:SRG983025 TBC983023:TBC983025 TKY983023:TKY983025 TUU983023:TUU983025 UEQ983023:UEQ983025 UOM983023:UOM983025 UYI983023:UYI983025 VIE983023:VIE983025 VSA983023:VSA983025 WBW983023:WBW983025 WLS983023:WLS983025 WVO983023:WVO983025 WWA983023:WWB983025 P65519:Q65521 JO65519:JP65521 TK65519:TL65521 ADG65519:ADH65521 ANC65519:AND65521 AWY65519:AWZ65521 BGU65519:BGV65521 BQQ65519:BQR65521 CAM65519:CAN65521 CKI65519:CKJ65521 CUE65519:CUF65521 DEA65519:DEB65521 DNW65519:DNX65521 DXS65519:DXT65521 EHO65519:EHP65521 ERK65519:ERL65521 FBG65519:FBH65521 FLC65519:FLD65521 FUY65519:FUZ65521 GEU65519:GEV65521 GOQ65519:GOR65521 GYM65519:GYN65521 HII65519:HIJ65521 HSE65519:HSF65521 ICA65519:ICB65521 ILW65519:ILX65521 IVS65519:IVT65521 JFO65519:JFP65521 JPK65519:JPL65521 JZG65519:JZH65521 KJC65519:KJD65521 KSY65519:KSZ65521 LCU65519:LCV65521 LMQ65519:LMR65521 LWM65519:LWN65521 MGI65519:MGJ65521 MQE65519:MQF65521 NAA65519:NAB65521 NJW65519:NJX65521 NTS65519:NTT65521 ODO65519:ODP65521 ONK65519:ONL65521 OXG65519:OXH65521 PHC65519:PHD65521 PQY65519:PQZ65521 QAU65519:QAV65521 QKQ65519:QKR65521 QUM65519:QUN65521 REI65519:REJ65521 ROE65519:ROF65521 RYA65519:RYB65521 SHW65519:SHX65521 SRS65519:SRT65521 TBO65519:TBP65521 TLK65519:TLL65521 TVG65519:TVH65521 UFC65519:UFD65521 UOY65519:UOZ65521 UYU65519:UYV65521 VIQ65519:VIR65521 VSM65519:VSN65521 WCI65519:WCJ65521 WME65519:WMF65521 WWA65519:WWB65521 P131055:Q131057 JO131055:JP131057 TK131055:TL131057 ADG131055:ADH131057 ANC131055:AND131057 AWY131055:AWZ131057 BGU131055:BGV131057 BQQ131055:BQR131057 CAM131055:CAN131057 CKI131055:CKJ131057 CUE131055:CUF131057 DEA131055:DEB131057 DNW131055:DNX131057 DXS131055:DXT131057 EHO131055:EHP131057 ERK131055:ERL131057 FBG131055:FBH131057 FLC131055:FLD131057 FUY131055:FUZ131057 GEU131055:GEV131057 GOQ131055:GOR131057 GYM131055:GYN131057 HII131055:HIJ131057 HSE131055:HSF131057 ICA131055:ICB131057 ILW131055:ILX131057 IVS131055:IVT131057 JFO131055:JFP131057 JPK131055:JPL131057 JZG131055:JZH131057 KJC131055:KJD131057 KSY131055:KSZ131057 LCU131055:LCV131057 LMQ131055:LMR131057 LWM131055:LWN131057 MGI131055:MGJ131057 MQE131055:MQF131057 NAA131055:NAB131057 NJW131055:NJX131057 NTS131055:NTT131057 ODO131055:ODP131057 ONK131055:ONL131057 OXG131055:OXH131057 PHC131055:PHD131057 PQY131055:PQZ131057 QAU131055:QAV131057 QKQ131055:QKR131057 QUM131055:QUN131057 REI131055:REJ131057 ROE131055:ROF131057 RYA131055:RYB131057 SHW131055:SHX131057 SRS131055:SRT131057 TBO131055:TBP131057 TLK131055:TLL131057 TVG131055:TVH131057 UFC131055:UFD131057 UOY131055:UOZ131057 UYU131055:UYV131057 VIQ131055:VIR131057 VSM131055:VSN131057 WCI131055:WCJ131057 WME131055:WMF131057 WWA131055:WWB131057 P196591:Q196593 JO196591:JP196593 TK196591:TL196593 ADG196591:ADH196593 ANC196591:AND196593 AWY196591:AWZ196593 BGU196591:BGV196593 BQQ196591:BQR196593 CAM196591:CAN196593 CKI196591:CKJ196593 CUE196591:CUF196593 DEA196591:DEB196593 DNW196591:DNX196593 DXS196591:DXT196593 EHO196591:EHP196593 ERK196591:ERL196593 FBG196591:FBH196593 FLC196591:FLD196593 FUY196591:FUZ196593 GEU196591:GEV196593 GOQ196591:GOR196593 GYM196591:GYN196593 HII196591:HIJ196593 HSE196591:HSF196593 ICA196591:ICB196593 ILW196591:ILX196593 IVS196591:IVT196593 JFO196591:JFP196593 JPK196591:JPL196593 JZG196591:JZH196593 KJC196591:KJD196593 KSY196591:KSZ196593 LCU196591:LCV196593 LMQ196591:LMR196593 LWM196591:LWN196593 MGI196591:MGJ196593 MQE196591:MQF196593 NAA196591:NAB196593 NJW196591:NJX196593 NTS196591:NTT196593 ODO196591:ODP196593 ONK196591:ONL196593 OXG196591:OXH196593 PHC196591:PHD196593 PQY196591:PQZ196593 QAU196591:QAV196593 QKQ196591:QKR196593 QUM196591:QUN196593 REI196591:REJ196593 ROE196591:ROF196593 RYA196591:RYB196593 SHW196591:SHX196593 SRS196591:SRT196593 TBO196591:TBP196593 TLK196591:TLL196593 TVG196591:TVH196593 UFC196591:UFD196593 UOY196591:UOZ196593 UYU196591:UYV196593 VIQ196591:VIR196593 VSM196591:VSN196593 WCI196591:WCJ196593 WME196591:WMF196593 WWA196591:WWB196593 P262127:Q262129 JO262127:JP262129 TK262127:TL262129 ADG262127:ADH262129 ANC262127:AND262129 AWY262127:AWZ262129 BGU262127:BGV262129 BQQ262127:BQR262129 CAM262127:CAN262129 CKI262127:CKJ262129 CUE262127:CUF262129 DEA262127:DEB262129 DNW262127:DNX262129 DXS262127:DXT262129 EHO262127:EHP262129 ERK262127:ERL262129 FBG262127:FBH262129 FLC262127:FLD262129 FUY262127:FUZ262129 GEU262127:GEV262129 GOQ262127:GOR262129 GYM262127:GYN262129 HII262127:HIJ262129 HSE262127:HSF262129 ICA262127:ICB262129 ILW262127:ILX262129 IVS262127:IVT262129 JFO262127:JFP262129 JPK262127:JPL262129 JZG262127:JZH262129 KJC262127:KJD262129 KSY262127:KSZ262129 LCU262127:LCV262129 LMQ262127:LMR262129 LWM262127:LWN262129 MGI262127:MGJ262129 MQE262127:MQF262129 NAA262127:NAB262129 NJW262127:NJX262129 NTS262127:NTT262129 ODO262127:ODP262129 ONK262127:ONL262129 OXG262127:OXH262129 PHC262127:PHD262129 PQY262127:PQZ262129 QAU262127:QAV262129 QKQ262127:QKR262129 QUM262127:QUN262129 REI262127:REJ262129 ROE262127:ROF262129 RYA262127:RYB262129 SHW262127:SHX262129 SRS262127:SRT262129 TBO262127:TBP262129 TLK262127:TLL262129 TVG262127:TVH262129 UFC262127:UFD262129 UOY262127:UOZ262129 UYU262127:UYV262129 VIQ262127:VIR262129 VSM262127:VSN262129 WCI262127:WCJ262129 WME262127:WMF262129 WWA262127:WWB262129 P327663:Q327665 JO327663:JP327665 TK327663:TL327665 ADG327663:ADH327665 ANC327663:AND327665 AWY327663:AWZ327665 BGU327663:BGV327665 BQQ327663:BQR327665 CAM327663:CAN327665 CKI327663:CKJ327665 CUE327663:CUF327665 DEA327663:DEB327665 DNW327663:DNX327665 DXS327663:DXT327665 EHO327663:EHP327665 ERK327663:ERL327665 FBG327663:FBH327665 FLC327663:FLD327665 FUY327663:FUZ327665 GEU327663:GEV327665 GOQ327663:GOR327665 GYM327663:GYN327665 HII327663:HIJ327665 HSE327663:HSF327665 ICA327663:ICB327665 ILW327663:ILX327665 IVS327663:IVT327665 JFO327663:JFP327665 JPK327663:JPL327665 JZG327663:JZH327665 KJC327663:KJD327665 KSY327663:KSZ327665 LCU327663:LCV327665 LMQ327663:LMR327665 LWM327663:LWN327665 MGI327663:MGJ327665 MQE327663:MQF327665 NAA327663:NAB327665 NJW327663:NJX327665 NTS327663:NTT327665 ODO327663:ODP327665 ONK327663:ONL327665 OXG327663:OXH327665 PHC327663:PHD327665 PQY327663:PQZ327665 QAU327663:QAV327665 QKQ327663:QKR327665 QUM327663:QUN327665 REI327663:REJ327665 ROE327663:ROF327665 RYA327663:RYB327665 SHW327663:SHX327665 SRS327663:SRT327665 TBO327663:TBP327665 TLK327663:TLL327665 TVG327663:TVH327665 UFC327663:UFD327665 UOY327663:UOZ327665 UYU327663:UYV327665 VIQ327663:VIR327665 VSM327663:VSN327665 WCI327663:WCJ327665 WME327663:WMF327665 WWA327663:WWB327665 P393199:Q393201 JO393199:JP393201 TK393199:TL393201 ADG393199:ADH393201 ANC393199:AND393201 AWY393199:AWZ393201 BGU393199:BGV393201 BQQ393199:BQR393201 CAM393199:CAN393201 CKI393199:CKJ393201 CUE393199:CUF393201 DEA393199:DEB393201 DNW393199:DNX393201 DXS393199:DXT393201 EHO393199:EHP393201 ERK393199:ERL393201 FBG393199:FBH393201 FLC393199:FLD393201 FUY393199:FUZ393201 GEU393199:GEV393201 GOQ393199:GOR393201 GYM393199:GYN393201 HII393199:HIJ393201 HSE393199:HSF393201 ICA393199:ICB393201 ILW393199:ILX393201 IVS393199:IVT393201 JFO393199:JFP393201 JPK393199:JPL393201 JZG393199:JZH393201 KJC393199:KJD393201 KSY393199:KSZ393201 LCU393199:LCV393201 LMQ393199:LMR393201 LWM393199:LWN393201 MGI393199:MGJ393201 MQE393199:MQF393201 NAA393199:NAB393201 NJW393199:NJX393201 NTS393199:NTT393201 ODO393199:ODP393201 ONK393199:ONL393201 OXG393199:OXH393201 PHC393199:PHD393201 PQY393199:PQZ393201 QAU393199:QAV393201 QKQ393199:QKR393201 QUM393199:QUN393201 REI393199:REJ393201 ROE393199:ROF393201 RYA393199:RYB393201 SHW393199:SHX393201 SRS393199:SRT393201 TBO393199:TBP393201 TLK393199:TLL393201 TVG393199:TVH393201 UFC393199:UFD393201 UOY393199:UOZ393201 UYU393199:UYV393201 VIQ393199:VIR393201 VSM393199:VSN393201 WCI393199:WCJ393201 WME393199:WMF393201 WWA393199:WWB393201 P458735:Q458737 JO458735:JP458737 TK458735:TL458737 ADG458735:ADH458737 ANC458735:AND458737 AWY458735:AWZ458737 BGU458735:BGV458737 BQQ458735:BQR458737 CAM458735:CAN458737 CKI458735:CKJ458737 CUE458735:CUF458737 DEA458735:DEB458737 DNW458735:DNX458737 DXS458735:DXT458737 EHO458735:EHP458737 ERK458735:ERL458737 FBG458735:FBH458737 FLC458735:FLD458737 FUY458735:FUZ458737 GEU458735:GEV458737 GOQ458735:GOR458737 GYM458735:GYN458737 HII458735:HIJ458737 HSE458735:HSF458737 ICA458735:ICB458737 ILW458735:ILX458737 IVS458735:IVT458737 JFO458735:JFP458737 JPK458735:JPL458737 JZG458735:JZH458737 KJC458735:KJD458737 KSY458735:KSZ458737 LCU458735:LCV458737 LMQ458735:LMR458737 LWM458735:LWN458737 MGI458735:MGJ458737 MQE458735:MQF458737 NAA458735:NAB458737 NJW458735:NJX458737 NTS458735:NTT458737 ODO458735:ODP458737 ONK458735:ONL458737 OXG458735:OXH458737 PHC458735:PHD458737 PQY458735:PQZ458737 QAU458735:QAV458737 QKQ458735:QKR458737 QUM458735:QUN458737 REI458735:REJ458737 ROE458735:ROF458737 RYA458735:RYB458737 SHW458735:SHX458737 SRS458735:SRT458737 TBO458735:TBP458737 TLK458735:TLL458737 TVG458735:TVH458737 UFC458735:UFD458737 UOY458735:UOZ458737 UYU458735:UYV458737 VIQ458735:VIR458737 VSM458735:VSN458737 WCI458735:WCJ458737 WME458735:WMF458737 WWA458735:WWB458737 P524271:Q524273 JO524271:JP524273 TK524271:TL524273 ADG524271:ADH524273 ANC524271:AND524273 AWY524271:AWZ524273 BGU524271:BGV524273 BQQ524271:BQR524273 CAM524271:CAN524273 CKI524271:CKJ524273 CUE524271:CUF524273 DEA524271:DEB524273 DNW524271:DNX524273 DXS524271:DXT524273 EHO524271:EHP524273 ERK524271:ERL524273 FBG524271:FBH524273 FLC524271:FLD524273 FUY524271:FUZ524273 GEU524271:GEV524273 GOQ524271:GOR524273 GYM524271:GYN524273 HII524271:HIJ524273 HSE524271:HSF524273 ICA524271:ICB524273 ILW524271:ILX524273 IVS524271:IVT524273 JFO524271:JFP524273 JPK524271:JPL524273 JZG524271:JZH524273 KJC524271:KJD524273 KSY524271:KSZ524273 LCU524271:LCV524273 LMQ524271:LMR524273 LWM524271:LWN524273 MGI524271:MGJ524273 MQE524271:MQF524273 NAA524271:NAB524273 NJW524271:NJX524273 NTS524271:NTT524273 ODO524271:ODP524273 ONK524271:ONL524273 OXG524271:OXH524273 PHC524271:PHD524273 PQY524271:PQZ524273 QAU524271:QAV524273 QKQ524271:QKR524273 QUM524271:QUN524273 REI524271:REJ524273 ROE524271:ROF524273 RYA524271:RYB524273 SHW524271:SHX524273 SRS524271:SRT524273 TBO524271:TBP524273 TLK524271:TLL524273 TVG524271:TVH524273 UFC524271:UFD524273 UOY524271:UOZ524273 UYU524271:UYV524273 VIQ524271:VIR524273 VSM524271:VSN524273 WCI524271:WCJ524273 WME524271:WMF524273 WWA524271:WWB524273 P589807:Q589809 JO589807:JP589809 TK589807:TL589809 ADG589807:ADH589809 ANC589807:AND589809 AWY589807:AWZ589809 BGU589807:BGV589809 BQQ589807:BQR589809 CAM589807:CAN589809 CKI589807:CKJ589809 CUE589807:CUF589809 DEA589807:DEB589809 DNW589807:DNX589809 DXS589807:DXT589809 EHO589807:EHP589809 ERK589807:ERL589809 FBG589807:FBH589809 FLC589807:FLD589809 FUY589807:FUZ589809 GEU589807:GEV589809 GOQ589807:GOR589809 GYM589807:GYN589809 HII589807:HIJ589809 HSE589807:HSF589809 ICA589807:ICB589809 ILW589807:ILX589809 IVS589807:IVT589809 JFO589807:JFP589809 JPK589807:JPL589809 JZG589807:JZH589809 KJC589807:KJD589809 KSY589807:KSZ589809 LCU589807:LCV589809 LMQ589807:LMR589809 LWM589807:LWN589809 MGI589807:MGJ589809 MQE589807:MQF589809 NAA589807:NAB589809 NJW589807:NJX589809 NTS589807:NTT589809 ODO589807:ODP589809 ONK589807:ONL589809 OXG589807:OXH589809 PHC589807:PHD589809 PQY589807:PQZ589809 QAU589807:QAV589809 QKQ589807:QKR589809 QUM589807:QUN589809 REI589807:REJ589809 ROE589807:ROF589809 RYA589807:RYB589809 SHW589807:SHX589809 SRS589807:SRT589809 TBO589807:TBP589809 TLK589807:TLL589809 TVG589807:TVH589809 UFC589807:UFD589809 UOY589807:UOZ589809 UYU589807:UYV589809 VIQ589807:VIR589809 VSM589807:VSN589809 WCI589807:WCJ589809 WME589807:WMF589809 WWA589807:WWB589809 P655343:Q655345 JO655343:JP655345 TK655343:TL655345 ADG655343:ADH655345 ANC655343:AND655345 AWY655343:AWZ655345 BGU655343:BGV655345 BQQ655343:BQR655345 CAM655343:CAN655345 CKI655343:CKJ655345 CUE655343:CUF655345 DEA655343:DEB655345 DNW655343:DNX655345 DXS655343:DXT655345 EHO655343:EHP655345 ERK655343:ERL655345 FBG655343:FBH655345 FLC655343:FLD655345 FUY655343:FUZ655345 GEU655343:GEV655345 GOQ655343:GOR655345 GYM655343:GYN655345 HII655343:HIJ655345 HSE655343:HSF655345 ICA655343:ICB655345 ILW655343:ILX655345 IVS655343:IVT655345 JFO655343:JFP655345 JPK655343:JPL655345 JZG655343:JZH655345 KJC655343:KJD655345 KSY655343:KSZ655345 LCU655343:LCV655345 LMQ655343:LMR655345 LWM655343:LWN655345 MGI655343:MGJ655345 MQE655343:MQF655345 NAA655343:NAB655345 NJW655343:NJX655345 NTS655343:NTT655345 ODO655343:ODP655345 ONK655343:ONL655345 OXG655343:OXH655345 PHC655343:PHD655345 PQY655343:PQZ655345 QAU655343:QAV655345 QKQ655343:QKR655345 QUM655343:QUN655345 REI655343:REJ655345 ROE655343:ROF655345 RYA655343:RYB655345 SHW655343:SHX655345 SRS655343:SRT655345 TBO655343:TBP655345 TLK655343:TLL655345 TVG655343:TVH655345 UFC655343:UFD655345 UOY655343:UOZ655345 UYU655343:UYV655345 VIQ655343:VIR655345 VSM655343:VSN655345 WCI655343:WCJ655345 WME655343:WMF655345 WWA655343:WWB655345 P720879:Q720881 JO720879:JP720881 TK720879:TL720881 ADG720879:ADH720881 ANC720879:AND720881 AWY720879:AWZ720881 BGU720879:BGV720881 BQQ720879:BQR720881 CAM720879:CAN720881 CKI720879:CKJ720881 CUE720879:CUF720881 DEA720879:DEB720881 DNW720879:DNX720881 DXS720879:DXT720881 EHO720879:EHP720881 ERK720879:ERL720881 FBG720879:FBH720881 FLC720879:FLD720881 FUY720879:FUZ720881 GEU720879:GEV720881 GOQ720879:GOR720881 GYM720879:GYN720881 HII720879:HIJ720881 HSE720879:HSF720881 ICA720879:ICB720881 ILW720879:ILX720881 IVS720879:IVT720881 JFO720879:JFP720881 JPK720879:JPL720881 JZG720879:JZH720881 KJC720879:KJD720881 KSY720879:KSZ720881 LCU720879:LCV720881 LMQ720879:LMR720881 LWM720879:LWN720881 MGI720879:MGJ720881 MQE720879:MQF720881 NAA720879:NAB720881 NJW720879:NJX720881 NTS720879:NTT720881 ODO720879:ODP720881 ONK720879:ONL720881 OXG720879:OXH720881 PHC720879:PHD720881 PQY720879:PQZ720881 QAU720879:QAV720881 QKQ720879:QKR720881 QUM720879:QUN720881 REI720879:REJ720881 ROE720879:ROF720881 RYA720879:RYB720881 SHW720879:SHX720881 SRS720879:SRT720881 TBO720879:TBP720881 TLK720879:TLL720881 TVG720879:TVH720881 UFC720879:UFD720881 UOY720879:UOZ720881 UYU720879:UYV720881 VIQ720879:VIR720881 VSM720879:VSN720881 WCI720879:WCJ720881 WME720879:WMF720881 WWA720879:WWB720881 P786415:Q786417 JO786415:JP786417 TK786415:TL786417 ADG786415:ADH786417 ANC786415:AND786417 AWY786415:AWZ786417 BGU786415:BGV786417 BQQ786415:BQR786417 CAM786415:CAN786417 CKI786415:CKJ786417 CUE786415:CUF786417 DEA786415:DEB786417 DNW786415:DNX786417 DXS786415:DXT786417 EHO786415:EHP786417 ERK786415:ERL786417 FBG786415:FBH786417 FLC786415:FLD786417 FUY786415:FUZ786417 GEU786415:GEV786417 GOQ786415:GOR786417 GYM786415:GYN786417 HII786415:HIJ786417 HSE786415:HSF786417 ICA786415:ICB786417 ILW786415:ILX786417 IVS786415:IVT786417 JFO786415:JFP786417 JPK786415:JPL786417 JZG786415:JZH786417 KJC786415:KJD786417 KSY786415:KSZ786417 LCU786415:LCV786417 LMQ786415:LMR786417 LWM786415:LWN786417 MGI786415:MGJ786417 MQE786415:MQF786417 NAA786415:NAB786417 NJW786415:NJX786417 NTS786415:NTT786417 ODO786415:ODP786417 ONK786415:ONL786417 OXG786415:OXH786417 PHC786415:PHD786417 PQY786415:PQZ786417 QAU786415:QAV786417 QKQ786415:QKR786417 QUM786415:QUN786417 REI786415:REJ786417 ROE786415:ROF786417 RYA786415:RYB786417 SHW786415:SHX786417 SRS786415:SRT786417 TBO786415:TBP786417 TLK786415:TLL786417 TVG786415:TVH786417 UFC786415:UFD786417 UOY786415:UOZ786417 UYU786415:UYV786417 VIQ786415:VIR786417 VSM786415:VSN786417 WCI786415:WCJ786417 WME786415:WMF786417 WWA786415:WWB786417 P851951:Q851953 JO851951:JP851953 TK851951:TL851953 ADG851951:ADH851953 ANC851951:AND851953 AWY851951:AWZ851953 BGU851951:BGV851953 BQQ851951:BQR851953 CAM851951:CAN851953 CKI851951:CKJ851953 CUE851951:CUF851953 DEA851951:DEB851953 DNW851951:DNX851953 DXS851951:DXT851953 EHO851951:EHP851953 ERK851951:ERL851953 FBG851951:FBH851953 FLC851951:FLD851953 FUY851951:FUZ851953 GEU851951:GEV851953 GOQ851951:GOR851953 GYM851951:GYN851953 HII851951:HIJ851953 HSE851951:HSF851953 ICA851951:ICB851953 ILW851951:ILX851953 IVS851951:IVT851953 JFO851951:JFP851953 JPK851951:JPL851953 JZG851951:JZH851953 KJC851951:KJD851953 KSY851951:KSZ851953 LCU851951:LCV851953 LMQ851951:LMR851953 LWM851951:LWN851953 MGI851951:MGJ851953 MQE851951:MQF851953 NAA851951:NAB851953 NJW851951:NJX851953 NTS851951:NTT851953 ODO851951:ODP851953 ONK851951:ONL851953 OXG851951:OXH851953 PHC851951:PHD851953 PQY851951:PQZ851953 QAU851951:QAV851953 QKQ851951:QKR851953 QUM851951:QUN851953 REI851951:REJ851953 ROE851951:ROF851953 RYA851951:RYB851953 SHW851951:SHX851953 SRS851951:SRT851953 TBO851951:TBP851953 TLK851951:TLL851953 TVG851951:TVH851953 UFC851951:UFD851953 UOY851951:UOZ851953 UYU851951:UYV851953 VIQ851951:VIR851953 VSM851951:VSN851953 WCI851951:WCJ851953 WME851951:WMF851953 WWA851951:WWB851953 P917487:Q917489 JO917487:JP917489 TK917487:TL917489 ADG917487:ADH917489 ANC917487:AND917489 AWY917487:AWZ917489 BGU917487:BGV917489 BQQ917487:BQR917489 CAM917487:CAN917489 CKI917487:CKJ917489 CUE917487:CUF917489 DEA917487:DEB917489 DNW917487:DNX917489 DXS917487:DXT917489 EHO917487:EHP917489 ERK917487:ERL917489 FBG917487:FBH917489 FLC917487:FLD917489 FUY917487:FUZ917489 GEU917487:GEV917489 GOQ917487:GOR917489 GYM917487:GYN917489 HII917487:HIJ917489 HSE917487:HSF917489 ICA917487:ICB917489 ILW917487:ILX917489 IVS917487:IVT917489 JFO917487:JFP917489 JPK917487:JPL917489 JZG917487:JZH917489 KJC917487:KJD917489 KSY917487:KSZ917489 LCU917487:LCV917489 LMQ917487:LMR917489 LWM917487:LWN917489 MGI917487:MGJ917489 MQE917487:MQF917489 NAA917487:NAB917489 NJW917487:NJX917489 NTS917487:NTT917489 ODO917487:ODP917489 ONK917487:ONL917489 OXG917487:OXH917489 PHC917487:PHD917489 PQY917487:PQZ917489 QAU917487:QAV917489 QKQ917487:QKR917489 QUM917487:QUN917489 REI917487:REJ917489 ROE917487:ROF917489 RYA917487:RYB917489 SHW917487:SHX917489 SRS917487:SRT917489 TBO917487:TBP917489 TLK917487:TLL917489 TVG917487:TVH917489 UFC917487:UFD917489 UOY917487:UOZ917489 UYU917487:UYV917489 VIQ917487:VIR917489 VSM917487:VSN917489 WCI917487:WCJ917489 WME917487:WMF917489 WWA917487:WWB917489 P983023:Q983025 JO983023:JP983025 TK983023:TL983025 ADG983023:ADH983025 ANC983023:AND983025 AWY983023:AWZ983025 BGU983023:BGV983025 BQQ983023:BQR983025 CAM983023:CAN983025 CKI983023:CKJ983025 CUE983023:CUF983025 DEA983023:DEB983025 DNW983023:DNX983025 DXS983023:DXT983025 EHO983023:EHP983025 ERK983023:ERL983025 FBG983023:FBH983025 FLC983023:FLD983025 FUY983023:FUZ983025 GEU983023:GEV983025 GOQ983023:GOR983025 GYM983023:GYN983025 HII983023:HIJ983025 HSE983023:HSF983025 ICA983023:ICB983025 ILW983023:ILX983025 IVS983023:IVT983025 JFO983023:JFP983025 JPK983023:JPL983025 JZG983023:JZH983025 KJC983023:KJD983025 KSY983023:KSZ983025 LCU983023:LCV983025 LMQ983023:LMR983025 LWM983023:LWN983025 MGI983023:MGJ983025 MQE983023:MQF983025 NAA983023:NAB983025 NJW983023:NJX983025 NTS983023:NTT983025 ODO983023:ODP983025 ONK983023:ONL983025 OXG983023:OXH983025 PHC983023:PHD983025 PQY983023:PQZ983025 QAU983023:QAV983025 QKQ983023:QKR983025 QUM983023:QUN983025 REI983023:REJ983025 ROE983023:ROF983025 RYA983023:RYB983025 SHW983023:SHX983025 SRS983023:SRT983025 TBO983023:TBP983025 TLK983023:TLL983025 TVG983023:TVH983025 UFC983023:UFD983025 UOY983023:UOZ983025 UYU983023:UYV983025 VIQ983023:VIR983025 VSM983023:VSN983025 WCI983023:WCJ983025 WME983023:WMF983025 T2:T4 C12:D12 C20:D20 C25:D25 C22:D22 C29:D29 C32:D32 C35:D35 C2:C3 C33:C34 C5:C11 C21 C23:C24 C30:C31 C13:C19 S7 S9:S11 C26:C28 C36:C42 T12:T42 S16" xr:uid="{00000000-0002-0000-0200-000001000000}"/>
    <dataValidation allowBlank="1" showInputMessage="1" prompt="As per P6 Schedule or in very rare case Expert Judgement" sqref="Q2:Q4 P5:P11 R33:S33 P13:P16 L41:L42 R37:S42 R31:S31 R27:S28 Q14:S14 Q12:Q13 Q15:Q42" xr:uid="{01273418-6617-46AB-94C5-08A3BEE3D10B}"/>
    <dataValidation allowBlank="1" showInputMessage="1" prompt="Expected Date of Arrival" sqref="R2:R5 Q6:Q9 Q21 S36 S26 S30 R34:R36 S34 R6:S6 R8:S8 R10 S13:S15 S23 S5 S17:S18 R29:R30 R32 R12:R26 Q13:Q19" xr:uid="{FE1D61A9-71BD-4119-9EA0-1425652F80A4}"/>
    <dataValidation allowBlank="1" showInputMessage="1" showErrorMessage="1" prompt="Actual Date Arrived" sqref="S2:S4 S35 S12 R7 S29 S32 R9 R11 R15:S16 S19:S22 S24:S25" xr:uid="{CF031993-2404-4766-A29E-37021D9A8651}"/>
    <dataValidation type="list" allowBlank="1" prompt="UPDATED BY KHATEEB MUHAMMAD MUHYIDDEEN" sqref="T5:T11 T13:T16" xr:uid="{498C1480-370C-4B06-812D-EA71BAB321FB}">
      <formula1>$Y$5:$Y$5</formula1>
    </dataValidation>
  </dataValidations>
  <printOptions horizontalCentered="1"/>
  <pageMargins left="0.118110236220472" right="0.118110236220472" top="0.59055118110236204" bottom="0.196850393700787" header="0.196850393700787" footer="0.196850393700787"/>
  <pageSetup paperSize="9" scale="67" orientation="landscape" horizontalDpi="4294967295" verticalDpi="4294967295" r:id="rId1"/>
  <headerFooter alignWithMargins="0">
    <oddFooter>&amp;R&amp;"Verdana,Bold"&amp;8PAGE :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C18" zoomScale="70" zoomScaleNormal="70" workbookViewId="0">
      <selection activeCell="F26" sqref="F26:G26"/>
    </sheetView>
  </sheetViews>
  <sheetFormatPr defaultColWidth="9.09765625" defaultRowHeight="13.8"/>
  <cols>
    <col min="1" max="1" width="6" style="83" customWidth="1"/>
    <col min="2" max="2" width="11.296875" style="83" customWidth="1"/>
    <col min="3" max="3" width="17" style="83" customWidth="1"/>
    <col min="4" max="4" width="54" style="83" customWidth="1"/>
    <col min="5" max="5" width="26.19921875" style="83" customWidth="1"/>
    <col min="6" max="6" width="56.19921875" style="83" customWidth="1"/>
    <col min="7" max="7" width="51.296875" style="83" customWidth="1"/>
    <col min="8" max="8" width="17" customWidth="1"/>
    <col min="9" max="9" width="19.8984375" customWidth="1"/>
    <col min="10" max="11" width="15.296875" customWidth="1"/>
    <col min="12" max="12" width="18.19921875" customWidth="1"/>
    <col min="13" max="13" width="19.8984375" customWidth="1"/>
    <col min="14" max="14" width="15.296875" customWidth="1"/>
    <col min="15" max="15" width="32.296875" bestFit="1" customWidth="1"/>
    <col min="16" max="16" width="38.09765625" bestFit="1" customWidth="1"/>
    <col min="17" max="18" width="15.296875" customWidth="1"/>
    <col min="19" max="19" width="19.19921875" customWidth="1"/>
    <col min="20" max="24" width="15.296875" customWidth="1"/>
    <col min="25" max="25" width="16.296875" customWidth="1"/>
    <col min="26" max="26" width="15.296875" customWidth="1"/>
    <col min="27" max="27" width="42.09765625" bestFit="1" customWidth="1"/>
    <col min="28" max="34" width="15.296875" customWidth="1"/>
    <col min="35" max="35" width="22" customWidth="1"/>
  </cols>
  <sheetData>
    <row r="1" spans="1:15" ht="17.399999999999999" hidden="1">
      <c r="A1" s="72"/>
      <c r="B1" s="72"/>
      <c r="C1" s="72"/>
      <c r="D1" s="72"/>
      <c r="E1" s="72"/>
      <c r="F1" s="72"/>
      <c r="G1" s="72"/>
    </row>
    <row r="2" spans="1:15" ht="17.399999999999999" hidden="1">
      <c r="A2" s="73"/>
      <c r="B2" s="75"/>
      <c r="C2" s="75"/>
      <c r="D2" s="75"/>
      <c r="E2" s="75"/>
      <c r="F2" s="75"/>
      <c r="G2" s="75"/>
    </row>
    <row r="3" spans="1:15" ht="17.399999999999999" hidden="1">
      <c r="A3" s="73"/>
      <c r="B3" s="75"/>
      <c r="C3" s="75"/>
      <c r="D3" s="75"/>
      <c r="E3" s="75"/>
      <c r="F3" s="75"/>
      <c r="G3" s="75"/>
      <c r="M3" s="123">
        <f>'General Information'!L1</f>
        <v>46307</v>
      </c>
      <c r="N3" s="19" t="s">
        <v>71</v>
      </c>
      <c r="O3" s="19" t="s">
        <v>394</v>
      </c>
    </row>
    <row r="4" spans="1:15" ht="17.399999999999999" hidden="1">
      <c r="A4" s="73"/>
      <c r="B4" s="74"/>
      <c r="C4" s="74"/>
      <c r="D4" s="74"/>
      <c r="E4" s="74"/>
      <c r="F4" s="74"/>
      <c r="G4" s="74"/>
      <c r="N4" t="s">
        <v>337</v>
      </c>
      <c r="O4" t="s">
        <v>18</v>
      </c>
    </row>
    <row r="5" spans="1:15" ht="17.399999999999999" hidden="1">
      <c r="A5" s="73"/>
      <c r="B5" s="75"/>
      <c r="C5" s="75"/>
      <c r="D5" s="75"/>
      <c r="E5" s="75"/>
      <c r="F5" s="75"/>
      <c r="G5" s="75"/>
      <c r="N5" t="s">
        <v>91</v>
      </c>
      <c r="O5" t="s">
        <v>182</v>
      </c>
    </row>
    <row r="6" spans="1:15" ht="17.399999999999999" hidden="1">
      <c r="A6" s="73"/>
      <c r="B6" s="75"/>
      <c r="C6" s="75"/>
      <c r="D6" s="75"/>
      <c r="E6" s="75"/>
      <c r="F6" s="75"/>
      <c r="G6" s="75"/>
      <c r="O6" t="s">
        <v>444</v>
      </c>
    </row>
    <row r="7" spans="1:15" hidden="1">
      <c r="A7" s="77"/>
      <c r="B7" s="76"/>
      <c r="C7" s="76"/>
      <c r="D7" s="76"/>
      <c r="E7" s="76"/>
      <c r="F7" s="76"/>
      <c r="G7" s="76"/>
      <c r="O7" t="s">
        <v>395</v>
      </c>
    </row>
    <row r="8" spans="1:15" ht="34.5" hidden="1" customHeight="1">
      <c r="A8" s="79"/>
      <c r="B8" s="78"/>
      <c r="C8" s="78"/>
      <c r="D8" s="78"/>
      <c r="E8" s="78"/>
      <c r="F8" s="78"/>
      <c r="G8" s="78"/>
      <c r="O8" t="s">
        <v>113</v>
      </c>
    </row>
    <row r="9" spans="1:15" ht="36.9" customHeight="1">
      <c r="A9" s="79"/>
      <c r="B9" s="2056" t="s">
        <v>391</v>
      </c>
      <c r="C9" s="2057"/>
      <c r="D9" s="2057"/>
      <c r="E9" s="2057"/>
      <c r="F9" s="2057"/>
      <c r="G9" s="2057"/>
      <c r="H9" s="2057"/>
      <c r="I9" s="2057"/>
      <c r="J9" s="2057"/>
    </row>
    <row r="10" spans="1:15" ht="57.6" customHeight="1">
      <c r="A10" s="76"/>
      <c r="B10" s="124" t="s">
        <v>386</v>
      </c>
      <c r="C10" s="124" t="s">
        <v>387</v>
      </c>
      <c r="D10" s="124" t="s">
        <v>388</v>
      </c>
      <c r="E10" s="124" t="s">
        <v>394</v>
      </c>
      <c r="F10" s="2052" t="s">
        <v>389</v>
      </c>
      <c r="G10" s="2053"/>
      <c r="H10" s="124" t="s">
        <v>392</v>
      </c>
      <c r="I10" s="126" t="s">
        <v>650</v>
      </c>
      <c r="J10" s="126" t="s">
        <v>396</v>
      </c>
    </row>
    <row r="11" spans="1:15" s="530" customFormat="1" ht="55.2" customHeight="1">
      <c r="A11" s="697"/>
      <c r="B11" s="698">
        <v>1</v>
      </c>
      <c r="C11" s="699">
        <f>'Risk Register'!Z12</f>
        <v>45906</v>
      </c>
      <c r="D11" s="700" t="str">
        <f>'Risk Register'!K12</f>
        <v>ELECTRICAL CABLE IN POND</v>
      </c>
      <c r="E11" s="698" t="s">
        <v>113</v>
      </c>
      <c r="F11" s="2054" t="str">
        <f>'Risk Register'!X12</f>
        <v>DIVERT THE CABLE TO BE AWAY FROM THE POND</v>
      </c>
      <c r="G11" s="2055"/>
      <c r="H11" s="701" t="str">
        <f>'Risk Register'!AF12</f>
        <v>Close</v>
      </c>
      <c r="I11" s="702">
        <f>'Risk Register'!AB12</f>
        <v>46132</v>
      </c>
      <c r="J11" s="703">
        <f>IF(I11="",$M$3-C11,I11-C11)</f>
        <v>226</v>
      </c>
    </row>
    <row r="12" spans="1:15" ht="55.2" customHeight="1">
      <c r="A12" s="80"/>
      <c r="B12" s="81">
        <v>2</v>
      </c>
      <c r="C12" s="699">
        <f>'Risk Register'!Z13</f>
        <v>46111</v>
      </c>
      <c r="D12" s="700" t="str">
        <f>'Risk Register'!K13</f>
        <v>INDUSTRIAL FACILITIES ENCROACHING ON ROAD LOCAL1- 2-3-4-5-COLLECTOR 3-UPGRADE 39-21</v>
      </c>
      <c r="E12" s="698" t="s">
        <v>182</v>
      </c>
      <c r="F12" s="2054" t="str">
        <f>'Risk Register'!X13</f>
        <v>THE RFI HAS BEEN RAISED REGRARDING NETWORK DAMAGE DUE TO INTERFERENCE WITH THE FACTORIES</v>
      </c>
      <c r="G12" s="2055"/>
      <c r="H12" s="701" t="s">
        <v>91</v>
      </c>
      <c r="I12" s="702">
        <f>'Risk Register'!AB13</f>
        <v>46141</v>
      </c>
      <c r="J12" s="703">
        <f t="shared" ref="J12:J23" si="0">IF(I12="",$M$3-C12,I12-C12)</f>
        <v>30</v>
      </c>
    </row>
    <row r="13" spans="1:15" ht="55.2" customHeight="1">
      <c r="A13" s="80"/>
      <c r="B13" s="81">
        <v>3</v>
      </c>
      <c r="C13" s="699">
        <f>'Risk Register'!Z14</f>
        <v>46064</v>
      </c>
      <c r="D13" s="700" t="str">
        <f>'Risk Register'!K14</f>
        <v>TELECOMMUNICATIONS NETWORK  INTEGRATION &amp; UNDERSIZED SERVER ROOM IN THE ADMINISTRATION BUILDING</v>
      </c>
      <c r="E13" s="698" t="s">
        <v>18</v>
      </c>
      <c r="F13" s="2054" t="str">
        <f>'Risk Register'!X14</f>
        <v>THE DRAWING ARE BEING SUBMITTED FOR APPROVAL</v>
      </c>
      <c r="G13" s="2055"/>
      <c r="H13" s="701" t="s">
        <v>91</v>
      </c>
      <c r="I13" s="702">
        <f>'Risk Register'!AB14</f>
        <v>46179</v>
      </c>
      <c r="J13" s="703">
        <f t="shared" si="0"/>
        <v>115</v>
      </c>
    </row>
    <row r="14" spans="1:15" ht="55.2" customHeight="1">
      <c r="A14" s="80"/>
      <c r="B14" s="81">
        <v>4</v>
      </c>
      <c r="C14" s="699">
        <f>'Risk Register'!Z15</f>
        <v>46148</v>
      </c>
      <c r="D14" s="700" t="str">
        <f>'Risk Register'!K15</f>
        <v>DELAY IN PROCUREMENT FOR MV</v>
      </c>
      <c r="E14" s="698" t="s">
        <v>18</v>
      </c>
      <c r="F14" s="2054" t="str">
        <f>'Risk Register'!X15</f>
        <v>MATERIAL DELIVERY HAS STARTED</v>
      </c>
      <c r="G14" s="2055"/>
      <c r="H14" s="701" t="s">
        <v>91</v>
      </c>
      <c r="I14" s="702">
        <f>'Risk Register'!AB15</f>
        <v>46188</v>
      </c>
      <c r="J14" s="703">
        <f t="shared" si="0"/>
        <v>40</v>
      </c>
    </row>
    <row r="15" spans="1:15" ht="55.2" customHeight="1">
      <c r="A15" s="80"/>
      <c r="B15" s="81">
        <v>5</v>
      </c>
      <c r="C15" s="699">
        <f>'Risk Register'!Z16</f>
        <v>46139</v>
      </c>
      <c r="D15" s="700" t="str">
        <f>'Risk Register'!K16</f>
        <v>DELAY IN PROCUREMENT DELIVERY OF MATERIALS INCLUDING CATCHBASIN - SLEEVES PIPES FOR UPVC &amp; GRP</v>
      </c>
      <c r="E15" s="698" t="s">
        <v>18</v>
      </c>
      <c r="F15" s="2054" t="str">
        <f>'Risk Register'!X16</f>
        <v>PROCUREMENT ACTIVITIES WILL BE INITIATED</v>
      </c>
      <c r="G15" s="2055"/>
      <c r="H15" s="701" t="s">
        <v>91</v>
      </c>
      <c r="I15" s="702">
        <f>'Risk Register'!AB16</f>
        <v>46195</v>
      </c>
      <c r="J15" s="703">
        <f t="shared" si="0"/>
        <v>56</v>
      </c>
    </row>
    <row r="16" spans="1:15" ht="55.2" customHeight="1">
      <c r="A16" s="80"/>
      <c r="B16" s="81">
        <v>6</v>
      </c>
      <c r="C16" s="699">
        <f>'Risk Register'!Z17</f>
        <v>46146</v>
      </c>
      <c r="D16" s="700" t="str">
        <f>'Risk Register'!K17</f>
        <v>NEW JERSEY BARRIES DETAILS (LENGTH &amp; DIMENSIONS)</v>
      </c>
      <c r="E16" s="698" t="s">
        <v>18</v>
      </c>
      <c r="F16" s="2054" t="str">
        <f>'Risk Register'!X17</f>
        <v>THE REPLY HAS BEEN RECEIVED AND THE DRAWINGS ARE BEING SUBMITTED FOR UPGRADING TO CODE A</v>
      </c>
      <c r="G16" s="2055"/>
      <c r="H16" s="701" t="s">
        <v>91</v>
      </c>
      <c r="I16" s="702">
        <f>'Risk Register'!AB17</f>
        <v>46179</v>
      </c>
      <c r="J16" s="703">
        <f t="shared" si="0"/>
        <v>33</v>
      </c>
    </row>
    <row r="17" spans="1:10" ht="55.2" customHeight="1">
      <c r="A17" s="80"/>
      <c r="B17" s="81">
        <v>7</v>
      </c>
      <c r="C17" s="699">
        <f>'Risk Register'!Z18</f>
        <v>46202</v>
      </c>
      <c r="D17" s="700" t="str">
        <f>'Risk Register'!K18</f>
        <v>UPGRADING SHOP DRAWING TO CODE A</v>
      </c>
      <c r="E17" s="698" t="s">
        <v>18</v>
      </c>
      <c r="F17" s="2054" t="str">
        <f>'Risk Register'!X18</f>
        <v>DRAWING ARE BEING SUBMITTED</v>
      </c>
      <c r="G17" s="2055"/>
      <c r="H17" s="127" t="s">
        <v>337</v>
      </c>
      <c r="I17" s="702"/>
      <c r="J17" s="703"/>
    </row>
    <row r="18" spans="1:10" ht="55.2" customHeight="1">
      <c r="A18" s="80"/>
      <c r="B18" s="81">
        <v>8</v>
      </c>
      <c r="C18" s="699">
        <f>'Risk Register'!Z19</f>
        <v>46202</v>
      </c>
      <c r="D18" s="700" t="str">
        <f>'Risk Register'!K19</f>
        <v>THERE ARE CHANGES TO THE VAVE CHAMBER DRAWINGS AND THE UPDATED DRAWINGS ARE AWAITING APPROVAL (RFI 29)</v>
      </c>
      <c r="E18" s="698" t="s">
        <v>18</v>
      </c>
      <c r="F18" s="2054" t="str">
        <f>'Risk Register'!X19</f>
        <v>approval &amp; potable water and tse have been submitted for approval</v>
      </c>
      <c r="G18" s="2055"/>
      <c r="H18" s="701" t="s">
        <v>91</v>
      </c>
      <c r="I18" s="702">
        <f>'Risk Register'!AB19</f>
        <v>46217</v>
      </c>
      <c r="J18" s="703">
        <f t="shared" si="0"/>
        <v>15</v>
      </c>
    </row>
    <row r="19" spans="1:10" ht="55.2" customHeight="1">
      <c r="A19" s="80"/>
      <c r="B19" s="81">
        <v>9</v>
      </c>
      <c r="C19" s="699">
        <f>'Risk Register'!Z20</f>
        <v>46188</v>
      </c>
      <c r="D19" s="700" t="str">
        <f>'Risk Register'!K20</f>
        <v>START OF THE MV NETWORK CONNECTION FOR THE STATION</v>
      </c>
      <c r="E19" s="698" t="s">
        <v>113</v>
      </c>
      <c r="F19" s="2054" t="str">
        <f>'Risk Register'!X20</f>
        <v>THE RESPONSE FROM STATION WILL BE RECEIVED TOMORROW</v>
      </c>
      <c r="G19" s="2055"/>
      <c r="H19" s="127" t="s">
        <v>337</v>
      </c>
      <c r="I19" s="702"/>
      <c r="J19" s="703"/>
    </row>
    <row r="20" spans="1:10" ht="55.2" customHeight="1">
      <c r="A20" s="80"/>
      <c r="B20" s="81">
        <v>10</v>
      </c>
      <c r="C20" s="699">
        <f>'Risk Register'!Z21</f>
        <v>46209</v>
      </c>
      <c r="D20" s="700" t="str">
        <f>'Risk Register'!K21</f>
        <v>THERE IS SHINKO FENCE IS OBSTRUCTING THE ELECTRICAL WORKS AND PREVENTING PROGRESS</v>
      </c>
      <c r="E20" s="698" t="s">
        <v>113</v>
      </c>
      <c r="F20" s="2054" t="str">
        <f>'Risk Register'!X21</f>
        <v>email has been sent to the consultant for review and further action</v>
      </c>
      <c r="G20" s="2055"/>
      <c r="H20" s="127" t="s">
        <v>337</v>
      </c>
      <c r="I20" s="702"/>
      <c r="J20" s="703"/>
    </row>
    <row r="21" spans="1:10" ht="55.2" customHeight="1">
      <c r="A21" s="80"/>
      <c r="B21" s="81">
        <v>11</v>
      </c>
      <c r="C21" s="699">
        <f>'Risk Register'!Z22</f>
        <v>46265</v>
      </c>
      <c r="D21" s="263" t="str">
        <f>'Risk Register'!K22</f>
        <v>DELAY IN PROCUREMENT DELIVERY OF MATERIALS INCLUDING LV-STREET LIGHTING -HDPE TELE &amp; DELAY PO FOR STREET LIGHTING</v>
      </c>
      <c r="E21" s="698" t="s">
        <v>18</v>
      </c>
      <c r="F21" s="2054" t="str">
        <f>'Risk Register'!X22</f>
        <v>SUBMITTAL GELENTY HAS BEEN RESUBMITTED - AL BABTAIN APPROVAL IS CURRENTLY IN PROGRESS</v>
      </c>
      <c r="G21" s="2055"/>
      <c r="H21" s="127" t="s">
        <v>91</v>
      </c>
      <c r="I21" s="702">
        <f>'Risk Register'!AB22</f>
        <v>46272</v>
      </c>
      <c r="J21" s="703">
        <f t="shared" si="0"/>
        <v>7</v>
      </c>
    </row>
    <row r="22" spans="1:10" ht="55.2" customHeight="1">
      <c r="A22" s="80"/>
      <c r="B22" s="81">
        <v>12</v>
      </c>
      <c r="C22" s="699">
        <f>'Risk Register'!Z23</f>
        <v>46209</v>
      </c>
      <c r="D22" s="263" t="str">
        <f>'Risk Register'!K23</f>
        <v>PROPOSED MODIFICATION TO THE STORMWATER NETWORK LOCAL 1</v>
      </c>
      <c r="E22" s="698" t="s">
        <v>113</v>
      </c>
      <c r="F22" s="2054" t="str">
        <f>'Risk Register'!X23</f>
        <v>FIR has been sent to the consultant for review and further action</v>
      </c>
      <c r="G22" s="2055"/>
      <c r="H22" s="127" t="s">
        <v>91</v>
      </c>
      <c r="I22" s="702">
        <f>'Risk Register'!AB23</f>
        <v>46277</v>
      </c>
      <c r="J22" s="703">
        <f t="shared" si="0"/>
        <v>68</v>
      </c>
    </row>
    <row r="23" spans="1:10" ht="55.2" customHeight="1">
      <c r="A23" s="80"/>
      <c r="B23" s="81">
        <v>13</v>
      </c>
      <c r="C23" s="699">
        <f>'Risk Register'!Z24</f>
        <v>46279</v>
      </c>
      <c r="D23" s="263" t="str">
        <f>'Risk Register'!K24</f>
        <v>DELAY IN PROCUREMENT DELIVERY OF MATERIALS INCLUDING LV-STREET</v>
      </c>
      <c r="E23" s="698" t="s">
        <v>113</v>
      </c>
      <c r="F23" s="2054" t="str">
        <f>'Risk Register'!X24</f>
        <v>IT WILL BE DELIVERED TODAY</v>
      </c>
      <c r="G23" s="2055"/>
      <c r="H23" s="127" t="s">
        <v>91</v>
      </c>
      <c r="I23" s="702">
        <f>'Risk Register'!AB24</f>
        <v>46282</v>
      </c>
      <c r="J23" s="703">
        <f t="shared" si="0"/>
        <v>3</v>
      </c>
    </row>
    <row r="24" spans="1:10" ht="55.2" customHeight="1">
      <c r="A24" s="80"/>
      <c r="B24" s="81">
        <v>14</v>
      </c>
      <c r="C24" s="699">
        <f>'Risk Register'!Z25</f>
        <v>46300</v>
      </c>
      <c r="D24" s="263" t="str">
        <f>'Risk Register'!K25</f>
        <v>INCREASE IN THE NUMBER OF MANHOLES FOR THE TELECOMMUNICATIONS NETWORK</v>
      </c>
      <c r="E24" s="698" t="s">
        <v>18</v>
      </c>
      <c r="F24" s="2054" t="str">
        <f>'Risk Register'!X25</f>
        <v>FIR has been sent to the consultant for review and further action</v>
      </c>
      <c r="G24" s="2055"/>
      <c r="H24" s="127" t="s">
        <v>337</v>
      </c>
      <c r="I24" s="125"/>
      <c r="J24" s="128"/>
    </row>
    <row r="25" spans="1:10" ht="55.2" customHeight="1">
      <c r="A25" s="80"/>
      <c r="B25" s="81">
        <v>15</v>
      </c>
      <c r="C25" s="699">
        <f>'Risk Register'!Z26</f>
        <v>0</v>
      </c>
      <c r="D25" s="263">
        <f>'Risk Register'!K26</f>
        <v>0</v>
      </c>
      <c r="E25" s="698" t="s">
        <v>18</v>
      </c>
      <c r="F25" s="2054">
        <f>'Risk Register'!X26</f>
        <v>0</v>
      </c>
      <c r="G25" s="2055"/>
      <c r="H25" s="127" t="s">
        <v>337</v>
      </c>
      <c r="I25" s="125"/>
      <c r="J25" s="128"/>
    </row>
    <row r="26" spans="1:10" ht="55.2" customHeight="1">
      <c r="A26" s="80"/>
      <c r="B26" s="81">
        <v>16</v>
      </c>
      <c r="C26" s="82"/>
      <c r="D26" s="263"/>
      <c r="E26" s="81"/>
      <c r="F26" s="2050"/>
      <c r="G26" s="2051"/>
      <c r="H26" s="127"/>
      <c r="I26" s="125"/>
      <c r="J26" s="128"/>
    </row>
    <row r="27" spans="1:10" ht="55.2" customHeight="1">
      <c r="A27" s="80"/>
      <c r="B27" s="81">
        <v>17</v>
      </c>
      <c r="C27" s="82"/>
      <c r="D27" s="263"/>
      <c r="E27" s="81"/>
      <c r="F27" s="2050"/>
      <c r="G27" s="2051"/>
      <c r="H27" s="127"/>
      <c r="I27" s="125"/>
      <c r="J27" s="128"/>
    </row>
    <row r="28" spans="1:10" ht="55.2" customHeight="1">
      <c r="A28" s="80"/>
      <c r="B28" s="81">
        <v>18</v>
      </c>
      <c r="C28" s="82"/>
      <c r="D28" s="263"/>
      <c r="E28" s="81"/>
      <c r="F28" s="2050"/>
      <c r="G28" s="2051"/>
      <c r="H28" s="127"/>
      <c r="I28" s="125"/>
      <c r="J28" s="128"/>
    </row>
    <row r="29" spans="1:10" ht="55.2" customHeight="1">
      <c r="A29" s="80"/>
      <c r="B29" s="81">
        <v>19</v>
      </c>
      <c r="C29" s="82"/>
      <c r="D29" s="263"/>
      <c r="E29" s="81"/>
      <c r="F29" s="2050"/>
      <c r="G29" s="2051"/>
      <c r="H29" s="127"/>
      <c r="I29" s="125"/>
      <c r="J29" s="128"/>
    </row>
    <row r="30" spans="1:10" ht="55.2" customHeight="1">
      <c r="A30" s="80"/>
      <c r="B30" s="81">
        <v>20</v>
      </c>
      <c r="C30" s="82"/>
      <c r="D30" s="263"/>
      <c r="E30" s="81"/>
      <c r="F30" s="2050"/>
      <c r="G30" s="2051"/>
      <c r="H30" s="127"/>
      <c r="I30" s="125"/>
      <c r="J30" s="128"/>
    </row>
    <row r="31" spans="1:10" ht="55.2" customHeight="1">
      <c r="A31" s="80"/>
      <c r="B31" s="81">
        <v>21</v>
      </c>
      <c r="C31" s="82"/>
      <c r="D31" s="263"/>
      <c r="E31" s="81"/>
      <c r="F31" s="2050"/>
      <c r="G31" s="2051"/>
      <c r="H31" s="127"/>
      <c r="I31" s="125"/>
      <c r="J31" s="128"/>
    </row>
    <row r="32" spans="1:10" ht="55.2" customHeight="1">
      <c r="A32" s="80"/>
      <c r="B32" s="81">
        <v>22</v>
      </c>
      <c r="C32" s="82"/>
      <c r="D32" s="263"/>
      <c r="E32" s="81"/>
      <c r="F32" s="2050"/>
      <c r="G32" s="2051"/>
      <c r="H32" s="127"/>
      <c r="I32" s="125"/>
      <c r="J32" s="128"/>
    </row>
    <row r="33" spans="1:10" ht="55.2" customHeight="1">
      <c r="A33" s="80"/>
      <c r="B33" s="81">
        <v>23</v>
      </c>
      <c r="C33" s="82"/>
      <c r="D33" s="263"/>
      <c r="E33" s="81"/>
      <c r="F33" s="2050"/>
      <c r="G33" s="2051"/>
      <c r="H33" s="127"/>
      <c r="I33" s="125"/>
      <c r="J33" s="128"/>
    </row>
    <row r="34" spans="1:10" ht="55.2" customHeight="1">
      <c r="A34" s="80"/>
      <c r="B34" s="81">
        <v>24</v>
      </c>
      <c r="C34" s="82"/>
      <c r="D34" s="263"/>
      <c r="E34" s="81"/>
      <c r="F34" s="2050"/>
      <c r="G34" s="2051"/>
      <c r="H34" s="127"/>
      <c r="I34" s="125"/>
      <c r="J34" s="128"/>
    </row>
    <row r="35" spans="1:10" ht="55.2" customHeight="1">
      <c r="A35" s="80"/>
      <c r="B35" s="81">
        <v>25</v>
      </c>
      <c r="C35" s="82"/>
      <c r="D35" s="263"/>
      <c r="E35" s="81"/>
      <c r="F35" s="2050"/>
      <c r="G35" s="2051"/>
      <c r="H35" s="127"/>
      <c r="I35" s="125"/>
      <c r="J35" s="128"/>
    </row>
    <row r="36" spans="1:10" ht="55.2" customHeight="1">
      <c r="A36" s="80"/>
      <c r="B36" s="81">
        <v>26</v>
      </c>
      <c r="C36" s="82"/>
      <c r="D36" s="263"/>
      <c r="E36" s="81"/>
      <c r="F36" s="2050"/>
      <c r="G36" s="2051"/>
      <c r="H36" s="127"/>
      <c r="I36" s="125"/>
      <c r="J36" s="128"/>
    </row>
    <row r="37" spans="1:10" ht="55.2" customHeight="1">
      <c r="A37" s="80"/>
      <c r="B37" s="81">
        <v>27</v>
      </c>
      <c r="C37" s="82"/>
      <c r="D37" s="263"/>
      <c r="E37" s="81"/>
      <c r="F37" s="2050"/>
      <c r="G37" s="2051"/>
      <c r="H37" s="127"/>
      <c r="I37" s="125"/>
      <c r="J37" s="128"/>
    </row>
    <row r="38" spans="1:10" ht="55.2" customHeight="1">
      <c r="A38" s="80"/>
      <c r="B38" s="81">
        <v>28</v>
      </c>
      <c r="C38" s="82"/>
      <c r="D38" s="263"/>
      <c r="E38" s="81"/>
      <c r="F38" s="2050"/>
      <c r="G38" s="2051"/>
      <c r="H38" s="127"/>
      <c r="I38" s="125"/>
      <c r="J38" s="128"/>
    </row>
    <row r="39" spans="1:10" ht="55.2" customHeight="1">
      <c r="A39" s="80"/>
      <c r="B39" s="81">
        <v>29</v>
      </c>
      <c r="C39" s="82"/>
      <c r="D39" s="263"/>
      <c r="E39" s="81"/>
      <c r="F39" s="2050"/>
      <c r="G39" s="2051"/>
      <c r="H39" s="127"/>
      <c r="I39" s="125"/>
      <c r="J39" s="128"/>
    </row>
    <row r="40" spans="1:10" ht="55.2" customHeight="1">
      <c r="A40" s="80"/>
      <c r="B40" s="81">
        <v>30</v>
      </c>
      <c r="C40" s="82"/>
      <c r="D40" s="263"/>
      <c r="E40" s="81"/>
      <c r="F40" s="2050"/>
      <c r="G40" s="2051"/>
      <c r="H40" s="127"/>
      <c r="I40" s="125"/>
      <c r="J40" s="128"/>
    </row>
    <row r="41" spans="1:10" ht="55.2" customHeight="1">
      <c r="A41" s="80"/>
      <c r="B41" s="81">
        <v>31</v>
      </c>
      <c r="C41" s="82"/>
      <c r="D41" s="263"/>
      <c r="E41" s="81"/>
      <c r="F41" s="2050"/>
      <c r="G41" s="2051"/>
      <c r="H41" s="127"/>
      <c r="I41" s="125"/>
      <c r="J41" s="128"/>
    </row>
    <row r="42" spans="1:10" ht="55.2" customHeight="1">
      <c r="A42" s="80"/>
      <c r="B42" s="81">
        <v>32</v>
      </c>
      <c r="C42" s="82"/>
      <c r="D42" s="263"/>
      <c r="E42" s="81"/>
      <c r="F42" s="2050"/>
      <c r="G42" s="2051"/>
      <c r="H42" s="127"/>
      <c r="I42" s="125"/>
      <c r="J42" s="128"/>
    </row>
    <row r="43" spans="1:10" ht="55.2" customHeight="1">
      <c r="A43" s="80"/>
      <c r="B43" s="81">
        <v>33</v>
      </c>
      <c r="C43" s="82"/>
      <c r="D43" s="263"/>
      <c r="E43" s="81"/>
      <c r="F43" s="2050"/>
      <c r="G43" s="2051"/>
      <c r="H43" s="127"/>
      <c r="I43" s="125"/>
      <c r="J43" s="128"/>
    </row>
    <row r="44" spans="1:10" ht="55.2" customHeight="1">
      <c r="A44" s="80"/>
      <c r="B44" s="81">
        <v>34</v>
      </c>
      <c r="C44" s="82"/>
      <c r="D44" s="263"/>
      <c r="E44" s="81"/>
      <c r="F44" s="2050"/>
      <c r="G44" s="2051"/>
      <c r="H44" s="127"/>
      <c r="I44" s="125"/>
      <c r="J44" s="128"/>
    </row>
    <row r="45" spans="1:10" ht="55.2" customHeight="1">
      <c r="A45" s="80"/>
      <c r="B45" s="81">
        <v>35</v>
      </c>
      <c r="C45" s="82"/>
      <c r="D45" s="263"/>
      <c r="E45" s="81"/>
      <c r="F45" s="2050"/>
      <c r="G45" s="2051"/>
      <c r="H45" s="127"/>
      <c r="I45" s="125"/>
      <c r="J45" s="128"/>
    </row>
    <row r="46" spans="1:10" ht="55.2" customHeight="1">
      <c r="A46" s="80"/>
      <c r="B46" s="81">
        <v>36</v>
      </c>
      <c r="C46" s="82"/>
      <c r="D46" s="263"/>
      <c r="E46" s="81"/>
      <c r="F46" s="2050"/>
      <c r="G46" s="2051"/>
      <c r="H46" s="127"/>
      <c r="I46" s="125"/>
      <c r="J46" s="128"/>
    </row>
    <row r="47" spans="1:10" ht="55.2" customHeight="1">
      <c r="A47" s="80"/>
      <c r="B47" s="81">
        <v>37</v>
      </c>
      <c r="C47" s="82"/>
      <c r="D47" s="263"/>
      <c r="E47" s="81"/>
      <c r="F47" s="2050"/>
      <c r="G47" s="2051"/>
      <c r="H47" s="127"/>
      <c r="I47" s="125"/>
      <c r="J47" s="128"/>
    </row>
    <row r="48" spans="1:10" ht="55.2" customHeight="1">
      <c r="A48" s="80"/>
      <c r="B48" s="81">
        <v>38</v>
      </c>
      <c r="C48" s="82"/>
      <c r="D48" s="263"/>
      <c r="E48" s="81"/>
      <c r="F48" s="2050"/>
      <c r="G48" s="2051"/>
      <c r="H48" s="127"/>
      <c r="I48" s="125"/>
      <c r="J48" s="128"/>
    </row>
    <row r="49" spans="1:10" ht="55.2" customHeight="1">
      <c r="A49" s="80"/>
      <c r="B49" s="81">
        <v>39</v>
      </c>
      <c r="C49" s="82"/>
      <c r="D49" s="263"/>
      <c r="E49" s="81"/>
      <c r="F49" s="2050"/>
      <c r="G49" s="2051"/>
      <c r="H49" s="127"/>
      <c r="I49" s="125"/>
      <c r="J49" s="128"/>
    </row>
    <row r="50" spans="1:10" ht="55.2" customHeight="1">
      <c r="A50" s="80"/>
      <c r="B50" s="81">
        <v>40</v>
      </c>
      <c r="C50" s="82"/>
      <c r="D50" s="263"/>
      <c r="E50" s="81"/>
      <c r="F50" s="2050"/>
      <c r="G50" s="2051"/>
      <c r="H50" s="127"/>
      <c r="I50" s="125"/>
      <c r="J50" s="128"/>
    </row>
    <row r="51" spans="1:10" ht="55.2" customHeight="1">
      <c r="A51" s="80"/>
      <c r="B51" s="81">
        <v>41</v>
      </c>
      <c r="C51" s="82"/>
      <c r="D51" s="263"/>
      <c r="E51" s="81"/>
      <c r="F51" s="2050"/>
      <c r="G51" s="2051"/>
      <c r="H51" s="127"/>
      <c r="I51" s="125"/>
      <c r="J51" s="128"/>
    </row>
    <row r="52" spans="1:10" ht="55.2" customHeight="1">
      <c r="A52" s="80"/>
      <c r="B52" s="81">
        <v>42</v>
      </c>
      <c r="C52" s="82"/>
      <c r="D52" s="263"/>
      <c r="E52" s="81"/>
      <c r="F52" s="2050"/>
      <c r="G52" s="2051"/>
      <c r="H52" s="127"/>
      <c r="I52" s="125"/>
      <c r="J52" s="128"/>
    </row>
    <row r="53" spans="1:10" ht="55.2" customHeight="1">
      <c r="A53" s="80"/>
      <c r="B53" s="81">
        <v>43</v>
      </c>
      <c r="C53" s="82"/>
      <c r="D53" s="263"/>
      <c r="E53" s="81"/>
      <c r="F53" s="2050"/>
      <c r="G53" s="2051"/>
      <c r="H53" s="127"/>
      <c r="I53" s="125"/>
      <c r="J53" s="128"/>
    </row>
    <row r="54" spans="1:10" ht="55.2" customHeight="1">
      <c r="A54" s="80"/>
      <c r="B54" s="81">
        <v>44</v>
      </c>
      <c r="C54" s="82"/>
      <c r="D54" s="263"/>
      <c r="E54" s="81"/>
      <c r="F54" s="2050"/>
      <c r="G54" s="2051"/>
      <c r="H54" s="127"/>
      <c r="I54" s="125"/>
      <c r="J54" s="128"/>
    </row>
    <row r="55" spans="1:10" ht="55.2" customHeight="1">
      <c r="A55" s="80"/>
      <c r="B55" s="81">
        <v>45</v>
      </c>
      <c r="C55" s="82"/>
      <c r="D55" s="263"/>
      <c r="E55" s="81"/>
      <c r="F55" s="2050"/>
      <c r="G55" s="2051"/>
      <c r="H55" s="127"/>
      <c r="I55" s="125"/>
      <c r="J55" s="128"/>
    </row>
    <row r="56" spans="1:10" ht="55.2" customHeight="1">
      <c r="A56" s="80"/>
      <c r="B56" s="81">
        <v>46</v>
      </c>
      <c r="C56" s="82"/>
      <c r="D56" s="263"/>
      <c r="E56" s="81"/>
      <c r="F56" s="2050"/>
      <c r="G56" s="2051"/>
      <c r="H56" s="127"/>
      <c r="I56" s="125"/>
      <c r="J56" s="128"/>
    </row>
    <row r="57" spans="1:10" ht="55.2" customHeight="1">
      <c r="A57" s="80"/>
      <c r="B57" s="81">
        <v>47</v>
      </c>
      <c r="C57" s="82"/>
      <c r="D57" s="263"/>
      <c r="E57" s="81"/>
      <c r="F57" s="2050"/>
      <c r="G57" s="2051"/>
      <c r="H57" s="127"/>
      <c r="I57" s="125"/>
      <c r="J57" s="128"/>
    </row>
    <row r="58" spans="1:10" ht="55.2" customHeight="1">
      <c r="A58" s="80"/>
      <c r="B58" s="81">
        <v>48</v>
      </c>
      <c r="C58" s="82"/>
      <c r="D58" s="263"/>
      <c r="E58" s="81"/>
      <c r="F58" s="2050"/>
      <c r="G58" s="2051"/>
      <c r="H58" s="127"/>
      <c r="I58" s="125"/>
      <c r="J58" s="128"/>
    </row>
    <row r="59" spans="1:10" ht="55.2" customHeight="1">
      <c r="A59" s="80"/>
      <c r="B59" s="81">
        <v>49</v>
      </c>
      <c r="C59" s="82"/>
      <c r="D59" s="263"/>
      <c r="E59" s="81"/>
      <c r="F59" s="2050"/>
      <c r="G59" s="2051"/>
      <c r="H59" s="127"/>
      <c r="I59" s="125"/>
      <c r="J59" s="128"/>
    </row>
    <row r="60" spans="1:10" ht="55.2" customHeight="1">
      <c r="A60" s="80"/>
      <c r="B60" s="81">
        <v>50</v>
      </c>
      <c r="C60" s="82"/>
      <c r="D60" s="263"/>
      <c r="E60" s="81"/>
      <c r="F60" s="2050"/>
      <c r="G60" s="2051"/>
      <c r="H60" s="127"/>
      <c r="I60" s="125"/>
      <c r="J60" s="128"/>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609D7632-8751-46CC-B6D4-6A4EDEB90116}">
      <formula1>$N$4:$N$5</formula1>
    </dataValidation>
    <dataValidation type="list" allowBlank="1" showInputMessage="1" showErrorMessage="1" sqref="E11:E25" xr:uid="{6C687FA0-5CD1-4044-9DFD-54B59A3060EB}">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V52"/>
  <sheetViews>
    <sheetView topLeftCell="A38" zoomScale="55" zoomScaleNormal="55" workbookViewId="0">
      <selection activeCell="AD17" sqref="AD17"/>
    </sheetView>
  </sheetViews>
  <sheetFormatPr defaultColWidth="9.09765625" defaultRowHeight="13.8"/>
  <cols>
    <col min="1" max="1" width="22.19921875" style="4" bestFit="1" customWidth="1"/>
    <col min="2" max="16" width="7.796875" style="4" customWidth="1"/>
    <col min="17" max="17" width="9.8984375" style="4" customWidth="1"/>
    <col min="18" max="26" width="7.796875" style="4" customWidth="1"/>
    <col min="27" max="32" width="5.796875" style="4" customWidth="1"/>
    <col min="33" max="33" width="12" style="4" customWidth="1"/>
    <col min="34" max="44" width="5.796875" style="4" customWidth="1"/>
    <col min="45" max="16384" width="9.09765625" style="4"/>
  </cols>
  <sheetData>
    <row r="1" spans="1:29" ht="34.5" customHeight="1">
      <c r="A1" s="2073" t="s">
        <v>727</v>
      </c>
      <c r="B1" s="2074"/>
      <c r="C1" s="2074"/>
      <c r="D1" s="2074"/>
      <c r="E1" s="2074"/>
      <c r="F1" s="2074"/>
      <c r="G1" s="2074"/>
      <c r="H1" s="2074"/>
      <c r="I1" s="2074"/>
      <c r="J1" s="2074"/>
      <c r="K1" s="2074"/>
      <c r="L1" s="2074"/>
      <c r="M1" s="2074"/>
      <c r="N1" s="2074"/>
      <c r="O1" s="2074"/>
      <c r="P1" s="2074"/>
      <c r="Q1" s="2074"/>
      <c r="R1" s="2074"/>
      <c r="S1" s="2074"/>
      <c r="T1" s="2074"/>
      <c r="U1" s="2074"/>
      <c r="V1" s="2074"/>
      <c r="W1" s="2074"/>
      <c r="X1" s="2074"/>
      <c r="Y1" s="2074"/>
      <c r="Z1" s="2074"/>
    </row>
    <row r="2" spans="1:29" ht="59.7" customHeight="1">
      <c r="A2" s="86" t="s">
        <v>43</v>
      </c>
      <c r="B2" s="762">
        <v>45904</v>
      </c>
      <c r="C2" s="762">
        <f t="shared" ref="C2:Z2" si="0">EOMONTH(B2,1)</f>
        <v>45961</v>
      </c>
      <c r="D2" s="762">
        <f t="shared" si="0"/>
        <v>45991</v>
      </c>
      <c r="E2" s="762">
        <f t="shared" si="0"/>
        <v>46022</v>
      </c>
      <c r="F2" s="762">
        <f t="shared" si="0"/>
        <v>46053</v>
      </c>
      <c r="G2" s="762">
        <f t="shared" si="0"/>
        <v>46081</v>
      </c>
      <c r="H2" s="762">
        <f>EOMONTH(G2,1)</f>
        <v>46112</v>
      </c>
      <c r="I2" s="762">
        <f t="shared" si="0"/>
        <v>46142</v>
      </c>
      <c r="J2" s="762">
        <f t="shared" si="0"/>
        <v>46173</v>
      </c>
      <c r="K2" s="762">
        <f t="shared" si="0"/>
        <v>46203</v>
      </c>
      <c r="L2" s="762">
        <f>EOMONTH(K2,1)</f>
        <v>46234</v>
      </c>
      <c r="M2" s="762">
        <f t="shared" si="0"/>
        <v>46265</v>
      </c>
      <c r="N2" s="762">
        <f t="shared" si="0"/>
        <v>46295</v>
      </c>
      <c r="O2" s="762">
        <f t="shared" si="0"/>
        <v>46326</v>
      </c>
      <c r="P2" s="762">
        <f t="shared" si="0"/>
        <v>46356</v>
      </c>
      <c r="Q2" s="762">
        <f t="shared" si="0"/>
        <v>46387</v>
      </c>
      <c r="R2" s="762">
        <f t="shared" si="0"/>
        <v>46418</v>
      </c>
      <c r="S2" s="762">
        <f t="shared" si="0"/>
        <v>46446</v>
      </c>
      <c r="T2" s="762">
        <f t="shared" si="0"/>
        <v>46477</v>
      </c>
      <c r="U2" s="762">
        <f t="shared" si="0"/>
        <v>46507</v>
      </c>
      <c r="V2" s="762">
        <f t="shared" si="0"/>
        <v>46538</v>
      </c>
      <c r="W2" s="762">
        <f t="shared" si="0"/>
        <v>46568</v>
      </c>
      <c r="X2" s="762">
        <f t="shared" si="0"/>
        <v>46599</v>
      </c>
      <c r="Y2" s="969">
        <f t="shared" si="0"/>
        <v>46630</v>
      </c>
      <c r="Z2" s="762">
        <f t="shared" si="0"/>
        <v>46660</v>
      </c>
      <c r="AA2" s="762"/>
      <c r="AB2" s="1222"/>
      <c r="AC2" s="1222"/>
    </row>
    <row r="3" spans="1:29" ht="34.5" customHeight="1">
      <c r="A3" s="87" t="s">
        <v>44</v>
      </c>
      <c r="B3" s="88">
        <v>12</v>
      </c>
      <c r="C3" s="88">
        <v>15</v>
      </c>
      <c r="D3" s="88">
        <v>23</v>
      </c>
      <c r="E3" s="88">
        <v>24</v>
      </c>
      <c r="F3" s="88">
        <v>26</v>
      </c>
      <c r="G3" s="88">
        <v>27</v>
      </c>
      <c r="H3" s="88">
        <v>27</v>
      </c>
      <c r="I3" s="88">
        <v>27</v>
      </c>
      <c r="J3" s="88">
        <v>28</v>
      </c>
      <c r="K3" s="88">
        <v>28</v>
      </c>
      <c r="L3" s="88">
        <v>28</v>
      </c>
      <c r="M3" s="88">
        <v>28</v>
      </c>
      <c r="N3" s="88">
        <v>28</v>
      </c>
      <c r="O3" s="88">
        <v>28</v>
      </c>
      <c r="P3" s="88">
        <v>28</v>
      </c>
      <c r="Q3" s="88">
        <v>28</v>
      </c>
      <c r="R3" s="88">
        <v>28</v>
      </c>
      <c r="S3" s="88">
        <v>28</v>
      </c>
      <c r="T3" s="88">
        <v>26</v>
      </c>
      <c r="U3" s="88">
        <v>25</v>
      </c>
      <c r="V3" s="88">
        <v>25</v>
      </c>
      <c r="W3" s="88">
        <v>24</v>
      </c>
      <c r="X3" s="88">
        <v>21</v>
      </c>
      <c r="Y3" s="970">
        <v>20</v>
      </c>
      <c r="Z3" s="88">
        <v>21</v>
      </c>
      <c r="AA3" s="88"/>
      <c r="AB3" s="1223"/>
      <c r="AC3" s="1223"/>
    </row>
    <row r="4" spans="1:29" ht="34.5" customHeight="1">
      <c r="A4" s="87" t="s">
        <v>347</v>
      </c>
      <c r="B4" s="88">
        <f>B3</f>
        <v>12</v>
      </c>
      <c r="C4" s="88">
        <f>B4+C3</f>
        <v>27</v>
      </c>
      <c r="D4" s="88">
        <f>C4+D3</f>
        <v>50</v>
      </c>
      <c r="E4" s="88">
        <f t="shared" ref="E4:Z4" si="1">D4+E3</f>
        <v>74</v>
      </c>
      <c r="F4" s="88">
        <f t="shared" si="1"/>
        <v>100</v>
      </c>
      <c r="G4" s="88">
        <f t="shared" si="1"/>
        <v>127</v>
      </c>
      <c r="H4" s="88">
        <f t="shared" si="1"/>
        <v>154</v>
      </c>
      <c r="I4" s="88">
        <f t="shared" si="1"/>
        <v>181</v>
      </c>
      <c r="J4" s="88">
        <f t="shared" si="1"/>
        <v>209</v>
      </c>
      <c r="K4" s="88">
        <f t="shared" si="1"/>
        <v>237</v>
      </c>
      <c r="L4" s="88">
        <f t="shared" si="1"/>
        <v>265</v>
      </c>
      <c r="M4" s="88">
        <f t="shared" si="1"/>
        <v>293</v>
      </c>
      <c r="N4" s="88">
        <f t="shared" si="1"/>
        <v>321</v>
      </c>
      <c r="O4" s="88">
        <f t="shared" si="1"/>
        <v>349</v>
      </c>
      <c r="P4" s="88">
        <f t="shared" si="1"/>
        <v>377</v>
      </c>
      <c r="Q4" s="88">
        <f t="shared" si="1"/>
        <v>405</v>
      </c>
      <c r="R4" s="88">
        <f t="shared" si="1"/>
        <v>433</v>
      </c>
      <c r="S4" s="88">
        <f t="shared" si="1"/>
        <v>461</v>
      </c>
      <c r="T4" s="88">
        <f t="shared" si="1"/>
        <v>487</v>
      </c>
      <c r="U4" s="88">
        <f t="shared" si="1"/>
        <v>512</v>
      </c>
      <c r="V4" s="88">
        <f t="shared" si="1"/>
        <v>537</v>
      </c>
      <c r="W4" s="88">
        <f t="shared" si="1"/>
        <v>561</v>
      </c>
      <c r="X4" s="88">
        <f t="shared" si="1"/>
        <v>582</v>
      </c>
      <c r="Y4" s="88">
        <f t="shared" si="1"/>
        <v>602</v>
      </c>
      <c r="Z4" s="88">
        <f t="shared" si="1"/>
        <v>623</v>
      </c>
      <c r="AA4" s="88"/>
      <c r="AB4" s="1223"/>
      <c r="AC4" s="1223"/>
    </row>
    <row r="5" spans="1:29" ht="34.5" customHeight="1">
      <c r="A5" s="87" t="s">
        <v>45</v>
      </c>
      <c r="B5" s="88">
        <v>10</v>
      </c>
      <c r="C5" s="88">
        <v>9</v>
      </c>
      <c r="D5" s="88">
        <v>11</v>
      </c>
      <c r="E5" s="88">
        <v>20</v>
      </c>
      <c r="F5" s="88">
        <v>21</v>
      </c>
      <c r="G5" s="88">
        <v>20</v>
      </c>
      <c r="H5" s="88">
        <v>24</v>
      </c>
      <c r="I5" s="88">
        <v>24</v>
      </c>
      <c r="J5" s="88">
        <v>24</v>
      </c>
      <c r="K5" s="88">
        <v>31</v>
      </c>
      <c r="L5" s="88">
        <v>31</v>
      </c>
      <c r="M5" s="88">
        <v>32</v>
      </c>
      <c r="N5" s="88">
        <v>33</v>
      </c>
      <c r="O5" s="88">
        <v>35</v>
      </c>
      <c r="P5" s="88"/>
      <c r="Q5" s="88"/>
      <c r="R5" s="88"/>
      <c r="S5" s="88"/>
      <c r="T5" s="88"/>
      <c r="U5" s="88"/>
      <c r="V5" s="88"/>
      <c r="W5" s="88"/>
      <c r="X5" s="88"/>
      <c r="Y5" s="970"/>
      <c r="Z5" s="88"/>
      <c r="AA5" s="88"/>
      <c r="AB5" s="1223"/>
      <c r="AC5" s="1223"/>
    </row>
    <row r="6" spans="1:29" ht="34.5" customHeight="1">
      <c r="A6" s="89" t="s">
        <v>348</v>
      </c>
      <c r="B6" s="90">
        <f>B5</f>
        <v>10</v>
      </c>
      <c r="C6" s="90">
        <f>C5+B6</f>
        <v>19</v>
      </c>
      <c r="D6" s="90">
        <f t="shared" ref="D6:O6" si="2">D5+C6</f>
        <v>30</v>
      </c>
      <c r="E6" s="90">
        <f t="shared" si="2"/>
        <v>50</v>
      </c>
      <c r="F6" s="90">
        <f t="shared" si="2"/>
        <v>71</v>
      </c>
      <c r="G6" s="90">
        <f t="shared" si="2"/>
        <v>91</v>
      </c>
      <c r="H6" s="90">
        <f t="shared" si="2"/>
        <v>115</v>
      </c>
      <c r="I6" s="90">
        <f t="shared" si="2"/>
        <v>139</v>
      </c>
      <c r="J6" s="90">
        <f t="shared" si="2"/>
        <v>163</v>
      </c>
      <c r="K6" s="90">
        <f t="shared" si="2"/>
        <v>194</v>
      </c>
      <c r="L6" s="90">
        <f t="shared" si="2"/>
        <v>225</v>
      </c>
      <c r="M6" s="90">
        <f t="shared" si="2"/>
        <v>257</v>
      </c>
      <c r="N6" s="90">
        <f t="shared" si="2"/>
        <v>290</v>
      </c>
      <c r="O6" s="90">
        <f t="shared" si="2"/>
        <v>325</v>
      </c>
      <c r="P6" s="90"/>
      <c r="Q6" s="90"/>
      <c r="R6" s="90"/>
      <c r="S6" s="90"/>
      <c r="T6" s="90"/>
      <c r="U6" s="90"/>
      <c r="V6" s="90"/>
      <c r="W6" s="90"/>
      <c r="X6" s="90"/>
      <c r="Y6" s="971"/>
      <c r="Z6" s="90"/>
      <c r="AA6" s="90"/>
      <c r="AB6" s="1223"/>
      <c r="AC6" s="1223"/>
    </row>
    <row r="7" spans="1:29" ht="34.5" customHeight="1">
      <c r="A7" s="89" t="s">
        <v>344</v>
      </c>
      <c r="B7" s="90"/>
      <c r="C7" s="90"/>
      <c r="D7" s="90"/>
      <c r="E7" s="90"/>
      <c r="F7" s="88"/>
      <c r="G7" s="88"/>
      <c r="H7" s="88"/>
      <c r="I7" s="88"/>
      <c r="J7" s="88"/>
      <c r="K7" s="88"/>
      <c r="L7" s="88"/>
      <c r="M7" s="88"/>
      <c r="N7" s="88"/>
      <c r="O7" s="88"/>
      <c r="P7" s="88">
        <v>28</v>
      </c>
      <c r="Q7" s="88">
        <v>28</v>
      </c>
      <c r="R7" s="88">
        <v>28</v>
      </c>
      <c r="S7" s="88">
        <v>28</v>
      </c>
      <c r="T7" s="88">
        <v>26</v>
      </c>
      <c r="U7" s="88">
        <v>25</v>
      </c>
      <c r="V7" s="88">
        <v>25</v>
      </c>
      <c r="W7" s="88">
        <v>24</v>
      </c>
      <c r="X7" s="88">
        <v>21</v>
      </c>
      <c r="Y7" s="970">
        <v>20</v>
      </c>
      <c r="Z7" s="88">
        <v>21</v>
      </c>
      <c r="AA7" s="90"/>
      <c r="AB7" s="1223"/>
      <c r="AC7" s="1223"/>
    </row>
    <row r="8" spans="1:29" ht="34.5" customHeight="1" thickBot="1">
      <c r="A8" s="91" t="s">
        <v>351</v>
      </c>
      <c r="B8" s="92"/>
      <c r="C8" s="92"/>
      <c r="D8" s="92">
        <v>1</v>
      </c>
      <c r="E8" s="92"/>
      <c r="F8" s="92"/>
      <c r="G8" s="92"/>
      <c r="H8" s="92"/>
      <c r="I8" s="92"/>
      <c r="J8" s="92"/>
      <c r="K8" s="92"/>
      <c r="L8" s="92"/>
      <c r="M8" s="92"/>
      <c r="N8" s="92"/>
      <c r="O8" s="92"/>
      <c r="P8" s="92"/>
      <c r="Q8" s="92"/>
      <c r="R8" s="92"/>
      <c r="S8" s="92"/>
      <c r="T8" s="92"/>
      <c r="U8" s="92"/>
      <c r="V8" s="92"/>
      <c r="W8" s="92"/>
      <c r="X8" s="92"/>
      <c r="Y8" s="972"/>
      <c r="Z8" s="92"/>
      <c r="AA8" s="92"/>
      <c r="AB8" s="1223"/>
      <c r="AC8" s="1223"/>
    </row>
    <row r="9" spans="1:29" ht="34.5" customHeight="1" thickTop="1">
      <c r="A9" s="2075" t="s">
        <v>728</v>
      </c>
      <c r="B9" s="2076"/>
      <c r="C9" s="2076"/>
      <c r="D9" s="2076"/>
      <c r="E9" s="2076"/>
      <c r="F9" s="2076"/>
      <c r="G9" s="2076"/>
      <c r="H9" s="2076"/>
      <c r="I9" s="2076"/>
      <c r="J9" s="2076"/>
      <c r="K9" s="2076"/>
      <c r="L9" s="2076"/>
      <c r="M9" s="2076"/>
      <c r="N9" s="2076"/>
      <c r="O9" s="2076"/>
      <c r="P9" s="2076"/>
      <c r="Q9" s="2076"/>
      <c r="R9" s="2076"/>
      <c r="S9" s="2076"/>
      <c r="T9" s="2076"/>
      <c r="U9" s="2076"/>
      <c r="V9" s="2076"/>
      <c r="W9" s="2076"/>
      <c r="X9" s="2076"/>
      <c r="Y9" s="2076"/>
      <c r="Z9" s="2076"/>
    </row>
    <row r="10" spans="1:29" ht="59.7" customHeight="1">
      <c r="A10" s="86" t="s">
        <v>43</v>
      </c>
      <c r="B10" s="762">
        <v>45904</v>
      </c>
      <c r="C10" s="762">
        <f t="shared" ref="C10:Z10" si="3">EOMONTH(B10,1)</f>
        <v>45961</v>
      </c>
      <c r="D10" s="762">
        <f t="shared" si="3"/>
        <v>45991</v>
      </c>
      <c r="E10" s="762">
        <f t="shared" si="3"/>
        <v>46022</v>
      </c>
      <c r="F10" s="762">
        <f t="shared" si="3"/>
        <v>46053</v>
      </c>
      <c r="G10" s="762">
        <f t="shared" si="3"/>
        <v>46081</v>
      </c>
      <c r="H10" s="762">
        <f>EOMONTH(G10,1)</f>
        <v>46112</v>
      </c>
      <c r="I10" s="762">
        <f t="shared" si="3"/>
        <v>46142</v>
      </c>
      <c r="J10" s="762">
        <f t="shared" si="3"/>
        <v>46173</v>
      </c>
      <c r="K10" s="762">
        <f t="shared" si="3"/>
        <v>46203</v>
      </c>
      <c r="L10" s="762">
        <f>EOMONTH(K10,1)</f>
        <v>46234</v>
      </c>
      <c r="M10" s="762">
        <f t="shared" si="3"/>
        <v>46265</v>
      </c>
      <c r="N10" s="762">
        <f t="shared" si="3"/>
        <v>46295</v>
      </c>
      <c r="O10" s="762">
        <f t="shared" si="3"/>
        <v>46326</v>
      </c>
      <c r="P10" s="762">
        <f t="shared" si="3"/>
        <v>46356</v>
      </c>
      <c r="Q10" s="762">
        <f t="shared" si="3"/>
        <v>46387</v>
      </c>
      <c r="R10" s="762">
        <f t="shared" si="3"/>
        <v>46418</v>
      </c>
      <c r="S10" s="762">
        <f t="shared" si="3"/>
        <v>46446</v>
      </c>
      <c r="T10" s="762">
        <f t="shared" si="3"/>
        <v>46477</v>
      </c>
      <c r="U10" s="762">
        <f t="shared" si="3"/>
        <v>46507</v>
      </c>
      <c r="V10" s="762">
        <f t="shared" si="3"/>
        <v>46538</v>
      </c>
      <c r="W10" s="762">
        <f t="shared" si="3"/>
        <v>46568</v>
      </c>
      <c r="X10" s="762">
        <f t="shared" si="3"/>
        <v>46599</v>
      </c>
      <c r="Y10" s="969">
        <f t="shared" si="3"/>
        <v>46630</v>
      </c>
      <c r="Z10" s="762">
        <f t="shared" si="3"/>
        <v>46660</v>
      </c>
      <c r="AA10" s="762"/>
      <c r="AB10" s="1222"/>
      <c r="AC10" s="1222"/>
    </row>
    <row r="11" spans="1:29" ht="34.5" customHeight="1">
      <c r="A11" s="87" t="s">
        <v>44</v>
      </c>
      <c r="B11" s="88">
        <v>18</v>
      </c>
      <c r="C11" s="88">
        <v>27</v>
      </c>
      <c r="D11" s="88">
        <v>36</v>
      </c>
      <c r="E11" s="88">
        <v>37</v>
      </c>
      <c r="F11" s="88">
        <v>50</v>
      </c>
      <c r="G11" s="88">
        <v>60</v>
      </c>
      <c r="H11" s="88">
        <v>47</v>
      </c>
      <c r="I11" s="88">
        <v>136</v>
      </c>
      <c r="J11" s="88">
        <v>89</v>
      </c>
      <c r="K11" s="88">
        <v>34</v>
      </c>
      <c r="L11" s="88">
        <v>9</v>
      </c>
      <c r="M11" s="88">
        <v>24</v>
      </c>
      <c r="N11" s="88">
        <v>57</v>
      </c>
      <c r="O11" s="88">
        <v>69</v>
      </c>
      <c r="P11" s="88">
        <v>63</v>
      </c>
      <c r="Q11" s="88">
        <v>76</v>
      </c>
      <c r="R11" s="88">
        <v>102</v>
      </c>
      <c r="S11" s="88">
        <v>121</v>
      </c>
      <c r="T11" s="88">
        <v>203</v>
      </c>
      <c r="U11" s="88">
        <v>197</v>
      </c>
      <c r="V11" s="88">
        <v>169</v>
      </c>
      <c r="W11" s="88">
        <v>134</v>
      </c>
      <c r="X11" s="88">
        <v>108</v>
      </c>
      <c r="Y11" s="970">
        <v>40</v>
      </c>
      <c r="Z11" s="88">
        <v>32</v>
      </c>
      <c r="AA11" s="88"/>
      <c r="AB11" s="1223"/>
      <c r="AC11" s="1223"/>
    </row>
    <row r="12" spans="1:29" ht="34.5" customHeight="1">
      <c r="A12" s="87" t="s">
        <v>347</v>
      </c>
      <c r="B12" s="88">
        <f>B11</f>
        <v>18</v>
      </c>
      <c r="C12" s="88">
        <f t="shared" ref="C12:Z12" si="4">B12+C11</f>
        <v>45</v>
      </c>
      <c r="D12" s="88">
        <f t="shared" ref="D12" si="5">C12+D11</f>
        <v>81</v>
      </c>
      <c r="E12" s="88">
        <f t="shared" ref="E12" si="6">D12+E11</f>
        <v>118</v>
      </c>
      <c r="F12" s="88">
        <f t="shared" ref="F12" si="7">E12+F11</f>
        <v>168</v>
      </c>
      <c r="G12" s="88">
        <f t="shared" ref="G12" si="8">F12+G11</f>
        <v>228</v>
      </c>
      <c r="H12" s="88">
        <f t="shared" ref="H12" si="9">G12+H11</f>
        <v>275</v>
      </c>
      <c r="I12" s="88">
        <f t="shared" ref="I12" si="10">H12+I11</f>
        <v>411</v>
      </c>
      <c r="J12" s="88">
        <f t="shared" ref="J12" si="11">I12+J11</f>
        <v>500</v>
      </c>
      <c r="K12" s="88">
        <f t="shared" ref="K12" si="12">J12+K11</f>
        <v>534</v>
      </c>
      <c r="L12" s="88">
        <f t="shared" ref="L12" si="13">K12+L11</f>
        <v>543</v>
      </c>
      <c r="M12" s="88">
        <f t="shared" ref="M12" si="14">L12+M11</f>
        <v>567</v>
      </c>
      <c r="N12" s="88">
        <f t="shared" ref="N12" si="15">M12+N11</f>
        <v>624</v>
      </c>
      <c r="O12" s="88">
        <f t="shared" ref="O12" si="16">N12+O11</f>
        <v>693</v>
      </c>
      <c r="P12" s="88">
        <f t="shared" ref="P12" si="17">O12+P11</f>
        <v>756</v>
      </c>
      <c r="Q12" s="88">
        <f t="shared" ref="Q12" si="18">P12+Q11</f>
        <v>832</v>
      </c>
      <c r="R12" s="88">
        <f t="shared" ref="R12" si="19">Q12+R11</f>
        <v>934</v>
      </c>
      <c r="S12" s="88">
        <f t="shared" ref="S12" si="20">R12+S11</f>
        <v>1055</v>
      </c>
      <c r="T12" s="88">
        <f t="shared" ref="T12" si="21">S12+T11</f>
        <v>1258</v>
      </c>
      <c r="U12" s="88">
        <f t="shared" ref="U12" si="22">T12+U11</f>
        <v>1455</v>
      </c>
      <c r="V12" s="88">
        <f t="shared" ref="V12" si="23">U12+V11</f>
        <v>1624</v>
      </c>
      <c r="W12" s="88">
        <f t="shared" ref="W12" si="24">V12+W11</f>
        <v>1758</v>
      </c>
      <c r="X12" s="88">
        <f t="shared" ref="X12" si="25">W12+X11</f>
        <v>1866</v>
      </c>
      <c r="Y12" s="88">
        <f t="shared" ref="Y12" si="26">X12+Y11</f>
        <v>1906</v>
      </c>
      <c r="Z12" s="88">
        <f t="shared" si="4"/>
        <v>1938</v>
      </c>
      <c r="AA12" s="88"/>
      <c r="AB12" s="1223"/>
      <c r="AC12" s="1223"/>
    </row>
    <row r="13" spans="1:29" ht="34.5" customHeight="1">
      <c r="A13" s="87" t="s">
        <v>45</v>
      </c>
      <c r="B13" s="88">
        <v>26</v>
      </c>
      <c r="C13" s="88">
        <v>37</v>
      </c>
      <c r="D13" s="88">
        <v>41</v>
      </c>
      <c r="E13" s="88">
        <v>63</v>
      </c>
      <c r="F13" s="88">
        <v>83</v>
      </c>
      <c r="G13" s="88">
        <v>83</v>
      </c>
      <c r="H13" s="88">
        <v>85</v>
      </c>
      <c r="I13" s="88">
        <v>92</v>
      </c>
      <c r="J13" s="88">
        <v>100</v>
      </c>
      <c r="K13" s="88">
        <v>172</v>
      </c>
      <c r="L13" s="88">
        <v>176</v>
      </c>
      <c r="M13" s="88">
        <v>188</v>
      </c>
      <c r="N13" s="88">
        <v>192</v>
      </c>
      <c r="O13" s="88">
        <v>162</v>
      </c>
      <c r="P13" s="88"/>
      <c r="Q13" s="88"/>
      <c r="R13" s="88"/>
      <c r="S13" s="88"/>
      <c r="T13" s="88"/>
      <c r="U13" s="88"/>
      <c r="V13" s="88"/>
      <c r="W13" s="88"/>
      <c r="X13" s="88"/>
      <c r="Y13" s="970"/>
      <c r="Z13" s="88"/>
      <c r="AA13" s="88"/>
      <c r="AB13" s="1223"/>
      <c r="AC13" s="1223"/>
    </row>
    <row r="14" spans="1:29" ht="34.5" customHeight="1">
      <c r="A14" s="89" t="s">
        <v>348</v>
      </c>
      <c r="B14" s="90">
        <f>B13</f>
        <v>26</v>
      </c>
      <c r="C14" s="90">
        <f t="shared" ref="C14:O14" si="27">C13+B14</f>
        <v>63</v>
      </c>
      <c r="D14" s="90">
        <f t="shared" si="27"/>
        <v>104</v>
      </c>
      <c r="E14" s="90">
        <f t="shared" si="27"/>
        <v>167</v>
      </c>
      <c r="F14" s="90">
        <f t="shared" si="27"/>
        <v>250</v>
      </c>
      <c r="G14" s="90">
        <f t="shared" si="27"/>
        <v>333</v>
      </c>
      <c r="H14" s="90">
        <f t="shared" si="27"/>
        <v>418</v>
      </c>
      <c r="I14" s="90">
        <f t="shared" si="27"/>
        <v>510</v>
      </c>
      <c r="J14" s="90">
        <f t="shared" si="27"/>
        <v>610</v>
      </c>
      <c r="K14" s="90">
        <f t="shared" si="27"/>
        <v>782</v>
      </c>
      <c r="L14" s="90">
        <f t="shared" si="27"/>
        <v>958</v>
      </c>
      <c r="M14" s="90">
        <f t="shared" si="27"/>
        <v>1146</v>
      </c>
      <c r="N14" s="90">
        <f t="shared" si="27"/>
        <v>1338</v>
      </c>
      <c r="O14" s="90">
        <f t="shared" si="27"/>
        <v>1500</v>
      </c>
      <c r="P14" s="90"/>
      <c r="Q14" s="90"/>
      <c r="R14" s="90"/>
      <c r="S14" s="90"/>
      <c r="T14" s="90"/>
      <c r="U14" s="90"/>
      <c r="V14" s="90"/>
      <c r="W14" s="90"/>
      <c r="X14" s="90"/>
      <c r="Y14" s="971"/>
      <c r="Z14" s="90"/>
      <c r="AA14" s="90"/>
      <c r="AB14" s="1223"/>
      <c r="AC14" s="1223"/>
    </row>
    <row r="15" spans="1:29" ht="34.5" customHeight="1">
      <c r="A15" s="89" t="s">
        <v>344</v>
      </c>
      <c r="B15" s="90"/>
      <c r="C15" s="90"/>
      <c r="D15" s="90"/>
      <c r="E15" s="90"/>
      <c r="F15" s="88"/>
      <c r="G15" s="88"/>
      <c r="H15" s="88"/>
      <c r="I15" s="88"/>
      <c r="J15" s="88"/>
      <c r="K15" s="88"/>
      <c r="L15" s="88"/>
      <c r="M15" s="88"/>
      <c r="N15" s="88"/>
      <c r="O15" s="88"/>
      <c r="P15" s="88">
        <v>63</v>
      </c>
      <c r="Q15" s="88">
        <v>76</v>
      </c>
      <c r="R15" s="88">
        <v>102</v>
      </c>
      <c r="S15" s="88">
        <v>121</v>
      </c>
      <c r="T15" s="88">
        <v>203</v>
      </c>
      <c r="U15" s="88">
        <v>197</v>
      </c>
      <c r="V15" s="88">
        <v>169</v>
      </c>
      <c r="W15" s="88">
        <v>134</v>
      </c>
      <c r="X15" s="88">
        <v>108</v>
      </c>
      <c r="Y15" s="970">
        <v>40</v>
      </c>
      <c r="Z15" s="88">
        <v>32</v>
      </c>
      <c r="AA15" s="90"/>
      <c r="AB15" s="1223"/>
      <c r="AC15" s="1223"/>
    </row>
    <row r="16" spans="1:29" ht="34.5" customHeight="1" thickBot="1">
      <c r="A16" s="91" t="s">
        <v>350</v>
      </c>
      <c r="B16" s="92"/>
      <c r="C16" s="92"/>
      <c r="D16" s="92"/>
      <c r="E16" s="92"/>
      <c r="F16" s="92"/>
      <c r="G16" s="92"/>
      <c r="H16" s="92"/>
      <c r="I16" s="92"/>
      <c r="J16" s="92"/>
      <c r="K16" s="92"/>
      <c r="L16" s="92"/>
      <c r="M16" s="92"/>
      <c r="N16" s="92"/>
      <c r="O16" s="92"/>
      <c r="P16" s="92"/>
      <c r="Q16" s="92"/>
      <c r="R16" s="92"/>
      <c r="S16" s="92"/>
      <c r="T16" s="92"/>
      <c r="U16" s="92"/>
      <c r="V16" s="92"/>
      <c r="W16" s="92"/>
      <c r="X16" s="92"/>
      <c r="Y16" s="92"/>
      <c r="Z16" s="92"/>
      <c r="AA16" s="92"/>
      <c r="AB16" s="1223"/>
      <c r="AC16" s="1223"/>
    </row>
    <row r="17" spans="1:48" ht="34.5" customHeight="1" thickTop="1">
      <c r="B17" s="764"/>
      <c r="C17" s="764"/>
      <c r="D17" s="764"/>
      <c r="E17" s="764"/>
      <c r="F17" s="764"/>
      <c r="G17" s="764"/>
      <c r="H17" s="764"/>
      <c r="I17" s="764"/>
      <c r="J17" s="764"/>
      <c r="K17" s="764"/>
      <c r="L17" s="764"/>
      <c r="M17" s="764"/>
      <c r="N17" s="764"/>
      <c r="O17" s="764"/>
      <c r="P17" s="764"/>
      <c r="Q17" s="764"/>
      <c r="R17" s="764"/>
      <c r="S17" s="764"/>
      <c r="T17" s="764"/>
      <c r="U17" s="764"/>
      <c r="V17" s="764"/>
      <c r="W17" s="764"/>
      <c r="X17" s="764"/>
      <c r="Y17" s="764"/>
      <c r="Z17" s="764"/>
      <c r="AA17" s="763"/>
      <c r="AB17" s="763"/>
      <c r="AC17" s="763"/>
      <c r="AD17" s="763"/>
      <c r="AE17" s="763"/>
      <c r="AF17" s="763"/>
      <c r="AG17" s="763"/>
      <c r="AH17" s="763"/>
      <c r="AI17" s="763"/>
      <c r="AJ17" s="763"/>
      <c r="AK17" s="763"/>
      <c r="AL17" s="763"/>
      <c r="AM17" s="763"/>
      <c r="AN17" s="763"/>
      <c r="AO17" s="763"/>
      <c r="AP17" s="763"/>
      <c r="AQ17" s="763"/>
      <c r="AR17" s="763"/>
    </row>
    <row r="18" spans="1:48" ht="34.5" customHeight="1">
      <c r="A18" s="2081" t="s">
        <v>352</v>
      </c>
      <c r="B18" s="2082"/>
      <c r="C18" s="2082"/>
      <c r="D18" s="2082"/>
      <c r="E18" s="2082"/>
      <c r="F18" s="2082"/>
      <c r="G18" s="2082"/>
      <c r="H18" s="2082"/>
      <c r="I18" s="2083"/>
      <c r="AK18" s="2088" t="s">
        <v>6</v>
      </c>
      <c r="AL18" s="2089"/>
      <c r="AM18" s="2087">
        <f>EOMONTH('General Information'!$L$1,0)</f>
        <v>46326</v>
      </c>
      <c r="AN18" s="2087"/>
      <c r="AO18" s="2087"/>
      <c r="AP18" s="2087"/>
      <c r="AQ18" s="2086">
        <f>EOMONTH(AM18,1)</f>
        <v>46356</v>
      </c>
      <c r="AR18" s="2086"/>
      <c r="AS18" s="2086"/>
    </row>
    <row r="19" spans="1:48" ht="34.5" customHeight="1">
      <c r="A19" s="94" t="s">
        <v>15</v>
      </c>
      <c r="B19" s="2064" t="s">
        <v>12</v>
      </c>
      <c r="C19" s="2064"/>
      <c r="D19" s="2064" t="s">
        <v>28</v>
      </c>
      <c r="E19" s="2064"/>
      <c r="F19" s="2064" t="s">
        <v>346</v>
      </c>
      <c r="G19" s="2064"/>
      <c r="H19" s="2064" t="s">
        <v>353</v>
      </c>
      <c r="I19" s="2065"/>
      <c r="AM19" s="763"/>
      <c r="AN19" s="763"/>
      <c r="AO19" s="763"/>
      <c r="AP19" s="763"/>
      <c r="AQ19" s="763"/>
      <c r="AR19" s="763"/>
    </row>
    <row r="20" spans="1:48" ht="34.5" customHeight="1">
      <c r="A20" s="93">
        <f>M3</f>
        <v>28</v>
      </c>
      <c r="B20" s="2063">
        <f>M5</f>
        <v>32</v>
      </c>
      <c r="C20" s="2063"/>
      <c r="D20" s="2079">
        <f>B20-A20</f>
        <v>4</v>
      </c>
      <c r="E20" s="2079"/>
      <c r="F20" s="2063">
        <f>HLOOKUP($AQ$18,$B$2:$AA$7,6,FALSE)</f>
        <v>28</v>
      </c>
      <c r="G20" s="2080"/>
      <c r="H20" s="2063">
        <v>1</v>
      </c>
      <c r="I20" s="2080"/>
      <c r="AM20" s="763"/>
      <c r="AN20" s="763"/>
      <c r="AO20" s="763"/>
      <c r="AP20" s="763"/>
      <c r="AQ20" s="763"/>
      <c r="AR20" s="763"/>
    </row>
    <row r="21" spans="1:48">
      <c r="A21" s="763"/>
      <c r="B21" s="763"/>
      <c r="C21" s="763"/>
      <c r="D21" s="763"/>
      <c r="E21" s="763"/>
      <c r="F21" s="763"/>
      <c r="G21" s="763"/>
      <c r="H21" s="763"/>
      <c r="I21" s="763"/>
      <c r="J21" s="763"/>
      <c r="K21" s="763"/>
      <c r="L21" s="763"/>
      <c r="M21" s="763"/>
      <c r="N21" s="763"/>
      <c r="O21" s="763"/>
      <c r="P21" s="763"/>
      <c r="Q21" s="763"/>
      <c r="R21" s="763"/>
      <c r="S21" s="763"/>
      <c r="T21" s="763"/>
      <c r="U21" s="763"/>
      <c r="V21" s="763"/>
      <c r="W21" s="763"/>
      <c r="X21" s="763"/>
      <c r="Y21" s="763"/>
      <c r="Z21" s="763"/>
      <c r="AA21" s="763"/>
      <c r="AB21" s="763"/>
      <c r="AC21" s="763"/>
      <c r="AD21" s="763"/>
      <c r="AE21" s="763"/>
      <c r="AF21" s="763"/>
      <c r="AG21" s="763"/>
      <c r="AH21" s="763"/>
      <c r="AI21" s="763"/>
      <c r="AJ21" s="763"/>
      <c r="AK21" s="763"/>
      <c r="AL21" s="763"/>
      <c r="AM21" s="763"/>
      <c r="AN21" s="763"/>
      <c r="AO21" s="763"/>
      <c r="AP21" s="763"/>
      <c r="AQ21" s="763"/>
      <c r="AR21" s="763"/>
    </row>
    <row r="22" spans="1:48" ht="34.950000000000003" customHeight="1">
      <c r="A22" s="2081" t="s">
        <v>349</v>
      </c>
      <c r="B22" s="2082"/>
      <c r="C22" s="2082"/>
      <c r="D22" s="2082"/>
      <c r="E22" s="2082"/>
      <c r="F22" s="2082"/>
      <c r="G22" s="2082"/>
      <c r="H22" s="2082"/>
      <c r="I22" s="2083"/>
      <c r="J22" s="763"/>
      <c r="L22" s="2059" t="s">
        <v>406</v>
      </c>
      <c r="M22" s="2060"/>
      <c r="N22" s="2060"/>
      <c r="O22" s="2060"/>
      <c r="P22" s="2060"/>
      <c r="Q22" s="2060"/>
      <c r="R22" s="2060"/>
      <c r="S22" s="2060"/>
      <c r="T22" s="2060"/>
      <c r="U22" s="2060"/>
      <c r="V22" s="2060"/>
      <c r="W22" s="2060"/>
      <c r="X22" s="2060"/>
      <c r="Y22" s="2060"/>
      <c r="Z22" s="2060"/>
      <c r="AA22" s="2060"/>
      <c r="AB22" s="2060"/>
      <c r="AC22" s="2060"/>
      <c r="AD22" s="2060"/>
      <c r="AE22" s="2060"/>
      <c r="AF22" s="2060"/>
      <c r="AG22" s="2060"/>
      <c r="AH22" s="2060"/>
      <c r="AI22" s="2060"/>
      <c r="AJ22" s="2060"/>
      <c r="AK22" s="2060"/>
      <c r="AO22" s="763"/>
      <c r="AP22" s="763"/>
      <c r="AQ22" s="763"/>
      <c r="AR22" s="763"/>
    </row>
    <row r="23" spans="1:48" ht="39.450000000000003" customHeight="1">
      <c r="A23" s="94" t="s">
        <v>15</v>
      </c>
      <c r="B23" s="2064" t="s">
        <v>12</v>
      </c>
      <c r="C23" s="2064"/>
      <c r="D23" s="2064" t="s">
        <v>28</v>
      </c>
      <c r="E23" s="2064"/>
      <c r="F23" s="2064" t="s">
        <v>346</v>
      </c>
      <c r="G23" s="2064"/>
      <c r="H23" s="2064" t="s">
        <v>353</v>
      </c>
      <c r="I23" s="2065"/>
      <c r="J23" s="763"/>
      <c r="L23" s="2095" t="s">
        <v>407</v>
      </c>
      <c r="M23" s="2065"/>
      <c r="N23" s="2064" t="s">
        <v>401</v>
      </c>
      <c r="O23" s="2065"/>
      <c r="P23" s="2064" t="s">
        <v>1066</v>
      </c>
      <c r="Q23" s="2065"/>
      <c r="R23" s="2064" t="s">
        <v>402</v>
      </c>
      <c r="S23" s="2065"/>
      <c r="T23" s="2064" t="s">
        <v>403</v>
      </c>
      <c r="U23" s="2065"/>
      <c r="V23" s="2064" t="s">
        <v>1451</v>
      </c>
      <c r="W23" s="2065"/>
      <c r="X23" s="2064" t="s">
        <v>404</v>
      </c>
      <c r="Y23" s="2065"/>
      <c r="Z23" s="2064" t="s">
        <v>1062</v>
      </c>
      <c r="AA23" s="2065"/>
      <c r="AB23" s="2061" t="s">
        <v>1276</v>
      </c>
      <c r="AC23" s="2062"/>
      <c r="AD23" s="2061" t="s">
        <v>1341</v>
      </c>
      <c r="AE23" s="2062"/>
      <c r="AF23" s="2061" t="s">
        <v>405</v>
      </c>
      <c r="AG23" s="2062"/>
      <c r="AH23" s="2084" t="s">
        <v>5</v>
      </c>
      <c r="AI23" s="2085"/>
      <c r="AJ23" s="2084"/>
      <c r="AK23" s="2085"/>
      <c r="AS23" s="763"/>
      <c r="AT23" s="763"/>
      <c r="AU23" s="763"/>
      <c r="AV23" s="763"/>
    </row>
    <row r="24" spans="1:48" ht="44.7" customHeight="1">
      <c r="A24" s="93">
        <f>N11</f>
        <v>57</v>
      </c>
      <c r="B24" s="2063">
        <f>N13</f>
        <v>192</v>
      </c>
      <c r="C24" s="2063"/>
      <c r="D24" s="2079">
        <f>B24-A24</f>
        <v>135</v>
      </c>
      <c r="E24" s="2079"/>
      <c r="F24" s="2063">
        <f>HLOOKUP($AQ$18,$B$10:$AA$15,6,FALSE)</f>
        <v>63</v>
      </c>
      <c r="G24" s="2080"/>
      <c r="H24" s="2063">
        <f>HLOOKUP($AM$18,$B$10:$AA$16,7,FALSE)</f>
        <v>0</v>
      </c>
      <c r="I24" s="2080"/>
      <c r="J24" s="763"/>
      <c r="K24" s="763"/>
      <c r="L24" s="2070" t="s">
        <v>2</v>
      </c>
      <c r="M24" s="2071"/>
      <c r="N24" s="2063">
        <v>13</v>
      </c>
      <c r="O24" s="2063"/>
      <c r="P24" s="2063">
        <v>1</v>
      </c>
      <c r="Q24" s="2063"/>
      <c r="R24" s="2063"/>
      <c r="S24" s="2063"/>
      <c r="T24" s="2063">
        <v>5</v>
      </c>
      <c r="U24" s="2063"/>
      <c r="V24" s="2063">
        <v>19</v>
      </c>
      <c r="W24" s="2063"/>
      <c r="X24" s="2063"/>
      <c r="Y24" s="2063"/>
      <c r="Z24" s="2063">
        <v>18</v>
      </c>
      <c r="AA24" s="2063"/>
      <c r="AB24" s="2063"/>
      <c r="AC24" s="2063"/>
      <c r="AD24" s="2063">
        <v>1</v>
      </c>
      <c r="AE24" s="2063"/>
      <c r="AF24" s="2063">
        <v>28</v>
      </c>
      <c r="AG24" s="2063"/>
      <c r="AH24" s="2077">
        <f>SUM(L24:AG24)</f>
        <v>85</v>
      </c>
      <c r="AI24" s="2078"/>
      <c r="AJ24" s="2077"/>
      <c r="AK24" s="2078"/>
      <c r="AM24" s="4">
        <v>110</v>
      </c>
      <c r="AS24" s="763"/>
      <c r="AT24" s="763"/>
      <c r="AU24" s="763"/>
      <c r="AV24" s="763"/>
    </row>
    <row r="25" spans="1:48" ht="40.200000000000003" customHeight="1">
      <c r="A25" s="763"/>
      <c r="B25" s="763"/>
      <c r="C25" s="763"/>
      <c r="D25" s="763"/>
      <c r="E25" s="763"/>
      <c r="F25" s="763"/>
      <c r="G25" s="763"/>
      <c r="H25" s="763"/>
      <c r="I25" s="763"/>
      <c r="J25" s="763"/>
      <c r="K25" s="763"/>
      <c r="L25" s="2068" t="s">
        <v>12</v>
      </c>
      <c r="M25" s="2069"/>
      <c r="N25" s="2063">
        <v>70</v>
      </c>
      <c r="O25" s="2063"/>
      <c r="P25" s="2063">
        <v>0</v>
      </c>
      <c r="Q25" s="2063"/>
      <c r="R25" s="2063">
        <v>15</v>
      </c>
      <c r="S25" s="2063"/>
      <c r="T25" s="2063">
        <v>13</v>
      </c>
      <c r="U25" s="2063"/>
      <c r="V25" s="2063">
        <v>38</v>
      </c>
      <c r="W25" s="2063"/>
      <c r="X25" s="2063">
        <v>6</v>
      </c>
      <c r="Y25" s="2063"/>
      <c r="Z25" s="2063">
        <v>19</v>
      </c>
      <c r="AA25" s="2063"/>
      <c r="AB25" s="2063">
        <v>0</v>
      </c>
      <c r="AC25" s="2063"/>
      <c r="AD25" s="2063">
        <v>1</v>
      </c>
      <c r="AE25" s="2063"/>
      <c r="AF25" s="2063">
        <v>35</v>
      </c>
      <c r="AG25" s="2063"/>
      <c r="AH25" s="2077">
        <f>SUM(L25:AG25)</f>
        <v>197</v>
      </c>
      <c r="AI25" s="2078"/>
      <c r="AJ25" s="2077"/>
      <c r="AK25" s="2078"/>
      <c r="AS25" s="763"/>
      <c r="AT25" s="763"/>
      <c r="AU25" s="763"/>
      <c r="AV25" s="763"/>
    </row>
    <row r="26" spans="1:48">
      <c r="A26" s="763"/>
      <c r="B26" s="763"/>
      <c r="C26" s="763"/>
      <c r="D26" s="763"/>
      <c r="E26" s="763"/>
      <c r="F26" s="763"/>
      <c r="G26" s="763"/>
      <c r="H26" s="763"/>
      <c r="I26" s="763"/>
      <c r="J26" s="763"/>
      <c r="K26" s="763"/>
      <c r="L26" s="763"/>
      <c r="M26" s="763"/>
      <c r="N26" s="763"/>
      <c r="O26" s="763"/>
      <c r="P26" s="763"/>
      <c r="Q26" s="763"/>
      <c r="R26" s="763"/>
      <c r="S26" s="763"/>
      <c r="T26" s="763"/>
      <c r="U26" s="763"/>
      <c r="V26" s="763"/>
      <c r="W26" s="763"/>
      <c r="X26" s="763"/>
      <c r="Y26" s="763"/>
      <c r="Z26" s="763"/>
      <c r="AA26" s="763"/>
      <c r="AB26" s="763"/>
      <c r="AC26" s="763"/>
      <c r="AO26" s="763"/>
      <c r="AP26" s="763"/>
      <c r="AQ26" s="763"/>
      <c r="AR26" s="763"/>
    </row>
    <row r="27" spans="1:48">
      <c r="A27" s="763"/>
      <c r="B27" s="763"/>
      <c r="C27" s="763"/>
      <c r="D27" s="763"/>
      <c r="E27" s="763"/>
      <c r="F27" s="763"/>
      <c r="G27" s="763"/>
      <c r="H27" s="763"/>
      <c r="I27" s="763"/>
      <c r="J27" s="763"/>
      <c r="K27" s="763"/>
      <c r="L27" s="763"/>
      <c r="M27" s="763"/>
      <c r="N27" s="763"/>
      <c r="O27" s="763"/>
      <c r="P27" s="763"/>
      <c r="Q27" s="763"/>
      <c r="R27" s="763"/>
      <c r="S27" s="763"/>
      <c r="T27" s="763"/>
      <c r="U27" s="763"/>
      <c r="V27" s="763"/>
      <c r="W27" s="763"/>
      <c r="X27" s="763"/>
      <c r="Y27" s="763"/>
      <c r="Z27" s="763"/>
      <c r="AA27" s="763"/>
      <c r="AB27" s="763"/>
      <c r="AC27" s="763"/>
      <c r="AD27" s="763"/>
      <c r="AE27" s="763"/>
      <c r="AF27" s="763"/>
      <c r="AG27" s="763"/>
      <c r="AH27" s="763"/>
      <c r="AI27" s="763"/>
      <c r="AJ27" s="763"/>
      <c r="AK27" s="763"/>
      <c r="AL27" s="763"/>
      <c r="AM27" s="763"/>
      <c r="AN27" s="763"/>
      <c r="AO27" s="763"/>
      <c r="AP27" s="763"/>
      <c r="AQ27" s="763"/>
      <c r="AR27" s="763"/>
    </row>
    <row r="28" spans="1:48">
      <c r="A28" s="763"/>
      <c r="B28" s="763"/>
      <c r="C28" s="763"/>
      <c r="D28" s="763"/>
      <c r="E28" s="763"/>
      <c r="F28" s="763"/>
      <c r="G28" s="763"/>
      <c r="H28" s="763"/>
      <c r="I28" s="763"/>
      <c r="J28" s="763"/>
      <c r="K28" s="763"/>
      <c r="L28" s="763"/>
      <c r="M28" s="763"/>
      <c r="N28" s="763"/>
      <c r="O28" s="763"/>
      <c r="P28" s="763"/>
      <c r="Q28" s="763"/>
      <c r="R28" s="763"/>
      <c r="S28" s="763"/>
      <c r="T28" s="763"/>
      <c r="U28" s="763"/>
      <c r="V28" s="763"/>
      <c r="W28" s="763"/>
      <c r="X28" s="763"/>
      <c r="Y28" s="763"/>
      <c r="Z28" s="763"/>
      <c r="AA28" s="763"/>
      <c r="AB28" s="763"/>
      <c r="AC28" s="763"/>
      <c r="AD28" s="763"/>
      <c r="AE28" s="763"/>
      <c r="AF28" s="763"/>
      <c r="AG28" s="763"/>
      <c r="AH28" s="763"/>
      <c r="AI28" s="763"/>
      <c r="AJ28" s="763"/>
      <c r="AK28" s="763"/>
      <c r="AL28" s="763"/>
      <c r="AM28" s="763"/>
      <c r="AN28" s="763"/>
      <c r="AO28" s="763"/>
      <c r="AP28" s="763"/>
      <c r="AQ28" s="763"/>
      <c r="AR28" s="763"/>
    </row>
    <row r="29" spans="1:48">
      <c r="A29" s="763"/>
      <c r="B29" s="763"/>
      <c r="C29" s="763"/>
      <c r="D29" s="763"/>
      <c r="E29" s="763"/>
      <c r="F29" s="763"/>
      <c r="G29" s="763"/>
      <c r="H29" s="763"/>
      <c r="I29" s="763"/>
      <c r="J29" s="763"/>
      <c r="K29" s="763"/>
      <c r="L29" s="763"/>
      <c r="M29" s="763"/>
      <c r="N29" s="763"/>
      <c r="O29" s="763"/>
      <c r="P29" s="763"/>
      <c r="Q29" s="763"/>
      <c r="R29" s="763"/>
      <c r="S29" s="763"/>
      <c r="T29" s="763"/>
      <c r="U29" s="763"/>
      <c r="V29" s="763"/>
      <c r="W29" s="763"/>
      <c r="X29" s="763"/>
      <c r="Y29" s="763"/>
      <c r="Z29" s="763"/>
      <c r="AA29" s="763"/>
      <c r="AB29" s="763"/>
      <c r="AC29" s="763"/>
      <c r="AD29" s="763"/>
      <c r="AE29" s="763"/>
      <c r="AF29" s="763"/>
      <c r="AG29" s="763"/>
      <c r="AH29" s="763"/>
      <c r="AI29" s="763"/>
      <c r="AJ29" s="763"/>
      <c r="AK29" s="763"/>
      <c r="AL29" s="763"/>
      <c r="AM29" s="763"/>
      <c r="AN29" s="763"/>
      <c r="AO29" s="763"/>
      <c r="AP29" s="763"/>
      <c r="AQ29" s="763"/>
      <c r="AR29" s="763"/>
    </row>
    <row r="30" spans="1:48">
      <c r="A30" s="763"/>
      <c r="B30" s="763"/>
      <c r="C30" s="763"/>
      <c r="D30" s="763"/>
      <c r="E30" s="763"/>
      <c r="F30" s="763"/>
      <c r="G30" s="763"/>
      <c r="H30" s="763"/>
      <c r="I30" s="763"/>
      <c r="J30" s="763"/>
      <c r="K30" s="763"/>
      <c r="L30" s="763"/>
      <c r="M30" s="763"/>
      <c r="N30" s="763"/>
      <c r="O30" s="763"/>
      <c r="P30" s="763"/>
      <c r="Q30" s="763"/>
      <c r="R30" s="763"/>
      <c r="S30" s="763"/>
      <c r="T30" s="763"/>
      <c r="U30" s="763"/>
      <c r="V30" s="763"/>
      <c r="W30" s="763"/>
      <c r="X30" s="763"/>
      <c r="Y30" s="763"/>
      <c r="Z30" s="763"/>
      <c r="AA30" s="763"/>
      <c r="AB30" s="763"/>
      <c r="AC30" s="763"/>
      <c r="AD30" s="763"/>
      <c r="AE30" s="763"/>
      <c r="AF30" s="763"/>
      <c r="AG30" s="763"/>
      <c r="AH30" s="763"/>
      <c r="AI30" s="763"/>
      <c r="AJ30" s="763"/>
      <c r="AK30" s="763"/>
      <c r="AL30" s="763"/>
      <c r="AM30" s="763"/>
      <c r="AN30" s="763"/>
      <c r="AO30" s="763"/>
      <c r="AP30" s="763"/>
      <c r="AQ30" s="763"/>
      <c r="AR30" s="763"/>
    </row>
    <row r="31" spans="1:48">
      <c r="A31" s="763"/>
      <c r="B31" s="763"/>
      <c r="C31" s="763"/>
      <c r="D31" s="763"/>
      <c r="E31" s="763"/>
      <c r="F31" s="763"/>
      <c r="G31" s="763"/>
      <c r="H31" s="763"/>
      <c r="I31" s="763"/>
      <c r="J31" s="763"/>
      <c r="K31" s="763"/>
      <c r="L31" s="763"/>
      <c r="M31" s="763"/>
      <c r="N31" s="763"/>
      <c r="O31" s="763"/>
      <c r="P31" s="763"/>
      <c r="Q31" s="763"/>
      <c r="R31" s="763"/>
      <c r="S31" s="763"/>
      <c r="T31" s="763"/>
      <c r="U31" s="763"/>
      <c r="V31" s="763"/>
      <c r="W31" s="763"/>
      <c r="X31" s="763"/>
      <c r="Y31" s="763"/>
      <c r="Z31" s="763"/>
      <c r="AA31" s="763"/>
      <c r="AB31" s="763"/>
      <c r="AC31" s="763"/>
      <c r="AD31" s="763"/>
      <c r="AE31" s="763"/>
      <c r="AF31" s="763"/>
      <c r="AG31" s="763"/>
      <c r="AH31" s="763"/>
      <c r="AI31" s="763"/>
      <c r="AJ31" s="763"/>
      <c r="AK31" s="763"/>
      <c r="AL31" s="763"/>
      <c r="AM31" s="763"/>
      <c r="AN31" s="763"/>
      <c r="AO31" s="763"/>
      <c r="AP31" s="763"/>
      <c r="AQ31" s="763"/>
      <c r="AR31" s="763"/>
    </row>
    <row r="32" spans="1:48" ht="34.5" customHeight="1">
      <c r="A32" s="2092" t="s">
        <v>345</v>
      </c>
      <c r="B32" s="2093"/>
      <c r="C32" s="2093"/>
      <c r="D32" s="2093"/>
      <c r="E32" s="2093"/>
      <c r="F32" s="2093"/>
      <c r="G32" s="2093"/>
      <c r="H32" s="2093"/>
      <c r="I32" s="2093"/>
      <c r="J32" s="2093"/>
      <c r="K32" s="2093"/>
      <c r="L32" s="2093"/>
      <c r="M32" s="2093"/>
      <c r="N32" s="2093"/>
      <c r="O32" s="2093"/>
      <c r="P32" s="2093"/>
      <c r="Q32" s="2093"/>
      <c r="R32" s="2093"/>
      <c r="S32" s="2093"/>
      <c r="T32" s="2093"/>
      <c r="U32" s="2093"/>
      <c r="V32" s="2093"/>
      <c r="W32" s="2093"/>
      <c r="X32" s="2093"/>
      <c r="Y32" s="2093"/>
      <c r="Z32" s="2093"/>
    </row>
    <row r="33" spans="1:44" ht="67.95" customHeight="1">
      <c r="A33" s="86" t="s">
        <v>43</v>
      </c>
      <c r="B33" s="762">
        <v>45904</v>
      </c>
      <c r="C33" s="762">
        <f t="shared" ref="C33:Z33" si="28">EOMONTH(B33,1)</f>
        <v>45961</v>
      </c>
      <c r="D33" s="762">
        <f t="shared" si="28"/>
        <v>45991</v>
      </c>
      <c r="E33" s="762">
        <f t="shared" si="28"/>
        <v>46022</v>
      </c>
      <c r="F33" s="762">
        <f t="shared" si="28"/>
        <v>46053</v>
      </c>
      <c r="G33" s="762">
        <f t="shared" si="28"/>
        <v>46081</v>
      </c>
      <c r="H33" s="762">
        <f>EOMONTH(G33,1)</f>
        <v>46112</v>
      </c>
      <c r="I33" s="762">
        <f t="shared" si="28"/>
        <v>46142</v>
      </c>
      <c r="J33" s="762">
        <f t="shared" si="28"/>
        <v>46173</v>
      </c>
      <c r="K33" s="762">
        <f t="shared" si="28"/>
        <v>46203</v>
      </c>
      <c r="L33" s="762">
        <f>EOMONTH(K33,1)</f>
        <v>46234</v>
      </c>
      <c r="M33" s="762">
        <f t="shared" si="28"/>
        <v>46265</v>
      </c>
      <c r="N33" s="762">
        <f t="shared" si="28"/>
        <v>46295</v>
      </c>
      <c r="O33" s="762">
        <f t="shared" si="28"/>
        <v>46326</v>
      </c>
      <c r="P33" s="762">
        <f t="shared" si="28"/>
        <v>46356</v>
      </c>
      <c r="Q33" s="762">
        <f t="shared" si="28"/>
        <v>46387</v>
      </c>
      <c r="R33" s="762">
        <f t="shared" si="28"/>
        <v>46418</v>
      </c>
      <c r="S33" s="762">
        <f t="shared" si="28"/>
        <v>46446</v>
      </c>
      <c r="T33" s="762">
        <f t="shared" si="28"/>
        <v>46477</v>
      </c>
      <c r="U33" s="762">
        <f t="shared" si="28"/>
        <v>46507</v>
      </c>
      <c r="V33" s="762">
        <f t="shared" si="28"/>
        <v>46538</v>
      </c>
      <c r="W33" s="762">
        <f t="shared" si="28"/>
        <v>46568</v>
      </c>
      <c r="X33" s="762">
        <f t="shared" si="28"/>
        <v>46599</v>
      </c>
      <c r="Y33" s="969">
        <f t="shared" si="28"/>
        <v>46630</v>
      </c>
      <c r="Z33" s="762">
        <f t="shared" si="28"/>
        <v>46660</v>
      </c>
      <c r="AA33" s="762"/>
      <c r="AB33" s="1222"/>
      <c r="AC33" s="1222"/>
    </row>
    <row r="34" spans="1:44" ht="40.5" customHeight="1">
      <c r="A34" s="87" t="s">
        <v>44</v>
      </c>
      <c r="B34" s="88">
        <v>16</v>
      </c>
      <c r="C34" s="88">
        <v>24</v>
      </c>
      <c r="D34" s="88">
        <v>31</v>
      </c>
      <c r="E34" s="88">
        <v>27</v>
      </c>
      <c r="F34" s="88">
        <v>39</v>
      </c>
      <c r="G34" s="88">
        <v>49</v>
      </c>
      <c r="H34" s="88">
        <v>31</v>
      </c>
      <c r="I34" s="88">
        <v>71</v>
      </c>
      <c r="J34" s="88">
        <v>43</v>
      </c>
      <c r="K34" s="88">
        <v>22</v>
      </c>
      <c r="L34" s="88">
        <v>8</v>
      </c>
      <c r="M34" s="88">
        <v>17</v>
      </c>
      <c r="N34" s="88">
        <v>38</v>
      </c>
      <c r="O34" s="88">
        <v>32</v>
      </c>
      <c r="P34" s="88">
        <v>29</v>
      </c>
      <c r="Q34" s="88">
        <v>45</v>
      </c>
      <c r="R34" s="88">
        <v>57</v>
      </c>
      <c r="S34" s="88">
        <v>68</v>
      </c>
      <c r="T34" s="88">
        <v>94</v>
      </c>
      <c r="U34" s="88">
        <v>71</v>
      </c>
      <c r="V34" s="88">
        <v>46</v>
      </c>
      <c r="W34" s="88">
        <v>36</v>
      </c>
      <c r="X34" s="88">
        <v>32</v>
      </c>
      <c r="Y34" s="970">
        <v>15</v>
      </c>
      <c r="Z34" s="88">
        <v>5</v>
      </c>
      <c r="AA34" s="88"/>
      <c r="AB34" s="1223"/>
      <c r="AC34" s="1223"/>
    </row>
    <row r="35" spans="1:44" ht="40.5" customHeight="1">
      <c r="A35" s="87" t="s">
        <v>347</v>
      </c>
      <c r="B35" s="88">
        <f>B34</f>
        <v>16</v>
      </c>
      <c r="C35" s="88">
        <f>B35+C34</f>
        <v>40</v>
      </c>
      <c r="D35" s="88">
        <f t="shared" ref="D35:Z35" si="29">C35+D34</f>
        <v>71</v>
      </c>
      <c r="E35" s="88">
        <f t="shared" si="29"/>
        <v>98</v>
      </c>
      <c r="F35" s="88">
        <f t="shared" si="29"/>
        <v>137</v>
      </c>
      <c r="G35" s="88">
        <f t="shared" si="29"/>
        <v>186</v>
      </c>
      <c r="H35" s="88">
        <f t="shared" si="29"/>
        <v>217</v>
      </c>
      <c r="I35" s="88">
        <f t="shared" si="29"/>
        <v>288</v>
      </c>
      <c r="J35" s="88">
        <f t="shared" si="29"/>
        <v>331</v>
      </c>
      <c r="K35" s="88">
        <f t="shared" si="29"/>
        <v>353</v>
      </c>
      <c r="L35" s="88">
        <f t="shared" si="29"/>
        <v>361</v>
      </c>
      <c r="M35" s="88">
        <f t="shared" si="29"/>
        <v>378</v>
      </c>
      <c r="N35" s="88">
        <f t="shared" si="29"/>
        <v>416</v>
      </c>
      <c r="O35" s="88">
        <f t="shared" si="29"/>
        <v>448</v>
      </c>
      <c r="P35" s="88">
        <f t="shared" si="29"/>
        <v>477</v>
      </c>
      <c r="Q35" s="88">
        <f t="shared" si="29"/>
        <v>522</v>
      </c>
      <c r="R35" s="88">
        <f t="shared" si="29"/>
        <v>579</v>
      </c>
      <c r="S35" s="88">
        <f t="shared" si="29"/>
        <v>647</v>
      </c>
      <c r="T35" s="88">
        <f t="shared" si="29"/>
        <v>741</v>
      </c>
      <c r="U35" s="88">
        <f t="shared" si="29"/>
        <v>812</v>
      </c>
      <c r="V35" s="88">
        <f t="shared" si="29"/>
        <v>858</v>
      </c>
      <c r="W35" s="88">
        <f t="shared" si="29"/>
        <v>894</v>
      </c>
      <c r="X35" s="88">
        <f t="shared" si="29"/>
        <v>926</v>
      </c>
      <c r="Y35" s="88">
        <f t="shared" si="29"/>
        <v>941</v>
      </c>
      <c r="Z35" s="88">
        <f t="shared" si="29"/>
        <v>946</v>
      </c>
      <c r="AA35" s="88"/>
      <c r="AB35" s="1223"/>
      <c r="AC35" s="1223"/>
    </row>
    <row r="36" spans="1:44" ht="28.5" customHeight="1">
      <c r="A36" s="87" t="s">
        <v>45</v>
      </c>
      <c r="B36" s="88">
        <v>27</v>
      </c>
      <c r="C36" s="88">
        <v>31</v>
      </c>
      <c r="D36" s="88">
        <v>35</v>
      </c>
      <c r="E36" s="88">
        <v>53</v>
      </c>
      <c r="F36" s="88">
        <v>63</v>
      </c>
      <c r="G36" s="88">
        <v>60</v>
      </c>
      <c r="H36" s="88">
        <v>59</v>
      </c>
      <c r="I36" s="88">
        <v>59</v>
      </c>
      <c r="J36" s="88">
        <v>58</v>
      </c>
      <c r="K36" s="88">
        <v>73</v>
      </c>
      <c r="L36" s="88">
        <v>75</v>
      </c>
      <c r="M36" s="88">
        <v>75</v>
      </c>
      <c r="N36" s="88">
        <v>70</v>
      </c>
      <c r="O36" s="88">
        <v>59</v>
      </c>
      <c r="P36" s="88"/>
      <c r="Q36" s="88"/>
      <c r="R36" s="88"/>
      <c r="S36" s="88"/>
      <c r="T36" s="88"/>
      <c r="U36" s="88"/>
      <c r="V36" s="88"/>
      <c r="W36" s="88"/>
      <c r="X36" s="88"/>
      <c r="Y36" s="970"/>
      <c r="Z36" s="88"/>
      <c r="AA36" s="88"/>
      <c r="AB36" s="1223"/>
      <c r="AC36" s="1223"/>
    </row>
    <row r="37" spans="1:44" ht="28.5" customHeight="1">
      <c r="A37" s="89" t="s">
        <v>348</v>
      </c>
      <c r="B37" s="90">
        <f>B36</f>
        <v>27</v>
      </c>
      <c r="C37" s="90">
        <f>C36+B37</f>
        <v>58</v>
      </c>
      <c r="D37" s="90">
        <f t="shared" ref="D37:G37" si="30">D36+C37</f>
        <v>93</v>
      </c>
      <c r="E37" s="90">
        <f t="shared" si="30"/>
        <v>146</v>
      </c>
      <c r="F37" s="90">
        <f t="shared" si="30"/>
        <v>209</v>
      </c>
      <c r="G37" s="90">
        <f t="shared" si="30"/>
        <v>269</v>
      </c>
      <c r="H37" s="90">
        <v>269</v>
      </c>
      <c r="I37" s="90">
        <v>269</v>
      </c>
      <c r="J37" s="90">
        <v>269</v>
      </c>
      <c r="K37" s="90">
        <v>269</v>
      </c>
      <c r="L37" s="90">
        <v>269</v>
      </c>
      <c r="M37" s="90">
        <v>269</v>
      </c>
      <c r="N37" s="90">
        <v>269</v>
      </c>
      <c r="O37" s="90">
        <v>269</v>
      </c>
      <c r="P37" s="90"/>
      <c r="Q37" s="90"/>
      <c r="R37" s="90"/>
      <c r="S37" s="90"/>
      <c r="T37" s="90"/>
      <c r="U37" s="90"/>
      <c r="V37" s="90"/>
      <c r="W37" s="90"/>
      <c r="X37" s="90"/>
      <c r="Y37" s="971"/>
      <c r="Z37" s="90"/>
      <c r="AA37" s="90"/>
      <c r="AB37" s="1223"/>
      <c r="AC37" s="1223"/>
    </row>
    <row r="38" spans="1:44" s="44" customFormat="1" ht="28.5" customHeight="1" thickBot="1">
      <c r="A38" s="91" t="s">
        <v>344</v>
      </c>
      <c r="B38" s="973"/>
      <c r="C38" s="973"/>
      <c r="D38" s="973"/>
      <c r="E38" s="973"/>
      <c r="F38" s="973"/>
      <c r="G38" s="973"/>
      <c r="H38" s="973"/>
      <c r="I38" s="973"/>
      <c r="J38" s="973"/>
      <c r="K38" s="973"/>
      <c r="L38" s="88"/>
      <c r="M38" s="88"/>
      <c r="N38" s="88"/>
      <c r="O38" s="88"/>
      <c r="P38" s="88">
        <v>29</v>
      </c>
      <c r="Q38" s="88">
        <v>45</v>
      </c>
      <c r="R38" s="88">
        <v>57</v>
      </c>
      <c r="S38" s="88">
        <v>68</v>
      </c>
      <c r="T38" s="88">
        <v>94</v>
      </c>
      <c r="U38" s="88">
        <v>71</v>
      </c>
      <c r="V38" s="88">
        <v>46</v>
      </c>
      <c r="W38" s="88">
        <v>36</v>
      </c>
      <c r="X38" s="88">
        <v>32</v>
      </c>
      <c r="Y38" s="970">
        <v>15</v>
      </c>
      <c r="Z38" s="88">
        <v>5</v>
      </c>
      <c r="AA38" s="92"/>
      <c r="AB38" s="1223"/>
      <c r="AC38" s="1223"/>
    </row>
    <row r="39" spans="1:44" ht="14.4" thickTop="1">
      <c r="A39" s="763"/>
      <c r="B39" s="763"/>
      <c r="C39" s="763"/>
      <c r="D39" s="763"/>
      <c r="E39" s="763"/>
      <c r="F39" s="763"/>
      <c r="G39" s="763"/>
      <c r="H39" s="763"/>
      <c r="I39" s="763"/>
      <c r="J39" s="763"/>
      <c r="K39" s="763"/>
      <c r="L39" s="763"/>
      <c r="M39" s="763"/>
      <c r="N39" s="763"/>
      <c r="O39" s="763"/>
      <c r="P39" s="763"/>
      <c r="Q39" s="763"/>
      <c r="R39" s="763"/>
      <c r="S39" s="763"/>
      <c r="T39" s="763"/>
      <c r="U39" s="763"/>
      <c r="V39" s="763"/>
      <c r="W39" s="763"/>
      <c r="X39" s="763"/>
      <c r="Y39" s="763"/>
      <c r="Z39" s="763"/>
      <c r="AA39" s="763"/>
      <c r="AB39" s="763"/>
      <c r="AC39" s="763"/>
      <c r="AD39" s="763"/>
      <c r="AE39" s="763"/>
      <c r="AF39" s="763"/>
      <c r="AG39" s="763"/>
      <c r="AH39" s="763"/>
      <c r="AI39" s="763"/>
      <c r="AJ39" s="763"/>
      <c r="AK39" s="763"/>
      <c r="AL39" s="763"/>
      <c r="AM39" s="763"/>
      <c r="AN39" s="763"/>
      <c r="AO39" s="763"/>
      <c r="AP39" s="763"/>
      <c r="AQ39" s="763"/>
      <c r="AR39" s="763"/>
    </row>
    <row r="41" spans="1:44">
      <c r="A41" s="2059" t="s">
        <v>373</v>
      </c>
      <c r="B41" s="2060"/>
      <c r="C41" s="2060"/>
      <c r="D41" s="2060"/>
      <c r="E41" s="2060"/>
      <c r="F41" s="2060"/>
      <c r="G41" s="2060"/>
      <c r="H41" s="2060"/>
      <c r="I41" s="2060"/>
    </row>
    <row r="42" spans="1:44" ht="30" customHeight="1">
      <c r="A42" s="94" t="s">
        <v>15</v>
      </c>
      <c r="B42" s="2064" t="s">
        <v>12</v>
      </c>
      <c r="C42" s="2064"/>
      <c r="D42" s="2064" t="s">
        <v>385</v>
      </c>
      <c r="E42" s="2064"/>
      <c r="F42" s="2094" t="s">
        <v>28</v>
      </c>
      <c r="G42" s="2062"/>
      <c r="H42" s="2064" t="s">
        <v>346</v>
      </c>
      <c r="I42" s="2064"/>
    </row>
    <row r="43" spans="1:44" ht="20.25" customHeight="1">
      <c r="A43" s="93">
        <f>N34</f>
        <v>38</v>
      </c>
      <c r="B43" s="2063">
        <f>N36</f>
        <v>70</v>
      </c>
      <c r="C43" s="2063"/>
      <c r="D43" s="2063">
        <v>5</v>
      </c>
      <c r="E43" s="2063"/>
      <c r="F43" s="2090">
        <f>B43-A43</f>
        <v>32</v>
      </c>
      <c r="G43" s="2091"/>
      <c r="H43" s="2063">
        <f>HLOOKUP($AQ$18,$B$33:$AA$38,6,FALSE)</f>
        <v>29</v>
      </c>
      <c r="I43" s="2080"/>
    </row>
    <row r="49" spans="1:35" s="484" customFormat="1" ht="49.8" customHeight="1">
      <c r="A49" s="704" t="s">
        <v>374</v>
      </c>
      <c r="B49" s="2072" t="s">
        <v>367</v>
      </c>
      <c r="C49" s="2072" t="s">
        <v>368</v>
      </c>
      <c r="D49" s="2072" t="s">
        <v>369</v>
      </c>
      <c r="E49" s="2072" t="s">
        <v>370</v>
      </c>
      <c r="F49" s="2072" t="s">
        <v>371</v>
      </c>
      <c r="G49" s="2072" t="s">
        <v>372</v>
      </c>
      <c r="H49" s="2072" t="s">
        <v>1063</v>
      </c>
      <c r="I49" s="2072"/>
      <c r="J49" s="2072" t="s">
        <v>1064</v>
      </c>
      <c r="K49" s="2072"/>
      <c r="L49" s="2072" t="s">
        <v>1085</v>
      </c>
      <c r="M49" s="2072"/>
      <c r="N49" s="2072" t="s">
        <v>1266</v>
      </c>
      <c r="O49" s="2072"/>
      <c r="P49" s="2072" t="s">
        <v>1447</v>
      </c>
      <c r="Q49" s="2072"/>
      <c r="R49" s="2072" t="s">
        <v>372</v>
      </c>
      <c r="S49" s="2072"/>
      <c r="T49" s="2072" t="s">
        <v>1351</v>
      </c>
      <c r="U49" s="2072"/>
      <c r="V49" s="2072" t="s">
        <v>1078</v>
      </c>
      <c r="W49" s="2072"/>
      <c r="X49" s="2072" t="s">
        <v>1343</v>
      </c>
      <c r="Y49" s="2072"/>
      <c r="Z49" s="2072" t="s">
        <v>1350</v>
      </c>
      <c r="AA49" s="2072"/>
      <c r="AB49" s="2072" t="s">
        <v>1342</v>
      </c>
      <c r="AC49" s="2072"/>
      <c r="AD49" s="2072" t="s">
        <v>1065</v>
      </c>
      <c r="AE49" s="2072"/>
      <c r="AF49" s="2096" t="s">
        <v>1424</v>
      </c>
      <c r="AG49" s="2097"/>
      <c r="AH49" s="2072" t="s">
        <v>5</v>
      </c>
      <c r="AI49" s="2072"/>
    </row>
    <row r="50" spans="1:35" s="484" customFormat="1" ht="21.75" customHeight="1">
      <c r="A50" s="704" t="s">
        <v>2</v>
      </c>
      <c r="B50" s="2058">
        <v>15</v>
      </c>
      <c r="C50" s="2058"/>
      <c r="D50" s="2058">
        <v>1</v>
      </c>
      <c r="E50" s="2058"/>
      <c r="F50" s="2058">
        <v>1</v>
      </c>
      <c r="G50" s="2058"/>
      <c r="H50" s="2058">
        <v>16</v>
      </c>
      <c r="I50" s="2058"/>
      <c r="J50" s="2058">
        <v>2</v>
      </c>
      <c r="K50" s="2058"/>
      <c r="L50" s="2058">
        <v>0</v>
      </c>
      <c r="M50" s="2058"/>
      <c r="N50" s="2058">
        <v>0</v>
      </c>
      <c r="O50" s="2058"/>
      <c r="P50" s="2058">
        <v>1</v>
      </c>
      <c r="Q50" s="2058"/>
      <c r="R50" s="2058">
        <v>1</v>
      </c>
      <c r="S50" s="2058"/>
      <c r="T50" s="2058">
        <v>0</v>
      </c>
      <c r="U50" s="2058"/>
      <c r="V50" s="2058">
        <v>0</v>
      </c>
      <c r="W50" s="2058"/>
      <c r="X50" s="2058"/>
      <c r="Y50" s="2058"/>
      <c r="Z50" s="2058">
        <v>0</v>
      </c>
      <c r="AA50" s="2058"/>
      <c r="AB50" s="2058"/>
      <c r="AC50" s="2058"/>
      <c r="AD50" s="2058">
        <v>1</v>
      </c>
      <c r="AE50" s="2058"/>
      <c r="AF50" s="2098">
        <v>0</v>
      </c>
      <c r="AG50" s="2067"/>
      <c r="AH50" s="2058">
        <f>SUM(B50:AG50)</f>
        <v>38</v>
      </c>
      <c r="AI50" s="2058"/>
    </row>
    <row r="51" spans="1:35" s="484" customFormat="1" ht="21.75" customHeight="1">
      <c r="A51" s="704" t="s">
        <v>12</v>
      </c>
      <c r="B51" s="2058">
        <v>22</v>
      </c>
      <c r="C51" s="2058"/>
      <c r="D51" s="2058">
        <v>4</v>
      </c>
      <c r="E51" s="2058"/>
      <c r="F51" s="2058">
        <v>1</v>
      </c>
      <c r="G51" s="2058"/>
      <c r="H51" s="2058">
        <v>10</v>
      </c>
      <c r="I51" s="2058"/>
      <c r="J51" s="2058">
        <v>4</v>
      </c>
      <c r="K51" s="2058"/>
      <c r="L51" s="2058">
        <v>2</v>
      </c>
      <c r="M51" s="2058"/>
      <c r="N51" s="2058">
        <v>2</v>
      </c>
      <c r="O51" s="2058"/>
      <c r="P51" s="2058">
        <v>1</v>
      </c>
      <c r="Q51" s="2058"/>
      <c r="R51" s="2058">
        <v>2</v>
      </c>
      <c r="S51" s="2058"/>
      <c r="T51" s="2066">
        <v>1</v>
      </c>
      <c r="U51" s="2067"/>
      <c r="V51" s="2066">
        <v>1</v>
      </c>
      <c r="W51" s="2067"/>
      <c r="X51" s="2058">
        <v>1</v>
      </c>
      <c r="Y51" s="2058"/>
      <c r="Z51" s="2058">
        <v>1</v>
      </c>
      <c r="AA51" s="2058"/>
      <c r="AB51" s="2058">
        <v>3</v>
      </c>
      <c r="AC51" s="2058"/>
      <c r="AD51" s="2058">
        <v>4</v>
      </c>
      <c r="AE51" s="2058"/>
      <c r="AF51" s="2098">
        <v>0</v>
      </c>
      <c r="AG51" s="2067"/>
      <c r="AH51" s="2058">
        <f>SUM(B51:AG51)</f>
        <v>59</v>
      </c>
      <c r="AI51" s="2058"/>
    </row>
    <row r="52" spans="1:35" s="484" customFormat="1" ht="21.75" customHeight="1">
      <c r="A52" s="704" t="s">
        <v>385</v>
      </c>
      <c r="B52" s="2058"/>
      <c r="C52" s="2058"/>
      <c r="D52" s="2058"/>
      <c r="E52" s="2058"/>
      <c r="F52" s="2058">
        <v>0</v>
      </c>
      <c r="G52" s="2058"/>
      <c r="H52" s="2058"/>
      <c r="I52" s="2058"/>
      <c r="J52" s="2058"/>
      <c r="K52" s="2058"/>
      <c r="L52" s="2058"/>
      <c r="M52" s="2058"/>
      <c r="N52" s="2058"/>
      <c r="O52" s="2058"/>
      <c r="P52" s="2058"/>
      <c r="Q52" s="2058"/>
      <c r="R52" s="2058"/>
      <c r="S52" s="2058"/>
      <c r="T52" s="2058">
        <v>1</v>
      </c>
      <c r="U52" s="2058"/>
      <c r="V52" s="2058"/>
      <c r="W52" s="2058"/>
      <c r="X52" s="2058"/>
      <c r="Y52" s="2058"/>
      <c r="Z52" s="2058">
        <f>SUM(B53:Y53)</f>
        <v>0</v>
      </c>
      <c r="AA52" s="2058"/>
      <c r="AB52" s="2058"/>
      <c r="AC52" s="2058"/>
      <c r="AD52" s="2058"/>
      <c r="AE52" s="2058"/>
      <c r="AF52" s="2098"/>
      <c r="AG52" s="2067"/>
      <c r="AH52" s="2058">
        <f>SUM(B52:AE52)</f>
        <v>1</v>
      </c>
      <c r="AI52" s="2058"/>
    </row>
  </sheetData>
  <mergeCells count="141">
    <mergeCell ref="AF23:AG23"/>
    <mergeCell ref="AF24:AG24"/>
    <mergeCell ref="AF25:AG25"/>
    <mergeCell ref="AF49:AG49"/>
    <mergeCell ref="AF50:AG50"/>
    <mergeCell ref="AF51:AG51"/>
    <mergeCell ref="AF52:AG52"/>
    <mergeCell ref="AB49:AC49"/>
    <mergeCell ref="AB50:AC50"/>
    <mergeCell ref="AB51:AC51"/>
    <mergeCell ref="AB52:AC52"/>
    <mergeCell ref="AB23:AC23"/>
    <mergeCell ref="AB24:AC24"/>
    <mergeCell ref="AB25:AC25"/>
    <mergeCell ref="AD49:AE49"/>
    <mergeCell ref="AD52:AE52"/>
    <mergeCell ref="B49:C49"/>
    <mergeCell ref="D49:E49"/>
    <mergeCell ref="F49:G49"/>
    <mergeCell ref="V49:W49"/>
    <mergeCell ref="T49:U49"/>
    <mergeCell ref="B43:C43"/>
    <mergeCell ref="F43:G43"/>
    <mergeCell ref="H43:I43"/>
    <mergeCell ref="AJ23:AK23"/>
    <mergeCell ref="D43:E43"/>
    <mergeCell ref="A32:Z32"/>
    <mergeCell ref="B42:C42"/>
    <mergeCell ref="F42:G42"/>
    <mergeCell ref="H42:I42"/>
    <mergeCell ref="D42:E42"/>
    <mergeCell ref="A41:I41"/>
    <mergeCell ref="AJ24:AK24"/>
    <mergeCell ref="AJ25:AK25"/>
    <mergeCell ref="Z23:AA23"/>
    <mergeCell ref="Z24:AA24"/>
    <mergeCell ref="Z25:AA25"/>
    <mergeCell ref="L23:M23"/>
    <mergeCell ref="X23:Y23"/>
    <mergeCell ref="H24:I24"/>
    <mergeCell ref="AQ18:AS18"/>
    <mergeCell ref="F20:G20"/>
    <mergeCell ref="B20:C20"/>
    <mergeCell ref="D20:E20"/>
    <mergeCell ref="B19:C19"/>
    <mergeCell ref="D19:E19"/>
    <mergeCell ref="F19:G19"/>
    <mergeCell ref="AM18:AP18"/>
    <mergeCell ref="AK18:AL18"/>
    <mergeCell ref="A18:I18"/>
    <mergeCell ref="H19:I19"/>
    <mergeCell ref="H20:I20"/>
    <mergeCell ref="A1:Z1"/>
    <mergeCell ref="A9:Z9"/>
    <mergeCell ref="AH24:AI24"/>
    <mergeCell ref="N25:O25"/>
    <mergeCell ref="R25:S25"/>
    <mergeCell ref="T25:U25"/>
    <mergeCell ref="V25:W25"/>
    <mergeCell ref="X25:Y25"/>
    <mergeCell ref="AH25:AI25"/>
    <mergeCell ref="V24:W24"/>
    <mergeCell ref="X24:Y24"/>
    <mergeCell ref="N23:O23"/>
    <mergeCell ref="R23:S23"/>
    <mergeCell ref="T23:U23"/>
    <mergeCell ref="V23:W23"/>
    <mergeCell ref="B24:C24"/>
    <mergeCell ref="D24:E24"/>
    <mergeCell ref="F24:G24"/>
    <mergeCell ref="H23:I23"/>
    <mergeCell ref="A22:I22"/>
    <mergeCell ref="B23:C23"/>
    <mergeCell ref="AH23:AI23"/>
    <mergeCell ref="D23:E23"/>
    <mergeCell ref="F23:G23"/>
    <mergeCell ref="J50:K50"/>
    <mergeCell ref="R50:S50"/>
    <mergeCell ref="N50:O50"/>
    <mergeCell ref="N51:O51"/>
    <mergeCell ref="N49:O49"/>
    <mergeCell ref="H49:I49"/>
    <mergeCell ref="J49:K49"/>
    <mergeCell ref="R49:S49"/>
    <mergeCell ref="AH49:AI49"/>
    <mergeCell ref="L49:M49"/>
    <mergeCell ref="P49:Q49"/>
    <mergeCell ref="L50:M50"/>
    <mergeCell ref="P50:Q50"/>
    <mergeCell ref="X49:Y49"/>
    <mergeCell ref="Z49:AA49"/>
    <mergeCell ref="X50:Y50"/>
    <mergeCell ref="Z50:AA50"/>
    <mergeCell ref="T24:U24"/>
    <mergeCell ref="B52:C52"/>
    <mergeCell ref="D52:E52"/>
    <mergeCell ref="F52:G52"/>
    <mergeCell ref="H52:I52"/>
    <mergeCell ref="J52:K52"/>
    <mergeCell ref="B51:C51"/>
    <mergeCell ref="D51:E51"/>
    <mergeCell ref="F51:G51"/>
    <mergeCell ref="T52:U52"/>
    <mergeCell ref="L52:M52"/>
    <mergeCell ref="P52:Q52"/>
    <mergeCell ref="R52:S52"/>
    <mergeCell ref="B50:C50"/>
    <mergeCell ref="D50:E50"/>
    <mergeCell ref="F50:G50"/>
    <mergeCell ref="H51:I51"/>
    <mergeCell ref="J51:K51"/>
    <mergeCell ref="R51:S51"/>
    <mergeCell ref="L51:M51"/>
    <mergeCell ref="P51:Q51"/>
    <mergeCell ref="T50:U50"/>
    <mergeCell ref="T51:U51"/>
    <mergeCell ref="H50:I50"/>
    <mergeCell ref="Z52:AA52"/>
    <mergeCell ref="AH52:AI52"/>
    <mergeCell ref="X51:Y51"/>
    <mergeCell ref="L22:AK22"/>
    <mergeCell ref="AD23:AE23"/>
    <mergeCell ref="AD24:AE24"/>
    <mergeCell ref="AD25:AE25"/>
    <mergeCell ref="N52:O52"/>
    <mergeCell ref="P23:Q23"/>
    <mergeCell ref="V51:W51"/>
    <mergeCell ref="Z51:AA51"/>
    <mergeCell ref="V52:W52"/>
    <mergeCell ref="X52:Y52"/>
    <mergeCell ref="AD51:AE51"/>
    <mergeCell ref="AH51:AI51"/>
    <mergeCell ref="AD50:AE50"/>
    <mergeCell ref="AH50:AI50"/>
    <mergeCell ref="P24:Q24"/>
    <mergeCell ref="P25:Q25"/>
    <mergeCell ref="V50:W50"/>
    <mergeCell ref="L25:M25"/>
    <mergeCell ref="L24:M24"/>
    <mergeCell ref="N24:O24"/>
    <mergeCell ref="R24:S24"/>
  </mergeCells>
  <conditionalFormatting sqref="D20">
    <cfRule type="cellIs" dxfId="12" priority="7" stopIfTrue="1" operator="greaterThan">
      <formula>0</formula>
    </cfRule>
    <cfRule type="cellIs" dxfId="11" priority="8" stopIfTrue="1" operator="equal">
      <formula>0</formula>
    </cfRule>
    <cfRule type="cellIs" dxfId="10" priority="9" stopIfTrue="1" operator="lessThan">
      <formula>0</formula>
    </cfRule>
  </conditionalFormatting>
  <conditionalFormatting sqref="D24">
    <cfRule type="cellIs" dxfId="9" priority="4" stopIfTrue="1" operator="greaterThan">
      <formula>0</formula>
    </cfRule>
    <cfRule type="cellIs" dxfId="8" priority="5" stopIfTrue="1" operator="equal">
      <formula>0</formula>
    </cfRule>
    <cfRule type="cellIs" dxfId="7" priority="6" stopIfTrue="1" operator="lessThan">
      <formula>0</formula>
    </cfRule>
  </conditionalFormatting>
  <conditionalFormatting sqref="F43">
    <cfRule type="cellIs" dxfId="6" priority="1" stopIfTrue="1" operator="greaterThan">
      <formula>0</formula>
    </cfRule>
    <cfRule type="cellIs" dxfId="5" priority="2" stopIfTrue="1" operator="equal">
      <formula>0</formula>
    </cfRule>
    <cfRule type="cellIs" dxfId="4"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X42"/>
  <sheetViews>
    <sheetView topLeftCell="B1" zoomScale="130" zoomScaleNormal="130" workbookViewId="0">
      <selection activeCell="E14" sqref="E14"/>
    </sheetView>
  </sheetViews>
  <sheetFormatPr defaultRowHeight="13.8"/>
  <cols>
    <col min="1" max="1" width="4.796875" customWidth="1"/>
    <col min="2" max="2" width="52.19921875" customWidth="1"/>
    <col min="3" max="5" width="10.796875" customWidth="1"/>
    <col min="6" max="6" width="4.09765625" customWidth="1"/>
    <col min="7" max="7" width="10.19921875" customWidth="1"/>
    <col min="8" max="8" width="10.296875" bestFit="1" customWidth="1"/>
    <col min="9" max="9" width="12.09765625" style="66" customWidth="1"/>
    <col min="10" max="11" width="9.09765625" style="66"/>
    <col min="12" max="15" width="11.09765625" style="66" bestFit="1" customWidth="1"/>
  </cols>
  <sheetData>
    <row r="1" spans="1:15" ht="20.100000000000001" customHeight="1" thickBot="1">
      <c r="A1" s="142" t="s">
        <v>180</v>
      </c>
      <c r="B1" s="143"/>
      <c r="C1" s="143"/>
      <c r="D1" s="143"/>
      <c r="E1" s="143"/>
      <c r="F1" s="143"/>
      <c r="G1" s="144"/>
    </row>
    <row r="2" spans="1:15" ht="27" thickBot="1">
      <c r="A2" s="136" t="s">
        <v>166</v>
      </c>
      <c r="B2" s="129" t="s">
        <v>172</v>
      </c>
      <c r="C2" s="129" t="s">
        <v>173</v>
      </c>
      <c r="D2" s="129" t="s">
        <v>448</v>
      </c>
      <c r="E2" s="129" t="s">
        <v>174</v>
      </c>
      <c r="F2" s="129"/>
      <c r="G2" s="137" t="s">
        <v>167</v>
      </c>
    </row>
    <row r="3" spans="1:15" s="36" customFormat="1" ht="26.4">
      <c r="A3" s="138" t="s">
        <v>158</v>
      </c>
      <c r="B3" s="133" t="str">
        <f>"Contract Duration
Current Contract Weeks : "&amp;TEXT(I3, "0")&amp;" of "&amp;TEXT(L3, "0")</f>
        <v>Contract Duration
Current Contract Weeks : 58 of 108</v>
      </c>
      <c r="C3" s="134">
        <f>(C14-C6)/7</f>
        <v>104.14285714285714</v>
      </c>
      <c r="D3" s="134">
        <f>ROUND((D15-D6+1)/7,0)</f>
        <v>108</v>
      </c>
      <c r="E3" s="134">
        <f>(E14-E6)/7</f>
        <v>108.28571428571429</v>
      </c>
      <c r="F3" s="135" t="s">
        <v>218</v>
      </c>
      <c r="G3" s="139">
        <f t="shared" ref="G3" si="0">(D3-E3)*7</f>
        <v>-2.0000000000000426</v>
      </c>
      <c r="I3" s="784">
        <f>ROUND(('General Information'!L1-C6+1)/7,0)</f>
        <v>58</v>
      </c>
      <c r="J3" s="775"/>
      <c r="K3" s="775"/>
      <c r="L3" s="783">
        <f>D3</f>
        <v>108</v>
      </c>
      <c r="M3" s="776"/>
      <c r="N3" s="777"/>
      <c r="O3" s="777"/>
    </row>
    <row r="4" spans="1:15">
      <c r="A4" s="140">
        <v>1</v>
      </c>
      <c r="B4" s="132" t="s">
        <v>168</v>
      </c>
      <c r="C4" s="130">
        <v>45882</v>
      </c>
      <c r="D4" s="130">
        <v>45882</v>
      </c>
      <c r="E4" s="130">
        <v>45882</v>
      </c>
      <c r="F4" s="131" t="s">
        <v>169</v>
      </c>
      <c r="G4" s="141">
        <f t="shared" ref="G4:G7" si="1">D4-E4</f>
        <v>0</v>
      </c>
    </row>
    <row r="5" spans="1:15">
      <c r="A5" s="140">
        <v>2</v>
      </c>
      <c r="B5" s="132" t="s">
        <v>175</v>
      </c>
      <c r="C5" s="130">
        <v>45900</v>
      </c>
      <c r="D5" s="130">
        <v>45900</v>
      </c>
      <c r="E5" s="130">
        <v>45900</v>
      </c>
      <c r="F5" s="131" t="s">
        <v>169</v>
      </c>
      <c r="G5" s="141">
        <f t="shared" si="1"/>
        <v>0</v>
      </c>
    </row>
    <row r="6" spans="1:15">
      <c r="A6" s="140">
        <v>3</v>
      </c>
      <c r="B6" s="132" t="s">
        <v>177</v>
      </c>
      <c r="C6" s="130">
        <v>45904</v>
      </c>
      <c r="D6" s="130">
        <v>45904</v>
      </c>
      <c r="E6" s="130">
        <v>45904</v>
      </c>
      <c r="F6" s="131" t="s">
        <v>169</v>
      </c>
      <c r="G6" s="141">
        <f t="shared" si="1"/>
        <v>0</v>
      </c>
      <c r="I6" s="781"/>
      <c r="J6" s="781"/>
      <c r="K6" s="781"/>
      <c r="L6" s="781"/>
      <c r="M6" s="781"/>
      <c r="N6" s="781"/>
      <c r="O6" s="781"/>
    </row>
    <row r="7" spans="1:15">
      <c r="A7" s="140">
        <v>4</v>
      </c>
      <c r="B7" s="132" t="s">
        <v>176</v>
      </c>
      <c r="C7" s="130">
        <v>46609</v>
      </c>
      <c r="D7" s="130">
        <v>46629</v>
      </c>
      <c r="E7" s="130">
        <v>46623</v>
      </c>
      <c r="F7" s="131" t="s">
        <v>170</v>
      </c>
      <c r="G7" s="141">
        <f t="shared" si="1"/>
        <v>6</v>
      </c>
      <c r="I7" s="781"/>
      <c r="J7" s="781"/>
      <c r="K7" s="781"/>
      <c r="L7" s="782"/>
      <c r="M7" s="782"/>
      <c r="N7" s="781"/>
      <c r="O7" s="782"/>
    </row>
    <row r="8" spans="1:15">
      <c r="A8" s="140">
        <v>5</v>
      </c>
      <c r="B8" s="132" t="s">
        <v>1035</v>
      </c>
      <c r="C8" s="130">
        <v>45997</v>
      </c>
      <c r="D8" s="130">
        <v>46329</v>
      </c>
      <c r="E8" s="130">
        <v>46336</v>
      </c>
      <c r="F8" s="131" t="s">
        <v>170</v>
      </c>
      <c r="G8" s="141">
        <f>D8-E8</f>
        <v>-7</v>
      </c>
      <c r="I8" s="781"/>
      <c r="J8" s="781"/>
      <c r="K8" s="781"/>
      <c r="L8" s="782"/>
      <c r="M8" s="782"/>
      <c r="N8" s="781"/>
      <c r="O8" s="782"/>
    </row>
    <row r="9" spans="1:15">
      <c r="A9" s="140">
        <v>6</v>
      </c>
      <c r="B9" s="132" t="s">
        <v>179</v>
      </c>
      <c r="C9" s="130">
        <v>46602</v>
      </c>
      <c r="D9" s="130">
        <v>46659</v>
      </c>
      <c r="E9" s="130">
        <v>46663</v>
      </c>
      <c r="F9" s="131" t="s">
        <v>170</v>
      </c>
      <c r="G9" s="141">
        <f>D9-E9</f>
        <v>-4</v>
      </c>
      <c r="I9" s="781"/>
      <c r="J9" s="781"/>
      <c r="K9" s="781"/>
      <c r="L9" s="782"/>
      <c r="M9" s="782"/>
      <c r="N9" s="782"/>
      <c r="O9" s="782"/>
    </row>
    <row r="10" spans="1:15">
      <c r="A10" s="140">
        <v>7</v>
      </c>
      <c r="B10" s="132" t="s">
        <v>1036</v>
      </c>
      <c r="C10" s="130">
        <v>46427</v>
      </c>
      <c r="D10" s="130">
        <v>46662</v>
      </c>
      <c r="E10" s="130">
        <v>46659</v>
      </c>
      <c r="F10" s="131" t="s">
        <v>170</v>
      </c>
      <c r="G10" s="141">
        <f t="shared" ref="G10:G14" si="2">D10-E10</f>
        <v>3</v>
      </c>
      <c r="I10" s="781"/>
      <c r="J10" s="781"/>
      <c r="K10" s="781"/>
      <c r="L10" s="782"/>
      <c r="M10" s="782"/>
      <c r="N10" s="782"/>
      <c r="O10" s="782"/>
    </row>
    <row r="11" spans="1:15">
      <c r="A11" s="140">
        <v>8</v>
      </c>
      <c r="B11" s="132" t="s">
        <v>1037</v>
      </c>
      <c r="C11" s="130">
        <v>46601</v>
      </c>
      <c r="D11" s="130">
        <v>46615</v>
      </c>
      <c r="E11" s="130">
        <v>46622</v>
      </c>
      <c r="F11" s="131" t="s">
        <v>170</v>
      </c>
      <c r="G11" s="141">
        <f t="shared" si="2"/>
        <v>-7</v>
      </c>
      <c r="I11" s="781"/>
      <c r="J11" s="781"/>
      <c r="K11" s="781"/>
      <c r="L11" s="781"/>
      <c r="M11" s="782"/>
      <c r="N11" s="781"/>
      <c r="O11" s="782"/>
    </row>
    <row r="12" spans="1:15">
      <c r="A12" s="140">
        <v>9</v>
      </c>
      <c r="B12" s="132" t="s">
        <v>1038</v>
      </c>
      <c r="C12" s="130">
        <v>46601</v>
      </c>
      <c r="D12" s="130">
        <v>46657</v>
      </c>
      <c r="E12" s="130">
        <v>46655</v>
      </c>
      <c r="F12" s="131" t="s">
        <v>170</v>
      </c>
      <c r="G12" s="141">
        <f>D12-E12</f>
        <v>2</v>
      </c>
      <c r="I12" s="781"/>
      <c r="J12" s="781"/>
      <c r="K12" s="781"/>
      <c r="L12" s="782"/>
      <c r="M12" s="782"/>
      <c r="N12" s="782"/>
      <c r="O12" s="782"/>
    </row>
    <row r="13" spans="1:15" ht="26.4">
      <c r="A13" s="140">
        <v>10</v>
      </c>
      <c r="B13" s="132" t="s">
        <v>178</v>
      </c>
      <c r="C13" s="130">
        <v>46609</v>
      </c>
      <c r="D13" s="130">
        <v>46643</v>
      </c>
      <c r="E13" s="130">
        <v>46643</v>
      </c>
      <c r="F13" s="131" t="s">
        <v>170</v>
      </c>
      <c r="G13" s="141">
        <f t="shared" si="2"/>
        <v>0</v>
      </c>
      <c r="I13" s="781"/>
      <c r="J13" s="781"/>
      <c r="K13" s="781"/>
      <c r="L13" s="782"/>
      <c r="M13" s="782"/>
      <c r="N13" s="782"/>
      <c r="O13" s="782"/>
    </row>
    <row r="14" spans="1:15">
      <c r="A14" s="140">
        <v>11</v>
      </c>
      <c r="B14" s="132" t="s">
        <v>171</v>
      </c>
      <c r="C14" s="130">
        <v>46633</v>
      </c>
      <c r="D14" s="130">
        <v>46662</v>
      </c>
      <c r="E14" s="130">
        <v>46662</v>
      </c>
      <c r="F14" s="131" t="s">
        <v>170</v>
      </c>
      <c r="G14" s="141">
        <f t="shared" si="2"/>
        <v>0</v>
      </c>
      <c r="I14" s="781"/>
      <c r="J14" s="781"/>
      <c r="K14" s="781"/>
      <c r="L14" s="782"/>
      <c r="M14" s="782"/>
      <c r="N14" s="782"/>
      <c r="O14" s="782"/>
    </row>
    <row r="15" spans="1:15">
      <c r="A15" s="140">
        <v>12</v>
      </c>
      <c r="B15" s="132" t="s">
        <v>837</v>
      </c>
      <c r="C15" s="130">
        <v>46633</v>
      </c>
      <c r="D15" s="130">
        <v>46662</v>
      </c>
      <c r="E15" s="130">
        <v>46662</v>
      </c>
      <c r="F15" s="131" t="s">
        <v>170</v>
      </c>
      <c r="G15" s="141">
        <f t="shared" ref="G15" si="3">D15-E15</f>
        <v>0</v>
      </c>
      <c r="I15" s="781"/>
      <c r="J15" s="781"/>
      <c r="K15" s="781"/>
      <c r="L15" s="782"/>
      <c r="M15" s="782"/>
      <c r="N15" s="782"/>
      <c r="O15" s="782"/>
    </row>
    <row r="20" spans="1:24" hidden="1"/>
    <row r="21" spans="1:24" ht="41.4" hidden="1">
      <c r="A21" t="s">
        <v>838</v>
      </c>
      <c r="B21" t="s">
        <v>839</v>
      </c>
      <c r="C21" t="s">
        <v>840</v>
      </c>
      <c r="D21" t="s">
        <v>847</v>
      </c>
      <c r="E21" t="s">
        <v>848</v>
      </c>
      <c r="F21" t="s">
        <v>849</v>
      </c>
      <c r="G21" t="s">
        <v>790</v>
      </c>
      <c r="H21" t="s">
        <v>841</v>
      </c>
      <c r="I21" s="66" t="s">
        <v>842</v>
      </c>
      <c r="J21" s="66" t="s">
        <v>850</v>
      </c>
      <c r="K21" s="66" t="s">
        <v>851</v>
      </c>
      <c r="L21" s="66" t="s">
        <v>844</v>
      </c>
      <c r="M21" s="66" t="s">
        <v>1016</v>
      </c>
      <c r="N21" s="66" t="s">
        <v>845</v>
      </c>
      <c r="O21" s="66" t="s">
        <v>852</v>
      </c>
      <c r="P21" t="s">
        <v>853</v>
      </c>
      <c r="Q21" t="s">
        <v>854</v>
      </c>
      <c r="R21" t="s">
        <v>855</v>
      </c>
      <c r="S21" t="s">
        <v>856</v>
      </c>
      <c r="T21" t="s">
        <v>843</v>
      </c>
      <c r="U21" t="s">
        <v>1008</v>
      </c>
      <c r="V21" t="s">
        <v>1018</v>
      </c>
      <c r="W21" t="s">
        <v>857</v>
      </c>
      <c r="X21" t="s">
        <v>846</v>
      </c>
    </row>
    <row r="22" spans="1:24" hidden="1">
      <c r="A22" t="s">
        <v>997</v>
      </c>
      <c r="B22" t="s">
        <v>988</v>
      </c>
      <c r="C22">
        <v>20</v>
      </c>
      <c r="D22">
        <v>1</v>
      </c>
      <c r="E22" s="123">
        <v>45456</v>
      </c>
      <c r="F22" s="123">
        <v>45484</v>
      </c>
      <c r="G22" t="s">
        <v>990</v>
      </c>
      <c r="H22" s="123">
        <v>45568</v>
      </c>
      <c r="I22" s="778">
        <v>1479028.2</v>
      </c>
      <c r="J22" s="779">
        <v>1</v>
      </c>
      <c r="K22" s="780">
        <v>0.99</v>
      </c>
      <c r="L22" s="779">
        <v>1479028.2</v>
      </c>
      <c r="M22" s="780">
        <v>1464237.92</v>
      </c>
      <c r="N22" s="780">
        <v>1464237.92</v>
      </c>
      <c r="O22" s="779">
        <v>0.99</v>
      </c>
      <c r="P22" s="737">
        <v>0.99</v>
      </c>
      <c r="Q22" s="705">
        <v>0.99</v>
      </c>
      <c r="R22" s="737">
        <v>0.99</v>
      </c>
      <c r="S22" s="737">
        <v>0.99</v>
      </c>
      <c r="T22">
        <v>2240</v>
      </c>
      <c r="U22">
        <v>2240</v>
      </c>
      <c r="V22" s="737">
        <v>0.99</v>
      </c>
      <c r="W22">
        <v>2217.6</v>
      </c>
      <c r="X22">
        <v>2217.6</v>
      </c>
    </row>
    <row r="23" spans="1:24" hidden="1">
      <c r="A23" t="s">
        <v>998</v>
      </c>
      <c r="B23" t="s">
        <v>991</v>
      </c>
      <c r="C23">
        <v>0</v>
      </c>
      <c r="D23">
        <v>1</v>
      </c>
      <c r="E23" s="123"/>
      <c r="F23" s="123">
        <v>45349</v>
      </c>
      <c r="H23" s="123">
        <v>45463</v>
      </c>
      <c r="I23" s="778">
        <v>0</v>
      </c>
      <c r="J23" s="779">
        <v>1</v>
      </c>
      <c r="K23" s="780">
        <v>1</v>
      </c>
      <c r="L23" s="779">
        <v>0</v>
      </c>
      <c r="M23" s="780">
        <v>0</v>
      </c>
      <c r="N23" s="780">
        <v>0</v>
      </c>
      <c r="O23" s="779">
        <v>1</v>
      </c>
      <c r="P23" s="737">
        <v>0</v>
      </c>
      <c r="Q23" s="705">
        <v>0</v>
      </c>
      <c r="R23" s="737">
        <v>1</v>
      </c>
      <c r="S23" s="737">
        <v>1</v>
      </c>
      <c r="T23">
        <v>0</v>
      </c>
      <c r="U23">
        <v>0</v>
      </c>
      <c r="V23" s="737">
        <v>0</v>
      </c>
      <c r="W23">
        <v>0</v>
      </c>
      <c r="X23">
        <v>0</v>
      </c>
    </row>
    <row r="24" spans="1:24" hidden="1">
      <c r="A24" t="s">
        <v>1025</v>
      </c>
      <c r="B24" t="s">
        <v>1026</v>
      </c>
      <c r="C24">
        <v>120</v>
      </c>
      <c r="D24">
        <v>1</v>
      </c>
      <c r="E24" s="123">
        <v>45811</v>
      </c>
      <c r="F24" s="123">
        <v>45957</v>
      </c>
      <c r="G24" s="123">
        <v>45850</v>
      </c>
      <c r="H24" s="123">
        <v>45991</v>
      </c>
      <c r="I24" s="778">
        <v>91600</v>
      </c>
      <c r="J24" s="779">
        <v>0</v>
      </c>
      <c r="K24" s="779">
        <v>0</v>
      </c>
      <c r="L24" s="779">
        <v>0</v>
      </c>
      <c r="M24" s="779">
        <v>0</v>
      </c>
      <c r="N24" s="779">
        <v>0</v>
      </c>
      <c r="O24" s="779">
        <v>0</v>
      </c>
      <c r="P24" s="737">
        <v>0</v>
      </c>
      <c r="Q24" s="737">
        <v>0</v>
      </c>
      <c r="R24" s="737">
        <v>0</v>
      </c>
      <c r="S24" s="737">
        <v>0</v>
      </c>
      <c r="T24">
        <v>960</v>
      </c>
      <c r="U24">
        <v>0</v>
      </c>
      <c r="V24" s="737">
        <v>0</v>
      </c>
      <c r="W24">
        <v>0</v>
      </c>
      <c r="X24">
        <v>0</v>
      </c>
    </row>
    <row r="25" spans="1:24" hidden="1">
      <c r="A25" t="s">
        <v>1004</v>
      </c>
      <c r="B25" t="s">
        <v>989</v>
      </c>
      <c r="C25">
        <v>60</v>
      </c>
      <c r="D25">
        <v>1</v>
      </c>
      <c r="E25" s="123">
        <v>45900</v>
      </c>
      <c r="F25" s="123">
        <v>45971</v>
      </c>
      <c r="G25" s="123">
        <v>45935</v>
      </c>
      <c r="H25" s="123">
        <v>46005</v>
      </c>
      <c r="I25" s="778">
        <v>430250</v>
      </c>
      <c r="J25" s="779">
        <v>0</v>
      </c>
      <c r="K25" s="779">
        <v>0</v>
      </c>
      <c r="L25" s="779">
        <v>0</v>
      </c>
      <c r="M25" s="779">
        <v>0</v>
      </c>
      <c r="N25" s="779">
        <v>0</v>
      </c>
      <c r="O25" s="779">
        <v>0</v>
      </c>
      <c r="P25" s="737">
        <v>0</v>
      </c>
      <c r="Q25" s="737">
        <v>0</v>
      </c>
      <c r="R25" s="737">
        <v>0</v>
      </c>
      <c r="S25" s="737">
        <v>0</v>
      </c>
      <c r="T25">
        <v>2400</v>
      </c>
      <c r="U25">
        <v>0</v>
      </c>
      <c r="V25" s="737">
        <v>0</v>
      </c>
      <c r="W25">
        <v>0</v>
      </c>
      <c r="X25">
        <v>0</v>
      </c>
    </row>
    <row r="26" spans="1:24" hidden="1">
      <c r="A26" t="s">
        <v>999</v>
      </c>
      <c r="B26" t="s">
        <v>992</v>
      </c>
      <c r="C26">
        <v>0</v>
      </c>
      <c r="D26">
        <v>1</v>
      </c>
      <c r="F26" s="123">
        <v>45960</v>
      </c>
      <c r="H26" s="123">
        <v>45994</v>
      </c>
      <c r="I26" s="66">
        <v>0</v>
      </c>
      <c r="J26" s="779">
        <v>0</v>
      </c>
      <c r="K26" s="779">
        <v>0</v>
      </c>
      <c r="L26" s="779">
        <v>0</v>
      </c>
      <c r="M26" s="779">
        <v>0</v>
      </c>
      <c r="N26" s="779">
        <v>0</v>
      </c>
      <c r="O26" s="779">
        <v>0</v>
      </c>
      <c r="P26" s="737">
        <v>0</v>
      </c>
      <c r="Q26" s="737">
        <v>0</v>
      </c>
      <c r="R26" s="737">
        <v>0</v>
      </c>
      <c r="S26" s="737">
        <v>0</v>
      </c>
      <c r="T26">
        <v>0</v>
      </c>
      <c r="U26">
        <v>0</v>
      </c>
      <c r="V26" s="737">
        <v>0</v>
      </c>
      <c r="W26">
        <v>0</v>
      </c>
      <c r="X26">
        <v>0</v>
      </c>
    </row>
    <row r="27" spans="1:24" hidden="1">
      <c r="A27" t="s">
        <v>1000</v>
      </c>
      <c r="B27" t="s">
        <v>993</v>
      </c>
      <c r="C27">
        <v>0</v>
      </c>
      <c r="D27">
        <v>1</v>
      </c>
      <c r="E27" s="123"/>
      <c r="F27" s="123">
        <v>45998</v>
      </c>
      <c r="G27" s="123"/>
      <c r="H27" s="123">
        <v>46032</v>
      </c>
      <c r="I27" s="66">
        <v>0</v>
      </c>
      <c r="J27" s="779">
        <v>0</v>
      </c>
      <c r="K27" s="779">
        <v>0</v>
      </c>
      <c r="L27" s="779">
        <v>0</v>
      </c>
      <c r="M27" s="779">
        <v>0</v>
      </c>
      <c r="N27" s="779">
        <v>0</v>
      </c>
      <c r="O27" s="779">
        <v>0</v>
      </c>
      <c r="P27" s="737">
        <v>0</v>
      </c>
      <c r="Q27" s="737">
        <v>0</v>
      </c>
      <c r="R27" s="737">
        <v>0</v>
      </c>
      <c r="S27" s="737">
        <v>0</v>
      </c>
      <c r="T27">
        <v>0</v>
      </c>
      <c r="U27">
        <v>0</v>
      </c>
      <c r="V27" s="737">
        <v>0</v>
      </c>
      <c r="W27">
        <v>0</v>
      </c>
      <c r="X27">
        <v>0</v>
      </c>
    </row>
    <row r="28" spans="1:24" hidden="1">
      <c r="A28" t="s">
        <v>1001</v>
      </c>
      <c r="B28" t="s">
        <v>994</v>
      </c>
      <c r="C28">
        <v>3</v>
      </c>
      <c r="D28">
        <v>1</v>
      </c>
      <c r="E28" s="123">
        <v>46014</v>
      </c>
      <c r="F28" s="123">
        <v>46018</v>
      </c>
      <c r="G28" s="123">
        <v>46048</v>
      </c>
      <c r="H28" s="123">
        <v>46051</v>
      </c>
      <c r="I28" s="778">
        <v>0</v>
      </c>
      <c r="J28" s="779">
        <v>0</v>
      </c>
      <c r="K28" s="779">
        <v>0</v>
      </c>
      <c r="L28" s="779">
        <v>0</v>
      </c>
      <c r="M28" s="779">
        <v>0</v>
      </c>
      <c r="N28" s="779">
        <v>0</v>
      </c>
      <c r="O28" s="779">
        <v>0</v>
      </c>
      <c r="P28" s="737">
        <v>0</v>
      </c>
      <c r="Q28" s="737">
        <v>0</v>
      </c>
      <c r="R28" s="737">
        <v>0</v>
      </c>
      <c r="S28" s="737">
        <v>0</v>
      </c>
      <c r="T28">
        <v>48</v>
      </c>
      <c r="U28">
        <v>0</v>
      </c>
      <c r="V28" s="737">
        <v>0</v>
      </c>
      <c r="W28">
        <v>0</v>
      </c>
      <c r="X28">
        <v>0</v>
      </c>
    </row>
    <row r="29" spans="1:24" hidden="1">
      <c r="A29" t="s">
        <v>1002</v>
      </c>
      <c r="B29" t="s">
        <v>995</v>
      </c>
      <c r="C29">
        <v>3</v>
      </c>
      <c r="D29">
        <v>1</v>
      </c>
      <c r="E29" s="123">
        <v>46022</v>
      </c>
      <c r="F29" s="123">
        <v>46026</v>
      </c>
      <c r="G29" s="123">
        <v>46056</v>
      </c>
      <c r="H29" s="123">
        <v>46060</v>
      </c>
      <c r="I29" s="778">
        <v>0</v>
      </c>
      <c r="J29" s="779">
        <v>0</v>
      </c>
      <c r="K29" s="779">
        <v>0</v>
      </c>
      <c r="L29" s="779">
        <v>0</v>
      </c>
      <c r="M29" s="779">
        <v>0</v>
      </c>
      <c r="N29" s="779">
        <v>0</v>
      </c>
      <c r="O29" s="779">
        <v>0</v>
      </c>
      <c r="P29" s="737">
        <v>0</v>
      </c>
      <c r="Q29" s="737">
        <v>0</v>
      </c>
      <c r="R29" s="737">
        <v>0</v>
      </c>
      <c r="S29" s="737">
        <v>0</v>
      </c>
      <c r="T29">
        <v>120</v>
      </c>
      <c r="U29">
        <v>0</v>
      </c>
      <c r="V29" s="737">
        <v>0</v>
      </c>
      <c r="W29">
        <v>0</v>
      </c>
      <c r="X29">
        <v>0</v>
      </c>
    </row>
    <row r="30" spans="1:24" hidden="1">
      <c r="A30" t="s">
        <v>1003</v>
      </c>
      <c r="B30" t="s">
        <v>996</v>
      </c>
      <c r="C30">
        <v>2</v>
      </c>
      <c r="D30">
        <v>1</v>
      </c>
      <c r="E30" s="123">
        <v>46026</v>
      </c>
      <c r="F30" s="123">
        <v>46028</v>
      </c>
      <c r="G30" s="123">
        <v>46060</v>
      </c>
      <c r="H30" s="123">
        <v>46062</v>
      </c>
      <c r="I30" s="778">
        <v>0</v>
      </c>
      <c r="J30" s="779">
        <v>0</v>
      </c>
      <c r="K30" s="779">
        <v>0</v>
      </c>
      <c r="L30" s="779">
        <v>0</v>
      </c>
      <c r="M30" s="779">
        <v>0</v>
      </c>
      <c r="N30" s="779">
        <v>0</v>
      </c>
      <c r="O30" s="779">
        <v>0</v>
      </c>
      <c r="P30" s="737">
        <v>0</v>
      </c>
      <c r="Q30" s="737">
        <v>0</v>
      </c>
      <c r="R30" s="737">
        <v>0</v>
      </c>
      <c r="S30" s="737">
        <v>0</v>
      </c>
      <c r="T30">
        <v>0</v>
      </c>
      <c r="U30">
        <v>0</v>
      </c>
      <c r="V30" s="737">
        <v>0</v>
      </c>
      <c r="W30">
        <v>0</v>
      </c>
      <c r="X30">
        <v>0</v>
      </c>
    </row>
    <row r="31" spans="1:24" hidden="1">
      <c r="E31" s="123"/>
      <c r="F31" s="123"/>
      <c r="G31" s="123"/>
      <c r="H31" s="123"/>
      <c r="I31" s="778"/>
      <c r="J31" s="779"/>
      <c r="K31" s="779"/>
      <c r="L31" s="779"/>
      <c r="M31" s="779"/>
      <c r="N31" s="779"/>
      <c r="O31" s="779"/>
      <c r="P31" s="737"/>
    </row>
    <row r="32" spans="1:24">
      <c r="E32" s="123"/>
      <c r="F32" s="123"/>
      <c r="H32" s="123"/>
      <c r="I32" s="778"/>
      <c r="J32" s="779"/>
      <c r="K32" s="779"/>
      <c r="M32" s="779"/>
      <c r="N32" s="779"/>
      <c r="P32" s="737"/>
      <c r="Q32" s="705"/>
    </row>
    <row r="33" spans="5:17">
      <c r="E33" s="123"/>
      <c r="F33" s="123"/>
      <c r="H33" s="123"/>
      <c r="I33" s="778"/>
      <c r="J33" s="779"/>
      <c r="K33" s="779"/>
      <c r="M33" s="779"/>
      <c r="N33" s="779"/>
      <c r="P33" s="737"/>
      <c r="Q33" s="705"/>
    </row>
    <row r="34" spans="5:17">
      <c r="E34" s="123"/>
      <c r="F34" s="123"/>
      <c r="H34" s="123"/>
      <c r="I34" s="778"/>
      <c r="J34" s="779"/>
      <c r="K34" s="779"/>
      <c r="M34" s="779"/>
      <c r="N34" s="779"/>
      <c r="P34" s="737"/>
      <c r="Q34" s="705"/>
    </row>
    <row r="35" spans="5:17">
      <c r="E35" s="123"/>
      <c r="F35" s="123"/>
      <c r="H35" s="123"/>
      <c r="I35" s="778"/>
      <c r="J35" s="779"/>
      <c r="K35" s="779"/>
      <c r="L35" s="779"/>
      <c r="M35" s="779"/>
      <c r="N35" s="779"/>
      <c r="O35" s="779"/>
      <c r="P35" s="737"/>
      <c r="Q35" s="705"/>
    </row>
    <row r="36" spans="5:17">
      <c r="E36" s="123"/>
      <c r="F36" s="123"/>
      <c r="G36" s="123"/>
      <c r="H36" s="123"/>
      <c r="J36" s="779"/>
      <c r="K36" s="779"/>
      <c r="M36" s="779"/>
      <c r="N36" s="779"/>
      <c r="P36" s="737"/>
    </row>
    <row r="37" spans="5:17">
      <c r="E37" s="123"/>
      <c r="F37" s="123"/>
      <c r="G37" s="123"/>
      <c r="H37" s="123"/>
      <c r="J37" s="779"/>
      <c r="K37" s="779"/>
      <c r="M37" s="779"/>
      <c r="N37" s="779"/>
      <c r="P37" s="737"/>
    </row>
    <row r="38" spans="5:17">
      <c r="E38" s="123"/>
      <c r="F38" s="123"/>
      <c r="G38" s="123"/>
      <c r="H38" s="123"/>
      <c r="J38" s="779"/>
      <c r="K38" s="779"/>
      <c r="L38" s="779"/>
      <c r="M38" s="779"/>
      <c r="N38" s="779"/>
      <c r="O38" s="779"/>
      <c r="P38" s="737"/>
    </row>
    <row r="39" spans="5:17">
      <c r="E39" s="123"/>
      <c r="F39" s="123"/>
      <c r="G39" s="123"/>
      <c r="H39" s="123"/>
      <c r="J39" s="779"/>
      <c r="K39" s="779"/>
      <c r="M39" s="779"/>
      <c r="N39" s="779"/>
      <c r="P39" s="737"/>
    </row>
    <row r="40" spans="5:17">
      <c r="E40" s="123"/>
      <c r="F40" s="123"/>
      <c r="G40" s="123"/>
      <c r="H40" s="123"/>
      <c r="J40" s="779"/>
      <c r="K40" s="779"/>
      <c r="L40" s="779"/>
      <c r="M40" s="779"/>
      <c r="N40" s="779"/>
      <c r="O40" s="779"/>
      <c r="P40" s="737"/>
    </row>
    <row r="41" spans="5:17">
      <c r="E41" s="123"/>
      <c r="F41" s="123"/>
      <c r="G41" s="123"/>
      <c r="H41" s="123"/>
      <c r="J41" s="779"/>
      <c r="K41" s="779"/>
      <c r="M41" s="779"/>
      <c r="N41" s="779"/>
      <c r="P41" s="737"/>
    </row>
    <row r="42" spans="5:17">
      <c r="E42" s="123"/>
      <c r="F42" s="123"/>
      <c r="G42" s="123"/>
      <c r="H42" s="123"/>
      <c r="J42" s="779"/>
      <c r="K42" s="779"/>
      <c r="L42" s="779"/>
      <c r="M42" s="779"/>
      <c r="N42" s="779"/>
      <c r="O42" s="779"/>
      <c r="P42" s="737"/>
    </row>
  </sheetData>
  <conditionalFormatting sqref="F4:F15">
    <cfRule type="cellIs" dxfId="3" priority="1" stopIfTrue="1" operator="equal">
      <formula>"A"</formula>
    </cfRule>
    <cfRule type="cellIs" dxfId="2" priority="2" stopIfTrue="1" operator="equal">
      <formula>"F"</formula>
    </cfRule>
    <cfRule type="cellIs" dxfId="1" priority="3" stopIfTrue="1" operator="equal">
      <formula>$Y4</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tabColor theme="4" tint="0.79998168889431442"/>
  </sheetPr>
  <dimension ref="A1:Q20"/>
  <sheetViews>
    <sheetView workbookViewId="0">
      <selection activeCell="B12" sqref="B12"/>
    </sheetView>
  </sheetViews>
  <sheetFormatPr defaultRowHeight="13.8"/>
  <cols>
    <col min="1" max="1" width="23" customWidth="1"/>
    <col min="2" max="2" width="12.796875" customWidth="1"/>
    <col min="3" max="3" width="13.19921875" customWidth="1"/>
    <col min="4" max="8" width="12.796875" customWidth="1"/>
    <col min="9" max="9" width="14.8984375" customWidth="1"/>
    <col min="10" max="11" width="12.796875" customWidth="1"/>
    <col min="16" max="17" width="12.19921875" customWidth="1"/>
  </cols>
  <sheetData>
    <row r="1" spans="1:17" ht="21.6" thickBot="1">
      <c r="A1" s="174" t="s">
        <v>484</v>
      </c>
      <c r="B1" s="175"/>
      <c r="C1" s="175"/>
      <c r="D1" s="175"/>
      <c r="E1" s="175"/>
      <c r="F1" s="175"/>
      <c r="G1" s="175"/>
      <c r="H1" s="175"/>
      <c r="I1" s="175"/>
      <c r="J1" s="175"/>
      <c r="K1" s="176"/>
      <c r="P1" s="84" t="str">
        <f>'General Information'!$K$1</f>
        <v>Data Date</v>
      </c>
      <c r="Q1" s="85">
        <f>'General Information'!$L$1</f>
        <v>46307</v>
      </c>
    </row>
    <row r="2" spans="1:17" ht="17.399999999999999">
      <c r="A2" s="170" t="s">
        <v>483</v>
      </c>
      <c r="B2" s="168"/>
      <c r="C2" s="168"/>
      <c r="D2" s="168"/>
      <c r="E2" s="168"/>
      <c r="F2" s="168"/>
      <c r="G2" s="168"/>
      <c r="H2" s="168"/>
      <c r="I2" s="168"/>
      <c r="J2" s="168"/>
      <c r="K2" s="169"/>
    </row>
    <row r="3" spans="1:17" ht="15.6">
      <c r="A3" s="2101" t="s">
        <v>464</v>
      </c>
      <c r="B3" s="1434"/>
      <c r="C3" s="1434"/>
      <c r="D3" s="1434"/>
      <c r="E3" s="1435"/>
      <c r="F3" s="1436" t="s">
        <v>465</v>
      </c>
      <c r="G3" s="1434"/>
      <c r="H3" s="1434"/>
      <c r="I3" s="1434"/>
      <c r="J3" s="1434"/>
      <c r="K3" s="1435"/>
      <c r="N3" s="1163"/>
    </row>
    <row r="4" spans="1:17" ht="15.6">
      <c r="A4" s="171" t="s">
        <v>466</v>
      </c>
      <c r="B4" s="158" t="s">
        <v>467</v>
      </c>
      <c r="C4" s="158" t="s">
        <v>468</v>
      </c>
      <c r="D4" s="158" t="s">
        <v>469</v>
      </c>
      <c r="E4" s="159" t="s">
        <v>9</v>
      </c>
      <c r="F4" s="157" t="s">
        <v>470</v>
      </c>
      <c r="G4" s="158" t="s">
        <v>471</v>
      </c>
      <c r="H4" s="158" t="s">
        <v>472</v>
      </c>
      <c r="I4" s="158" t="s">
        <v>473</v>
      </c>
      <c r="J4" s="158" t="s">
        <v>474</v>
      </c>
      <c r="K4" s="159"/>
    </row>
    <row r="5" spans="1:17" ht="15.6">
      <c r="A5" s="172">
        <v>1492</v>
      </c>
      <c r="B5" s="164">
        <v>712</v>
      </c>
      <c r="C5" s="164">
        <v>205</v>
      </c>
      <c r="D5" s="164">
        <v>575</v>
      </c>
      <c r="E5" s="165">
        <f>D5/A5</f>
        <v>0.38538873994638068</v>
      </c>
      <c r="F5" s="166">
        <f>C5</f>
        <v>205</v>
      </c>
      <c r="G5" s="164">
        <v>189</v>
      </c>
      <c r="H5" s="164">
        <v>16</v>
      </c>
      <c r="I5" s="167">
        <v>0</v>
      </c>
      <c r="J5" s="2099">
        <f>+G5+H5-I5</f>
        <v>205</v>
      </c>
      <c r="K5" s="2100"/>
    </row>
    <row r="6" spans="1:17" ht="17.399999999999999">
      <c r="A6" s="2102" t="s">
        <v>475</v>
      </c>
      <c r="B6" s="1314"/>
      <c r="C6" s="1315"/>
      <c r="D6" s="1313" t="s">
        <v>476</v>
      </c>
      <c r="E6" s="1314"/>
      <c r="F6" s="1314"/>
      <c r="G6" s="1315"/>
      <c r="H6" s="1313" t="s">
        <v>477</v>
      </c>
      <c r="I6" s="1314"/>
      <c r="J6" s="1314"/>
      <c r="K6" s="1315"/>
    </row>
    <row r="7" spans="1:17" ht="15.6" customHeight="1">
      <c r="A7" s="2103"/>
      <c r="B7" s="1331"/>
      <c r="C7" s="1332"/>
      <c r="D7" s="1316" t="s">
        <v>478</v>
      </c>
      <c r="E7" s="1317"/>
      <c r="F7" s="1317" t="s">
        <v>479</v>
      </c>
      <c r="G7" s="1318"/>
      <c r="H7" s="1337"/>
      <c r="I7" s="1331"/>
      <c r="J7" s="1331"/>
      <c r="K7" s="1332"/>
    </row>
    <row r="8" spans="1:17" ht="15.6">
      <c r="A8" s="171" t="s">
        <v>480</v>
      </c>
      <c r="B8" s="158" t="s">
        <v>481</v>
      </c>
      <c r="C8" s="159" t="s">
        <v>482</v>
      </c>
      <c r="D8" s="157" t="s">
        <v>480</v>
      </c>
      <c r="E8" s="158" t="s">
        <v>481</v>
      </c>
      <c r="F8" s="158" t="s">
        <v>480</v>
      </c>
      <c r="G8" s="159" t="s">
        <v>481</v>
      </c>
      <c r="H8" s="157" t="s">
        <v>480</v>
      </c>
      <c r="I8" s="158" t="s">
        <v>481</v>
      </c>
      <c r="J8" s="158" t="s">
        <v>474</v>
      </c>
      <c r="K8" s="159"/>
      <c r="N8" s="1163"/>
    </row>
    <row r="9" spans="1:17" ht="15.6">
      <c r="A9" s="173">
        <v>188</v>
      </c>
      <c r="B9" s="161">
        <v>200</v>
      </c>
      <c r="C9" s="163">
        <f>A9-B9</f>
        <v>-12</v>
      </c>
      <c r="D9" s="160">
        <v>0</v>
      </c>
      <c r="E9" s="161">
        <v>0</v>
      </c>
      <c r="F9" s="161">
        <v>0</v>
      </c>
      <c r="G9" s="162">
        <v>0</v>
      </c>
      <c r="H9" s="160">
        <v>24</v>
      </c>
      <c r="I9" s="161">
        <v>24</v>
      </c>
      <c r="J9" s="2099">
        <f>H9-I9</f>
        <v>0</v>
      </c>
      <c r="K9" s="2100"/>
    </row>
    <row r="10" spans="1:17">
      <c r="H10">
        <f>129-12</f>
        <v>117</v>
      </c>
    </row>
    <row r="12" spans="1:17">
      <c r="K12">
        <f>474-403</f>
        <v>71</v>
      </c>
    </row>
    <row r="13" spans="1:17">
      <c r="G13">
        <f>192-20</f>
        <v>172</v>
      </c>
      <c r="H13" s="1163"/>
    </row>
    <row r="14" spans="1:17">
      <c r="F14">
        <f>199-16</f>
        <v>183</v>
      </c>
      <c r="G14" s="1163"/>
      <c r="J14" s="1163">
        <f>107-11</f>
        <v>96</v>
      </c>
    </row>
    <row r="15" spans="1:17">
      <c r="C15" s="1163"/>
      <c r="F15" s="1163"/>
      <c r="J15">
        <f>317-162</f>
        <v>155</v>
      </c>
      <c r="L15" s="1163"/>
    </row>
    <row r="16" spans="1:17">
      <c r="J16">
        <f>149-26</f>
        <v>123</v>
      </c>
    </row>
    <row r="17" spans="7:12">
      <c r="G17">
        <f>205-16</f>
        <v>189</v>
      </c>
    </row>
    <row r="20" spans="7:12">
      <c r="L20">
        <f>70-11</f>
        <v>59</v>
      </c>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topLeftCell="E1" zoomScale="88" zoomScaleNormal="85" workbookViewId="0">
      <selection activeCell="J20" sqref="J20"/>
    </sheetView>
  </sheetViews>
  <sheetFormatPr defaultRowHeight="13.8"/>
  <cols>
    <col min="1" max="1" width="11.19921875" customWidth="1"/>
    <col min="2" max="3" width="14.796875" customWidth="1"/>
    <col min="4" max="4" width="13.8984375" bestFit="1" customWidth="1"/>
    <col min="5" max="6" width="14.796875" customWidth="1"/>
    <col min="7" max="7" width="11.796875" bestFit="1" customWidth="1"/>
    <col min="8" max="9" width="14.796875" customWidth="1"/>
    <col min="10" max="10" width="18.09765625" bestFit="1" customWidth="1"/>
    <col min="11" max="12" width="14.796875" customWidth="1"/>
    <col min="13" max="13" width="14.19921875" bestFit="1" customWidth="1"/>
    <col min="14" max="14" width="14.796875" customWidth="1"/>
    <col min="15" max="15" width="29" bestFit="1" customWidth="1"/>
    <col min="16" max="16" width="13.296875" bestFit="1" customWidth="1"/>
    <col min="17" max="18" width="14.796875" customWidth="1"/>
    <col min="19" max="19" width="22.296875" bestFit="1" customWidth="1"/>
    <col min="20" max="20" width="12" customWidth="1"/>
    <col min="21" max="21" width="26" customWidth="1"/>
    <col min="22" max="26" width="12" customWidth="1"/>
    <col min="27" max="27" width="14.796875" bestFit="1" customWidth="1"/>
    <col min="28" max="28" width="15.59765625" bestFit="1" customWidth="1"/>
    <col min="29" max="29" width="12" customWidth="1"/>
    <col min="30" max="31" width="13.19921875" bestFit="1" customWidth="1"/>
    <col min="32" max="32" width="14.796875" bestFit="1" customWidth="1"/>
    <col min="33" max="34" width="15.59765625" bestFit="1" customWidth="1"/>
    <col min="35" max="52" width="14.19921875" bestFit="1" customWidth="1"/>
  </cols>
  <sheetData>
    <row r="1" spans="1:64" ht="14.4" thickBot="1">
      <c r="B1" s="48">
        <f>SUM(B4:B35)</f>
        <v>140467862</v>
      </c>
      <c r="E1" s="48">
        <f>SUM(E4:E35)</f>
        <v>140467862</v>
      </c>
    </row>
    <row r="2" spans="1:64">
      <c r="A2" s="25"/>
      <c r="B2" s="2113" t="s">
        <v>25</v>
      </c>
      <c r="C2" s="2114"/>
      <c r="D2" s="2115"/>
      <c r="E2" s="2116" t="s">
        <v>116</v>
      </c>
      <c r="F2" s="2117"/>
      <c r="G2" s="26"/>
      <c r="H2" s="2118" t="s">
        <v>26</v>
      </c>
      <c r="I2" s="2119"/>
      <c r="J2" s="26"/>
      <c r="K2" s="2111" t="s">
        <v>136</v>
      </c>
      <c r="L2" s="2112"/>
      <c r="M2" s="26"/>
      <c r="N2" s="2107" t="s">
        <v>27</v>
      </c>
      <c r="O2" s="2108"/>
      <c r="P2" s="27"/>
      <c r="Q2" s="2109" t="s">
        <v>47</v>
      </c>
      <c r="R2" s="2110"/>
      <c r="AQ2" s="145"/>
      <c r="AR2" s="146"/>
      <c r="AS2" s="146"/>
      <c r="AT2" s="146"/>
      <c r="AU2" s="146"/>
      <c r="AV2" s="146"/>
      <c r="AW2" s="146"/>
      <c r="AX2" s="146"/>
      <c r="AY2" s="146"/>
      <c r="AZ2" s="146"/>
      <c r="BA2" s="146"/>
      <c r="BB2" s="146"/>
      <c r="BC2" s="146"/>
      <c r="BD2" s="146"/>
      <c r="BE2" s="146"/>
      <c r="BF2" s="146"/>
      <c r="BG2" s="146"/>
      <c r="BH2" s="146"/>
      <c r="BI2" s="146"/>
      <c r="BJ2" s="146"/>
      <c r="BK2" s="146"/>
      <c r="BL2" s="147"/>
    </row>
    <row r="3" spans="1:64" ht="14.4" thickBot="1">
      <c r="A3" s="28" t="s">
        <v>6</v>
      </c>
      <c r="B3" s="37" t="s">
        <v>7</v>
      </c>
      <c r="C3" s="30" t="s">
        <v>3</v>
      </c>
      <c r="D3" s="29" t="s">
        <v>9</v>
      </c>
      <c r="E3" s="37" t="s">
        <v>7</v>
      </c>
      <c r="F3" s="30" t="s">
        <v>3</v>
      </c>
      <c r="G3" s="30" t="s">
        <v>9</v>
      </c>
      <c r="H3" s="37" t="s">
        <v>7</v>
      </c>
      <c r="I3" s="30" t="s">
        <v>3</v>
      </c>
      <c r="J3" s="30" t="s">
        <v>9</v>
      </c>
      <c r="K3" s="37" t="s">
        <v>7</v>
      </c>
      <c r="L3" s="30" t="s">
        <v>3</v>
      </c>
      <c r="M3" s="30" t="s">
        <v>9</v>
      </c>
      <c r="N3" s="37" t="s">
        <v>7</v>
      </c>
      <c r="O3" s="30" t="s">
        <v>8</v>
      </c>
      <c r="P3" s="30"/>
      <c r="Q3" s="37" t="s">
        <v>6</v>
      </c>
      <c r="R3" s="31" t="s">
        <v>3</v>
      </c>
      <c r="S3" s="2"/>
      <c r="AG3" s="5"/>
      <c r="AQ3" s="148"/>
      <c r="BL3" s="149"/>
    </row>
    <row r="4" spans="1:64">
      <c r="A4" s="41">
        <v>45904</v>
      </c>
      <c r="B4" s="38">
        <v>2910173.9</v>
      </c>
      <c r="C4" s="32">
        <f>B4</f>
        <v>2910173.9</v>
      </c>
      <c r="D4" s="985">
        <f t="shared" ref="D4:D28" si="0">C4/$B$1</f>
        <v>2.0717720470466047E-2</v>
      </c>
      <c r="E4" s="1231">
        <v>996820</v>
      </c>
      <c r="F4" s="32">
        <f>E4</f>
        <v>996820</v>
      </c>
      <c r="G4" s="34">
        <f>F4/$B$1</f>
        <v>7.0964275088062495E-3</v>
      </c>
      <c r="H4" s="32">
        <v>996820</v>
      </c>
      <c r="I4" s="32">
        <v>996820</v>
      </c>
      <c r="J4" s="985">
        <f t="shared" ref="J4:J8" si="1">IF($B$1="",I4/$B$1,I4/$B$1)</f>
        <v>7.0964275088062495E-3</v>
      </c>
      <c r="K4" s="38"/>
      <c r="L4" s="32"/>
      <c r="M4" s="34"/>
      <c r="N4" s="38"/>
      <c r="O4" s="32"/>
      <c r="P4" s="34"/>
      <c r="Q4" s="38">
        <f t="shared" ref="Q4:Q6" si="2">H4-B4</f>
        <v>-1913353.9</v>
      </c>
      <c r="R4" s="32">
        <f>Q4</f>
        <v>-1913353.9</v>
      </c>
      <c r="S4" s="984"/>
      <c r="T4" s="983"/>
      <c r="U4" s="984"/>
      <c r="V4" s="984"/>
      <c r="W4" s="984"/>
      <c r="X4" s="984"/>
      <c r="Y4" s="984"/>
      <c r="AQ4" s="148"/>
      <c r="BL4" s="149"/>
    </row>
    <row r="5" spans="1:64">
      <c r="A5" s="41">
        <f>EOMONTH(A4,1)</f>
        <v>45961</v>
      </c>
      <c r="B5" s="38">
        <v>3779585.5</v>
      </c>
      <c r="C5" s="32">
        <f t="shared" ref="C5:C28" si="3">C4+B5</f>
        <v>6689759.4000000004</v>
      </c>
      <c r="D5" s="985">
        <f t="shared" si="0"/>
        <v>4.7624839623457788E-2</v>
      </c>
      <c r="E5" s="1231">
        <v>2141562.59</v>
      </c>
      <c r="F5" s="32">
        <f>F4+E5</f>
        <v>3138382.59</v>
      </c>
      <c r="G5" s="34">
        <f t="shared" ref="G5:G28" si="4">F5/$B$1</f>
        <v>2.2342353228099961E-2</v>
      </c>
      <c r="H5" s="38">
        <f t="shared" ref="H5:H14" si="5">I5-I4</f>
        <v>1997250.94</v>
      </c>
      <c r="I5" s="32">
        <v>2994070.94</v>
      </c>
      <c r="J5" s="985">
        <f t="shared" si="1"/>
        <v>2.1314989047103172E-2</v>
      </c>
      <c r="K5" s="38">
        <v>2814914.75</v>
      </c>
      <c r="L5" s="32">
        <f>K5</f>
        <v>2814914.75</v>
      </c>
      <c r="M5" s="985">
        <f t="shared" ref="M5:M16" si="6">IF($B$1="",L5/$B$1,L5/$B$1)</f>
        <v>2.003956428125887E-2</v>
      </c>
      <c r="N5" s="38"/>
      <c r="O5" s="32"/>
      <c r="P5" s="34"/>
      <c r="Q5" s="38">
        <f t="shared" si="2"/>
        <v>-1782334.56</v>
      </c>
      <c r="R5" s="32">
        <f t="shared" ref="R5:R6" si="7">Q5+R4</f>
        <v>-3695688.46</v>
      </c>
      <c r="AQ5" s="148"/>
      <c r="BL5" s="149"/>
    </row>
    <row r="6" spans="1:64">
      <c r="A6" s="41">
        <f>EOMONTH(A5,1)</f>
        <v>45991</v>
      </c>
      <c r="B6" s="38">
        <v>3745314.4</v>
      </c>
      <c r="C6" s="32">
        <f t="shared" si="3"/>
        <v>10435073.800000001</v>
      </c>
      <c r="D6" s="985">
        <f t="shared" si="0"/>
        <v>7.4287980548888827E-2</v>
      </c>
      <c r="E6" s="1231">
        <v>4227812.16</v>
      </c>
      <c r="F6" s="32">
        <f t="shared" ref="F6:F28" si="8">F5+E6</f>
        <v>7366194.75</v>
      </c>
      <c r="G6" s="34">
        <f t="shared" si="4"/>
        <v>5.2440427618952443E-2</v>
      </c>
      <c r="H6" s="38">
        <f t="shared" si="5"/>
        <v>4032907.0500000003</v>
      </c>
      <c r="I6" s="32">
        <v>7026977.9900000002</v>
      </c>
      <c r="J6" s="985">
        <f t="shared" si="1"/>
        <v>5.0025521069011501E-2</v>
      </c>
      <c r="K6" s="38">
        <v>1250224.29</v>
      </c>
      <c r="L6" s="32">
        <f>L5+K6</f>
        <v>4065139.04</v>
      </c>
      <c r="M6" s="985">
        <f t="shared" si="6"/>
        <v>2.8939993690514063E-2</v>
      </c>
      <c r="N6" s="38"/>
      <c r="O6" s="32"/>
      <c r="P6" s="34"/>
      <c r="Q6" s="38">
        <f t="shared" si="2"/>
        <v>287592.65000000037</v>
      </c>
      <c r="R6" s="32">
        <f t="shared" si="7"/>
        <v>-3408095.8099999996</v>
      </c>
      <c r="S6" s="984"/>
      <c r="T6" s="984"/>
      <c r="U6" s="984"/>
      <c r="V6" s="984"/>
      <c r="W6" s="984"/>
      <c r="AQ6" s="148"/>
      <c r="BL6" s="149"/>
    </row>
    <row r="7" spans="1:64">
      <c r="A7" s="41">
        <f>EOMONTH(A6,1)</f>
        <v>46022</v>
      </c>
      <c r="B7" s="38">
        <v>5261151.93</v>
      </c>
      <c r="C7" s="32">
        <f t="shared" si="3"/>
        <v>15696225.73</v>
      </c>
      <c r="D7" s="985">
        <f t="shared" si="0"/>
        <v>0.11174246910656332</v>
      </c>
      <c r="E7" s="1231">
        <v>5200351.12</v>
      </c>
      <c r="F7" s="32">
        <f t="shared" si="8"/>
        <v>12566545.870000001</v>
      </c>
      <c r="G7" s="34">
        <f t="shared" si="4"/>
        <v>8.9462071188924353E-2</v>
      </c>
      <c r="H7" s="38">
        <f t="shared" si="5"/>
        <v>4918593.9399999995</v>
      </c>
      <c r="I7" s="32">
        <v>11945571.93</v>
      </c>
      <c r="J7" s="985">
        <f t="shared" si="1"/>
        <v>8.504131663938902E-2</v>
      </c>
      <c r="K7" s="38">
        <f>'Invoice Log'!F11</f>
        <v>1853260</v>
      </c>
      <c r="L7" s="32">
        <f t="shared" ref="L7:L16" si="9">K7+L6</f>
        <v>5918399.04</v>
      </c>
      <c r="M7" s="985">
        <f t="shared" si="6"/>
        <v>4.2133474203515674E-2</v>
      </c>
      <c r="N7" s="38"/>
      <c r="O7" s="32"/>
      <c r="P7" s="34"/>
      <c r="Q7" s="38">
        <f t="shared" ref="Q7" si="10">H7-B7</f>
        <v>-342557.99000000022</v>
      </c>
      <c r="R7" s="32">
        <f t="shared" ref="R7" si="11">Q7+R6</f>
        <v>-3750653.8</v>
      </c>
      <c r="W7" s="735"/>
      <c r="AQ7" s="148"/>
      <c r="BL7" s="149"/>
    </row>
    <row r="8" spans="1:64">
      <c r="A8" s="41">
        <f>EOMONTH(A7,1)</f>
        <v>46053</v>
      </c>
      <c r="B8" s="38">
        <v>5622637.9800000004</v>
      </c>
      <c r="C8" s="32">
        <f t="shared" si="3"/>
        <v>21318863.710000001</v>
      </c>
      <c r="D8" s="985">
        <f t="shared" si="0"/>
        <v>0.15177040076256021</v>
      </c>
      <c r="E8" s="1231">
        <v>6005500.3499999996</v>
      </c>
      <c r="F8" s="32">
        <f t="shared" si="8"/>
        <v>18572046.219999999</v>
      </c>
      <c r="G8" s="34">
        <f t="shared" si="4"/>
        <v>0.13221562537913475</v>
      </c>
      <c r="H8" s="38">
        <f t="shared" si="5"/>
        <v>4765965.91</v>
      </c>
      <c r="I8" s="32">
        <v>16711537.84</v>
      </c>
      <c r="J8" s="985">
        <f t="shared" si="1"/>
        <v>0.11897054316951161</v>
      </c>
      <c r="K8" s="38">
        <f>'Invoice Log'!F12</f>
        <v>2906476</v>
      </c>
      <c r="L8" s="32">
        <f t="shared" si="9"/>
        <v>8824875.0399999991</v>
      </c>
      <c r="M8" s="985">
        <f t="shared" si="6"/>
        <v>6.2824869079305831E-2</v>
      </c>
      <c r="N8" s="38"/>
      <c r="O8" s="32"/>
      <c r="P8" s="34"/>
      <c r="Q8" s="38"/>
      <c r="R8" s="32"/>
      <c r="T8" s="3"/>
      <c r="W8" s="735"/>
      <c r="AQ8" s="148"/>
      <c r="BL8" s="149"/>
    </row>
    <row r="9" spans="1:64">
      <c r="A9" s="41">
        <f>EOMONTH(A8,1)</f>
        <v>46081</v>
      </c>
      <c r="B9" s="38">
        <v>6629407.2400000002</v>
      </c>
      <c r="C9" s="32">
        <f t="shared" si="3"/>
        <v>27948270.950000003</v>
      </c>
      <c r="D9" s="985">
        <f t="shared" si="0"/>
        <v>0.19896558936733871</v>
      </c>
      <c r="E9" s="1231">
        <v>6038765.2400000002</v>
      </c>
      <c r="F9" s="32">
        <f t="shared" si="8"/>
        <v>24610811.460000001</v>
      </c>
      <c r="G9" s="34">
        <f t="shared" si="4"/>
        <v>0.17520599452136604</v>
      </c>
      <c r="H9" s="38">
        <f t="shared" si="5"/>
        <v>4138995.8300000019</v>
      </c>
      <c r="I9" s="32">
        <v>20850533.670000002</v>
      </c>
      <c r="J9" s="985">
        <f>IF($B$1="",I9/$B$1,I9/$B$1)</f>
        <v>0.14843632823285943</v>
      </c>
      <c r="K9" s="38">
        <f>'Invoice Log'!F13</f>
        <v>2508482</v>
      </c>
      <c r="L9" s="32">
        <f t="shared" si="9"/>
        <v>11333357.039999999</v>
      </c>
      <c r="M9" s="985">
        <f t="shared" si="6"/>
        <v>8.0682918346119625E-2</v>
      </c>
      <c r="N9" s="38"/>
      <c r="O9" s="32"/>
      <c r="P9" s="34"/>
      <c r="Q9" s="38"/>
      <c r="R9" s="32"/>
      <c r="W9" s="735"/>
      <c r="AQ9" s="148"/>
      <c r="BL9" s="149"/>
    </row>
    <row r="10" spans="1:64">
      <c r="A10" s="41">
        <f t="shared" ref="A10:A35" si="12">EOMONTH(A9,1)</f>
        <v>46112</v>
      </c>
      <c r="B10" s="38">
        <v>7446555.3899999997</v>
      </c>
      <c r="C10" s="32">
        <f t="shared" si="3"/>
        <v>35394826.340000004</v>
      </c>
      <c r="D10" s="985">
        <f t="shared" si="0"/>
        <v>0.25197810969743389</v>
      </c>
      <c r="E10" s="1231">
        <v>5220523.88</v>
      </c>
      <c r="F10" s="32">
        <f t="shared" si="8"/>
        <v>29831335.34</v>
      </c>
      <c r="G10" s="34">
        <f t="shared" si="4"/>
        <v>0.21237124930398671</v>
      </c>
      <c r="H10" s="38">
        <f t="shared" si="5"/>
        <v>4132964.6999999993</v>
      </c>
      <c r="I10" s="32">
        <v>24983498.370000001</v>
      </c>
      <c r="J10" s="985">
        <f>IF($B$1="",I10/$B$1,I10/$B$1)</f>
        <v>0.17785917728284353</v>
      </c>
      <c r="K10" s="38">
        <f>'Invoice Log'!F14</f>
        <v>3628041.39</v>
      </c>
      <c r="L10" s="32">
        <f t="shared" si="9"/>
        <v>14961398.43</v>
      </c>
      <c r="M10" s="985">
        <f t="shared" si="6"/>
        <v>0.10651118495702597</v>
      </c>
      <c r="N10" s="38"/>
      <c r="O10" s="32"/>
      <c r="P10" s="34"/>
      <c r="Q10" s="38"/>
      <c r="R10" s="32"/>
      <c r="W10" s="735"/>
      <c r="AQ10" s="148"/>
      <c r="BL10" s="149"/>
    </row>
    <row r="11" spans="1:64">
      <c r="A11" s="41">
        <f t="shared" si="12"/>
        <v>46142</v>
      </c>
      <c r="B11" s="38">
        <v>8900333.5500000007</v>
      </c>
      <c r="C11" s="32">
        <f t="shared" si="3"/>
        <v>44295159.890000001</v>
      </c>
      <c r="D11" s="985">
        <f t="shared" si="0"/>
        <v>0.31534017290018979</v>
      </c>
      <c r="E11" s="1231">
        <v>9997129.75</v>
      </c>
      <c r="F11" s="32">
        <f t="shared" si="8"/>
        <v>39828465.090000004</v>
      </c>
      <c r="G11" s="34">
        <f t="shared" si="4"/>
        <v>0.28354147719568767</v>
      </c>
      <c r="H11" s="38">
        <f t="shared" si="5"/>
        <v>7260451.3900000006</v>
      </c>
      <c r="I11" s="32">
        <v>32243949.760000002</v>
      </c>
      <c r="J11" s="985">
        <f>IF($B$1="",I11/$B$1,I11/$B$1)</f>
        <v>0.2295468109281823</v>
      </c>
      <c r="K11" s="38">
        <f>'Invoice Log'!F15</f>
        <v>5980688</v>
      </c>
      <c r="L11" s="32">
        <f t="shared" si="9"/>
        <v>20942086.43</v>
      </c>
      <c r="M11" s="985">
        <f t="shared" si="6"/>
        <v>0.14908809838651918</v>
      </c>
      <c r="N11" s="38"/>
      <c r="O11" s="32"/>
      <c r="P11" s="34"/>
      <c r="Q11" s="38"/>
      <c r="R11" s="32"/>
      <c r="W11" s="735"/>
      <c r="AQ11" s="148"/>
      <c r="BL11" s="149"/>
    </row>
    <row r="12" spans="1:64">
      <c r="A12" s="41">
        <f t="shared" si="12"/>
        <v>46173</v>
      </c>
      <c r="B12" s="38">
        <v>8217943.5599999996</v>
      </c>
      <c r="C12" s="32">
        <f t="shared" si="3"/>
        <v>52513103.450000003</v>
      </c>
      <c r="D12" s="985">
        <f t="shared" si="0"/>
        <v>0.37384425663145643</v>
      </c>
      <c r="E12" s="1231">
        <v>4458685.1100000003</v>
      </c>
      <c r="F12" s="32">
        <f t="shared" si="8"/>
        <v>44287150.200000003</v>
      </c>
      <c r="G12" s="34">
        <f t="shared" si="4"/>
        <v>0.31528315138732588</v>
      </c>
      <c r="H12" s="38">
        <f t="shared" si="5"/>
        <v>8146276.8300000019</v>
      </c>
      <c r="I12" s="32">
        <v>40390226.590000004</v>
      </c>
      <c r="J12" s="985">
        <f t="shared" ref="J12:J15" si="13">IF($B$1="",I12/$B$1,I12/$B$1)</f>
        <v>0.28754069446860381</v>
      </c>
      <c r="K12" s="38">
        <f>'Invoice Log'!F16</f>
        <v>2989995</v>
      </c>
      <c r="L12" s="32">
        <f t="shared" si="9"/>
        <v>23932081.43</v>
      </c>
      <c r="M12" s="985">
        <f t="shared" si="6"/>
        <v>0.17037407054718323</v>
      </c>
      <c r="N12" s="38"/>
      <c r="O12" s="32"/>
      <c r="P12" s="34"/>
      <c r="Q12" s="38"/>
      <c r="R12" s="32"/>
      <c r="W12" s="735"/>
      <c r="AQ12" s="148"/>
      <c r="BL12" s="149"/>
    </row>
    <row r="13" spans="1:64">
      <c r="A13" s="41">
        <f t="shared" si="12"/>
        <v>46203</v>
      </c>
      <c r="B13" s="38">
        <v>8302980.4100000001</v>
      </c>
      <c r="C13" s="32">
        <f t="shared" si="3"/>
        <v>60816083.859999999</v>
      </c>
      <c r="D13" s="985">
        <f t="shared" si="0"/>
        <v>0.43295372332213611</v>
      </c>
      <c r="E13" s="1231">
        <v>1168636.83</v>
      </c>
      <c r="F13" s="32">
        <f t="shared" si="8"/>
        <v>45455787.030000001</v>
      </c>
      <c r="G13" s="34">
        <f t="shared" si="4"/>
        <v>0.32360275427271756</v>
      </c>
      <c r="H13" s="38">
        <f t="shared" si="5"/>
        <v>8951577.9499999955</v>
      </c>
      <c r="I13" s="32">
        <v>49341804.539999999</v>
      </c>
      <c r="J13" s="985">
        <f t="shared" si="13"/>
        <v>0.3512675699442197</v>
      </c>
      <c r="K13" s="38">
        <f>'Invoice Log'!F17</f>
        <v>5921775</v>
      </c>
      <c r="L13" s="32">
        <f t="shared" si="9"/>
        <v>29853856.43</v>
      </c>
      <c r="M13" s="985">
        <f t="shared" si="6"/>
        <v>0.21253157843322196</v>
      </c>
      <c r="N13" s="32"/>
      <c r="O13" s="32"/>
      <c r="P13" s="985"/>
      <c r="Q13" s="38"/>
      <c r="R13" s="32"/>
      <c r="W13" s="735"/>
      <c r="AQ13" s="148"/>
      <c r="BL13" s="149"/>
    </row>
    <row r="14" spans="1:64">
      <c r="A14" s="41">
        <f t="shared" si="12"/>
        <v>46234</v>
      </c>
      <c r="B14" s="38">
        <v>8438547.75</v>
      </c>
      <c r="C14" s="32">
        <f t="shared" si="3"/>
        <v>69254631.609999999</v>
      </c>
      <c r="D14" s="985">
        <f t="shared" si="0"/>
        <v>0.49302830287258165</v>
      </c>
      <c r="E14" s="1231">
        <v>1205402.3700000001</v>
      </c>
      <c r="F14" s="32">
        <f t="shared" si="8"/>
        <v>46661189.399999999</v>
      </c>
      <c r="G14" s="34">
        <f t="shared" si="4"/>
        <v>0.33218409346901001</v>
      </c>
      <c r="H14" s="38">
        <f t="shared" si="5"/>
        <v>6080108.8200000003</v>
      </c>
      <c r="I14" s="705">
        <v>55421913.359999999</v>
      </c>
      <c r="J14" s="34">
        <f t="shared" si="13"/>
        <v>0.39455226676689931</v>
      </c>
      <c r="K14" s="38">
        <f>'Invoice Log'!F18</f>
        <v>4968932</v>
      </c>
      <c r="L14" s="32">
        <f t="shared" si="9"/>
        <v>34822788.43</v>
      </c>
      <c r="M14" s="985">
        <f t="shared" si="6"/>
        <v>0.2479057339820549</v>
      </c>
      <c r="N14" s="996"/>
      <c r="O14" s="996"/>
      <c r="P14" s="985"/>
      <c r="Q14" s="38"/>
      <c r="R14" s="32"/>
      <c r="W14" s="735"/>
      <c r="AQ14" s="148"/>
      <c r="BL14" s="149"/>
    </row>
    <row r="15" spans="1:64">
      <c r="A15" s="41">
        <f t="shared" si="12"/>
        <v>46265</v>
      </c>
      <c r="B15" s="38">
        <v>7804506.5700000003</v>
      </c>
      <c r="C15" s="32">
        <f t="shared" si="3"/>
        <v>77059138.180000007</v>
      </c>
      <c r="D15" s="985">
        <f t="shared" si="0"/>
        <v>0.54858910132767602</v>
      </c>
      <c r="E15" s="1231">
        <v>2071148.97</v>
      </c>
      <c r="F15" s="32">
        <f t="shared" si="8"/>
        <v>48732338.369999997</v>
      </c>
      <c r="G15" s="34">
        <f t="shared" si="4"/>
        <v>0.34692873997042822</v>
      </c>
      <c r="H15" s="38">
        <f>I15-I14</f>
        <v>5736891.5200000033</v>
      </c>
      <c r="I15" s="705">
        <v>61158804.880000003</v>
      </c>
      <c r="J15" s="34">
        <f t="shared" si="13"/>
        <v>0.43539357693078579</v>
      </c>
      <c r="K15" s="38">
        <f>'Invoice Log'!F19+'Invoice Log'!F20</f>
        <v>5770607</v>
      </c>
      <c r="L15" s="32">
        <f t="shared" si="9"/>
        <v>40593395.43</v>
      </c>
      <c r="M15" s="985">
        <f t="shared" si="6"/>
        <v>0.28898706687797382</v>
      </c>
      <c r="N15" s="996"/>
      <c r="O15" s="996"/>
      <c r="P15" s="985"/>
      <c r="Q15" s="38"/>
      <c r="R15" s="32"/>
      <c r="W15" s="735"/>
      <c r="AQ15" s="148"/>
      <c r="BL15" s="149"/>
    </row>
    <row r="16" spans="1:64">
      <c r="A16" s="41">
        <f t="shared" si="12"/>
        <v>46295</v>
      </c>
      <c r="B16" s="38">
        <v>8679548.2899999991</v>
      </c>
      <c r="C16" s="32">
        <f t="shared" si="3"/>
        <v>85738686.469999999</v>
      </c>
      <c r="D16" s="985">
        <f t="shared" si="0"/>
        <v>0.61037937966194711</v>
      </c>
      <c r="E16" s="1231">
        <v>2898013.45</v>
      </c>
      <c r="F16" s="32">
        <f t="shared" si="8"/>
        <v>51630351.82</v>
      </c>
      <c r="G16" s="34">
        <f t="shared" si="4"/>
        <v>0.36755988939306272</v>
      </c>
      <c r="H16" s="38">
        <f>I16-I15</f>
        <v>4109858.2299999967</v>
      </c>
      <c r="I16" s="705">
        <v>65268663.109999999</v>
      </c>
      <c r="J16" s="34">
        <f>IF($B$1="",I16/$B$1,I16/$B$1)</f>
        <v>0.46465192949259809</v>
      </c>
      <c r="K16" s="38">
        <f>'Invoice Log'!F21</f>
        <v>2904472</v>
      </c>
      <c r="L16" s="32">
        <f t="shared" si="9"/>
        <v>43497867.43</v>
      </c>
      <c r="M16" s="985">
        <f t="shared" si="6"/>
        <v>0.3096641951452212</v>
      </c>
      <c r="N16" s="996"/>
      <c r="O16" s="996"/>
      <c r="P16" s="985"/>
      <c r="Q16" s="38"/>
      <c r="R16" s="32"/>
      <c r="S16" s="996">
        <v>62911800.189999998</v>
      </c>
      <c r="W16" s="735"/>
      <c r="AQ16" s="148"/>
      <c r="BL16" s="149"/>
    </row>
    <row r="17" spans="1:64">
      <c r="A17" s="41">
        <f t="shared" si="12"/>
        <v>46326</v>
      </c>
      <c r="B17" s="38">
        <v>8229860.0499999998</v>
      </c>
      <c r="C17" s="32">
        <f t="shared" si="3"/>
        <v>93968546.519999996</v>
      </c>
      <c r="D17" s="985">
        <f t="shared" si="0"/>
        <v>0.66896829767366994</v>
      </c>
      <c r="E17" s="1231">
        <v>2953197.61</v>
      </c>
      <c r="F17" s="32">
        <f t="shared" si="8"/>
        <v>54583549.43</v>
      </c>
      <c r="G17" s="34">
        <f t="shared" si="4"/>
        <v>0.38858389850056946</v>
      </c>
      <c r="H17" s="38">
        <f>I17-I16</f>
        <v>1551741.5400000066</v>
      </c>
      <c r="I17" s="559">
        <f>Progress!I41</f>
        <v>66820404.650000006</v>
      </c>
      <c r="J17" s="34">
        <f>IF($B$1="",I17/$B$1,I17/$B$1)</f>
        <v>0.47569888014669154</v>
      </c>
      <c r="K17" s="38"/>
      <c r="L17" s="32"/>
      <c r="M17" s="34"/>
      <c r="N17" s="996"/>
      <c r="O17" s="559">
        <f>I17</f>
        <v>66820404.650000006</v>
      </c>
      <c r="P17" s="985">
        <f t="shared" ref="P17:P28" si="14">IF($B$1="",O17/$B$1,O17/$B$1)</f>
        <v>0.47569888014669154</v>
      </c>
      <c r="Q17" s="38"/>
      <c r="R17" s="32"/>
      <c r="S17" s="996">
        <v>65605422.090000004</v>
      </c>
      <c r="W17" s="735"/>
      <c r="AQ17" s="148"/>
      <c r="BL17" s="149"/>
    </row>
    <row r="18" spans="1:64">
      <c r="A18" s="41">
        <f t="shared" si="12"/>
        <v>46356</v>
      </c>
      <c r="B18" s="38">
        <v>7237872.2300000004</v>
      </c>
      <c r="C18" s="32">
        <f t="shared" si="3"/>
        <v>101206418.75</v>
      </c>
      <c r="D18" s="985">
        <f t="shared" si="0"/>
        <v>0.72049518878560281</v>
      </c>
      <c r="E18" s="1231">
        <v>2947915.12</v>
      </c>
      <c r="F18" s="32">
        <f t="shared" si="8"/>
        <v>57531464.549999997</v>
      </c>
      <c r="G18" s="34">
        <f t="shared" si="4"/>
        <v>0.40957030121238691</v>
      </c>
      <c r="H18" s="38"/>
      <c r="I18" s="1186"/>
      <c r="J18" s="715"/>
      <c r="K18" s="38"/>
      <c r="L18" s="32"/>
      <c r="M18" s="34"/>
      <c r="N18" s="996">
        <f t="shared" ref="N18:N28" si="15">O18-O17</f>
        <v>2749675.9599999934</v>
      </c>
      <c r="O18" s="996">
        <v>69570080.609999999</v>
      </c>
      <c r="P18" s="985">
        <f t="shared" si="14"/>
        <v>0.49527400516710363</v>
      </c>
      <c r="Q18" s="38"/>
      <c r="R18" s="32"/>
      <c r="S18" s="996">
        <v>69570080.609999999</v>
      </c>
      <c r="W18" s="735"/>
      <c r="AQ18" s="148"/>
      <c r="BL18" s="149"/>
    </row>
    <row r="19" spans="1:64">
      <c r="A19" s="41">
        <f t="shared" si="12"/>
        <v>46387</v>
      </c>
      <c r="B19" s="38">
        <v>6668333.0999999996</v>
      </c>
      <c r="C19" s="32">
        <f t="shared" si="3"/>
        <v>107874751.84999999</v>
      </c>
      <c r="D19" s="985">
        <f t="shared" si="0"/>
        <v>0.76796749316224366</v>
      </c>
      <c r="E19" s="1231">
        <v>3438503.91</v>
      </c>
      <c r="F19" s="32">
        <f t="shared" si="8"/>
        <v>60969968.459999993</v>
      </c>
      <c r="G19" s="34">
        <f t="shared" si="4"/>
        <v>0.43404923796732947</v>
      </c>
      <c r="H19" s="38"/>
      <c r="I19" s="32"/>
      <c r="J19" s="34"/>
      <c r="K19" s="38"/>
      <c r="L19" s="32"/>
      <c r="M19" s="34"/>
      <c r="N19" s="996">
        <f t="shared" si="15"/>
        <v>2656224.4800000042</v>
      </c>
      <c r="O19" s="996">
        <v>72226305.090000004</v>
      </c>
      <c r="P19" s="985">
        <f t="shared" si="14"/>
        <v>0.51418384292059638</v>
      </c>
      <c r="Q19" s="38"/>
      <c r="R19" s="32"/>
      <c r="S19" s="996">
        <v>72226305.090000004</v>
      </c>
      <c r="W19" s="735"/>
      <c r="AQ19" s="148"/>
      <c r="BL19" s="149"/>
    </row>
    <row r="20" spans="1:64">
      <c r="A20" s="41">
        <f t="shared" si="12"/>
        <v>46418</v>
      </c>
      <c r="B20" s="38">
        <v>7099837.4400000004</v>
      </c>
      <c r="C20" s="32">
        <f t="shared" si="3"/>
        <v>114974589.28999999</v>
      </c>
      <c r="D20" s="985">
        <f t="shared" si="0"/>
        <v>0.81851170547466578</v>
      </c>
      <c r="E20" s="1231">
        <v>4989302.9400000004</v>
      </c>
      <c r="F20" s="32">
        <f t="shared" si="8"/>
        <v>65959271.399999991</v>
      </c>
      <c r="G20" s="34">
        <f t="shared" si="4"/>
        <v>0.46956841558533857</v>
      </c>
      <c r="H20" s="38"/>
      <c r="I20" s="32"/>
      <c r="J20" s="34"/>
      <c r="K20" s="38"/>
      <c r="L20" s="32"/>
      <c r="M20" s="34"/>
      <c r="N20" s="996">
        <f t="shared" si="15"/>
        <v>3297496.0900000036</v>
      </c>
      <c r="O20" s="996">
        <v>75523801.180000007</v>
      </c>
      <c r="P20" s="985">
        <f t="shared" si="14"/>
        <v>0.53765893567882461</v>
      </c>
      <c r="Q20" s="38"/>
      <c r="R20" s="32"/>
      <c r="S20" s="996">
        <v>75523801.180000007</v>
      </c>
      <c r="W20" s="735"/>
      <c r="AQ20" s="148"/>
      <c r="BL20" s="149"/>
    </row>
    <row r="21" spans="1:64">
      <c r="A21" s="41">
        <f t="shared" si="12"/>
        <v>46446</v>
      </c>
      <c r="B21" s="38">
        <v>5748809.7699999996</v>
      </c>
      <c r="C21" s="32">
        <f t="shared" si="3"/>
        <v>120723399.05999999</v>
      </c>
      <c r="D21" s="985">
        <f t="shared" si="0"/>
        <v>0.85943786244856479</v>
      </c>
      <c r="E21" s="1231">
        <v>5413458.5099999998</v>
      </c>
      <c r="F21" s="32">
        <f t="shared" si="8"/>
        <v>71372729.909999996</v>
      </c>
      <c r="G21" s="34">
        <f t="shared" si="4"/>
        <v>0.5081071847594576</v>
      </c>
      <c r="H21" s="38"/>
      <c r="I21" s="32"/>
      <c r="J21" s="34"/>
      <c r="K21" s="38"/>
      <c r="L21" s="32"/>
      <c r="M21" s="34"/>
      <c r="N21" s="996">
        <f t="shared" si="15"/>
        <v>6407741.8199999928</v>
      </c>
      <c r="O21" s="996">
        <v>81931543</v>
      </c>
      <c r="P21" s="985">
        <f t="shared" si="14"/>
        <v>0.58327607349786526</v>
      </c>
      <c r="Q21" s="38"/>
      <c r="R21" s="32"/>
      <c r="S21" s="996">
        <v>81931543</v>
      </c>
      <c r="W21" s="735"/>
      <c r="AQ21" s="148"/>
      <c r="BL21" s="149"/>
    </row>
    <row r="22" spans="1:64">
      <c r="A22" s="41">
        <f t="shared" si="12"/>
        <v>46477</v>
      </c>
      <c r="B22" s="38">
        <v>4721884.76</v>
      </c>
      <c r="C22" s="32">
        <f t="shared" si="3"/>
        <v>125445283.81999999</v>
      </c>
      <c r="D22" s="985">
        <f t="shared" si="0"/>
        <v>0.89305327235634857</v>
      </c>
      <c r="E22" s="1231">
        <v>10363409.390000001</v>
      </c>
      <c r="F22" s="32">
        <f t="shared" si="8"/>
        <v>81736139.299999997</v>
      </c>
      <c r="G22" s="34">
        <f t="shared" si="4"/>
        <v>0.58188498163373481</v>
      </c>
      <c r="H22" s="38"/>
      <c r="I22" s="32"/>
      <c r="J22" s="33"/>
      <c r="K22" s="38"/>
      <c r="L22" s="32"/>
      <c r="M22" s="34"/>
      <c r="N22" s="996">
        <f t="shared" si="15"/>
        <v>5927874.3700000048</v>
      </c>
      <c r="O22" s="996">
        <v>87859417.370000005</v>
      </c>
      <c r="P22" s="985">
        <f t="shared" si="14"/>
        <v>0.62547700320234112</v>
      </c>
      <c r="Q22" s="38"/>
      <c r="R22" s="32"/>
      <c r="S22" s="996">
        <v>87859417.370000005</v>
      </c>
      <c r="U22" s="3"/>
      <c r="W22" s="735"/>
      <c r="AQ22" s="148"/>
      <c r="BL22" s="149"/>
    </row>
    <row r="23" spans="1:64">
      <c r="A23" s="41">
        <f t="shared" si="12"/>
        <v>46507</v>
      </c>
      <c r="B23" s="38">
        <v>3479952.27</v>
      </c>
      <c r="C23" s="32">
        <f t="shared" si="3"/>
        <v>128925236.08999999</v>
      </c>
      <c r="D23" s="985">
        <f t="shared" si="0"/>
        <v>0.91782728272748959</v>
      </c>
      <c r="E23" s="1231">
        <v>14796557.210000001</v>
      </c>
      <c r="F23" s="32">
        <f t="shared" si="8"/>
        <v>96532696.50999999</v>
      </c>
      <c r="G23" s="34">
        <f t="shared" si="4"/>
        <v>0.68722265104312608</v>
      </c>
      <c r="H23" s="38"/>
      <c r="I23" s="32"/>
      <c r="J23" s="33"/>
      <c r="K23" s="38"/>
      <c r="L23" s="32"/>
      <c r="M23" s="34"/>
      <c r="N23" s="996">
        <f t="shared" si="15"/>
        <v>12301052.579999998</v>
      </c>
      <c r="O23" s="996">
        <v>100160469.95</v>
      </c>
      <c r="P23" s="985">
        <f t="shared" si="14"/>
        <v>0.71304901010026056</v>
      </c>
      <c r="Q23" s="38"/>
      <c r="R23" s="32"/>
      <c r="S23" s="996">
        <v>100160469.95</v>
      </c>
      <c r="W23" s="735"/>
      <c r="AQ23" s="148"/>
      <c r="BL23" s="149"/>
    </row>
    <row r="24" spans="1:64">
      <c r="A24" s="41">
        <f t="shared" si="12"/>
        <v>46538</v>
      </c>
      <c r="B24" s="38">
        <v>3524295.6</v>
      </c>
      <c r="C24" s="32">
        <f t="shared" si="3"/>
        <v>132449531.68999998</v>
      </c>
      <c r="D24" s="985">
        <f t="shared" si="0"/>
        <v>0.94291697619772974</v>
      </c>
      <c r="E24" s="1231">
        <v>14332914.460000001</v>
      </c>
      <c r="F24" s="32">
        <f t="shared" si="8"/>
        <v>110865610.97</v>
      </c>
      <c r="G24" s="34">
        <f t="shared" si="4"/>
        <v>0.78925961705033998</v>
      </c>
      <c r="H24" s="38"/>
      <c r="I24" s="32"/>
      <c r="J24" s="33"/>
      <c r="K24" s="38"/>
      <c r="L24" s="32"/>
      <c r="M24" s="34"/>
      <c r="N24" s="996">
        <f t="shared" si="15"/>
        <v>11800441.140000001</v>
      </c>
      <c r="O24" s="996">
        <v>111960911.09</v>
      </c>
      <c r="P24" s="985">
        <f t="shared" si="14"/>
        <v>0.79705713104681553</v>
      </c>
      <c r="Q24" s="38"/>
      <c r="R24" s="32"/>
      <c r="S24" s="996">
        <v>111960911.09</v>
      </c>
      <c r="W24" s="735"/>
      <c r="AQ24" s="148"/>
      <c r="BL24" s="149"/>
    </row>
    <row r="25" spans="1:64">
      <c r="A25" s="41">
        <f t="shared" si="12"/>
        <v>46568</v>
      </c>
      <c r="B25" s="38">
        <v>3817162.16</v>
      </c>
      <c r="C25" s="32">
        <f t="shared" si="3"/>
        <v>136266693.84999999</v>
      </c>
      <c r="D25" s="985">
        <f t="shared" si="0"/>
        <v>0.97009160607854905</v>
      </c>
      <c r="E25" s="1231">
        <v>11368746.48</v>
      </c>
      <c r="F25" s="32">
        <f t="shared" si="8"/>
        <v>122234357.45</v>
      </c>
      <c r="G25" s="34">
        <f t="shared" si="4"/>
        <v>0.87019447516044635</v>
      </c>
      <c r="H25" s="38"/>
      <c r="I25" s="32"/>
      <c r="J25" s="33"/>
      <c r="K25" s="38"/>
      <c r="L25" s="32"/>
      <c r="M25" s="34"/>
      <c r="N25" s="996">
        <f t="shared" si="15"/>
        <v>13096865.530000001</v>
      </c>
      <c r="O25" s="996">
        <v>125057776.62</v>
      </c>
      <c r="P25" s="985">
        <f t="shared" si="14"/>
        <v>0.89029458297016018</v>
      </c>
      <c r="Q25" s="38"/>
      <c r="R25" s="32"/>
      <c r="S25" s="996">
        <v>125057776.62</v>
      </c>
      <c r="W25" s="735"/>
      <c r="AQ25" s="148"/>
      <c r="BL25" s="149"/>
    </row>
    <row r="26" spans="1:64">
      <c r="A26" s="41">
        <f t="shared" si="12"/>
        <v>46599</v>
      </c>
      <c r="B26" s="38">
        <v>3015094.75</v>
      </c>
      <c r="C26" s="32">
        <f t="shared" si="3"/>
        <v>139281788.59999999</v>
      </c>
      <c r="D26" s="985">
        <f t="shared" si="0"/>
        <v>0.99155626501953875</v>
      </c>
      <c r="E26" s="1231">
        <v>10343849.949999999</v>
      </c>
      <c r="F26" s="32">
        <f t="shared" si="8"/>
        <v>132578207.40000001</v>
      </c>
      <c r="G26" s="34">
        <f t="shared" si="4"/>
        <v>0.94383302708771921</v>
      </c>
      <c r="H26" s="38"/>
      <c r="I26" s="32"/>
      <c r="J26" s="33"/>
      <c r="K26" s="38"/>
      <c r="L26" s="32"/>
      <c r="M26" s="34"/>
      <c r="N26" s="996">
        <f t="shared" si="15"/>
        <v>7178023.8799999952</v>
      </c>
      <c r="O26" s="996">
        <v>132235800.5</v>
      </c>
      <c r="P26" s="985">
        <f t="shared" si="14"/>
        <v>0.94139540972012514</v>
      </c>
      <c r="Q26" s="38"/>
      <c r="R26" s="32"/>
      <c r="S26" s="996">
        <v>132235800.5</v>
      </c>
      <c r="W26" s="735"/>
      <c r="AQ26" s="148"/>
      <c r="BL26" s="149"/>
    </row>
    <row r="27" spans="1:64">
      <c r="A27" s="41">
        <f t="shared" si="12"/>
        <v>46630</v>
      </c>
      <c r="B27" s="38">
        <v>1186073.3999999999</v>
      </c>
      <c r="C27" s="32">
        <f t="shared" si="3"/>
        <v>140467862</v>
      </c>
      <c r="D27" s="985">
        <f t="shared" si="0"/>
        <v>1</v>
      </c>
      <c r="E27" s="1231">
        <v>7544216.8899999997</v>
      </c>
      <c r="F27" s="32">
        <f t="shared" si="8"/>
        <v>140122424.28999999</v>
      </c>
      <c r="G27" s="34">
        <f t="shared" si="4"/>
        <v>0.99754080609556084</v>
      </c>
      <c r="H27" s="38"/>
      <c r="I27" s="32"/>
      <c r="J27" s="33"/>
      <c r="K27" s="38"/>
      <c r="L27" s="32"/>
      <c r="M27" s="34"/>
      <c r="N27" s="996">
        <f t="shared" si="15"/>
        <v>6122911.1999999881</v>
      </c>
      <c r="O27" s="996">
        <v>138358711.69999999</v>
      </c>
      <c r="P27" s="985">
        <f t="shared" si="14"/>
        <v>0.98498481951693684</v>
      </c>
      <c r="Q27" s="38"/>
      <c r="R27" s="32"/>
      <c r="S27" s="996">
        <v>138358711.69999999</v>
      </c>
      <c r="W27" s="735"/>
      <c r="AQ27" s="148"/>
      <c r="BL27" s="149"/>
    </row>
    <row r="28" spans="1:64">
      <c r="A28" s="41">
        <f t="shared" si="12"/>
        <v>46660</v>
      </c>
      <c r="B28" s="38">
        <v>0</v>
      </c>
      <c r="C28" s="733">
        <f t="shared" si="3"/>
        <v>140467862</v>
      </c>
      <c r="D28" s="985">
        <f t="shared" si="0"/>
        <v>1</v>
      </c>
      <c r="E28" s="1231">
        <v>345437.71</v>
      </c>
      <c r="F28" s="32">
        <f t="shared" si="8"/>
        <v>140467862</v>
      </c>
      <c r="G28" s="34">
        <f t="shared" si="4"/>
        <v>1</v>
      </c>
      <c r="H28" s="38"/>
      <c r="I28" s="32"/>
      <c r="J28" s="33"/>
      <c r="K28" s="38"/>
      <c r="L28" s="32"/>
      <c r="M28" s="34"/>
      <c r="N28" s="996">
        <f t="shared" si="15"/>
        <v>2109150.3000000119</v>
      </c>
      <c r="O28" s="996">
        <v>140467862</v>
      </c>
      <c r="P28" s="985">
        <f t="shared" si="14"/>
        <v>1</v>
      </c>
      <c r="Q28" s="38"/>
      <c r="R28" s="32"/>
      <c r="S28" s="996">
        <v>140467862</v>
      </c>
      <c r="W28" s="735"/>
      <c r="AQ28" s="148"/>
      <c r="BL28" s="149"/>
    </row>
    <row r="29" spans="1:64" ht="14.4" thickBot="1">
      <c r="A29" s="41">
        <f t="shared" si="12"/>
        <v>46691</v>
      </c>
      <c r="B29" s="38"/>
      <c r="C29" s="32"/>
      <c r="D29" s="33"/>
      <c r="E29" s="38"/>
      <c r="F29" s="32"/>
      <c r="G29" s="33"/>
      <c r="H29" s="38"/>
      <c r="I29" s="32"/>
      <c r="J29" s="33"/>
      <c r="K29" s="38"/>
      <c r="L29" s="32"/>
      <c r="M29" s="34"/>
      <c r="N29" s="38"/>
      <c r="O29" s="32"/>
      <c r="P29" s="34"/>
      <c r="Q29" s="38"/>
      <c r="R29" s="32"/>
      <c r="AQ29" s="193"/>
      <c r="AR29" s="194"/>
      <c r="AS29" s="194"/>
      <c r="AT29" s="194"/>
      <c r="AU29" s="194"/>
      <c r="AV29" s="194"/>
      <c r="AW29" s="194"/>
      <c r="AX29" s="194"/>
      <c r="AY29" s="194"/>
      <c r="AZ29" s="194"/>
      <c r="BA29" s="194"/>
      <c r="BB29" s="194"/>
      <c r="BC29" s="194"/>
      <c r="BD29" s="194"/>
      <c r="BE29" s="194"/>
      <c r="BF29" s="194"/>
      <c r="BG29" s="194"/>
      <c r="BH29" s="194"/>
      <c r="BI29" s="194"/>
      <c r="BJ29" s="194"/>
      <c r="BK29" s="194"/>
      <c r="BL29" s="195"/>
    </row>
    <row r="30" spans="1:64">
      <c r="A30" s="41">
        <f t="shared" si="12"/>
        <v>46721</v>
      </c>
      <c r="B30" s="38"/>
      <c r="C30" s="32"/>
      <c r="D30" s="33"/>
      <c r="E30" s="38"/>
      <c r="F30" s="32"/>
      <c r="G30" s="33"/>
      <c r="H30" s="38"/>
      <c r="I30" s="32"/>
      <c r="J30" s="33"/>
      <c r="K30" s="38"/>
      <c r="L30" s="32"/>
      <c r="M30" s="33"/>
      <c r="N30" s="38"/>
      <c r="O30" s="32"/>
      <c r="P30" s="34"/>
      <c r="Q30" s="38"/>
      <c r="R30" s="32"/>
      <c r="S30" s="736"/>
    </row>
    <row r="31" spans="1:64">
      <c r="A31" s="41">
        <f t="shared" si="12"/>
        <v>46752</v>
      </c>
      <c r="B31" s="38"/>
      <c r="C31" s="32"/>
      <c r="D31" s="33"/>
      <c r="E31" s="38"/>
      <c r="F31" s="32"/>
      <c r="G31" s="33"/>
      <c r="H31" s="38"/>
      <c r="I31" s="32"/>
      <c r="J31" s="33"/>
      <c r="K31" s="38"/>
      <c r="L31" s="32"/>
      <c r="M31" s="33"/>
      <c r="N31" s="38"/>
      <c r="O31" s="32"/>
      <c r="P31" s="34"/>
      <c r="Q31" s="38"/>
      <c r="R31" s="32"/>
    </row>
    <row r="32" spans="1:64">
      <c r="A32" s="41">
        <f t="shared" si="12"/>
        <v>46783</v>
      </c>
      <c r="B32" s="38"/>
      <c r="C32" s="32"/>
      <c r="D32" s="33"/>
      <c r="E32" s="38"/>
      <c r="F32" s="32"/>
      <c r="G32" s="33"/>
      <c r="H32" s="38"/>
      <c r="I32" s="32"/>
      <c r="J32" s="33"/>
      <c r="K32" s="38"/>
      <c r="L32" s="32"/>
      <c r="M32" s="33"/>
      <c r="N32" s="38"/>
      <c r="O32" s="34"/>
      <c r="Q32" s="38"/>
      <c r="R32" s="35"/>
    </row>
    <row r="33" spans="1:53">
      <c r="A33" s="41">
        <f t="shared" si="12"/>
        <v>46812</v>
      </c>
      <c r="B33" s="38"/>
      <c r="C33" s="32"/>
      <c r="D33" s="33"/>
      <c r="E33" s="38"/>
      <c r="F33" s="32"/>
      <c r="G33" s="33"/>
      <c r="H33" s="38"/>
      <c r="I33" s="32"/>
      <c r="J33" s="33"/>
      <c r="K33" s="38"/>
      <c r="L33" s="32"/>
      <c r="M33" s="33"/>
      <c r="N33" s="38"/>
      <c r="O33" s="32"/>
      <c r="P33" s="34"/>
      <c r="Q33" s="38"/>
      <c r="R33" s="35"/>
    </row>
    <row r="34" spans="1:53">
      <c r="A34" s="41">
        <f t="shared" si="12"/>
        <v>46843</v>
      </c>
      <c r="B34" s="38"/>
      <c r="C34" s="32"/>
      <c r="D34" s="33"/>
      <c r="E34" s="38"/>
      <c r="F34" s="32"/>
      <c r="G34" s="33"/>
      <c r="H34" s="38"/>
      <c r="I34" s="32"/>
      <c r="J34" s="33"/>
      <c r="K34" s="38"/>
      <c r="L34" s="32"/>
      <c r="M34" s="33"/>
      <c r="N34" s="38"/>
      <c r="O34" s="32"/>
      <c r="P34" s="34"/>
      <c r="Q34" s="38"/>
      <c r="R34" s="35"/>
    </row>
    <row r="35" spans="1:53">
      <c r="A35" s="41">
        <f t="shared" si="12"/>
        <v>46873</v>
      </c>
      <c r="B35" s="38"/>
      <c r="C35" s="32"/>
      <c r="D35" s="33"/>
      <c r="E35" s="38"/>
      <c r="F35" s="32"/>
      <c r="G35" s="33"/>
      <c r="H35" s="38"/>
      <c r="I35" s="32"/>
      <c r="J35" s="33"/>
      <c r="K35" s="38"/>
      <c r="L35" s="32"/>
      <c r="M35" s="33"/>
      <c r="N35" s="38"/>
      <c r="O35" s="32"/>
      <c r="P35" s="34"/>
      <c r="Q35" s="38"/>
      <c r="R35" s="35"/>
    </row>
    <row r="36" spans="1:53">
      <c r="A36" s="36"/>
      <c r="B36" s="36"/>
      <c r="C36" s="36"/>
      <c r="D36" s="36"/>
      <c r="E36" s="36"/>
      <c r="F36" s="36"/>
      <c r="G36" s="36"/>
      <c r="H36" s="36"/>
      <c r="I36" s="36"/>
      <c r="J36" s="36"/>
      <c r="K36" s="36"/>
      <c r="L36" s="36"/>
      <c r="M36" s="36"/>
      <c r="N36" s="36"/>
      <c r="O36" s="36"/>
      <c r="P36" s="36"/>
      <c r="Q36" s="36"/>
      <c r="R36" s="36"/>
    </row>
    <row r="37" spans="1:53" ht="14.4" thickBot="1"/>
    <row r="38" spans="1:53" ht="25.8" thickTop="1" thickBot="1">
      <c r="A38" s="1"/>
      <c r="B38" s="2104" t="s">
        <v>24</v>
      </c>
      <c r="C38" s="2105"/>
      <c r="D38" s="2105"/>
      <c r="E38" s="2105"/>
      <c r="F38" s="2105"/>
      <c r="G38" s="2105"/>
      <c r="H38" s="2105"/>
      <c r="I38" s="2105"/>
      <c r="J38" s="2105"/>
      <c r="K38" s="2105"/>
      <c r="L38" s="2105"/>
      <c r="M38" s="2105"/>
      <c r="N38" s="2105"/>
      <c r="O38" s="2105"/>
      <c r="P38" s="2105"/>
      <c r="Q38" s="2105"/>
      <c r="R38" s="2105"/>
      <c r="S38" s="2105"/>
      <c r="T38" s="2106"/>
      <c r="U38" s="39"/>
      <c r="V38" s="39"/>
      <c r="W38" s="39"/>
      <c r="X38" s="39"/>
      <c r="Y38" s="39"/>
      <c r="Z38" s="40"/>
      <c r="AA38" s="1"/>
      <c r="AB38" s="1"/>
      <c r="AC38" s="1"/>
    </row>
    <row r="39" spans="1:53" ht="14.4"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734"/>
      <c r="J40" s="734"/>
      <c r="K40" s="736"/>
      <c r="L40" s="735"/>
    </row>
    <row r="41" spans="1:53">
      <c r="I41" s="734"/>
      <c r="J41" s="734"/>
      <c r="K41" s="736"/>
      <c r="L41" s="735"/>
    </row>
    <row r="42" spans="1:53" ht="14.4" customHeight="1">
      <c r="H42" s="48"/>
      <c r="J42" s="734">
        <f>B1-O29</f>
        <v>140467862</v>
      </c>
      <c r="K42" s="734"/>
      <c r="L42" s="735"/>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row>
    <row r="43" spans="1:53" ht="14.4" customHeight="1">
      <c r="H43" s="123"/>
      <c r="I43" s="123"/>
      <c r="J43" s="734"/>
      <c r="K43" s="123"/>
      <c r="L43" s="735"/>
      <c r="M43" s="705"/>
      <c r="N43" s="774"/>
      <c r="O43" s="774"/>
      <c r="P43" s="705"/>
      <c r="Q43" s="705"/>
      <c r="R43" s="705"/>
      <c r="T43" s="774"/>
      <c r="U43" s="774"/>
      <c r="W43" s="774"/>
      <c r="AC43" s="705"/>
      <c r="AD43" s="705"/>
      <c r="AE43" s="705"/>
      <c r="AF43" s="705"/>
      <c r="AG43" s="705"/>
      <c r="AH43" s="705"/>
      <c r="AI43" s="705"/>
      <c r="AJ43" s="705"/>
      <c r="AK43" s="705"/>
      <c r="AL43" s="705"/>
      <c r="AM43" s="705"/>
      <c r="AN43" s="705"/>
      <c r="AO43" s="705"/>
      <c r="AP43" s="705"/>
      <c r="AQ43" s="705"/>
      <c r="AR43" s="705"/>
      <c r="AS43" s="705"/>
      <c r="AT43" s="705"/>
      <c r="AU43" s="705"/>
      <c r="AV43" s="705"/>
      <c r="AW43" s="705"/>
      <c r="AX43" s="705"/>
      <c r="AY43" s="705"/>
      <c r="AZ43" s="705"/>
    </row>
    <row r="44" spans="1:53">
      <c r="H44" s="123"/>
      <c r="I44" s="123"/>
      <c r="J44" s="734"/>
      <c r="K44" s="123"/>
      <c r="L44" s="735"/>
      <c r="M44" s="705"/>
      <c r="N44" s="774"/>
      <c r="O44" s="774"/>
      <c r="P44" s="705"/>
      <c r="Q44" s="705"/>
      <c r="R44" s="705"/>
      <c r="T44" s="774"/>
      <c r="U44" s="774"/>
      <c r="W44" s="774"/>
      <c r="AC44" s="705"/>
      <c r="AD44" s="705"/>
      <c r="AE44" s="705"/>
      <c r="AF44" s="705"/>
      <c r="AG44" s="705"/>
      <c r="AH44" s="705"/>
      <c r="AI44" s="705"/>
      <c r="AJ44" s="705"/>
      <c r="AK44" s="705"/>
      <c r="AL44" s="705"/>
      <c r="AM44" s="705"/>
      <c r="AN44" s="705"/>
      <c r="AO44" s="705"/>
      <c r="AP44" s="705"/>
      <c r="AQ44" s="705"/>
      <c r="AR44" s="705"/>
      <c r="AS44" s="705"/>
      <c r="AT44" s="705"/>
      <c r="AU44" s="705"/>
      <c r="AV44" s="705"/>
      <c r="AW44" s="705"/>
      <c r="AX44" s="705"/>
      <c r="AY44" s="705"/>
      <c r="AZ44" s="705"/>
      <c r="BA44" s="705"/>
    </row>
    <row r="45" spans="1:53">
      <c r="H45" s="123"/>
      <c r="I45" s="123"/>
      <c r="K45" s="123"/>
      <c r="L45" s="735"/>
      <c r="M45" s="123"/>
      <c r="N45" s="774"/>
      <c r="O45" s="774"/>
      <c r="P45" s="123"/>
      <c r="Q45" s="123"/>
      <c r="R45" s="123"/>
      <c r="S45" s="123"/>
      <c r="T45" s="774"/>
      <c r="U45" s="774"/>
      <c r="V45" s="123"/>
      <c r="W45" s="774"/>
      <c r="X45" s="123"/>
      <c r="Y45" s="123"/>
      <c r="Z45" s="123"/>
      <c r="AA45" s="123"/>
      <c r="AB45" s="123"/>
      <c r="AC45" s="123"/>
      <c r="AD45" s="123"/>
      <c r="AE45" s="123"/>
      <c r="AF45" s="123"/>
      <c r="AG45" s="123"/>
      <c r="AH45" s="123"/>
      <c r="AI45" s="123"/>
      <c r="AJ45" s="123"/>
      <c r="AK45" s="123"/>
      <c r="AL45" s="123"/>
    </row>
    <row r="46" spans="1:53" s="734" customFormat="1">
      <c r="L46" s="735"/>
      <c r="AA46" s="785"/>
      <c r="AB46" s="785"/>
      <c r="AC46" s="785"/>
      <c r="AD46" s="785"/>
      <c r="AE46" s="785"/>
      <c r="AF46" s="785"/>
      <c r="AG46" s="785"/>
      <c r="AH46" s="785"/>
      <c r="AI46" s="785"/>
      <c r="AJ46" s="785"/>
      <c r="AK46" s="785"/>
      <c r="AL46" s="785"/>
      <c r="AM46" s="785"/>
      <c r="AN46" s="785"/>
      <c r="AO46" s="785"/>
      <c r="AP46" s="785"/>
      <c r="AQ46" s="785"/>
      <c r="AR46" s="785"/>
      <c r="AS46" s="785"/>
      <c r="AT46" s="785"/>
      <c r="AU46" s="785"/>
      <c r="AV46" s="785"/>
      <c r="AW46" s="785"/>
      <c r="AX46" s="785"/>
      <c r="AY46" s="785"/>
      <c r="AZ46" s="785"/>
    </row>
    <row r="47" spans="1:53" s="734" customFormat="1">
      <c r="L47" s="735"/>
    </row>
    <row r="48" spans="1:53" s="734" customFormat="1">
      <c r="L48" s="735"/>
    </row>
    <row r="49" spans="1:52" s="734" customFormat="1">
      <c r="L49" s="735"/>
    </row>
    <row r="50" spans="1:52" s="734" customFormat="1">
      <c r="L50" s="735"/>
    </row>
    <row r="51" spans="1:52">
      <c r="E51" s="734"/>
      <c r="I51" s="123"/>
      <c r="J51" s="123"/>
      <c r="L51" s="735"/>
      <c r="M51" s="705"/>
      <c r="N51" s="774"/>
      <c r="O51" s="774"/>
      <c r="P51" s="705"/>
      <c r="Q51" s="705"/>
      <c r="S51" s="774"/>
      <c r="T51" s="774"/>
      <c r="V51" s="774"/>
      <c r="AB51" s="705"/>
      <c r="AC51" s="705"/>
      <c r="AD51" s="705"/>
      <c r="AE51" s="705"/>
      <c r="AF51" s="705"/>
      <c r="AG51" s="705"/>
      <c r="AH51" s="705"/>
      <c r="AI51" s="705"/>
      <c r="AJ51" s="705"/>
      <c r="AK51" s="705"/>
      <c r="AL51" s="705"/>
      <c r="AM51" s="705"/>
      <c r="AN51" s="705"/>
      <c r="AO51" s="705"/>
      <c r="AP51" s="705"/>
      <c r="AQ51" s="705"/>
      <c r="AR51" s="705"/>
      <c r="AS51" s="705"/>
      <c r="AT51" s="705"/>
      <c r="AU51" s="705"/>
      <c r="AV51" s="705"/>
      <c r="AW51" s="705"/>
      <c r="AX51" s="705"/>
      <c r="AY51" s="705"/>
    </row>
    <row r="52" spans="1:52">
      <c r="E52" s="734"/>
      <c r="I52" s="123"/>
      <c r="J52" s="123"/>
      <c r="L52" s="735"/>
      <c r="M52" s="705"/>
      <c r="N52" s="774"/>
      <c r="O52" s="774"/>
      <c r="P52" s="705"/>
      <c r="Q52" s="705"/>
      <c r="S52" s="774"/>
      <c r="T52" s="774"/>
      <c r="V52" s="774"/>
      <c r="AB52" s="705"/>
      <c r="AC52" s="705"/>
      <c r="AD52" s="705"/>
      <c r="AE52" s="705"/>
      <c r="AF52" s="705"/>
      <c r="AG52" s="705"/>
      <c r="AH52" s="705"/>
      <c r="AI52" s="705"/>
      <c r="AJ52" s="705"/>
      <c r="AK52" s="705"/>
      <c r="AL52" s="705"/>
      <c r="AM52" s="705"/>
      <c r="AN52" s="705"/>
      <c r="AO52" s="705"/>
      <c r="AP52" s="705"/>
      <c r="AQ52" s="705"/>
      <c r="AR52" s="705"/>
      <c r="AS52" s="705"/>
      <c r="AT52" s="705"/>
      <c r="AU52" s="705"/>
      <c r="AV52" s="705"/>
      <c r="AW52" s="705"/>
      <c r="AX52" s="705"/>
      <c r="AY52" s="705"/>
      <c r="AZ52" s="705"/>
    </row>
    <row r="53" spans="1:52">
      <c r="C53" t="s">
        <v>838</v>
      </c>
      <c r="D53" t="s">
        <v>839</v>
      </c>
      <c r="E53" s="734" t="s">
        <v>847</v>
      </c>
      <c r="F53" t="s">
        <v>790</v>
      </c>
      <c r="G53" t="s">
        <v>841</v>
      </c>
      <c r="H53" t="s">
        <v>856</v>
      </c>
      <c r="I53" s="705" t="s">
        <v>851</v>
      </c>
      <c r="J53" s="123" t="s">
        <v>850</v>
      </c>
      <c r="K53" t="s">
        <v>844</v>
      </c>
      <c r="L53" s="735" t="s">
        <v>845</v>
      </c>
      <c r="M53" s="705" t="s">
        <v>842</v>
      </c>
      <c r="N53" s="774" t="s">
        <v>1359</v>
      </c>
      <c r="O53" s="774" t="s">
        <v>1009</v>
      </c>
      <c r="P53" s="705">
        <v>45901</v>
      </c>
      <c r="Q53" s="705">
        <v>45931</v>
      </c>
      <c r="R53" s="123">
        <v>45962</v>
      </c>
      <c r="S53" s="123">
        <v>45992</v>
      </c>
      <c r="T53" s="123">
        <v>46023</v>
      </c>
      <c r="U53" s="123">
        <v>46054</v>
      </c>
      <c r="V53" s="123">
        <v>46082</v>
      </c>
      <c r="W53" s="123">
        <v>46113</v>
      </c>
      <c r="X53" s="123">
        <v>46143</v>
      </c>
      <c r="Y53" s="123">
        <v>46174</v>
      </c>
      <c r="Z53" s="123">
        <v>46204</v>
      </c>
      <c r="AA53" s="123">
        <v>46235</v>
      </c>
      <c r="AB53" s="123">
        <v>46266</v>
      </c>
      <c r="AC53" s="123">
        <v>46296</v>
      </c>
      <c r="AD53" s="123">
        <v>46327</v>
      </c>
      <c r="AE53" s="123">
        <v>46357</v>
      </c>
      <c r="AF53" s="123">
        <v>46388</v>
      </c>
      <c r="AG53" s="123">
        <v>46419</v>
      </c>
      <c r="AH53" s="123">
        <v>46447</v>
      </c>
      <c r="AI53" s="123">
        <v>46478</v>
      </c>
      <c r="AJ53" s="123">
        <v>46508</v>
      </c>
      <c r="AK53" s="123">
        <v>46539</v>
      </c>
      <c r="AL53" s="123">
        <v>46569</v>
      </c>
      <c r="AM53" s="123">
        <v>46600</v>
      </c>
      <c r="AN53" s="123">
        <v>46631</v>
      </c>
    </row>
    <row r="54" spans="1:52" ht="20.399999999999999">
      <c r="A54" s="14"/>
      <c r="C54" t="s">
        <v>1360</v>
      </c>
      <c r="E54" s="734">
        <v>1492</v>
      </c>
      <c r="F54" t="s">
        <v>1361</v>
      </c>
      <c r="G54" s="123">
        <v>46635</v>
      </c>
      <c r="H54" s="705">
        <v>0.44790000000000002</v>
      </c>
      <c r="I54" s="705">
        <v>0.39069999999999999</v>
      </c>
      <c r="J54" s="774">
        <v>0.3306</v>
      </c>
      <c r="K54" s="996">
        <v>46432808.090000004</v>
      </c>
      <c r="L54" s="735">
        <v>54885787.439999998</v>
      </c>
      <c r="M54" s="705">
        <v>140467862</v>
      </c>
      <c r="N54" s="774">
        <v>-2</v>
      </c>
      <c r="O54" s="774" t="s">
        <v>1367</v>
      </c>
      <c r="P54" s="705">
        <v>3108</v>
      </c>
      <c r="Q54" s="705">
        <v>5586</v>
      </c>
      <c r="R54" s="996">
        <v>7269</v>
      </c>
      <c r="S54" s="996">
        <v>7553</v>
      </c>
      <c r="T54" s="1228">
        <v>9750</v>
      </c>
      <c r="U54" s="996">
        <v>10940</v>
      </c>
      <c r="V54" s="996">
        <v>9115</v>
      </c>
      <c r="W54" s="996">
        <v>27258</v>
      </c>
      <c r="X54" s="996">
        <v>18071</v>
      </c>
      <c r="Y54" s="996">
        <v>4513</v>
      </c>
      <c r="Z54" s="996">
        <v>1453</v>
      </c>
      <c r="AA54" s="996">
        <v>4305</v>
      </c>
      <c r="AB54" s="996">
        <v>10708</v>
      </c>
      <c r="AC54" s="996">
        <v>13793</v>
      </c>
      <c r="AD54" s="996">
        <v>11983</v>
      </c>
      <c r="AE54" s="996">
        <v>15803</v>
      </c>
      <c r="AF54" s="996">
        <v>19483</v>
      </c>
      <c r="AG54" s="996">
        <v>19317</v>
      </c>
      <c r="AH54" s="996">
        <v>43168</v>
      </c>
      <c r="AI54" s="996">
        <v>40929</v>
      </c>
      <c r="AJ54" s="996">
        <v>34255</v>
      </c>
      <c r="AK54" s="996">
        <v>27822</v>
      </c>
      <c r="AL54" s="996">
        <v>21016</v>
      </c>
      <c r="AM54" s="996">
        <v>6453</v>
      </c>
      <c r="AN54" s="996">
        <v>316</v>
      </c>
    </row>
    <row r="55" spans="1:52">
      <c r="C55" t="s">
        <v>1360</v>
      </c>
      <c r="E55" s="734">
        <v>1492</v>
      </c>
      <c r="F55" t="s">
        <v>1361</v>
      </c>
      <c r="G55" s="123">
        <v>46635</v>
      </c>
      <c r="H55" s="705">
        <v>0.44790000000000002</v>
      </c>
      <c r="I55" s="705">
        <v>0.39069999999999999</v>
      </c>
      <c r="J55" s="774">
        <v>0.3306</v>
      </c>
      <c r="K55" s="996">
        <v>46432808.090000004</v>
      </c>
      <c r="L55" s="735">
        <v>54885787.439999998</v>
      </c>
      <c r="M55" s="996">
        <v>140467862</v>
      </c>
      <c r="N55" s="774">
        <v>-2</v>
      </c>
      <c r="O55" t="s">
        <v>1368</v>
      </c>
      <c r="P55">
        <v>3108</v>
      </c>
      <c r="Q55">
        <v>8695</v>
      </c>
      <c r="R55">
        <v>15964</v>
      </c>
      <c r="S55">
        <v>23516</v>
      </c>
      <c r="T55" s="734">
        <v>33266</v>
      </c>
      <c r="U55">
        <v>44206</v>
      </c>
      <c r="V55">
        <v>53321</v>
      </c>
      <c r="W55">
        <v>80578</v>
      </c>
      <c r="X55">
        <v>98650</v>
      </c>
      <c r="Y55" s="996">
        <v>103163</v>
      </c>
      <c r="Z55" s="996">
        <v>104616</v>
      </c>
      <c r="AA55" s="996">
        <v>108921</v>
      </c>
      <c r="AB55" s="996">
        <v>119628</v>
      </c>
      <c r="AC55" s="996">
        <v>133421</v>
      </c>
      <c r="AD55" s="996">
        <v>145404</v>
      </c>
      <c r="AE55" s="996">
        <v>161207</v>
      </c>
      <c r="AF55" s="996">
        <v>180689</v>
      </c>
      <c r="AG55" s="996">
        <v>200006</v>
      </c>
      <c r="AH55" s="996">
        <v>243175</v>
      </c>
      <c r="AI55" s="996">
        <v>284104</v>
      </c>
      <c r="AJ55" s="996">
        <v>318359</v>
      </c>
      <c r="AK55" s="996">
        <v>346181</v>
      </c>
      <c r="AL55" s="996">
        <v>367197</v>
      </c>
      <c r="AM55" s="996">
        <v>373650</v>
      </c>
      <c r="AN55" s="996">
        <v>373966</v>
      </c>
    </row>
    <row r="56" spans="1:52">
      <c r="C56" t="s">
        <v>1360</v>
      </c>
      <c r="E56" s="734">
        <v>1492</v>
      </c>
      <c r="F56" t="s">
        <v>1361</v>
      </c>
      <c r="G56" s="123">
        <v>46635</v>
      </c>
      <c r="H56" s="705">
        <v>0.44790000000000002</v>
      </c>
      <c r="I56" s="705">
        <v>0.39069999999999999</v>
      </c>
      <c r="J56" s="774">
        <v>0.3306</v>
      </c>
      <c r="K56" s="735">
        <v>46432808.090000004</v>
      </c>
      <c r="L56" s="735">
        <v>54885787.439999998</v>
      </c>
      <c r="M56" s="996">
        <v>140467862</v>
      </c>
      <c r="N56">
        <v>-2</v>
      </c>
      <c r="O56" t="s">
        <v>1369</v>
      </c>
      <c r="P56">
        <v>3108</v>
      </c>
      <c r="Q56">
        <v>5586</v>
      </c>
      <c r="R56">
        <v>7269</v>
      </c>
      <c r="S56">
        <v>7553</v>
      </c>
      <c r="T56" s="734">
        <v>9750</v>
      </c>
      <c r="U56">
        <v>10940</v>
      </c>
      <c r="V56">
        <v>9115</v>
      </c>
      <c r="W56">
        <v>27258</v>
      </c>
      <c r="X56">
        <v>18071</v>
      </c>
      <c r="Y56">
        <v>21411</v>
      </c>
      <c r="Z56">
        <v>16703</v>
      </c>
      <c r="AA56">
        <v>8120</v>
      </c>
      <c r="AB56">
        <v>14223</v>
      </c>
      <c r="AC56">
        <v>16934</v>
      </c>
      <c r="AD56">
        <v>11896</v>
      </c>
      <c r="AE56">
        <v>13740</v>
      </c>
      <c r="AF56">
        <v>13616</v>
      </c>
      <c r="AG56">
        <v>15736</v>
      </c>
      <c r="AH56">
        <v>37071</v>
      </c>
      <c r="AI56">
        <v>28642</v>
      </c>
      <c r="AJ56">
        <v>33137</v>
      </c>
      <c r="AK56">
        <v>28910</v>
      </c>
      <c r="AL56">
        <v>12667</v>
      </c>
      <c r="AM56">
        <v>2151</v>
      </c>
      <c r="AN56">
        <v>360</v>
      </c>
    </row>
    <row r="57" spans="1:52">
      <c r="C57" t="s">
        <v>1360</v>
      </c>
      <c r="E57" s="734">
        <v>1492</v>
      </c>
      <c r="F57" t="s">
        <v>1361</v>
      </c>
      <c r="G57" s="123">
        <v>46635</v>
      </c>
      <c r="H57" s="705">
        <v>0.44790000000000002</v>
      </c>
      <c r="I57" s="705">
        <v>0.39069999999999999</v>
      </c>
      <c r="J57" s="774">
        <v>0.3306</v>
      </c>
      <c r="K57" s="735">
        <v>46432808.090000004</v>
      </c>
      <c r="L57" s="735">
        <v>54885787.439999998</v>
      </c>
      <c r="M57" s="996">
        <v>140467862</v>
      </c>
      <c r="N57">
        <v>-2</v>
      </c>
      <c r="O57" t="s">
        <v>1366</v>
      </c>
      <c r="P57" s="996">
        <v>996820</v>
      </c>
      <c r="Q57" s="996">
        <v>3138382.59</v>
      </c>
      <c r="R57" s="996">
        <v>7366194.75</v>
      </c>
      <c r="S57" s="996">
        <v>12566545.869999999</v>
      </c>
      <c r="T57" s="1228">
        <v>18535551.690000001</v>
      </c>
      <c r="U57" s="996">
        <v>24501327.870000001</v>
      </c>
      <c r="V57" s="996">
        <v>29666521.350000001</v>
      </c>
      <c r="W57" s="996">
        <v>39816692.659999996</v>
      </c>
      <c r="X57" s="996">
        <v>44287150.200000003</v>
      </c>
      <c r="Y57" s="996">
        <v>48537539.490000002</v>
      </c>
      <c r="Z57" s="996">
        <v>55091179.770000003</v>
      </c>
      <c r="AA57" s="996">
        <v>56611812.75</v>
      </c>
      <c r="AB57" s="996">
        <v>59768228.189999998</v>
      </c>
      <c r="AC57" s="996">
        <v>64272533.469999999</v>
      </c>
      <c r="AD57" s="996">
        <v>66726621.57</v>
      </c>
      <c r="AE57" s="996">
        <v>70332770.890000001</v>
      </c>
      <c r="AF57" s="996">
        <v>74545442.129999995</v>
      </c>
      <c r="AG57" s="996">
        <v>78450114.140000001</v>
      </c>
      <c r="AH57" s="996">
        <v>91923578.290000007</v>
      </c>
      <c r="AI57" s="996">
        <v>104551803.69</v>
      </c>
      <c r="AJ57" s="996">
        <v>121058013.34999999</v>
      </c>
      <c r="AK57" s="996">
        <v>131103735.02</v>
      </c>
      <c r="AL57" s="996">
        <v>137455761.18000001</v>
      </c>
      <c r="AM57" s="996">
        <v>140420611.34999999</v>
      </c>
      <c r="AN57" s="996">
        <v>140467862</v>
      </c>
    </row>
    <row r="58" spans="1:52">
      <c r="C58" t="s">
        <v>1360</v>
      </c>
      <c r="E58" s="734">
        <v>1492</v>
      </c>
      <c r="F58" t="s">
        <v>1361</v>
      </c>
      <c r="G58" s="123">
        <v>46635</v>
      </c>
      <c r="H58" s="705">
        <v>0.44790000000000002</v>
      </c>
      <c r="I58" s="705">
        <v>0.39069999999999999</v>
      </c>
      <c r="J58" s="774">
        <v>0.3306</v>
      </c>
      <c r="K58" s="735">
        <v>46432808.090000004</v>
      </c>
      <c r="L58" s="735">
        <v>54885787.439999998</v>
      </c>
      <c r="M58" s="996">
        <v>140467862</v>
      </c>
      <c r="N58" s="734">
        <v>-2</v>
      </c>
      <c r="O58" t="s">
        <v>1370</v>
      </c>
      <c r="P58">
        <v>3108</v>
      </c>
      <c r="Q58">
        <v>8695</v>
      </c>
      <c r="R58">
        <v>15964</v>
      </c>
      <c r="S58">
        <v>23516</v>
      </c>
      <c r="T58" s="734">
        <v>33266</v>
      </c>
      <c r="U58">
        <v>44206</v>
      </c>
      <c r="V58">
        <v>53321</v>
      </c>
      <c r="W58">
        <v>80578</v>
      </c>
      <c r="X58">
        <v>98650</v>
      </c>
      <c r="Y58">
        <v>120061</v>
      </c>
      <c r="Z58">
        <v>136764</v>
      </c>
      <c r="AA58">
        <v>144884</v>
      </c>
      <c r="AB58">
        <v>159107</v>
      </c>
      <c r="AC58">
        <v>176041</v>
      </c>
      <c r="AD58">
        <v>187937</v>
      </c>
      <c r="AE58">
        <v>201677</v>
      </c>
      <c r="AF58">
        <v>215293</v>
      </c>
      <c r="AG58">
        <v>231029</v>
      </c>
      <c r="AH58">
        <v>268100</v>
      </c>
      <c r="AI58">
        <v>296742</v>
      </c>
      <c r="AJ58">
        <v>329879</v>
      </c>
      <c r="AK58">
        <v>358789</v>
      </c>
      <c r="AL58">
        <v>371456</v>
      </c>
      <c r="AM58">
        <v>373606</v>
      </c>
      <c r="AN58">
        <v>373966</v>
      </c>
    </row>
    <row r="59" spans="1:52">
      <c r="A59" s="19"/>
      <c r="E59" s="734"/>
      <c r="H59" s="705"/>
      <c r="I59" s="705"/>
      <c r="K59" s="735"/>
      <c r="L59" s="705"/>
      <c r="T59" s="734"/>
    </row>
    <row r="60" spans="1:52">
      <c r="A60" s="10"/>
      <c r="E60" s="734"/>
      <c r="H60" s="705"/>
      <c r="I60" s="705"/>
      <c r="K60" s="735"/>
      <c r="L60" s="705"/>
      <c r="O60" s="32">
        <f>Progress!V86</f>
        <v>0</v>
      </c>
      <c r="T60" s="734"/>
    </row>
    <row r="61" spans="1:52">
      <c r="A61" s="10"/>
      <c r="E61" s="734"/>
      <c r="H61" s="705"/>
      <c r="I61" s="705"/>
      <c r="K61" s="735"/>
      <c r="L61" s="705"/>
      <c r="T61" s="734"/>
    </row>
    <row r="62" spans="1:52">
      <c r="A62" s="10"/>
      <c r="E62" s="734"/>
      <c r="H62" s="705"/>
      <c r="I62" s="705"/>
      <c r="K62" s="735"/>
      <c r="L62" s="705"/>
      <c r="T62" s="734"/>
    </row>
    <row r="63" spans="1:52">
      <c r="A63" s="10"/>
      <c r="E63" s="734"/>
      <c r="H63" s="705"/>
      <c r="I63" s="705"/>
      <c r="K63" s="735"/>
      <c r="L63" s="705"/>
      <c r="T63" s="734"/>
    </row>
    <row r="64" spans="1:52">
      <c r="A64" s="10"/>
      <c r="E64" s="734"/>
      <c r="H64" s="705"/>
      <c r="I64" s="705"/>
      <c r="K64" s="735"/>
      <c r="L64" s="705"/>
      <c r="T64" s="734"/>
    </row>
    <row r="65" spans="1:54">
      <c r="A65" s="10"/>
      <c r="E65" s="734"/>
      <c r="H65" s="705"/>
      <c r="I65" s="705"/>
      <c r="K65" s="735"/>
      <c r="L65" s="705"/>
      <c r="O65" t="s">
        <v>838</v>
      </c>
      <c r="P65" t="s">
        <v>839</v>
      </c>
      <c r="Q65" t="s">
        <v>847</v>
      </c>
      <c r="R65" t="s">
        <v>790</v>
      </c>
      <c r="S65" t="s">
        <v>841</v>
      </c>
      <c r="T65" s="734" t="s">
        <v>856</v>
      </c>
      <c r="U65" t="s">
        <v>1412</v>
      </c>
      <c r="V65" t="s">
        <v>1413</v>
      </c>
      <c r="W65" t="s">
        <v>851</v>
      </c>
      <c r="X65" t="s">
        <v>850</v>
      </c>
      <c r="Y65" t="s">
        <v>844</v>
      </c>
      <c r="Z65" t="s">
        <v>845</v>
      </c>
      <c r="AA65" t="s">
        <v>842</v>
      </c>
      <c r="AB65" t="s">
        <v>1359</v>
      </c>
      <c r="AC65" t="s">
        <v>1009</v>
      </c>
      <c r="AD65" s="123">
        <v>45901</v>
      </c>
      <c r="AE65" s="123">
        <v>45931</v>
      </c>
      <c r="AF65" s="123">
        <v>45962</v>
      </c>
      <c r="AG65" s="123">
        <v>45992</v>
      </c>
      <c r="AH65" s="123">
        <v>46023</v>
      </c>
      <c r="AI65" s="123">
        <v>46054</v>
      </c>
      <c r="AJ65" s="123">
        <v>46082</v>
      </c>
      <c r="AK65" s="123">
        <v>46113</v>
      </c>
      <c r="AL65" s="123">
        <v>46143</v>
      </c>
      <c r="AM65" s="123">
        <v>46174</v>
      </c>
      <c r="AN65" s="123">
        <v>46204</v>
      </c>
      <c r="AO65" s="123">
        <v>46235</v>
      </c>
      <c r="AP65" s="123">
        <v>46266</v>
      </c>
      <c r="AQ65" s="123">
        <v>46296</v>
      </c>
      <c r="AR65" s="123">
        <v>46327</v>
      </c>
      <c r="AS65" s="123">
        <v>46357</v>
      </c>
      <c r="AT65" s="123">
        <v>46388</v>
      </c>
      <c r="AU65" s="123">
        <v>46419</v>
      </c>
      <c r="AV65" s="123">
        <v>46447</v>
      </c>
      <c r="AW65" s="123">
        <v>46478</v>
      </c>
      <c r="AX65" s="123">
        <v>46508</v>
      </c>
      <c r="AY65" s="123">
        <v>46539</v>
      </c>
      <c r="AZ65" s="123">
        <v>46569</v>
      </c>
      <c r="BA65" s="123">
        <v>46600</v>
      </c>
      <c r="BB65" s="123">
        <v>46631</v>
      </c>
    </row>
    <row r="66" spans="1:54">
      <c r="E66" s="734"/>
      <c r="H66" s="705"/>
      <c r="I66" s="705"/>
      <c r="K66" s="735"/>
      <c r="L66" s="705"/>
      <c r="O66" t="s">
        <v>1360</v>
      </c>
      <c r="Q66">
        <v>1492</v>
      </c>
      <c r="R66" t="s">
        <v>1361</v>
      </c>
      <c r="S66" s="123">
        <v>46651</v>
      </c>
      <c r="T66" s="1246">
        <v>0.48130000000000001</v>
      </c>
      <c r="U66">
        <v>423</v>
      </c>
      <c r="V66">
        <v>13</v>
      </c>
      <c r="W66" s="774">
        <v>0.43540000000000001</v>
      </c>
      <c r="X66" s="774">
        <v>0.34639999999999999</v>
      </c>
      <c r="Y66" s="996">
        <v>48662607.270000003</v>
      </c>
      <c r="Z66" s="996">
        <v>61158804.869999997</v>
      </c>
      <c r="AA66" s="996">
        <v>140467862</v>
      </c>
      <c r="AB66">
        <v>-16</v>
      </c>
      <c r="AC66" t="s">
        <v>1366</v>
      </c>
      <c r="AD66" s="996">
        <v>996820</v>
      </c>
      <c r="AE66" s="996">
        <v>3138382.59</v>
      </c>
      <c r="AF66" s="996">
        <v>7366194.75</v>
      </c>
      <c r="AG66" s="996">
        <v>12566545.869999999</v>
      </c>
      <c r="AH66" s="996">
        <v>18535551.690000001</v>
      </c>
      <c r="AI66" s="996">
        <v>24501327.870000001</v>
      </c>
      <c r="AJ66" s="996">
        <v>29666521.350000001</v>
      </c>
      <c r="AK66" s="996">
        <v>39816692.659999996</v>
      </c>
      <c r="AL66" s="996">
        <v>44287150.200000003</v>
      </c>
      <c r="AM66" s="996">
        <v>47789064.060000002</v>
      </c>
      <c r="AN66" s="996">
        <v>53029683.939999998</v>
      </c>
      <c r="AO66" s="996">
        <v>61206898.280000001</v>
      </c>
      <c r="AP66" s="996">
        <v>62911800.189999998</v>
      </c>
      <c r="AQ66" s="996">
        <v>65605422.090000004</v>
      </c>
      <c r="AR66" s="996">
        <v>69570080.609999999</v>
      </c>
      <c r="AS66" s="996">
        <v>72226305.090000004</v>
      </c>
      <c r="AT66" s="996">
        <v>75523801.180000007</v>
      </c>
      <c r="AU66" s="996">
        <v>81931543</v>
      </c>
      <c r="AV66" s="996">
        <v>87859417.370000005</v>
      </c>
      <c r="AW66" s="996">
        <v>100160469.95</v>
      </c>
      <c r="AX66" s="996">
        <v>111960911.09</v>
      </c>
      <c r="AY66" s="996">
        <v>125057776.62</v>
      </c>
      <c r="AZ66" s="996">
        <v>132235800.5</v>
      </c>
      <c r="BA66" s="996">
        <v>138358711.69999999</v>
      </c>
      <c r="BB66" s="996">
        <v>140467862</v>
      </c>
    </row>
    <row r="67" spans="1:54">
      <c r="A67" s="16"/>
      <c r="E67" s="734"/>
      <c r="H67" s="705"/>
      <c r="I67" s="705"/>
      <c r="K67" s="735"/>
      <c r="L67" s="705"/>
      <c r="T67" s="734"/>
    </row>
    <row r="68" spans="1:54">
      <c r="A68" s="18"/>
      <c r="E68" s="734"/>
      <c r="H68" s="705"/>
      <c r="I68" s="705"/>
      <c r="K68" s="735"/>
      <c r="T68" s="734"/>
    </row>
    <row r="69" spans="1:54">
      <c r="A69" s="5"/>
      <c r="E69" s="734"/>
      <c r="H69" s="705"/>
      <c r="I69" s="705"/>
      <c r="K69" s="735"/>
      <c r="T69" s="734"/>
    </row>
    <row r="70" spans="1:54">
      <c r="A70" s="5"/>
      <c r="B70" s="15"/>
      <c r="C70" s="5"/>
      <c r="D70" s="15"/>
      <c r="E70" s="734"/>
      <c r="G70" s="6"/>
      <c r="H70" s="705"/>
      <c r="I70" s="705"/>
      <c r="K70" s="735"/>
      <c r="T70" s="734"/>
    </row>
    <row r="71" spans="1:54">
      <c r="A71" s="5"/>
      <c r="B71" s="15"/>
      <c r="C71" s="5"/>
      <c r="D71" s="15"/>
      <c r="E71" s="734"/>
      <c r="G71" s="6"/>
      <c r="H71" s="705"/>
      <c r="I71" s="705"/>
      <c r="K71" s="735"/>
      <c r="T71" s="734"/>
    </row>
    <row r="72" spans="1:54">
      <c r="A72" s="5"/>
      <c r="B72" s="15"/>
      <c r="C72" s="5"/>
      <c r="D72" s="15"/>
      <c r="E72" s="734"/>
      <c r="G72" s="6"/>
      <c r="H72" s="705"/>
      <c r="I72" s="705" t="s">
        <v>838</v>
      </c>
      <c r="J72" t="s">
        <v>839</v>
      </c>
      <c r="K72" s="735" t="s">
        <v>847</v>
      </c>
      <c r="L72" t="s">
        <v>790</v>
      </c>
      <c r="M72" t="s">
        <v>841</v>
      </c>
      <c r="N72" t="s">
        <v>851</v>
      </c>
      <c r="O72" t="s">
        <v>850</v>
      </c>
      <c r="P72" t="s">
        <v>844</v>
      </c>
      <c r="Q72" t="s">
        <v>845</v>
      </c>
      <c r="R72" t="s">
        <v>1008</v>
      </c>
      <c r="S72" t="s">
        <v>846</v>
      </c>
      <c r="T72" s="734" t="s">
        <v>1359</v>
      </c>
      <c r="U72" t="s">
        <v>1009</v>
      </c>
      <c r="V72" s="123">
        <v>45901</v>
      </c>
      <c r="W72" s="123">
        <v>45931</v>
      </c>
      <c r="X72" s="123">
        <v>45962</v>
      </c>
      <c r="Y72" s="123">
        <v>45992</v>
      </c>
      <c r="Z72" s="123">
        <v>46023</v>
      </c>
      <c r="AA72" s="123">
        <v>46054</v>
      </c>
      <c r="AB72" s="123">
        <v>46082</v>
      </c>
      <c r="AC72" s="123">
        <v>46113</v>
      </c>
      <c r="AD72" s="123">
        <v>46143</v>
      </c>
      <c r="AE72" s="123">
        <v>46174</v>
      </c>
      <c r="AF72" s="123">
        <v>46204</v>
      </c>
      <c r="AG72" s="123">
        <v>46235</v>
      </c>
      <c r="AH72" s="123">
        <v>46266</v>
      </c>
      <c r="AI72" s="123">
        <v>46296</v>
      </c>
      <c r="AJ72" s="123">
        <v>46327</v>
      </c>
      <c r="AK72" s="123">
        <v>46357</v>
      </c>
      <c r="AL72" s="123">
        <v>46388</v>
      </c>
      <c r="AM72" s="123">
        <v>46419</v>
      </c>
      <c r="AN72" s="123">
        <v>46447</v>
      </c>
      <c r="AO72" s="123">
        <v>46478</v>
      </c>
      <c r="AP72" s="123">
        <v>46508</v>
      </c>
      <c r="AQ72" s="123">
        <v>46539</v>
      </c>
      <c r="AR72" s="123">
        <v>46569</v>
      </c>
      <c r="AS72" s="123">
        <v>46600</v>
      </c>
      <c r="AT72" s="123">
        <v>46631</v>
      </c>
    </row>
    <row r="73" spans="1:54">
      <c r="A73" s="5"/>
      <c r="B73" s="21"/>
      <c r="C73" s="5"/>
      <c r="D73" s="15"/>
      <c r="G73" s="6"/>
      <c r="H73" s="705"/>
      <c r="I73" s="705" t="s">
        <v>1360</v>
      </c>
      <c r="K73" s="735">
        <v>1492</v>
      </c>
      <c r="L73" t="s">
        <v>1361</v>
      </c>
      <c r="M73" s="123">
        <v>46638</v>
      </c>
      <c r="N73" s="774">
        <v>0.3427</v>
      </c>
      <c r="O73" s="774">
        <v>0.32129999999999997</v>
      </c>
      <c r="P73" s="996">
        <v>45127358.149999999</v>
      </c>
      <c r="Q73" s="996">
        <v>48140194.659999996</v>
      </c>
      <c r="R73">
        <v>102507</v>
      </c>
      <c r="S73">
        <v>116383</v>
      </c>
      <c r="T73" s="734">
        <v>-5</v>
      </c>
      <c r="U73" t="s">
        <v>1362</v>
      </c>
      <c r="V73" s="996">
        <v>996820</v>
      </c>
      <c r="W73" s="996">
        <v>2141562.59</v>
      </c>
      <c r="X73" s="996">
        <v>4227812.16</v>
      </c>
      <c r="Y73" s="996">
        <v>5200351.12</v>
      </c>
      <c r="Z73" s="996">
        <v>6005500.3499999996</v>
      </c>
      <c r="AA73" s="996">
        <v>6038765.2400000002</v>
      </c>
      <c r="AB73" s="996">
        <v>5220523.88</v>
      </c>
      <c r="AC73" s="996">
        <v>9997129.75</v>
      </c>
      <c r="AD73" s="996">
        <v>4458685.1100000003</v>
      </c>
      <c r="AE73" s="996">
        <v>571845.43999999994</v>
      </c>
      <c r="AF73" s="996">
        <v>1249900.24</v>
      </c>
      <c r="AG73" s="996">
        <v>2482632.81</v>
      </c>
      <c r="AH73" s="996">
        <v>3672923.94</v>
      </c>
      <c r="AI73" s="996">
        <v>2665102.9700000002</v>
      </c>
      <c r="AJ73" s="996">
        <v>4315865.33</v>
      </c>
      <c r="AK73" s="996">
        <v>5118795.8499999996</v>
      </c>
      <c r="AL73" s="996">
        <v>5072650.88</v>
      </c>
      <c r="AM73" s="996">
        <v>5041293.53</v>
      </c>
      <c r="AN73" s="996">
        <v>8376969.5499999998</v>
      </c>
      <c r="AO73" s="996">
        <v>14033719.380000001</v>
      </c>
      <c r="AP73" s="996">
        <v>17114222.16</v>
      </c>
      <c r="AQ73" s="996">
        <v>12819884.859999999</v>
      </c>
      <c r="AR73" s="996">
        <v>7010366.1600000001</v>
      </c>
      <c r="AS73" s="996">
        <v>5595098.7300000004</v>
      </c>
      <c r="AT73" s="996">
        <v>1039439.97</v>
      </c>
    </row>
    <row r="74" spans="1:54">
      <c r="A74" s="5"/>
      <c r="B74" s="21"/>
      <c r="C74" s="5"/>
      <c r="D74" s="15"/>
      <c r="G74" s="6"/>
      <c r="H74" s="705"/>
      <c r="I74" s="705" t="s">
        <v>1360</v>
      </c>
      <c r="K74" s="735">
        <v>1492</v>
      </c>
      <c r="L74" t="s">
        <v>1361</v>
      </c>
      <c r="M74" s="123">
        <v>46638</v>
      </c>
      <c r="N74" s="774">
        <v>0.3427</v>
      </c>
      <c r="O74" s="774">
        <v>0.32129999999999997</v>
      </c>
      <c r="P74" s="996">
        <v>45127358.149999999</v>
      </c>
      <c r="Q74" s="996">
        <v>48140194.659999996</v>
      </c>
      <c r="R74">
        <v>102507</v>
      </c>
      <c r="S74">
        <v>116383</v>
      </c>
      <c r="T74" s="734">
        <v>-5</v>
      </c>
      <c r="U74" t="s">
        <v>1363</v>
      </c>
      <c r="V74" s="996">
        <v>996820</v>
      </c>
      <c r="W74" s="996">
        <v>3138382.59</v>
      </c>
      <c r="X74" s="996">
        <v>7366194.75</v>
      </c>
      <c r="Y74" s="996">
        <v>12566545.869999999</v>
      </c>
      <c r="Z74" s="996">
        <v>18535551.690000001</v>
      </c>
      <c r="AA74" s="996">
        <v>24501327.870000001</v>
      </c>
      <c r="AB74" s="996">
        <v>29666521.350000001</v>
      </c>
      <c r="AC74" s="996">
        <v>39816692.659999996</v>
      </c>
      <c r="AD74" s="996">
        <v>44287150.200000003</v>
      </c>
      <c r="AE74" s="996">
        <v>48140194.659999996</v>
      </c>
      <c r="AF74" s="996">
        <v>48140194.659999996</v>
      </c>
      <c r="AG74" s="996">
        <v>48140194.659999996</v>
      </c>
      <c r="AH74" s="996">
        <v>48140194.659999996</v>
      </c>
      <c r="AI74" s="996">
        <v>48140194.659999996</v>
      </c>
      <c r="AJ74" s="996">
        <v>48140194.659999996</v>
      </c>
      <c r="AK74" s="996">
        <v>48140194.659999996</v>
      </c>
      <c r="AL74" s="996">
        <v>48140194.659999996</v>
      </c>
      <c r="AM74" s="996">
        <v>48140194.659999996</v>
      </c>
      <c r="AN74" s="996">
        <v>48140194.659999996</v>
      </c>
      <c r="AO74" s="996">
        <v>48140194.659999996</v>
      </c>
      <c r="AP74" s="996">
        <v>48140194.659999996</v>
      </c>
      <c r="AQ74" s="996">
        <v>48140194.659999996</v>
      </c>
      <c r="AR74" s="996">
        <v>48140194.659999996</v>
      </c>
      <c r="AS74" s="996">
        <v>48140194.659999996</v>
      </c>
      <c r="AT74" s="996">
        <v>48140194.659999996</v>
      </c>
    </row>
    <row r="75" spans="1:54">
      <c r="A75" s="5"/>
      <c r="B75" s="21"/>
      <c r="C75" s="5"/>
      <c r="D75" s="15"/>
      <c r="G75" s="6"/>
      <c r="H75" s="705"/>
      <c r="I75" s="705" t="s">
        <v>1360</v>
      </c>
      <c r="K75" s="735">
        <v>1492</v>
      </c>
      <c r="L75" t="s">
        <v>1361</v>
      </c>
      <c r="M75" s="123">
        <v>46638</v>
      </c>
      <c r="N75" s="774">
        <v>0.3427</v>
      </c>
      <c r="O75" s="774">
        <v>0.32129999999999997</v>
      </c>
      <c r="P75" s="996">
        <v>45127358.149999999</v>
      </c>
      <c r="Q75" s="996">
        <v>48140194.659999996</v>
      </c>
      <c r="R75">
        <v>102507</v>
      </c>
      <c r="S75">
        <v>116383</v>
      </c>
      <c r="T75" s="734">
        <v>-5</v>
      </c>
      <c r="U75" t="s">
        <v>1364</v>
      </c>
      <c r="AE75" s="996">
        <v>306674.40999999997</v>
      </c>
      <c r="AF75" s="996">
        <v>1519170.27</v>
      </c>
      <c r="AG75" s="996">
        <v>3447686.02</v>
      </c>
      <c r="AH75" s="996">
        <v>6044950.3399999999</v>
      </c>
      <c r="AI75" s="996">
        <v>8103374.3899999997</v>
      </c>
      <c r="AJ75" s="996">
        <v>11628363.01</v>
      </c>
      <c r="AK75" s="996">
        <v>16900364.129999999</v>
      </c>
      <c r="AL75" s="996">
        <v>21835299.32</v>
      </c>
      <c r="AM75" s="996">
        <v>26662918.609999999</v>
      </c>
      <c r="AN75" s="996">
        <v>35093983.719999999</v>
      </c>
      <c r="AO75" s="996">
        <v>49309080.490000002</v>
      </c>
      <c r="AP75" s="996">
        <v>66400741.590000004</v>
      </c>
      <c r="AQ75" s="996">
        <v>79220633.709999993</v>
      </c>
      <c r="AR75" s="996">
        <v>85741980.159999996</v>
      </c>
      <c r="AS75" s="996">
        <v>91288227.359999999</v>
      </c>
      <c r="AT75" s="996">
        <v>92327667.329999998</v>
      </c>
    </row>
    <row r="76" spans="1:54">
      <c r="A76" s="5"/>
      <c r="B76" s="21"/>
      <c r="C76" s="5"/>
      <c r="D76" s="15"/>
      <c r="G76" s="6"/>
      <c r="H76" s="705"/>
      <c r="I76" s="705" t="s">
        <v>1360</v>
      </c>
      <c r="K76" s="735">
        <v>1492</v>
      </c>
      <c r="L76" t="s">
        <v>1361</v>
      </c>
      <c r="M76" s="123">
        <v>46638</v>
      </c>
      <c r="N76" s="774">
        <v>0.3427</v>
      </c>
      <c r="O76" s="774">
        <v>0.32129999999999997</v>
      </c>
      <c r="P76" s="996">
        <v>45127358.149999999</v>
      </c>
      <c r="Q76" s="996">
        <v>48140194.659999996</v>
      </c>
      <c r="R76">
        <v>102507</v>
      </c>
      <c r="S76">
        <v>116383</v>
      </c>
      <c r="T76">
        <v>-5</v>
      </c>
      <c r="U76" t="s">
        <v>1365</v>
      </c>
      <c r="V76" s="996">
        <v>996820</v>
      </c>
      <c r="W76" s="996">
        <v>2141562.59</v>
      </c>
      <c r="X76" s="996">
        <v>4227812.16</v>
      </c>
      <c r="Y76" s="996">
        <v>5200351.12</v>
      </c>
      <c r="Z76" s="996">
        <v>5969005.8200000003</v>
      </c>
      <c r="AA76" s="996">
        <v>5965776.1900000004</v>
      </c>
      <c r="AB76" s="996">
        <v>5165193.47</v>
      </c>
      <c r="AC76" s="996">
        <v>10150171.32</v>
      </c>
      <c r="AD76" s="996">
        <v>4470457.54</v>
      </c>
      <c r="AE76" s="996">
        <v>4159718.88</v>
      </c>
      <c r="AF76" s="996">
        <v>1212495.8600000001</v>
      </c>
      <c r="AG76" s="996">
        <v>1928515.75</v>
      </c>
      <c r="AH76" s="996">
        <v>2597264.3199999998</v>
      </c>
      <c r="AI76" s="996">
        <v>2058424.06</v>
      </c>
      <c r="AJ76" s="996">
        <v>3524988.62</v>
      </c>
      <c r="AK76" s="996">
        <v>5272001.12</v>
      </c>
      <c r="AL76" s="996">
        <v>4934935.1900000004</v>
      </c>
      <c r="AM76" s="996">
        <v>4827619.29</v>
      </c>
      <c r="AN76" s="996">
        <v>8431065.1199999992</v>
      </c>
      <c r="AO76" s="996">
        <v>14215096.76</v>
      </c>
      <c r="AP76" s="996">
        <v>17091661.100000001</v>
      </c>
      <c r="AQ76" s="996">
        <v>12819892.130000001</v>
      </c>
      <c r="AR76" s="996">
        <v>6521346.4500000002</v>
      </c>
      <c r="AS76" s="996">
        <v>5546247.2000000002</v>
      </c>
      <c r="AT76" s="996">
        <v>1039439.97</v>
      </c>
    </row>
    <row r="77" spans="1:54">
      <c r="A77" s="5"/>
      <c r="B77" s="21"/>
      <c r="D77" s="22"/>
      <c r="E77" s="22"/>
      <c r="G77" s="6"/>
      <c r="H77" s="705"/>
      <c r="I77" s="705" t="s">
        <v>1360</v>
      </c>
      <c r="K77" s="735">
        <v>1492</v>
      </c>
      <c r="L77" t="s">
        <v>1361</v>
      </c>
      <c r="M77" s="123">
        <v>46638</v>
      </c>
      <c r="N77" s="774">
        <v>0.3427</v>
      </c>
      <c r="O77" s="774">
        <v>0.32129999999999997</v>
      </c>
      <c r="P77" s="996">
        <v>45127358.149999999</v>
      </c>
      <c r="Q77" s="996">
        <v>48140194.659999996</v>
      </c>
      <c r="R77">
        <v>102507</v>
      </c>
      <c r="S77">
        <v>116383</v>
      </c>
      <c r="T77">
        <v>-5</v>
      </c>
      <c r="U77" t="s">
        <v>1366</v>
      </c>
      <c r="V77" s="996">
        <v>996820</v>
      </c>
      <c r="W77" s="996">
        <v>3138382.59</v>
      </c>
      <c r="X77" s="996">
        <v>7366194.75</v>
      </c>
      <c r="Y77" s="996">
        <v>12566545.869999999</v>
      </c>
      <c r="Z77" s="996">
        <v>18535551.690000001</v>
      </c>
      <c r="AA77" s="996">
        <v>24501327.870000001</v>
      </c>
      <c r="AB77" s="996">
        <v>29666521.350000001</v>
      </c>
      <c r="AC77" s="996">
        <v>39816692.659999996</v>
      </c>
      <c r="AD77" s="996">
        <v>44287150.200000003</v>
      </c>
      <c r="AE77" s="996">
        <v>48446869.079999998</v>
      </c>
      <c r="AF77" s="996">
        <v>49659364.93</v>
      </c>
      <c r="AG77" s="996">
        <v>51587880.689999998</v>
      </c>
      <c r="AH77" s="996">
        <v>54185145</v>
      </c>
      <c r="AI77" s="996">
        <v>56243569.060000002</v>
      </c>
      <c r="AJ77" s="996">
        <v>59768557.670000002</v>
      </c>
      <c r="AK77" s="996">
        <v>65040558.789999999</v>
      </c>
      <c r="AL77" s="996">
        <v>69975493.980000004</v>
      </c>
      <c r="AM77" s="996">
        <v>74803113.269999996</v>
      </c>
      <c r="AN77" s="996">
        <v>83234178.390000001</v>
      </c>
      <c r="AO77" s="996">
        <v>97449275.150000006</v>
      </c>
      <c r="AP77" s="996">
        <v>114540936.25</v>
      </c>
      <c r="AQ77" s="996">
        <v>127360828.38</v>
      </c>
      <c r="AR77" s="996">
        <v>133882174.83</v>
      </c>
      <c r="AS77" s="996">
        <v>139428422.03</v>
      </c>
      <c r="AT77" s="996">
        <v>140467862</v>
      </c>
    </row>
    <row r="78" spans="1:54">
      <c r="A78" s="5"/>
      <c r="B78" s="21"/>
      <c r="G78" s="6"/>
      <c r="H78" s="6"/>
      <c r="I78" s="705"/>
      <c r="K78" s="735"/>
    </row>
    <row r="79" spans="1:54">
      <c r="A79" s="5"/>
      <c r="B79" s="21"/>
      <c r="G79" s="6"/>
      <c r="H79" s="6"/>
      <c r="K79" s="735"/>
    </row>
    <row r="80" spans="1:54">
      <c r="A80" s="5"/>
      <c r="B80" s="21"/>
      <c r="G80" s="6"/>
      <c r="H80" s="6"/>
      <c r="I80" t="s">
        <v>838</v>
      </c>
      <c r="J80" t="s">
        <v>839</v>
      </c>
      <c r="K80" s="735" t="s">
        <v>847</v>
      </c>
      <c r="L80" t="s">
        <v>1412</v>
      </c>
      <c r="M80" t="s">
        <v>1413</v>
      </c>
      <c r="N80" t="s">
        <v>790</v>
      </c>
      <c r="O80" t="s">
        <v>841</v>
      </c>
      <c r="P80" t="s">
        <v>851</v>
      </c>
      <c r="Q80" t="s">
        <v>850</v>
      </c>
      <c r="R80" t="s">
        <v>1008</v>
      </c>
      <c r="S80" t="s">
        <v>846</v>
      </c>
      <c r="T80" t="s">
        <v>844</v>
      </c>
      <c r="U80" t="s">
        <v>845</v>
      </c>
      <c r="V80" t="s">
        <v>842</v>
      </c>
      <c r="W80" t="s">
        <v>1359</v>
      </c>
      <c r="X80" t="s">
        <v>1009</v>
      </c>
      <c r="Y80" s="123">
        <v>45901</v>
      </c>
      <c r="Z80" s="123">
        <v>45931</v>
      </c>
      <c r="AA80" s="123">
        <v>45962</v>
      </c>
      <c r="AB80" s="123">
        <v>45992</v>
      </c>
      <c r="AC80" s="123">
        <v>46023</v>
      </c>
      <c r="AD80" s="123">
        <v>46054</v>
      </c>
      <c r="AE80" s="123">
        <v>46082</v>
      </c>
      <c r="AF80" s="123">
        <v>46113</v>
      </c>
      <c r="AG80" s="123">
        <v>46143</v>
      </c>
      <c r="AH80" s="123">
        <v>46174</v>
      </c>
      <c r="AI80" s="123">
        <v>46204</v>
      </c>
      <c r="AJ80" s="123">
        <v>46235</v>
      </c>
      <c r="AK80" s="123">
        <v>46266</v>
      </c>
      <c r="AL80" s="123">
        <v>46296</v>
      </c>
      <c r="AM80" s="123">
        <v>46327</v>
      </c>
      <c r="AN80" s="123">
        <v>46357</v>
      </c>
      <c r="AO80" s="123">
        <v>46388</v>
      </c>
      <c r="AP80" s="123">
        <v>46419</v>
      </c>
      <c r="AQ80" s="123">
        <v>46447</v>
      </c>
      <c r="AR80" s="123">
        <v>46478</v>
      </c>
      <c r="AS80" s="123">
        <v>46508</v>
      </c>
      <c r="AT80" s="123">
        <v>46539</v>
      </c>
      <c r="AU80" s="123">
        <v>46569</v>
      </c>
      <c r="AV80" s="123">
        <v>46600</v>
      </c>
      <c r="AW80" s="123">
        <v>46631</v>
      </c>
    </row>
    <row r="81" spans="9:49">
      <c r="I81" t="s">
        <v>1360</v>
      </c>
      <c r="K81" s="735">
        <v>1492</v>
      </c>
      <c r="L81">
        <v>395</v>
      </c>
      <c r="M81">
        <v>11</v>
      </c>
      <c r="N81" t="s">
        <v>1361</v>
      </c>
      <c r="O81" s="123">
        <v>46645</v>
      </c>
      <c r="P81" s="774">
        <v>0.3513</v>
      </c>
      <c r="Q81" s="774">
        <v>0.3231</v>
      </c>
      <c r="R81">
        <v>103063</v>
      </c>
      <c r="S81">
        <v>123184</v>
      </c>
      <c r="T81" s="996">
        <v>45385512.579999998</v>
      </c>
      <c r="U81" s="996">
        <v>49341804.539999999</v>
      </c>
      <c r="V81" s="996">
        <v>140467862</v>
      </c>
      <c r="W81">
        <v>-10</v>
      </c>
      <c r="X81" t="s">
        <v>1365</v>
      </c>
      <c r="Y81" s="996">
        <v>996820</v>
      </c>
      <c r="Z81" s="996">
        <v>2141562.59</v>
      </c>
      <c r="AA81" s="996">
        <v>4227812.16</v>
      </c>
      <c r="AB81" s="996">
        <v>5200351.12</v>
      </c>
      <c r="AC81" s="996">
        <v>5969005.8200000003</v>
      </c>
      <c r="AD81" s="996">
        <v>5965776.1900000004</v>
      </c>
      <c r="AE81" s="996">
        <v>5165193.47</v>
      </c>
      <c r="AF81" s="996">
        <v>10150171.32</v>
      </c>
      <c r="AG81" s="996">
        <v>4470457.54</v>
      </c>
      <c r="AH81" s="996">
        <v>5127877.21</v>
      </c>
      <c r="AI81" s="996">
        <v>1155223.0900000001</v>
      </c>
      <c r="AJ81" s="996">
        <v>1751774.69</v>
      </c>
      <c r="AK81" s="996">
        <v>2496067.52</v>
      </c>
      <c r="AL81" s="996">
        <v>2677632.7400000002</v>
      </c>
      <c r="AM81" s="996">
        <v>3640285.39</v>
      </c>
      <c r="AN81" s="996">
        <v>5438278.46</v>
      </c>
      <c r="AO81" s="996">
        <v>4787187.6900000004</v>
      </c>
      <c r="AP81" s="996">
        <v>4000346.19</v>
      </c>
      <c r="AQ81" s="996">
        <v>9642499.4199999999</v>
      </c>
      <c r="AR81" s="996">
        <v>13768392.52</v>
      </c>
      <c r="AS81" s="996">
        <v>17329430.66</v>
      </c>
      <c r="AT81" s="996">
        <v>11307503.689999999</v>
      </c>
      <c r="AU81" s="996">
        <v>6295949</v>
      </c>
      <c r="AV81" s="996">
        <v>5109247.59</v>
      </c>
      <c r="AW81" s="996">
        <v>1653015.93</v>
      </c>
    </row>
    <row r="82" spans="9:49">
      <c r="I82" t="s">
        <v>1360</v>
      </c>
      <c r="K82" s="735">
        <v>1492</v>
      </c>
      <c r="L82">
        <v>395</v>
      </c>
      <c r="M82">
        <v>11</v>
      </c>
      <c r="N82" t="s">
        <v>1361</v>
      </c>
      <c r="O82" s="123">
        <v>46645</v>
      </c>
      <c r="P82" s="774">
        <v>0.3513</v>
      </c>
      <c r="Q82" s="774">
        <v>0.3231</v>
      </c>
      <c r="R82">
        <v>103063</v>
      </c>
      <c r="S82">
        <v>123184</v>
      </c>
      <c r="T82" s="996">
        <v>45385512.579999998</v>
      </c>
      <c r="U82" s="996">
        <v>49341804.539999999</v>
      </c>
      <c r="V82" s="996">
        <v>140467862</v>
      </c>
      <c r="W82">
        <v>-10</v>
      </c>
      <c r="X82" t="s">
        <v>1366</v>
      </c>
      <c r="Y82" s="996">
        <v>996820</v>
      </c>
      <c r="Z82" s="996">
        <v>3138382.59</v>
      </c>
      <c r="AA82" s="996">
        <v>7366194.75</v>
      </c>
      <c r="AB82" s="996">
        <v>12566545.869999999</v>
      </c>
      <c r="AC82" s="996">
        <v>18535551.690000001</v>
      </c>
      <c r="AD82" s="996">
        <v>24501327.870000001</v>
      </c>
      <c r="AE82" s="996">
        <v>29666521.350000001</v>
      </c>
      <c r="AF82" s="996">
        <v>39816692.659999996</v>
      </c>
      <c r="AG82" s="996">
        <v>44287150.200000003</v>
      </c>
      <c r="AH82" s="996">
        <v>49415027.409999996</v>
      </c>
      <c r="AI82" s="996">
        <v>50570250.5</v>
      </c>
      <c r="AJ82" s="996">
        <v>52322025.189999998</v>
      </c>
      <c r="AK82" s="996">
        <v>54818092.710000001</v>
      </c>
      <c r="AL82" s="996">
        <v>57495725.450000003</v>
      </c>
      <c r="AM82" s="996">
        <v>61136010.840000004</v>
      </c>
      <c r="AN82" s="996">
        <v>66574289.299999997</v>
      </c>
      <c r="AO82" s="996">
        <v>71361476.989999995</v>
      </c>
      <c r="AP82" s="996">
        <v>75361823.189999998</v>
      </c>
      <c r="AQ82" s="996">
        <v>85004322.609999999</v>
      </c>
      <c r="AR82" s="996">
        <v>98772715.129999995</v>
      </c>
      <c r="AS82" s="996">
        <v>116102145.79000001</v>
      </c>
      <c r="AT82" s="996">
        <v>127409649.48</v>
      </c>
      <c r="AU82" s="996">
        <v>133705598.48</v>
      </c>
      <c r="AV82" s="996">
        <v>138814846.06999999</v>
      </c>
      <c r="AW82" s="996">
        <v>140467862</v>
      </c>
    </row>
    <row r="83" spans="9:49">
      <c r="K83" s="735"/>
    </row>
    <row r="84" spans="9:49">
      <c r="K84" s="735"/>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16"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zoomScale="85" zoomScaleNormal="85" workbookViewId="0">
      <selection activeCell="I20" sqref="I20"/>
    </sheetView>
  </sheetViews>
  <sheetFormatPr defaultRowHeight="13.8"/>
  <cols>
    <col min="1" max="1" width="11.19921875" style="49" customWidth="1"/>
    <col min="2" max="3" width="14.796875" customWidth="1"/>
    <col min="4" max="4" width="9.296875" bestFit="1" customWidth="1"/>
    <col min="5" max="6" width="14.796875" customWidth="1"/>
    <col min="7" max="7" width="13.09765625" bestFit="1" customWidth="1"/>
    <col min="8" max="9" width="14.796875" customWidth="1"/>
    <col min="10" max="10" width="13.09765625" bestFit="1" customWidth="1"/>
    <col min="11" max="12" width="14.796875" customWidth="1"/>
    <col min="13" max="13" width="11.796875" bestFit="1" customWidth="1"/>
    <col min="14" max="15" width="14.796875" customWidth="1"/>
    <col min="16" max="16" width="12" customWidth="1"/>
    <col min="17" max="17" width="14.19921875" customWidth="1"/>
    <col min="18" max="18" width="18.19921875" bestFit="1" customWidth="1"/>
    <col min="19" max="19" width="21.19921875" customWidth="1"/>
    <col min="20" max="20" width="13.19921875" bestFit="1" customWidth="1"/>
    <col min="21" max="40" width="14.19921875" bestFit="1" customWidth="1"/>
  </cols>
  <sheetData>
    <row r="1" spans="1:20" ht="14.4" thickBot="1">
      <c r="B1" s="48">
        <f>SUM(B4:B35)</f>
        <v>354336</v>
      </c>
      <c r="C1">
        <v>373967</v>
      </c>
      <c r="E1" s="48">
        <f>SUM(E4:E35)</f>
        <v>373967</v>
      </c>
    </row>
    <row r="2" spans="1:20">
      <c r="A2" s="50"/>
      <c r="B2" s="2113" t="s">
        <v>25</v>
      </c>
      <c r="C2" s="2114"/>
      <c r="D2" s="2115"/>
      <c r="E2" s="2116" t="s">
        <v>116</v>
      </c>
      <c r="F2" s="2117"/>
      <c r="G2" s="26"/>
      <c r="H2" s="2118" t="s">
        <v>135</v>
      </c>
      <c r="I2" s="2119"/>
      <c r="J2" s="26"/>
      <c r="K2" s="2107" t="s">
        <v>27</v>
      </c>
      <c r="L2" s="2108"/>
      <c r="M2" s="27"/>
      <c r="N2" s="2109" t="s">
        <v>120</v>
      </c>
      <c r="O2" s="2110"/>
    </row>
    <row r="3" spans="1:20" ht="14.4" thickBot="1">
      <c r="A3" s="51" t="s">
        <v>0</v>
      </c>
      <c r="B3" s="37" t="s">
        <v>308</v>
      </c>
      <c r="C3" s="30" t="s">
        <v>134</v>
      </c>
      <c r="D3" s="29" t="s">
        <v>123</v>
      </c>
      <c r="E3" s="37" t="s">
        <v>308</v>
      </c>
      <c r="F3" s="30" t="s">
        <v>134</v>
      </c>
      <c r="G3" s="29" t="s">
        <v>123</v>
      </c>
      <c r="H3" s="37" t="s">
        <v>1088</v>
      </c>
      <c r="I3" s="30" t="s">
        <v>122</v>
      </c>
      <c r="J3" s="30" t="s">
        <v>119</v>
      </c>
      <c r="K3" s="37" t="s">
        <v>485</v>
      </c>
      <c r="L3" s="30" t="s">
        <v>122</v>
      </c>
      <c r="M3" s="30" t="s">
        <v>124</v>
      </c>
      <c r="N3" s="37" t="s">
        <v>121</v>
      </c>
      <c r="O3" s="31" t="s">
        <v>122</v>
      </c>
      <c r="P3" s="2"/>
    </row>
    <row r="4" spans="1:20">
      <c r="A4" s="41">
        <v>45904</v>
      </c>
      <c r="B4" s="53">
        <v>2784</v>
      </c>
      <c r="C4" s="32">
        <f>B4</f>
        <v>2784</v>
      </c>
      <c r="D4" s="34">
        <f t="shared" ref="D4:D28" si="0">C4/$B$1</f>
        <v>7.8569493362232457E-3</v>
      </c>
      <c r="E4">
        <v>3108</v>
      </c>
      <c r="F4" s="32">
        <f>E4</f>
        <v>3108</v>
      </c>
      <c r="G4" s="34">
        <f>F4/$E$1</f>
        <v>8.3108937419611884E-3</v>
      </c>
      <c r="H4" s="53">
        <v>3111</v>
      </c>
      <c r="I4" s="32">
        <v>3108</v>
      </c>
      <c r="J4" s="34">
        <f>IF($B$1="",I4/$B$1,I4/$B$1)</f>
        <v>8.7713356813871584E-3</v>
      </c>
      <c r="K4" s="38"/>
      <c r="L4" s="32"/>
      <c r="M4" s="34"/>
      <c r="N4" s="38">
        <f>H4-B4</f>
        <v>327</v>
      </c>
      <c r="O4" s="32">
        <f>N4</f>
        <v>327</v>
      </c>
      <c r="Q4" s="3"/>
    </row>
    <row r="5" spans="1:20">
      <c r="A5" s="41">
        <f>EOMONTH(A4,1)</f>
        <v>45961</v>
      </c>
      <c r="B5" s="53">
        <v>5200</v>
      </c>
      <c r="C5" s="32">
        <f t="shared" ref="C5:C28" si="1">C4+B5</f>
        <v>7984</v>
      </c>
      <c r="D5" s="34">
        <f t="shared" si="0"/>
        <v>2.2532285740088503E-2</v>
      </c>
      <c r="E5">
        <v>5586</v>
      </c>
      <c r="F5" s="32">
        <f>E5+F4</f>
        <v>8694</v>
      </c>
      <c r="G5" s="34">
        <f t="shared" ref="G5:G28" si="2">F5/$E$1</f>
        <v>2.3248040602513054E-2</v>
      </c>
      <c r="H5" s="53">
        <v>5250</v>
      </c>
      <c r="I5" s="32">
        <v>8311</v>
      </c>
      <c r="J5" s="34">
        <f t="shared" ref="J5:J13" si="3">IF($B$1="",I5/$B$1,I5/$B$1)</f>
        <v>2.3455138625485414E-2</v>
      </c>
      <c r="K5" s="38"/>
      <c r="L5" s="32"/>
      <c r="M5" s="34"/>
      <c r="N5" s="38">
        <f t="shared" ref="N5:N9" si="4">H5-B5</f>
        <v>50</v>
      </c>
      <c r="O5" s="32">
        <f>O4+N5</f>
        <v>377</v>
      </c>
    </row>
    <row r="6" spans="1:20">
      <c r="A6" s="41">
        <f t="shared" ref="A6:A35" si="5">EOMONTH(A5,1)</f>
        <v>45991</v>
      </c>
      <c r="B6" s="53">
        <v>5588</v>
      </c>
      <c r="C6" s="32">
        <f t="shared" si="1"/>
        <v>13572</v>
      </c>
      <c r="D6" s="34">
        <f t="shared" si="0"/>
        <v>3.8302628014088326E-2</v>
      </c>
      <c r="E6">
        <v>7269</v>
      </c>
      <c r="F6" s="32">
        <f t="shared" ref="F6:F28" si="6">E6+F5</f>
        <v>15963</v>
      </c>
      <c r="G6" s="34">
        <f t="shared" si="2"/>
        <v>4.2685584556926143E-2</v>
      </c>
      <c r="H6" s="874">
        <v>6628</v>
      </c>
      <c r="I6" s="32">
        <v>14203</v>
      </c>
      <c r="J6" s="34">
        <f t="shared" si="3"/>
        <v>4.008342364309582E-2</v>
      </c>
      <c r="K6" s="874"/>
      <c r="L6" s="32"/>
      <c r="M6" s="34"/>
      <c r="N6" s="38">
        <f t="shared" si="4"/>
        <v>1040</v>
      </c>
      <c r="O6" s="32">
        <f>O5+N6</f>
        <v>1417</v>
      </c>
    </row>
    <row r="7" spans="1:20">
      <c r="A7" s="41">
        <f t="shared" si="5"/>
        <v>46022</v>
      </c>
      <c r="B7" s="53">
        <v>11033</v>
      </c>
      <c r="C7" s="32">
        <f t="shared" si="1"/>
        <v>24605</v>
      </c>
      <c r="D7" s="34">
        <f t="shared" si="0"/>
        <v>6.9439740810981671E-2</v>
      </c>
      <c r="E7">
        <v>7553</v>
      </c>
      <c r="F7" s="32">
        <f t="shared" si="6"/>
        <v>23516</v>
      </c>
      <c r="G7" s="34">
        <f t="shared" si="2"/>
        <v>6.2882553808223718E-2</v>
      </c>
      <c r="H7" s="874">
        <f t="shared" ref="H7:H14" si="7">I7-I6</f>
        <v>6321</v>
      </c>
      <c r="I7" s="32">
        <v>20524</v>
      </c>
      <c r="J7" s="34">
        <f t="shared" si="3"/>
        <v>5.7922423914025106E-2</v>
      </c>
      <c r="K7" s="53"/>
      <c r="L7" s="32"/>
      <c r="M7" s="34"/>
      <c r="N7" s="38">
        <f t="shared" si="4"/>
        <v>-4712</v>
      </c>
      <c r="O7" s="32">
        <f>O6+N7</f>
        <v>-3295</v>
      </c>
    </row>
    <row r="8" spans="1:20">
      <c r="A8" s="41">
        <f t="shared" si="5"/>
        <v>46053</v>
      </c>
      <c r="B8" s="53">
        <v>13269</v>
      </c>
      <c r="C8" s="32">
        <f t="shared" si="1"/>
        <v>37874</v>
      </c>
      <c r="D8" s="34">
        <f t="shared" si="0"/>
        <v>0.10688724826153707</v>
      </c>
      <c r="E8">
        <v>9750</v>
      </c>
      <c r="F8" s="32">
        <f t="shared" si="6"/>
        <v>33266</v>
      </c>
      <c r="G8" s="34">
        <f t="shared" si="2"/>
        <v>8.895437297943401E-2</v>
      </c>
      <c r="H8" s="924">
        <f t="shared" si="7"/>
        <v>5887</v>
      </c>
      <c r="I8" s="32">
        <v>26411</v>
      </c>
      <c r="J8" s="34">
        <f t="shared" si="3"/>
        <v>7.4536598031247181E-2</v>
      </c>
      <c r="K8" s="53"/>
      <c r="L8" s="32"/>
      <c r="M8" s="34"/>
      <c r="N8" s="38">
        <f t="shared" si="4"/>
        <v>-7382</v>
      </c>
      <c r="O8" s="32"/>
      <c r="Q8" s="3"/>
    </row>
    <row r="9" spans="1:20">
      <c r="A9" s="41">
        <f t="shared" si="5"/>
        <v>46081</v>
      </c>
      <c r="B9" s="53">
        <v>14179</v>
      </c>
      <c r="C9" s="32">
        <f t="shared" si="1"/>
        <v>52053</v>
      </c>
      <c r="D9" s="34">
        <f t="shared" si="0"/>
        <v>0.1469029395827689</v>
      </c>
      <c r="E9">
        <v>10940</v>
      </c>
      <c r="F9" s="32">
        <f t="shared" si="6"/>
        <v>44206</v>
      </c>
      <c r="G9" s="34">
        <f t="shared" si="2"/>
        <v>0.11820829110589971</v>
      </c>
      <c r="H9" s="53">
        <f t="shared" si="7"/>
        <v>8072</v>
      </c>
      <c r="I9" s="32">
        <v>34483</v>
      </c>
      <c r="J9" s="34">
        <f t="shared" si="3"/>
        <v>9.7317235618170322E-2</v>
      </c>
      <c r="K9" s="53"/>
      <c r="L9" s="32"/>
      <c r="M9" s="34"/>
      <c r="N9" s="38">
        <f t="shared" si="4"/>
        <v>-6107</v>
      </c>
      <c r="O9" s="32"/>
    </row>
    <row r="10" spans="1:20">
      <c r="A10" s="41">
        <f t="shared" si="5"/>
        <v>46112</v>
      </c>
      <c r="B10" s="53">
        <v>16420</v>
      </c>
      <c r="C10" s="32">
        <f t="shared" si="1"/>
        <v>68473</v>
      </c>
      <c r="D10" s="34">
        <f t="shared" si="0"/>
        <v>0.19324313645805111</v>
      </c>
      <c r="E10">
        <v>9115</v>
      </c>
      <c r="F10" s="32">
        <f t="shared" si="6"/>
        <v>53321</v>
      </c>
      <c r="G10" s="34">
        <f t="shared" si="2"/>
        <v>0.14258209949006195</v>
      </c>
      <c r="H10" s="53">
        <f t="shared" si="7"/>
        <v>7742</v>
      </c>
      <c r="I10" s="32">
        <v>42225</v>
      </c>
      <c r="J10" s="34">
        <f t="shared" si="3"/>
        <v>0.11916655377946356</v>
      </c>
      <c r="K10" s="53"/>
      <c r="L10" s="32"/>
      <c r="M10" s="34"/>
      <c r="N10" s="38"/>
      <c r="O10" s="32"/>
    </row>
    <row r="11" spans="1:20">
      <c r="A11" s="41">
        <f t="shared" si="5"/>
        <v>46142</v>
      </c>
      <c r="B11" s="53">
        <v>16474</v>
      </c>
      <c r="C11" s="32">
        <f t="shared" si="1"/>
        <v>84947</v>
      </c>
      <c r="D11" s="34">
        <f t="shared" si="0"/>
        <v>0.23973573105752732</v>
      </c>
      <c r="E11">
        <v>27258</v>
      </c>
      <c r="F11" s="32">
        <f t="shared" si="6"/>
        <v>80579</v>
      </c>
      <c r="G11" s="34">
        <f t="shared" si="2"/>
        <v>0.21547088379455942</v>
      </c>
      <c r="H11" s="53">
        <f t="shared" si="7"/>
        <v>16360</v>
      </c>
      <c r="I11" s="32">
        <v>58585</v>
      </c>
      <c r="J11" s="34">
        <f t="shared" si="3"/>
        <v>0.16533741985008579</v>
      </c>
      <c r="K11" s="53"/>
      <c r="L11" s="32"/>
      <c r="M11" s="34"/>
      <c r="N11" s="38"/>
      <c r="O11" s="32"/>
      <c r="P11" s="1221"/>
      <c r="T11" s="735"/>
    </row>
    <row r="12" spans="1:20">
      <c r="A12" s="41">
        <f t="shared" si="5"/>
        <v>46173</v>
      </c>
      <c r="B12" s="53">
        <v>18540</v>
      </c>
      <c r="C12" s="32">
        <f t="shared" si="1"/>
        <v>103487</v>
      </c>
      <c r="D12" s="34">
        <f t="shared" si="0"/>
        <v>0.29205894969746232</v>
      </c>
      <c r="E12">
        <v>18071</v>
      </c>
      <c r="F12" s="32">
        <f t="shared" si="6"/>
        <v>98650</v>
      </c>
      <c r="G12" s="34">
        <f t="shared" si="2"/>
        <v>0.26379332935793798</v>
      </c>
      <c r="H12" s="53">
        <f t="shared" si="7"/>
        <v>24333</v>
      </c>
      <c r="I12" s="32">
        <v>82918</v>
      </c>
      <c r="J12" s="34">
        <f t="shared" si="3"/>
        <v>0.23400952767994221</v>
      </c>
      <c r="K12" s="53"/>
      <c r="L12" s="32"/>
      <c r="M12" s="34"/>
      <c r="N12" s="38"/>
      <c r="O12" s="32"/>
      <c r="P12">
        <v>1360</v>
      </c>
      <c r="T12" s="735"/>
    </row>
    <row r="13" spans="1:20">
      <c r="A13" s="41">
        <f t="shared" si="5"/>
        <v>46203</v>
      </c>
      <c r="B13" s="53">
        <v>18618</v>
      </c>
      <c r="C13" s="32">
        <f t="shared" si="1"/>
        <v>122105</v>
      </c>
      <c r="D13" s="34">
        <f t="shared" si="0"/>
        <v>0.34460229838345524</v>
      </c>
      <c r="E13">
        <v>4513</v>
      </c>
      <c r="F13" s="32">
        <f t="shared" si="6"/>
        <v>103163</v>
      </c>
      <c r="G13" s="34">
        <f t="shared" si="2"/>
        <v>0.27586123909328897</v>
      </c>
      <c r="H13" s="53">
        <f t="shared" si="7"/>
        <v>40266</v>
      </c>
      <c r="I13" s="32">
        <v>123184</v>
      </c>
      <c r="J13" s="34">
        <f t="shared" si="3"/>
        <v>0.34764743068725729</v>
      </c>
      <c r="K13" s="53"/>
      <c r="L13" s="32"/>
      <c r="M13" s="34"/>
      <c r="N13" s="38"/>
      <c r="O13" s="32"/>
      <c r="T13" s="735"/>
    </row>
    <row r="14" spans="1:20">
      <c r="A14" s="41">
        <f t="shared" si="5"/>
        <v>46234</v>
      </c>
      <c r="B14" s="53">
        <v>21113</v>
      </c>
      <c r="C14" s="32">
        <f t="shared" si="1"/>
        <v>143218</v>
      </c>
      <c r="D14" s="34">
        <f t="shared" si="0"/>
        <v>0.40418698636322586</v>
      </c>
      <c r="E14">
        <v>1453</v>
      </c>
      <c r="F14" s="32">
        <f t="shared" si="6"/>
        <v>104616</v>
      </c>
      <c r="G14" s="34">
        <f t="shared" si="2"/>
        <v>0.27974660865798318</v>
      </c>
      <c r="H14" s="53">
        <f t="shared" si="7"/>
        <v>10425</v>
      </c>
      <c r="I14" s="32">
        <v>133609</v>
      </c>
      <c r="J14" s="34">
        <f>I14/C1</f>
        <v>0.35727483975858831</v>
      </c>
      <c r="M14" s="34"/>
      <c r="N14" s="38"/>
      <c r="O14" s="32"/>
      <c r="T14" s="735"/>
    </row>
    <row r="15" spans="1:20">
      <c r="A15" s="41">
        <f t="shared" si="5"/>
        <v>46265</v>
      </c>
      <c r="B15" s="53">
        <v>26729</v>
      </c>
      <c r="C15" s="32">
        <f t="shared" si="1"/>
        <v>169947</v>
      </c>
      <c r="D15" s="34">
        <f t="shared" si="0"/>
        <v>0.47962103765917097</v>
      </c>
      <c r="E15">
        <v>4305</v>
      </c>
      <c r="F15" s="32">
        <f t="shared" si="6"/>
        <v>108921</v>
      </c>
      <c r="G15" s="34">
        <f t="shared" si="2"/>
        <v>0.29125831958434834</v>
      </c>
      <c r="H15" s="53">
        <f>I15-I14</f>
        <v>21664</v>
      </c>
      <c r="I15">
        <v>155273</v>
      </c>
      <c r="J15" s="34">
        <f>I15/C1</f>
        <v>0.41520508494064984</v>
      </c>
      <c r="M15" s="34"/>
      <c r="N15" s="38"/>
      <c r="O15" s="32"/>
      <c r="T15" s="735"/>
    </row>
    <row r="16" spans="1:20">
      <c r="A16" s="41">
        <f t="shared" si="5"/>
        <v>46295</v>
      </c>
      <c r="B16" s="53">
        <v>28808</v>
      </c>
      <c r="C16" s="32">
        <f t="shared" si="1"/>
        <v>198755</v>
      </c>
      <c r="D16" s="34">
        <f t="shared" si="0"/>
        <v>0.56092240133658444</v>
      </c>
      <c r="E16">
        <v>10708</v>
      </c>
      <c r="F16" s="32">
        <f t="shared" si="6"/>
        <v>119629</v>
      </c>
      <c r="G16" s="34">
        <f t="shared" si="2"/>
        <v>0.31989186211617604</v>
      </c>
      <c r="H16" s="53">
        <f>I16-I15</f>
        <v>13830</v>
      </c>
      <c r="I16" s="32">
        <v>169103</v>
      </c>
      <c r="J16" s="34">
        <f>I16/C1</f>
        <v>0.45218695767273581</v>
      </c>
      <c r="L16" s="48"/>
      <c r="M16" s="34"/>
      <c r="N16" s="38"/>
      <c r="O16" s="32"/>
      <c r="T16" s="735"/>
    </row>
    <row r="17" spans="1:20">
      <c r="A17" s="41">
        <f t="shared" si="5"/>
        <v>46326</v>
      </c>
      <c r="B17" s="53">
        <v>28585</v>
      </c>
      <c r="C17" s="32">
        <f t="shared" si="1"/>
        <v>227340</v>
      </c>
      <c r="D17" s="34">
        <f t="shared" si="0"/>
        <v>0.64159441885667845</v>
      </c>
      <c r="E17">
        <v>13793</v>
      </c>
      <c r="F17" s="32">
        <f t="shared" si="6"/>
        <v>133422</v>
      </c>
      <c r="G17" s="34">
        <f t="shared" si="2"/>
        <v>0.35677479563704817</v>
      </c>
      <c r="H17" s="53">
        <f>I17-I16</f>
        <v>7615</v>
      </c>
      <c r="I17" s="32">
        <f>Progress!P41</f>
        <v>176718</v>
      </c>
      <c r="J17" s="34">
        <f>I17/E1</f>
        <v>0.47254971695363496</v>
      </c>
      <c r="L17" s="48">
        <f>I17</f>
        <v>176718</v>
      </c>
      <c r="M17" s="34">
        <f t="shared" ref="M17:M28" si="8">L17/$L$28</f>
        <v>0.47254971695363496</v>
      </c>
      <c r="N17" s="38"/>
      <c r="O17" s="32"/>
      <c r="T17" s="735"/>
    </row>
    <row r="18" spans="1:20">
      <c r="A18" s="41">
        <f t="shared" si="5"/>
        <v>46356</v>
      </c>
      <c r="B18" s="53">
        <v>25254</v>
      </c>
      <c r="C18" s="32">
        <f t="shared" si="1"/>
        <v>252594</v>
      </c>
      <c r="D18" s="34">
        <f t="shared" si="0"/>
        <v>0.71286575453806555</v>
      </c>
      <c r="E18">
        <v>11983</v>
      </c>
      <c r="F18" s="32">
        <f t="shared" si="6"/>
        <v>145405</v>
      </c>
      <c r="G18" s="34">
        <f t="shared" si="2"/>
        <v>0.38881772990664953</v>
      </c>
      <c r="H18" s="38"/>
      <c r="I18" s="32"/>
      <c r="J18" s="34"/>
      <c r="K18">
        <v>20860</v>
      </c>
      <c r="L18">
        <v>187937</v>
      </c>
      <c r="M18" s="34">
        <f t="shared" si="8"/>
        <v>0.50254969021330764</v>
      </c>
      <c r="N18" s="38"/>
      <c r="O18" s="32"/>
      <c r="P18">
        <v>55423</v>
      </c>
      <c r="T18" s="735"/>
    </row>
    <row r="19" spans="1:20">
      <c r="A19" s="41">
        <f t="shared" si="5"/>
        <v>46387</v>
      </c>
      <c r="B19" s="53">
        <v>23535</v>
      </c>
      <c r="C19" s="32">
        <f t="shared" si="1"/>
        <v>276129</v>
      </c>
      <c r="D19" s="34">
        <f t="shared" si="0"/>
        <v>0.77928576266594418</v>
      </c>
      <c r="E19">
        <v>15803</v>
      </c>
      <c r="F19" s="32">
        <f t="shared" si="6"/>
        <v>161208</v>
      </c>
      <c r="G19" s="34">
        <f t="shared" si="2"/>
        <v>0.43107546922589424</v>
      </c>
      <c r="H19" s="38"/>
      <c r="I19" s="32"/>
      <c r="J19" s="34"/>
      <c r="K19">
        <v>14219</v>
      </c>
      <c r="L19">
        <v>201677</v>
      </c>
      <c r="M19" s="34">
        <f t="shared" si="8"/>
        <v>0.53929089999919777</v>
      </c>
      <c r="N19" s="38"/>
      <c r="O19" s="32"/>
      <c r="T19" s="735"/>
    </row>
    <row r="20" spans="1:20">
      <c r="A20" s="41">
        <f t="shared" si="5"/>
        <v>46418</v>
      </c>
      <c r="B20" s="53">
        <v>16377</v>
      </c>
      <c r="C20" s="32">
        <f t="shared" si="1"/>
        <v>292506</v>
      </c>
      <c r="D20" s="34">
        <f t="shared" si="0"/>
        <v>0.82550460579788676</v>
      </c>
      <c r="E20">
        <v>19483</v>
      </c>
      <c r="F20" s="32">
        <f t="shared" si="6"/>
        <v>180691</v>
      </c>
      <c r="G20" s="34">
        <f t="shared" si="2"/>
        <v>0.4831736490118112</v>
      </c>
      <c r="H20" s="38"/>
      <c r="I20" s="32"/>
      <c r="J20" s="34"/>
      <c r="K20">
        <v>18226</v>
      </c>
      <c r="L20">
        <v>215239</v>
      </c>
      <c r="M20" s="34">
        <f t="shared" si="8"/>
        <v>0.57555613195816746</v>
      </c>
      <c r="N20" s="38"/>
      <c r="O20" s="32"/>
      <c r="T20" s="735"/>
    </row>
    <row r="21" spans="1:20">
      <c r="A21" s="41">
        <f t="shared" si="5"/>
        <v>46446</v>
      </c>
      <c r="B21" s="53">
        <v>12069</v>
      </c>
      <c r="C21" s="32">
        <f t="shared" si="1"/>
        <v>304575</v>
      </c>
      <c r="D21" s="34">
        <f t="shared" si="0"/>
        <v>0.85956549715524244</v>
      </c>
      <c r="E21">
        <v>19317</v>
      </c>
      <c r="F21" s="32">
        <f t="shared" si="6"/>
        <v>200008</v>
      </c>
      <c r="G21" s="34">
        <f t="shared" si="2"/>
        <v>0.53482793936363371</v>
      </c>
      <c r="H21" s="38"/>
      <c r="I21" s="32"/>
      <c r="J21" s="34"/>
      <c r="K21">
        <v>14571</v>
      </c>
      <c r="L21">
        <v>231029</v>
      </c>
      <c r="M21" s="34">
        <f t="shared" si="8"/>
        <v>0.61777910885185061</v>
      </c>
      <c r="N21" s="38"/>
      <c r="O21" s="32"/>
      <c r="T21" s="735"/>
    </row>
    <row r="22" spans="1:20">
      <c r="A22" s="41">
        <f t="shared" si="5"/>
        <v>46477</v>
      </c>
      <c r="B22" s="53">
        <v>11749</v>
      </c>
      <c r="C22" s="32">
        <f t="shared" si="1"/>
        <v>316324</v>
      </c>
      <c r="D22" s="34">
        <f t="shared" si="0"/>
        <v>0.89272329088774494</v>
      </c>
      <c r="E22">
        <v>43168</v>
      </c>
      <c r="F22" s="32">
        <f t="shared" si="6"/>
        <v>243176</v>
      </c>
      <c r="G22" s="34">
        <f t="shared" si="2"/>
        <v>0.65026058449007529</v>
      </c>
      <c r="H22" s="38"/>
      <c r="I22" s="32"/>
      <c r="J22" s="34"/>
      <c r="K22">
        <v>35701</v>
      </c>
      <c r="L22">
        <v>268100</v>
      </c>
      <c r="M22" s="34">
        <f t="shared" si="8"/>
        <v>0.71690817638989535</v>
      </c>
      <c r="N22" s="38"/>
      <c r="O22" s="32"/>
      <c r="R22" s="3"/>
      <c r="T22" s="735"/>
    </row>
    <row r="23" spans="1:20">
      <c r="A23" s="41">
        <f t="shared" si="5"/>
        <v>46507</v>
      </c>
      <c r="B23" s="53">
        <v>10620</v>
      </c>
      <c r="C23" s="32">
        <f t="shared" si="1"/>
        <v>326944</v>
      </c>
      <c r="D23" s="34">
        <f t="shared" si="0"/>
        <v>0.92269484331256213</v>
      </c>
      <c r="E23">
        <v>40929</v>
      </c>
      <c r="F23" s="32">
        <f t="shared" si="6"/>
        <v>284105</v>
      </c>
      <c r="G23" s="34">
        <f t="shared" si="2"/>
        <v>0.75970607032171289</v>
      </c>
      <c r="H23" s="38"/>
      <c r="I23" s="32"/>
      <c r="J23" s="34"/>
      <c r="K23">
        <v>33158</v>
      </c>
      <c r="L23">
        <v>296742</v>
      </c>
      <c r="M23" s="34">
        <f t="shared" si="8"/>
        <v>0.79349782200033692</v>
      </c>
      <c r="N23" s="38"/>
      <c r="O23" s="32"/>
      <c r="T23" s="735"/>
    </row>
    <row r="24" spans="1:20">
      <c r="A24" s="41">
        <f t="shared" si="5"/>
        <v>46538</v>
      </c>
      <c r="B24" s="53">
        <v>11209</v>
      </c>
      <c r="C24" s="32">
        <f t="shared" si="1"/>
        <v>338153</v>
      </c>
      <c r="D24" s="34">
        <f t="shared" si="0"/>
        <v>0.95432865980312476</v>
      </c>
      <c r="E24">
        <v>34255</v>
      </c>
      <c r="F24" s="32">
        <f t="shared" si="6"/>
        <v>318360</v>
      </c>
      <c r="G24" s="34">
        <f t="shared" si="2"/>
        <v>0.85130506167656506</v>
      </c>
      <c r="H24" s="38"/>
      <c r="I24" s="32"/>
      <c r="J24" s="34"/>
      <c r="K24">
        <v>33169</v>
      </c>
      <c r="L24">
        <v>329879</v>
      </c>
      <c r="M24" s="34">
        <f t="shared" si="8"/>
        <v>0.88210724475689029</v>
      </c>
      <c r="N24" s="38"/>
      <c r="O24" s="32"/>
      <c r="T24" s="735"/>
    </row>
    <row r="25" spans="1:20">
      <c r="A25" s="41">
        <f t="shared" si="5"/>
        <v>46568</v>
      </c>
      <c r="B25" s="53">
        <v>10093</v>
      </c>
      <c r="C25" s="32">
        <f t="shared" si="1"/>
        <v>348246</v>
      </c>
      <c r="D25" s="34">
        <f t="shared" si="0"/>
        <v>0.98281292332701164</v>
      </c>
      <c r="E25">
        <v>27822</v>
      </c>
      <c r="F25" s="32">
        <f t="shared" si="6"/>
        <v>346182</v>
      </c>
      <c r="G25" s="34">
        <f t="shared" si="2"/>
        <v>0.92570200044388939</v>
      </c>
      <c r="H25" s="38"/>
      <c r="I25" s="32"/>
      <c r="J25" s="34"/>
      <c r="K25">
        <v>26133</v>
      </c>
      <c r="L25">
        <v>358789</v>
      </c>
      <c r="M25" s="34">
        <f t="shared" si="8"/>
        <v>0.95941353114044825</v>
      </c>
      <c r="N25" s="38"/>
      <c r="O25" s="32"/>
      <c r="T25" s="735"/>
    </row>
    <row r="26" spans="1:20">
      <c r="A26" s="41">
        <f t="shared" si="5"/>
        <v>46599</v>
      </c>
      <c r="B26" s="53">
        <v>5247</v>
      </c>
      <c r="C26" s="32">
        <f t="shared" si="1"/>
        <v>353493</v>
      </c>
      <c r="D26" s="34">
        <f t="shared" si="0"/>
        <v>0.99762090219452726</v>
      </c>
      <c r="E26">
        <v>21016</v>
      </c>
      <c r="F26" s="32">
        <f t="shared" si="6"/>
        <v>367198</v>
      </c>
      <c r="G26" s="34">
        <f t="shared" si="2"/>
        <v>0.9818994724133413</v>
      </c>
      <c r="H26" s="38"/>
      <c r="I26" s="32"/>
      <c r="J26" s="34"/>
      <c r="K26">
        <v>17575</v>
      </c>
      <c r="L26">
        <v>371456</v>
      </c>
      <c r="M26" s="34">
        <f t="shared" si="8"/>
        <v>0.99328550380113756</v>
      </c>
      <c r="N26" s="38"/>
      <c r="O26" s="32"/>
      <c r="T26" s="735"/>
    </row>
    <row r="27" spans="1:20">
      <c r="A27" s="41">
        <f t="shared" si="5"/>
        <v>46630</v>
      </c>
      <c r="B27" s="53">
        <v>703</v>
      </c>
      <c r="C27" s="32">
        <f t="shared" si="1"/>
        <v>354196</v>
      </c>
      <c r="D27" s="985">
        <f>C27/C28</f>
        <v>0.99960489478912673</v>
      </c>
      <c r="E27">
        <v>6453</v>
      </c>
      <c r="F27" s="32">
        <f t="shared" si="6"/>
        <v>373651</v>
      </c>
      <c r="G27" s="34">
        <f t="shared" si="2"/>
        <v>0.99915500565557924</v>
      </c>
      <c r="H27" s="38"/>
      <c r="I27" s="32"/>
      <c r="J27" s="34"/>
      <c r="K27">
        <v>5993</v>
      </c>
      <c r="L27">
        <v>373606</v>
      </c>
      <c r="M27" s="985">
        <f t="shared" si="8"/>
        <v>0.99903467418248137</v>
      </c>
      <c r="N27" s="38"/>
      <c r="O27" s="32"/>
      <c r="T27" s="735"/>
    </row>
    <row r="28" spans="1:20">
      <c r="A28" s="41">
        <f t="shared" si="5"/>
        <v>46660</v>
      </c>
      <c r="B28" s="53">
        <v>140</v>
      </c>
      <c r="C28" s="32">
        <f t="shared" si="1"/>
        <v>354336</v>
      </c>
      <c r="D28" s="34">
        <f t="shared" si="0"/>
        <v>1</v>
      </c>
      <c r="E28">
        <v>316</v>
      </c>
      <c r="F28" s="32">
        <f t="shared" si="6"/>
        <v>373967</v>
      </c>
      <c r="G28" s="34">
        <f t="shared" si="2"/>
        <v>1</v>
      </c>
      <c r="H28" s="38"/>
      <c r="I28" s="32"/>
      <c r="J28" s="34"/>
      <c r="K28">
        <v>791</v>
      </c>
      <c r="L28">
        <v>373967</v>
      </c>
      <c r="M28" s="34">
        <f t="shared" si="8"/>
        <v>1</v>
      </c>
      <c r="N28" s="38"/>
      <c r="O28" s="32"/>
    </row>
    <row r="29" spans="1:20">
      <c r="A29" s="41">
        <f t="shared" si="5"/>
        <v>46691</v>
      </c>
      <c r="B29" s="53"/>
      <c r="C29" s="32"/>
      <c r="D29" s="33"/>
      <c r="E29" s="38"/>
      <c r="F29" s="32"/>
      <c r="G29" s="33"/>
      <c r="H29" s="38"/>
      <c r="I29" s="32"/>
      <c r="J29" s="34"/>
      <c r="K29" s="38"/>
      <c r="L29" s="32"/>
      <c r="M29" s="34"/>
      <c r="N29" s="38"/>
      <c r="O29" s="32"/>
    </row>
    <row r="30" spans="1:20">
      <c r="A30" s="41">
        <f t="shared" si="5"/>
        <v>46721</v>
      </c>
      <c r="B30" s="53"/>
      <c r="C30" s="32"/>
      <c r="D30" s="33"/>
      <c r="E30" s="38"/>
      <c r="F30" s="32"/>
      <c r="G30" s="33"/>
      <c r="H30" s="38"/>
      <c r="I30" s="32"/>
      <c r="J30" s="33"/>
      <c r="K30" s="38"/>
      <c r="L30" s="47"/>
      <c r="M30" s="34"/>
      <c r="N30" s="38"/>
      <c r="O30" s="35"/>
    </row>
    <row r="31" spans="1:20">
      <c r="A31" s="41">
        <f t="shared" si="5"/>
        <v>46752</v>
      </c>
      <c r="B31" s="53"/>
      <c r="C31" s="32"/>
      <c r="D31" s="33"/>
      <c r="E31" s="38"/>
      <c r="F31" s="32"/>
      <c r="G31" s="33"/>
      <c r="H31" s="38"/>
      <c r="I31" s="32"/>
      <c r="J31" s="33"/>
      <c r="K31" s="38"/>
      <c r="L31" s="47"/>
      <c r="M31" s="34"/>
      <c r="N31" s="38"/>
      <c r="O31" s="35"/>
    </row>
    <row r="32" spans="1:20">
      <c r="A32" s="41">
        <f t="shared" si="5"/>
        <v>46783</v>
      </c>
      <c r="B32" s="38"/>
      <c r="C32" s="32"/>
      <c r="D32" s="33"/>
      <c r="E32" s="38"/>
      <c r="F32" s="32"/>
      <c r="G32" s="33"/>
      <c r="H32" s="38"/>
      <c r="I32" s="32"/>
      <c r="J32" s="33"/>
      <c r="K32" s="38"/>
      <c r="L32" s="32"/>
      <c r="M32" s="34"/>
      <c r="N32" s="38"/>
      <c r="O32" s="35"/>
    </row>
    <row r="33" spans="1:50">
      <c r="A33" s="41">
        <f t="shared" si="5"/>
        <v>46812</v>
      </c>
      <c r="B33" s="38"/>
      <c r="C33" s="32"/>
      <c r="D33" s="33"/>
      <c r="E33" s="38"/>
      <c r="F33" s="32"/>
      <c r="G33" s="33"/>
      <c r="H33" s="38"/>
      <c r="I33" s="32"/>
      <c r="J33" s="33"/>
      <c r="K33" s="38"/>
      <c r="L33" s="32"/>
      <c r="M33" s="34"/>
      <c r="N33" s="38"/>
      <c r="O33" s="35"/>
    </row>
    <row r="34" spans="1:50">
      <c r="A34" s="41">
        <f t="shared" si="5"/>
        <v>46843</v>
      </c>
      <c r="B34" s="38"/>
      <c r="C34" s="32"/>
      <c r="D34" s="33"/>
      <c r="E34" s="38"/>
      <c r="F34" s="32"/>
      <c r="G34" s="33"/>
      <c r="H34" s="38"/>
      <c r="I34" s="32"/>
      <c r="J34" s="33"/>
      <c r="K34" s="38"/>
      <c r="L34" s="32"/>
      <c r="M34" s="34"/>
      <c r="N34" s="38"/>
      <c r="O34" s="35"/>
    </row>
    <row r="35" spans="1:50">
      <c r="A35" s="41">
        <f t="shared" si="5"/>
        <v>46873</v>
      </c>
      <c r="B35" s="38"/>
      <c r="C35" s="32"/>
      <c r="D35" s="33"/>
      <c r="E35" s="38"/>
      <c r="F35" s="32"/>
      <c r="G35" s="33"/>
      <c r="H35" s="38"/>
      <c r="I35" s="32"/>
      <c r="J35" s="33"/>
      <c r="K35" s="38"/>
      <c r="L35" s="32"/>
      <c r="M35" s="34"/>
      <c r="N35" s="38"/>
      <c r="O35" s="35"/>
    </row>
    <row r="36" spans="1:50">
      <c r="A36" s="52"/>
      <c r="B36" s="36"/>
      <c r="C36" s="36"/>
      <c r="D36" s="36"/>
      <c r="E36" s="36"/>
      <c r="F36" s="36"/>
      <c r="G36" s="36"/>
      <c r="H36" s="36"/>
      <c r="I36" s="36"/>
      <c r="J36" s="36"/>
      <c r="K36" s="36"/>
      <c r="L36" s="36"/>
      <c r="M36" s="36"/>
      <c r="N36" s="36"/>
      <c r="O36" s="36"/>
    </row>
    <row r="37" spans="1:50" ht="14.4" thickBot="1"/>
    <row r="38" spans="1:50" ht="36.75" customHeight="1" thickTop="1" thickBot="1">
      <c r="B38" s="2104" t="s">
        <v>24</v>
      </c>
      <c r="C38" s="2105"/>
      <c r="D38" s="2105"/>
      <c r="E38" s="2105"/>
      <c r="F38" s="2105"/>
      <c r="G38" s="2105"/>
      <c r="H38" s="2105"/>
      <c r="I38" s="2105"/>
      <c r="J38" s="2105"/>
      <c r="K38" s="2105"/>
      <c r="L38" s="2105"/>
      <c r="M38" s="2105"/>
      <c r="N38" s="2105"/>
      <c r="O38" s="2105"/>
      <c r="P38" s="2105"/>
      <c r="Q38" s="2106"/>
      <c r="R38" s="39"/>
      <c r="S38" s="39"/>
      <c r="T38" s="39"/>
      <c r="U38" s="39"/>
      <c r="V38" s="39"/>
      <c r="W38" s="40"/>
      <c r="X38" s="1"/>
      <c r="Y38" s="1"/>
      <c r="Z38" s="1"/>
    </row>
    <row r="39" spans="1:50" ht="14.4" thickTop="1">
      <c r="B39" s="734"/>
    </row>
    <row r="40" spans="1:50" hidden="1">
      <c r="A40" s="49" t="s">
        <v>838</v>
      </c>
      <c r="B40" s="734" t="s">
        <v>839</v>
      </c>
      <c r="C40" t="s">
        <v>840</v>
      </c>
      <c r="D40" t="s">
        <v>847</v>
      </c>
      <c r="E40" s="123" t="s">
        <v>848</v>
      </c>
      <c r="F40" s="705" t="s">
        <v>849</v>
      </c>
      <c r="G40" s="123" t="s">
        <v>790</v>
      </c>
      <c r="H40" s="705" t="s">
        <v>841</v>
      </c>
      <c r="I40" s="705" t="s">
        <v>842</v>
      </c>
      <c r="J40" s="123" t="s">
        <v>850</v>
      </c>
      <c r="K40" s="705" t="s">
        <v>851</v>
      </c>
      <c r="L40" s="774" t="s">
        <v>844</v>
      </c>
      <c r="M40" s="774" t="s">
        <v>845</v>
      </c>
      <c r="N40" s="705" t="s">
        <v>1009</v>
      </c>
      <c r="O40" s="41">
        <v>45298</v>
      </c>
      <c r="P40" s="41">
        <f t="shared" ref="P40:AN40" si="9">EOMONTH(O40,1)</f>
        <v>45351</v>
      </c>
      <c r="Q40" s="41">
        <f t="shared" si="9"/>
        <v>45382</v>
      </c>
      <c r="R40" s="41">
        <f t="shared" si="9"/>
        <v>45412</v>
      </c>
      <c r="S40" s="41">
        <f t="shared" si="9"/>
        <v>45443</v>
      </c>
      <c r="T40" s="41">
        <f t="shared" si="9"/>
        <v>45473</v>
      </c>
      <c r="U40" s="41">
        <f t="shared" si="9"/>
        <v>45504</v>
      </c>
      <c r="V40" s="41">
        <f t="shared" si="9"/>
        <v>45535</v>
      </c>
      <c r="W40" s="41">
        <f t="shared" si="9"/>
        <v>45565</v>
      </c>
      <c r="X40" s="41">
        <f t="shared" si="9"/>
        <v>45596</v>
      </c>
      <c r="Y40" s="41">
        <f t="shared" si="9"/>
        <v>45626</v>
      </c>
      <c r="Z40" s="41">
        <f t="shared" si="9"/>
        <v>45657</v>
      </c>
      <c r="AA40" s="41">
        <f t="shared" si="9"/>
        <v>45688</v>
      </c>
      <c r="AB40" s="41">
        <f t="shared" si="9"/>
        <v>45716</v>
      </c>
      <c r="AC40" s="41">
        <f t="shared" si="9"/>
        <v>45747</v>
      </c>
      <c r="AD40" s="41">
        <f t="shared" si="9"/>
        <v>45777</v>
      </c>
      <c r="AE40" s="41">
        <f t="shared" si="9"/>
        <v>45808</v>
      </c>
      <c r="AF40" s="41">
        <f t="shared" si="9"/>
        <v>45838</v>
      </c>
      <c r="AG40" s="41">
        <f t="shared" si="9"/>
        <v>45869</v>
      </c>
      <c r="AH40" s="41">
        <f t="shared" si="9"/>
        <v>45900</v>
      </c>
      <c r="AI40" s="41">
        <f t="shared" si="9"/>
        <v>45930</v>
      </c>
      <c r="AJ40" s="41">
        <f t="shared" si="9"/>
        <v>45961</v>
      </c>
      <c r="AK40" s="41">
        <f t="shared" si="9"/>
        <v>45991</v>
      </c>
      <c r="AL40" s="41">
        <f t="shared" si="9"/>
        <v>46022</v>
      </c>
      <c r="AM40" s="41">
        <f t="shared" si="9"/>
        <v>46053</v>
      </c>
      <c r="AN40" s="41">
        <f t="shared" si="9"/>
        <v>46081</v>
      </c>
      <c r="AV40" s="705"/>
      <c r="AW40" s="705"/>
      <c r="AX40" s="705"/>
    </row>
    <row r="41" spans="1:50" hidden="1">
      <c r="A41" s="49" t="s">
        <v>5</v>
      </c>
      <c r="B41" s="734"/>
      <c r="C41">
        <v>623.25</v>
      </c>
      <c r="D41">
        <v>1116</v>
      </c>
      <c r="E41" s="123">
        <v>45298</v>
      </c>
      <c r="F41" s="705">
        <v>46028</v>
      </c>
      <c r="G41" s="123" t="s">
        <v>1010</v>
      </c>
      <c r="H41" s="705">
        <v>46062</v>
      </c>
      <c r="I41" s="705">
        <v>45093675</v>
      </c>
      <c r="J41" s="774">
        <v>2.35E-2</v>
      </c>
      <c r="K41" s="705">
        <v>4.1399999999999999E-2</v>
      </c>
      <c r="L41" s="774">
        <v>1059218.08</v>
      </c>
      <c r="M41" s="774">
        <v>1866537.32</v>
      </c>
      <c r="N41" s="705" t="s">
        <v>1011</v>
      </c>
      <c r="O41" s="734"/>
      <c r="P41" s="734">
        <v>30538.52</v>
      </c>
      <c r="Q41" s="734">
        <v>1081338.05</v>
      </c>
      <c r="R41" s="734">
        <v>1181886.8400000001</v>
      </c>
      <c r="S41" s="734">
        <v>3852422.27</v>
      </c>
      <c r="T41" s="734">
        <v>2825164.68</v>
      </c>
      <c r="U41" s="734">
        <v>5589699.6200000001</v>
      </c>
      <c r="V41" s="734">
        <v>164037.04</v>
      </c>
      <c r="W41" s="734">
        <v>1457350.04</v>
      </c>
      <c r="X41" s="734">
        <v>2023101.31</v>
      </c>
      <c r="Y41" s="734">
        <v>2985685.95</v>
      </c>
      <c r="Z41" s="734">
        <v>2676580.2799999998</v>
      </c>
      <c r="AA41" s="734">
        <v>2382653.65</v>
      </c>
      <c r="AB41" s="734">
        <v>1638258.93</v>
      </c>
      <c r="AC41" s="734">
        <v>399461.15</v>
      </c>
      <c r="AD41" s="734">
        <v>853330.59</v>
      </c>
      <c r="AE41" s="734">
        <v>673208.04</v>
      </c>
      <c r="AF41" s="734">
        <v>847493.51</v>
      </c>
      <c r="AG41" s="734">
        <v>1128976.22</v>
      </c>
      <c r="AH41" s="734">
        <v>758032.28</v>
      </c>
      <c r="AI41" s="734">
        <v>519891.8</v>
      </c>
      <c r="AJ41" s="734">
        <v>1698067.5</v>
      </c>
      <c r="AK41" s="734">
        <v>3666808.7</v>
      </c>
      <c r="AL41" s="734">
        <v>5859916.21</v>
      </c>
      <c r="AM41" s="734">
        <v>804803.46</v>
      </c>
      <c r="AN41" s="734"/>
    </row>
    <row r="42" spans="1:50" hidden="1">
      <c r="A42" s="49" t="s">
        <v>5</v>
      </c>
      <c r="B42" s="734"/>
      <c r="C42">
        <v>623.25</v>
      </c>
      <c r="D42">
        <v>1116</v>
      </c>
      <c r="E42" s="123">
        <v>45298</v>
      </c>
      <c r="F42" s="705">
        <v>46028</v>
      </c>
      <c r="G42" s="123" t="s">
        <v>1010</v>
      </c>
      <c r="H42" s="705">
        <v>46062</v>
      </c>
      <c r="I42" s="705">
        <v>45093675</v>
      </c>
      <c r="J42" s="774">
        <v>2.35E-2</v>
      </c>
      <c r="K42" s="705">
        <v>4.1399999999999999E-2</v>
      </c>
      <c r="L42" s="774">
        <v>1059218.08</v>
      </c>
      <c r="M42" s="774">
        <v>1866537.32</v>
      </c>
      <c r="N42" s="705" t="s">
        <v>1012</v>
      </c>
      <c r="O42" s="734"/>
      <c r="P42" s="734">
        <v>30538.52</v>
      </c>
      <c r="Q42" s="734">
        <v>1111876.57</v>
      </c>
      <c r="R42" s="734">
        <v>2293763.41</v>
      </c>
      <c r="S42" s="734">
        <v>6146185.6699999999</v>
      </c>
      <c r="T42" s="734">
        <v>8971350.3499999996</v>
      </c>
      <c r="U42" s="734">
        <v>14561049.970000001</v>
      </c>
      <c r="V42" s="734">
        <v>14725087</v>
      </c>
      <c r="W42" s="734">
        <v>16182437.050000001</v>
      </c>
      <c r="X42" s="734">
        <v>18205538.359999999</v>
      </c>
      <c r="Y42" s="734">
        <v>21191224.300000001</v>
      </c>
      <c r="Z42" s="734">
        <v>23867804.579999998</v>
      </c>
      <c r="AA42" s="734">
        <v>26250458.239999998</v>
      </c>
      <c r="AB42" s="734">
        <v>27888717.170000002</v>
      </c>
      <c r="AC42" s="734">
        <v>28288178.32</v>
      </c>
      <c r="AD42" s="734">
        <v>29141508.91</v>
      </c>
      <c r="AE42" s="734">
        <v>29814716.949999999</v>
      </c>
      <c r="AF42" s="734">
        <v>30662210.449999999</v>
      </c>
      <c r="AG42" s="734">
        <v>31791186.68</v>
      </c>
      <c r="AH42" s="734">
        <v>32549218.960000001</v>
      </c>
      <c r="AI42" s="734">
        <v>33069110.760000002</v>
      </c>
      <c r="AJ42" s="734">
        <v>34767178.270000003</v>
      </c>
      <c r="AK42" s="734">
        <v>38433986.969999999</v>
      </c>
      <c r="AL42" s="734">
        <v>44293903.18</v>
      </c>
      <c r="AM42" s="734">
        <v>45098706.640000001</v>
      </c>
      <c r="AN42" s="734">
        <v>45098706.640000001</v>
      </c>
    </row>
    <row r="43" spans="1:50" hidden="1">
      <c r="A43" s="49" t="s">
        <v>5</v>
      </c>
      <c r="B43" s="734"/>
      <c r="C43">
        <v>623.25</v>
      </c>
      <c r="D43">
        <v>1116</v>
      </c>
      <c r="E43" s="123">
        <v>45298</v>
      </c>
      <c r="F43" s="705">
        <v>46028</v>
      </c>
      <c r="G43" s="123" t="s">
        <v>1010</v>
      </c>
      <c r="H43" s="705">
        <v>46062</v>
      </c>
      <c r="I43" s="705">
        <v>45093675</v>
      </c>
      <c r="J43" s="774">
        <v>2.35E-2</v>
      </c>
      <c r="K43" s="705">
        <v>4.1399999999999999E-2</v>
      </c>
      <c r="L43" s="774">
        <v>1059218.08</v>
      </c>
      <c r="M43" s="774">
        <v>1866537.32</v>
      </c>
      <c r="N43" s="705" t="s">
        <v>1013</v>
      </c>
      <c r="O43" s="734">
        <v>4258.46</v>
      </c>
      <c r="P43" s="734">
        <v>5074.51</v>
      </c>
      <c r="Q43" s="734">
        <v>8105.89</v>
      </c>
      <c r="R43" s="734">
        <v>19746.36</v>
      </c>
      <c r="S43" s="734">
        <v>28683.22</v>
      </c>
      <c r="T43" s="734">
        <v>22788.05</v>
      </c>
      <c r="U43" s="734">
        <v>115528.27</v>
      </c>
      <c r="V43" s="734">
        <v>24471.59</v>
      </c>
      <c r="W43" s="734">
        <v>23083.07</v>
      </c>
      <c r="X43" s="734">
        <v>26804.15</v>
      </c>
      <c r="Y43" s="734">
        <v>16374.77</v>
      </c>
      <c r="Z43" s="734">
        <v>43019.93</v>
      </c>
      <c r="AA43" s="734">
        <v>31912.42</v>
      </c>
      <c r="AB43" s="734">
        <v>13734.26</v>
      </c>
      <c r="AC43" s="734">
        <v>6745.33</v>
      </c>
      <c r="AD43" s="734">
        <v>11525.08</v>
      </c>
      <c r="AE43" s="734">
        <v>10816.73</v>
      </c>
      <c r="AF43" s="734">
        <v>12606.27</v>
      </c>
      <c r="AG43" s="734">
        <v>13153.86</v>
      </c>
      <c r="AH43" s="734">
        <v>15583.13</v>
      </c>
      <c r="AI43" s="734">
        <v>13855.6</v>
      </c>
      <c r="AJ43" s="734">
        <v>30008.2</v>
      </c>
      <c r="AK43" s="734">
        <v>24989.16</v>
      </c>
      <c r="AL43" s="734">
        <v>15344.27</v>
      </c>
      <c r="AM43" s="734">
        <v>2832.93</v>
      </c>
      <c r="AN43" s="734">
        <v>276.87</v>
      </c>
      <c r="AV43" s="705"/>
      <c r="AW43" s="705"/>
    </row>
    <row r="44" spans="1:50" hidden="1">
      <c r="A44" s="49" t="s">
        <v>5</v>
      </c>
      <c r="B44" s="734"/>
      <c r="C44">
        <v>623.25</v>
      </c>
      <c r="D44">
        <v>1116</v>
      </c>
      <c r="E44" s="123">
        <v>45298</v>
      </c>
      <c r="F44" s="705">
        <v>46028</v>
      </c>
      <c r="G44" s="123" t="s">
        <v>1010</v>
      </c>
      <c r="H44" s="705">
        <v>46062</v>
      </c>
      <c r="I44" s="705">
        <v>45093675</v>
      </c>
      <c r="J44" s="774">
        <v>2.35E-2</v>
      </c>
      <c r="K44" s="705">
        <v>4.1399999999999999E-2</v>
      </c>
      <c r="L44" s="774">
        <v>1059218.08</v>
      </c>
      <c r="M44" s="774">
        <v>1866537.32</v>
      </c>
      <c r="N44" s="705" t="s">
        <v>1014</v>
      </c>
      <c r="O44" s="734">
        <v>4258.46</v>
      </c>
      <c r="P44" s="734">
        <v>9332.9699999999993</v>
      </c>
      <c r="Q44" s="734">
        <v>17438.86</v>
      </c>
      <c r="R44" s="734">
        <v>37185.22</v>
      </c>
      <c r="S44" s="734">
        <v>65868.44</v>
      </c>
      <c r="T44" s="734">
        <v>88656.49</v>
      </c>
      <c r="U44" s="734">
        <v>204184.75</v>
      </c>
      <c r="V44" s="734">
        <v>208656.34</v>
      </c>
      <c r="W44" s="734">
        <v>231739.41</v>
      </c>
      <c r="X44" s="734">
        <v>258543.56</v>
      </c>
      <c r="Y44" s="734">
        <v>274918.32</v>
      </c>
      <c r="Z44" s="734">
        <v>317938.26</v>
      </c>
      <c r="AA44" s="734">
        <v>349850.68</v>
      </c>
      <c r="AB44" s="734">
        <v>363584.94</v>
      </c>
      <c r="AC44" s="734">
        <v>370330.28</v>
      </c>
      <c r="AD44" s="734">
        <v>381855.36</v>
      </c>
      <c r="AE44" s="734">
        <v>392672.09</v>
      </c>
      <c r="AF44" s="734">
        <v>405278.36</v>
      </c>
      <c r="AG44" s="734">
        <v>418432.22</v>
      </c>
      <c r="AH44" s="734">
        <v>434015.35</v>
      </c>
      <c r="AI44" s="734">
        <v>447870.95</v>
      </c>
      <c r="AJ44" s="734">
        <v>477879.15</v>
      </c>
      <c r="AK44" s="734">
        <v>502868.31</v>
      </c>
      <c r="AL44" s="734">
        <v>518212.58</v>
      </c>
      <c r="AM44" s="734">
        <v>521045.51</v>
      </c>
      <c r="AN44" s="734">
        <v>521322.38</v>
      </c>
      <c r="AV44" s="705"/>
      <c r="AW44" s="705"/>
      <c r="AX44" s="705"/>
    </row>
    <row r="45" spans="1:50" hidden="1">
      <c r="A45" s="49" t="s">
        <v>5</v>
      </c>
      <c r="B45" s="734"/>
      <c r="C45">
        <v>623.25</v>
      </c>
      <c r="D45">
        <v>1116</v>
      </c>
      <c r="E45" s="123">
        <v>45298</v>
      </c>
      <c r="F45" s="123">
        <v>46028</v>
      </c>
      <c r="G45" s="123" t="s">
        <v>1010</v>
      </c>
      <c r="H45" s="123">
        <v>46062</v>
      </c>
      <c r="I45" s="705">
        <v>45093675</v>
      </c>
      <c r="J45" s="774">
        <v>2.35E-2</v>
      </c>
      <c r="K45" s="705">
        <v>4.1399999999999999E-2</v>
      </c>
      <c r="L45" s="774">
        <v>1059218.08</v>
      </c>
      <c r="M45" s="774">
        <v>1866537.32</v>
      </c>
      <c r="N45" s="705" t="s">
        <v>1017</v>
      </c>
      <c r="O45" s="734">
        <v>1020.07</v>
      </c>
      <c r="P45" s="734">
        <v>683.2</v>
      </c>
      <c r="Q45" s="734">
        <v>1827.82</v>
      </c>
      <c r="R45" s="734">
        <v>8222.0300000000007</v>
      </c>
      <c r="S45" s="734">
        <v>9599.27</v>
      </c>
      <c r="T45" s="734">
        <v>8008.4</v>
      </c>
      <c r="U45" s="734">
        <v>22624.35</v>
      </c>
      <c r="V45" s="734">
        <v>8359.75</v>
      </c>
      <c r="W45" s="734">
        <v>8710.9599999999991</v>
      </c>
      <c r="X45" s="734">
        <v>9488.56</v>
      </c>
      <c r="Y45" s="734">
        <v>4750.34</v>
      </c>
      <c r="Z45" s="734">
        <v>14612.18</v>
      </c>
      <c r="AA45" s="734">
        <v>14065.27</v>
      </c>
      <c r="AB45" s="734">
        <v>4938.49</v>
      </c>
      <c r="AC45" s="734">
        <v>2034.98</v>
      </c>
      <c r="AD45" s="734">
        <v>3281.5</v>
      </c>
      <c r="AE45" s="734">
        <v>2695.75</v>
      </c>
      <c r="AF45" s="734">
        <v>3107.56</v>
      </c>
      <c r="AG45" s="734">
        <v>3844.99</v>
      </c>
      <c r="AH45" s="734">
        <v>4489.05</v>
      </c>
      <c r="AI45" s="734">
        <v>4347.6000000000004</v>
      </c>
      <c r="AJ45" s="734">
        <v>7437.25</v>
      </c>
      <c r="AK45" s="734">
        <v>7013.87</v>
      </c>
      <c r="AL45" s="734">
        <v>4975.96</v>
      </c>
      <c r="AM45" s="734">
        <v>617</v>
      </c>
      <c r="AN45" s="734">
        <v>156.87</v>
      </c>
    </row>
    <row r="46" spans="1:50">
      <c r="A46" s="923"/>
      <c r="B46" s="21"/>
      <c r="C46" s="705"/>
      <c r="D46" s="22"/>
      <c r="E46" s="22"/>
      <c r="H46" s="6"/>
      <c r="I46" s="734"/>
      <c r="K46" s="734"/>
      <c r="L46" s="705"/>
      <c r="M46" s="705"/>
      <c r="N46" s="705"/>
      <c r="O46" s="705"/>
      <c r="P46" s="705"/>
      <c r="Q46" s="705"/>
      <c r="R46" s="705"/>
      <c r="S46" s="705"/>
      <c r="T46" s="705"/>
      <c r="U46" s="705"/>
      <c r="V46" s="705"/>
      <c r="W46" s="705"/>
      <c r="X46" s="705"/>
      <c r="Y46" s="705"/>
      <c r="Z46" s="705"/>
      <c r="AA46" s="705"/>
      <c r="AB46" s="705"/>
      <c r="AC46" s="705"/>
      <c r="AD46" s="705"/>
      <c r="AE46" s="705"/>
      <c r="AF46" s="705"/>
      <c r="AG46" s="705"/>
      <c r="AH46" s="705"/>
      <c r="AI46" s="705"/>
    </row>
    <row r="47" spans="1:50">
      <c r="A47" s="923"/>
      <c r="B47" s="21"/>
      <c r="C47" s="705"/>
      <c r="D47" s="705"/>
      <c r="E47" s="705"/>
      <c r="H47" s="6"/>
      <c r="I47" s="123"/>
      <c r="K47" s="734"/>
    </row>
    <row r="48" spans="1:50">
      <c r="A48" s="923"/>
      <c r="B48" s="21"/>
      <c r="C48" s="705"/>
      <c r="D48" s="705"/>
      <c r="E48" s="705"/>
      <c r="H48" s="922"/>
      <c r="I48" s="123"/>
      <c r="K48" s="734"/>
      <c r="V48" s="705"/>
      <c r="W48" s="705"/>
      <c r="X48" s="705"/>
      <c r="Y48" s="705"/>
      <c r="Z48" s="705"/>
      <c r="AA48" s="705"/>
      <c r="AB48" s="705"/>
      <c r="AC48" s="705"/>
      <c r="AD48" s="705"/>
      <c r="AE48" s="705"/>
      <c r="AF48" s="705"/>
      <c r="AG48" s="705"/>
      <c r="AH48" s="705"/>
      <c r="AI48" s="705"/>
      <c r="AJ48" s="705"/>
      <c r="AM48" s="736"/>
    </row>
    <row r="49" spans="1:35">
      <c r="A49" s="923"/>
      <c r="B49" s="21"/>
      <c r="C49" s="705"/>
      <c r="D49" s="705"/>
      <c r="E49" s="705"/>
      <c r="H49" s="922"/>
      <c r="I49" s="123"/>
      <c r="K49" s="734"/>
    </row>
    <row r="50" spans="1:35">
      <c r="I50" s="734">
        <f>C28-L29</f>
        <v>354336</v>
      </c>
      <c r="K50" s="734"/>
      <c r="V50" s="736"/>
    </row>
    <row r="51" spans="1:35">
      <c r="I51" s="734"/>
      <c r="K51" s="734"/>
    </row>
    <row r="52" spans="1:35">
      <c r="I52" s="123"/>
      <c r="J52" s="123"/>
      <c r="K52" s="734"/>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row>
    <row r="53" spans="1:35">
      <c r="C53" s="705"/>
      <c r="D53" s="705"/>
      <c r="E53" s="705"/>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row>
    <row r="54" spans="1:35">
      <c r="C54" s="705"/>
      <c r="D54" s="705"/>
      <c r="E54" s="705"/>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row>
    <row r="55" spans="1:35">
      <c r="C55" s="705"/>
      <c r="D55" s="705"/>
      <c r="E55" s="705"/>
      <c r="I55" s="123"/>
      <c r="K55" s="734"/>
      <c r="L55" s="705"/>
      <c r="M55" s="705"/>
      <c r="N55" s="705"/>
      <c r="O55" s="705"/>
      <c r="P55" s="705"/>
      <c r="Q55" s="705"/>
      <c r="R55" s="705"/>
      <c r="S55" s="705"/>
      <c r="T55" s="705"/>
      <c r="U55" s="705"/>
      <c r="V55" s="705"/>
      <c r="W55" s="705"/>
      <c r="X55" s="705"/>
      <c r="Y55" s="705"/>
      <c r="Z55" s="705"/>
      <c r="AA55" s="705"/>
      <c r="AB55" s="705"/>
      <c r="AC55" s="705"/>
      <c r="AD55" s="705"/>
      <c r="AE55" s="705"/>
      <c r="AF55" s="705"/>
      <c r="AG55" s="705"/>
      <c r="AH55" s="705"/>
      <c r="AI55" s="705"/>
    </row>
    <row r="56" spans="1:35">
      <c r="C56" s="705"/>
      <c r="D56" s="705"/>
      <c r="E56" s="705"/>
      <c r="I56" s="123"/>
      <c r="K56" s="734"/>
      <c r="L56" s="705"/>
      <c r="M56" s="705"/>
      <c r="N56" s="705"/>
      <c r="O56" s="705"/>
      <c r="P56" s="705"/>
      <c r="Q56" s="705"/>
      <c r="R56" s="705"/>
      <c r="S56" s="705"/>
      <c r="T56" s="705"/>
      <c r="U56" s="705"/>
      <c r="V56" s="705"/>
      <c r="W56" s="705"/>
      <c r="X56" s="705"/>
      <c r="Y56" s="705"/>
      <c r="Z56" s="705"/>
      <c r="AA56" s="705"/>
      <c r="AB56" s="705"/>
      <c r="AC56" s="705"/>
      <c r="AD56" s="705"/>
      <c r="AE56" s="705"/>
      <c r="AF56" s="705"/>
      <c r="AG56" s="705"/>
      <c r="AH56" s="705"/>
      <c r="AI56" s="705"/>
    </row>
    <row r="57" spans="1:35">
      <c r="C57" s="705"/>
      <c r="D57" s="705"/>
      <c r="E57" s="705"/>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row>
    <row r="58" spans="1:35">
      <c r="C58" s="705"/>
      <c r="D58" s="705"/>
      <c r="E58" s="705"/>
      <c r="I58" s="123"/>
      <c r="K58" s="705"/>
      <c r="L58" s="705"/>
      <c r="M58" s="705"/>
      <c r="N58" s="705"/>
      <c r="O58" s="705"/>
      <c r="P58" s="705"/>
      <c r="Q58" s="705"/>
      <c r="R58" s="705"/>
      <c r="S58" s="705"/>
      <c r="T58" s="705"/>
      <c r="U58" s="705"/>
      <c r="V58" s="705"/>
      <c r="W58" s="705"/>
      <c r="X58" s="705"/>
      <c r="Y58" s="705"/>
      <c r="Z58" s="705"/>
      <c r="AA58" s="705"/>
      <c r="AB58" s="705"/>
      <c r="AC58" s="705"/>
      <c r="AD58" s="705"/>
      <c r="AE58" s="705"/>
      <c r="AF58" s="705"/>
      <c r="AG58" s="705"/>
      <c r="AH58" s="705"/>
    </row>
    <row r="59" spans="1:35">
      <c r="C59" s="705"/>
      <c r="D59" s="705"/>
      <c r="E59" s="705"/>
      <c r="I59" s="123"/>
      <c r="K59" s="705"/>
      <c r="L59" s="705"/>
      <c r="M59" s="705"/>
      <c r="N59" s="705"/>
      <c r="O59" s="705"/>
      <c r="P59" s="705"/>
      <c r="Q59" s="705"/>
      <c r="R59" s="705"/>
      <c r="S59" s="705"/>
      <c r="T59" s="705"/>
      <c r="U59" s="705"/>
      <c r="V59" s="705"/>
      <c r="W59" s="705"/>
      <c r="X59" s="705"/>
      <c r="Y59" s="705"/>
      <c r="Z59" s="705"/>
      <c r="AA59" s="705"/>
      <c r="AB59" s="705"/>
      <c r="AC59" s="705"/>
      <c r="AD59" s="705"/>
      <c r="AE59" s="705"/>
      <c r="AF59" s="705"/>
      <c r="AG59" s="705"/>
      <c r="AH59" s="705"/>
      <c r="AI59" s="705"/>
    </row>
    <row r="60" spans="1:35">
      <c r="C60" s="705"/>
      <c r="D60" s="705"/>
      <c r="E60" s="705"/>
      <c r="I60" s="123"/>
    </row>
    <row r="61" spans="1:35">
      <c r="C61" s="705"/>
      <c r="D61" s="705"/>
      <c r="E61" s="705"/>
      <c r="I61" s="123"/>
    </row>
    <row r="62" spans="1:35">
      <c r="C62" s="705"/>
      <c r="D62" s="705"/>
      <c r="E62" s="705"/>
      <c r="I62" s="123"/>
    </row>
    <row r="63" spans="1:35">
      <c r="I63" s="123"/>
    </row>
    <row r="68" spans="7:44">
      <c r="G68" t="s">
        <v>838</v>
      </c>
      <c r="H68" t="s">
        <v>839</v>
      </c>
      <c r="I68" t="s">
        <v>847</v>
      </c>
      <c r="J68" t="s">
        <v>790</v>
      </c>
      <c r="K68" t="s">
        <v>841</v>
      </c>
      <c r="L68" t="s">
        <v>851</v>
      </c>
      <c r="M68" t="s">
        <v>850</v>
      </c>
      <c r="N68" t="s">
        <v>844</v>
      </c>
      <c r="O68" t="s">
        <v>845</v>
      </c>
      <c r="P68" t="s">
        <v>1008</v>
      </c>
      <c r="Q68" t="s">
        <v>846</v>
      </c>
      <c r="R68" t="s">
        <v>1359</v>
      </c>
      <c r="S68" t="s">
        <v>1009</v>
      </c>
      <c r="T68" s="123">
        <v>45901</v>
      </c>
    </row>
    <row r="69" spans="7:44">
      <c r="G69" t="s">
        <v>1360</v>
      </c>
      <c r="I69">
        <v>1492</v>
      </c>
      <c r="J69" s="123" t="s">
        <v>1361</v>
      </c>
      <c r="K69" s="123">
        <v>46638</v>
      </c>
      <c r="L69" s="737">
        <v>0.3427</v>
      </c>
      <c r="M69" s="737">
        <v>0.32129999999999997</v>
      </c>
      <c r="N69" s="996">
        <v>45127358.149999999</v>
      </c>
      <c r="O69" s="996">
        <v>48140194.659999996</v>
      </c>
      <c r="P69">
        <v>102507</v>
      </c>
      <c r="Q69">
        <v>116383</v>
      </c>
      <c r="R69">
        <v>-5</v>
      </c>
      <c r="S69" t="s">
        <v>1367</v>
      </c>
      <c r="T69">
        <v>3108</v>
      </c>
    </row>
    <row r="70" spans="7:44">
      <c r="G70" t="s">
        <v>1360</v>
      </c>
      <c r="I70">
        <v>1492</v>
      </c>
      <c r="J70" s="123" t="s">
        <v>1361</v>
      </c>
      <c r="K70" s="123">
        <v>46638</v>
      </c>
      <c r="L70" s="737">
        <v>0.3427</v>
      </c>
      <c r="M70" s="737">
        <v>0.32129999999999997</v>
      </c>
      <c r="N70" s="996">
        <v>45127358.149999999</v>
      </c>
      <c r="O70" s="996">
        <v>48140194.659999996</v>
      </c>
      <c r="P70">
        <v>102507</v>
      </c>
      <c r="Q70">
        <v>116383</v>
      </c>
      <c r="R70">
        <v>-5</v>
      </c>
      <c r="S70" t="s">
        <v>1368</v>
      </c>
      <c r="T70">
        <v>3108</v>
      </c>
    </row>
    <row r="74" spans="7:44">
      <c r="G74" t="s">
        <v>838</v>
      </c>
      <c r="H74" t="s">
        <v>839</v>
      </c>
      <c r="I74" t="s">
        <v>847</v>
      </c>
      <c r="J74" t="s">
        <v>790</v>
      </c>
      <c r="K74" t="s">
        <v>841</v>
      </c>
      <c r="L74" t="s">
        <v>851</v>
      </c>
      <c r="M74" t="s">
        <v>850</v>
      </c>
      <c r="N74" t="s">
        <v>844</v>
      </c>
      <c r="O74" t="s">
        <v>845</v>
      </c>
      <c r="P74" t="s">
        <v>1008</v>
      </c>
      <c r="Q74" t="s">
        <v>846</v>
      </c>
      <c r="R74" t="s">
        <v>1359</v>
      </c>
      <c r="S74" t="s">
        <v>1009</v>
      </c>
      <c r="T74" s="123">
        <v>45901</v>
      </c>
      <c r="U74" s="123">
        <v>45931</v>
      </c>
      <c r="V74" s="123">
        <v>45962</v>
      </c>
      <c r="W74" s="123">
        <v>45992</v>
      </c>
      <c r="X74" s="123">
        <v>46023</v>
      </c>
      <c r="Y74" s="123">
        <v>46054</v>
      </c>
      <c r="Z74" s="123">
        <v>46082</v>
      </c>
      <c r="AA74" s="123">
        <v>46113</v>
      </c>
      <c r="AB74" s="123">
        <v>46143</v>
      </c>
      <c r="AC74" s="123">
        <v>46174</v>
      </c>
      <c r="AD74" s="123">
        <v>46204</v>
      </c>
      <c r="AE74" s="123">
        <v>46235</v>
      </c>
      <c r="AF74" s="123">
        <v>46266</v>
      </c>
      <c r="AG74" s="123">
        <v>46296</v>
      </c>
      <c r="AH74" s="123">
        <v>46327</v>
      </c>
      <c r="AI74" s="123">
        <v>46357</v>
      </c>
      <c r="AJ74" s="123">
        <v>46388</v>
      </c>
      <c r="AK74" s="123">
        <v>46419</v>
      </c>
      <c r="AL74" s="123">
        <v>46447</v>
      </c>
      <c r="AM74" s="123">
        <v>46478</v>
      </c>
      <c r="AN74" s="123">
        <v>46508</v>
      </c>
      <c r="AO74" s="123">
        <v>46539</v>
      </c>
      <c r="AP74" s="123">
        <v>46569</v>
      </c>
      <c r="AQ74" s="123">
        <v>46600</v>
      </c>
      <c r="AR74" s="123">
        <v>46631</v>
      </c>
    </row>
    <row r="75" spans="7:44">
      <c r="G75" t="s">
        <v>1360</v>
      </c>
      <c r="I75">
        <v>1492</v>
      </c>
      <c r="J75" t="s">
        <v>1361</v>
      </c>
      <c r="K75" s="123">
        <v>46638</v>
      </c>
      <c r="L75" s="774">
        <v>0.3427</v>
      </c>
      <c r="M75" s="774">
        <v>0.32129999999999997</v>
      </c>
      <c r="N75" s="996">
        <v>45127358.149999999</v>
      </c>
      <c r="O75" s="996">
        <v>48140194.659999996</v>
      </c>
      <c r="P75">
        <v>102507</v>
      </c>
      <c r="Q75">
        <v>116383</v>
      </c>
      <c r="R75">
        <v>-5</v>
      </c>
      <c r="S75" t="s">
        <v>1367</v>
      </c>
      <c r="T75">
        <v>3108</v>
      </c>
      <c r="U75">
        <v>5586</v>
      </c>
      <c r="V75">
        <v>7269</v>
      </c>
      <c r="W75">
        <v>7553</v>
      </c>
      <c r="X75">
        <v>9750</v>
      </c>
      <c r="Y75">
        <v>10940</v>
      </c>
      <c r="Z75">
        <v>9115</v>
      </c>
      <c r="AA75">
        <v>27258</v>
      </c>
      <c r="AB75">
        <v>18071</v>
      </c>
      <c r="AC75">
        <v>4513</v>
      </c>
      <c r="AD75">
        <v>1453</v>
      </c>
      <c r="AE75">
        <v>4305</v>
      </c>
      <c r="AF75">
        <v>10708</v>
      </c>
      <c r="AG75">
        <v>13793</v>
      </c>
      <c r="AH75">
        <v>11983</v>
      </c>
      <c r="AI75">
        <v>15803</v>
      </c>
      <c r="AJ75">
        <v>19483</v>
      </c>
      <c r="AK75">
        <v>19317</v>
      </c>
      <c r="AL75">
        <v>43168</v>
      </c>
      <c r="AM75">
        <v>40929</v>
      </c>
      <c r="AN75">
        <v>34255</v>
      </c>
      <c r="AO75">
        <v>27822</v>
      </c>
      <c r="AP75">
        <v>21016</v>
      </c>
      <c r="AQ75">
        <v>6453</v>
      </c>
      <c r="AR75">
        <v>316</v>
      </c>
    </row>
    <row r="76" spans="7:44">
      <c r="G76" t="s">
        <v>1360</v>
      </c>
      <c r="I76">
        <v>1492</v>
      </c>
      <c r="J76" t="s">
        <v>1361</v>
      </c>
      <c r="K76" s="123">
        <v>46638</v>
      </c>
      <c r="L76" s="774">
        <v>0.3427</v>
      </c>
      <c r="M76" s="774">
        <v>0.32129999999999997</v>
      </c>
      <c r="N76" s="996">
        <v>45127358.149999999</v>
      </c>
      <c r="O76" s="996">
        <v>48140194.659999996</v>
      </c>
      <c r="P76">
        <v>102507</v>
      </c>
      <c r="Q76">
        <v>116383</v>
      </c>
      <c r="R76">
        <v>-5</v>
      </c>
      <c r="S76" t="s">
        <v>1368</v>
      </c>
      <c r="T76">
        <v>3108</v>
      </c>
      <c r="U76">
        <v>8695</v>
      </c>
      <c r="V76">
        <v>15964</v>
      </c>
      <c r="W76">
        <v>23516</v>
      </c>
      <c r="X76">
        <v>33266</v>
      </c>
      <c r="Y76">
        <v>44206</v>
      </c>
      <c r="Z76">
        <v>53321</v>
      </c>
      <c r="AA76">
        <v>80578</v>
      </c>
      <c r="AB76">
        <v>98650</v>
      </c>
      <c r="AC76">
        <v>103163</v>
      </c>
      <c r="AD76">
        <v>104616</v>
      </c>
      <c r="AE76">
        <v>108921</v>
      </c>
      <c r="AF76">
        <v>119628</v>
      </c>
      <c r="AG76">
        <v>133421</v>
      </c>
      <c r="AH76">
        <v>145404</v>
      </c>
      <c r="AI76">
        <v>161207</v>
      </c>
      <c r="AJ76">
        <v>180689</v>
      </c>
      <c r="AK76">
        <v>200006</v>
      </c>
      <c r="AL76">
        <v>243175</v>
      </c>
      <c r="AM76">
        <v>284104</v>
      </c>
      <c r="AN76">
        <v>318359</v>
      </c>
      <c r="AO76">
        <v>346181</v>
      </c>
      <c r="AP76">
        <v>367197</v>
      </c>
      <c r="AQ76">
        <v>373650</v>
      </c>
      <c r="AR76">
        <v>373966</v>
      </c>
    </row>
    <row r="80" spans="7:44">
      <c r="G80" t="s">
        <v>838</v>
      </c>
      <c r="H80" t="s">
        <v>839</v>
      </c>
      <c r="I80" t="s">
        <v>847</v>
      </c>
      <c r="J80" t="s">
        <v>790</v>
      </c>
      <c r="K80" t="s">
        <v>841</v>
      </c>
      <c r="L80" t="s">
        <v>851</v>
      </c>
      <c r="M80" t="s">
        <v>850</v>
      </c>
      <c r="N80" t="s">
        <v>844</v>
      </c>
      <c r="O80" t="s">
        <v>845</v>
      </c>
      <c r="P80" t="s">
        <v>1008</v>
      </c>
      <c r="Q80" t="s">
        <v>846</v>
      </c>
      <c r="R80" t="s">
        <v>1359</v>
      </c>
      <c r="S80" t="s">
        <v>1009</v>
      </c>
      <c r="T80" s="123">
        <v>45901</v>
      </c>
      <c r="U80" s="123">
        <v>45931</v>
      </c>
      <c r="V80" s="123">
        <v>45962</v>
      </c>
      <c r="W80" s="123">
        <v>45992</v>
      </c>
      <c r="X80" s="123">
        <v>46023</v>
      </c>
      <c r="Y80" s="123">
        <v>46054</v>
      </c>
      <c r="Z80" s="123">
        <v>46082</v>
      </c>
      <c r="AA80" s="123">
        <v>46113</v>
      </c>
      <c r="AB80" s="123">
        <v>46143</v>
      </c>
      <c r="AC80" s="123">
        <v>46174</v>
      </c>
      <c r="AD80" s="123">
        <v>46204</v>
      </c>
      <c r="AE80" s="123">
        <v>46235</v>
      </c>
      <c r="AF80" s="123">
        <v>46266</v>
      </c>
      <c r="AG80" s="123">
        <v>46296</v>
      </c>
      <c r="AH80" s="123">
        <v>46327</v>
      </c>
      <c r="AI80" s="123">
        <v>46357</v>
      </c>
      <c r="AJ80" s="123">
        <v>46388</v>
      </c>
      <c r="AK80" s="123">
        <v>46419</v>
      </c>
      <c r="AL80" s="123">
        <v>46447</v>
      </c>
      <c r="AM80" s="123">
        <v>46478</v>
      </c>
      <c r="AN80" s="123">
        <v>46508</v>
      </c>
      <c r="AO80" s="123">
        <v>46539</v>
      </c>
      <c r="AP80" s="123">
        <v>46569</v>
      </c>
      <c r="AQ80" s="123">
        <v>46600</v>
      </c>
      <c r="AR80" s="123">
        <v>46631</v>
      </c>
    </row>
    <row r="81" spans="7:47">
      <c r="G81" t="s">
        <v>1360</v>
      </c>
      <c r="I81">
        <v>1492</v>
      </c>
      <c r="J81" t="s">
        <v>1361</v>
      </c>
      <c r="K81" s="123">
        <v>46638</v>
      </c>
      <c r="L81" s="774">
        <v>0.3427</v>
      </c>
      <c r="M81" s="774">
        <v>0.32129999999999997</v>
      </c>
      <c r="N81" s="996">
        <v>45127358.149999999</v>
      </c>
      <c r="O81" s="996">
        <v>48140194.659999996</v>
      </c>
      <c r="P81">
        <v>102507</v>
      </c>
      <c r="Q81">
        <v>116383</v>
      </c>
      <c r="R81">
        <v>-5</v>
      </c>
      <c r="S81" t="s">
        <v>1367</v>
      </c>
      <c r="T81">
        <v>3108</v>
      </c>
      <c r="U81">
        <v>5586</v>
      </c>
      <c r="V81">
        <v>7269</v>
      </c>
      <c r="W81">
        <v>7553</v>
      </c>
      <c r="X81">
        <v>9750</v>
      </c>
      <c r="Y81">
        <v>10940</v>
      </c>
      <c r="Z81">
        <v>9115</v>
      </c>
      <c r="AA81">
        <v>27258</v>
      </c>
      <c r="AB81">
        <v>18071</v>
      </c>
      <c r="AC81">
        <v>4513</v>
      </c>
      <c r="AD81">
        <v>1453</v>
      </c>
      <c r="AE81">
        <v>4305</v>
      </c>
      <c r="AF81">
        <v>10708</v>
      </c>
      <c r="AG81">
        <v>13793</v>
      </c>
      <c r="AH81">
        <v>11983</v>
      </c>
      <c r="AI81">
        <v>15803</v>
      </c>
      <c r="AJ81">
        <v>19483</v>
      </c>
      <c r="AK81">
        <v>19317</v>
      </c>
      <c r="AL81">
        <v>43168</v>
      </c>
      <c r="AM81">
        <v>40929</v>
      </c>
      <c r="AN81">
        <v>34255</v>
      </c>
      <c r="AO81">
        <v>27822</v>
      </c>
      <c r="AP81">
        <v>21016</v>
      </c>
      <c r="AQ81">
        <v>6453</v>
      </c>
      <c r="AR81">
        <v>316</v>
      </c>
    </row>
    <row r="82" spans="7:47">
      <c r="G82" t="s">
        <v>1360</v>
      </c>
      <c r="I82">
        <v>1492</v>
      </c>
      <c r="J82" t="s">
        <v>1361</v>
      </c>
      <c r="K82" s="123">
        <v>46638</v>
      </c>
      <c r="L82" s="774">
        <v>0.3427</v>
      </c>
      <c r="M82" s="774">
        <v>0.32129999999999997</v>
      </c>
      <c r="N82" s="996">
        <v>45127358.149999999</v>
      </c>
      <c r="O82" s="996">
        <v>48140194.659999996</v>
      </c>
      <c r="P82">
        <v>102507</v>
      </c>
      <c r="Q82">
        <v>116383</v>
      </c>
      <c r="R82">
        <v>-5</v>
      </c>
      <c r="S82" t="s">
        <v>1368</v>
      </c>
      <c r="T82">
        <v>3108</v>
      </c>
      <c r="U82">
        <v>8695</v>
      </c>
      <c r="V82">
        <v>15964</v>
      </c>
      <c r="W82">
        <v>23516</v>
      </c>
      <c r="X82">
        <v>33266</v>
      </c>
      <c r="Y82">
        <v>44206</v>
      </c>
      <c r="Z82">
        <v>53321</v>
      </c>
      <c r="AA82">
        <v>80578</v>
      </c>
      <c r="AB82">
        <v>98650</v>
      </c>
      <c r="AC82">
        <v>103163</v>
      </c>
      <c r="AD82">
        <v>104616</v>
      </c>
      <c r="AE82">
        <v>108921</v>
      </c>
      <c r="AF82">
        <v>119628</v>
      </c>
      <c r="AG82">
        <v>133421</v>
      </c>
      <c r="AH82">
        <v>145404</v>
      </c>
      <c r="AI82">
        <v>161207</v>
      </c>
      <c r="AJ82">
        <v>180689</v>
      </c>
      <c r="AK82">
        <v>200006</v>
      </c>
      <c r="AL82">
        <v>243175</v>
      </c>
      <c r="AM82">
        <v>284104</v>
      </c>
      <c r="AN82">
        <v>318359</v>
      </c>
      <c r="AO82">
        <v>346181</v>
      </c>
      <c r="AP82">
        <v>367197</v>
      </c>
      <c r="AQ82">
        <v>373650</v>
      </c>
      <c r="AR82">
        <v>373966</v>
      </c>
    </row>
    <row r="83" spans="7:47">
      <c r="G83" t="s">
        <v>1360</v>
      </c>
      <c r="I83">
        <v>1492</v>
      </c>
      <c r="J83" t="s">
        <v>1361</v>
      </c>
      <c r="K83" s="123">
        <v>46638</v>
      </c>
      <c r="L83" s="774">
        <v>0.3427</v>
      </c>
      <c r="M83" s="774">
        <v>0.32129999999999997</v>
      </c>
      <c r="N83" s="996">
        <v>45127358.149999999</v>
      </c>
      <c r="O83" s="996">
        <v>48140194.659999996</v>
      </c>
      <c r="P83">
        <v>102507</v>
      </c>
      <c r="Q83">
        <v>116383</v>
      </c>
      <c r="R83">
        <v>-5</v>
      </c>
      <c r="S83" t="s">
        <v>1369</v>
      </c>
      <c r="T83">
        <v>3108</v>
      </c>
      <c r="U83">
        <v>5586</v>
      </c>
      <c r="V83">
        <v>7269</v>
      </c>
      <c r="W83">
        <v>7553</v>
      </c>
      <c r="X83">
        <v>9750</v>
      </c>
      <c r="Y83">
        <v>10940</v>
      </c>
      <c r="Z83">
        <v>9115</v>
      </c>
      <c r="AA83">
        <v>27258</v>
      </c>
      <c r="AB83">
        <v>18071</v>
      </c>
      <c r="AC83">
        <v>19762</v>
      </c>
      <c r="AD83">
        <v>1833</v>
      </c>
      <c r="AE83">
        <v>6185</v>
      </c>
      <c r="AF83">
        <v>9498</v>
      </c>
      <c r="AG83">
        <v>7755</v>
      </c>
      <c r="AH83">
        <v>18284</v>
      </c>
      <c r="AI83">
        <v>19093</v>
      </c>
      <c r="AJ83">
        <v>17743</v>
      </c>
      <c r="AK83">
        <v>18146</v>
      </c>
      <c r="AL83">
        <v>37275</v>
      </c>
      <c r="AM83">
        <v>36295</v>
      </c>
      <c r="AN83">
        <v>33507</v>
      </c>
      <c r="AO83">
        <v>27214</v>
      </c>
      <c r="AP83">
        <v>17527</v>
      </c>
      <c r="AQ83">
        <v>4612</v>
      </c>
      <c r="AR83">
        <v>591</v>
      </c>
    </row>
    <row r="84" spans="7:47">
      <c r="G84" t="s">
        <v>1360</v>
      </c>
      <c r="I84">
        <v>1492</v>
      </c>
      <c r="J84" t="s">
        <v>1361</v>
      </c>
      <c r="K84" s="123">
        <v>46638</v>
      </c>
      <c r="L84" s="774">
        <v>0.3427</v>
      </c>
      <c r="M84" s="774">
        <v>0.32129999999999997</v>
      </c>
      <c r="N84" s="996">
        <v>45127358.149999999</v>
      </c>
      <c r="O84" s="996">
        <v>48140194.659999996</v>
      </c>
      <c r="P84">
        <v>102507</v>
      </c>
      <c r="Q84">
        <v>116383</v>
      </c>
      <c r="R84">
        <v>-5</v>
      </c>
      <c r="S84" t="s">
        <v>1370</v>
      </c>
      <c r="T84">
        <v>3108</v>
      </c>
      <c r="U84">
        <v>8695</v>
      </c>
      <c r="V84">
        <v>15964</v>
      </c>
      <c r="W84">
        <v>23516</v>
      </c>
      <c r="X84">
        <v>33266</v>
      </c>
      <c r="Y84">
        <v>44206</v>
      </c>
      <c r="Z84">
        <v>53321</v>
      </c>
      <c r="AA84">
        <v>80578</v>
      </c>
      <c r="AB84">
        <v>98650</v>
      </c>
      <c r="AC84">
        <v>118411</v>
      </c>
      <c r="AD84">
        <v>120244</v>
      </c>
      <c r="AE84">
        <v>126429</v>
      </c>
      <c r="AF84">
        <v>135926</v>
      </c>
      <c r="AG84">
        <v>143682</v>
      </c>
      <c r="AH84">
        <v>161966</v>
      </c>
      <c r="AI84">
        <v>181059</v>
      </c>
      <c r="AJ84">
        <v>198802</v>
      </c>
      <c r="AK84">
        <v>216948</v>
      </c>
      <c r="AL84">
        <v>254222</v>
      </c>
      <c r="AM84">
        <v>290517</v>
      </c>
      <c r="AN84">
        <v>324024</v>
      </c>
      <c r="AO84">
        <v>351238</v>
      </c>
      <c r="AP84">
        <v>368765</v>
      </c>
      <c r="AQ84">
        <v>373377</v>
      </c>
      <c r="AR84">
        <v>373967</v>
      </c>
    </row>
    <row r="88" spans="7:47">
      <c r="G88" t="s">
        <v>838</v>
      </c>
      <c r="H88" t="s">
        <v>839</v>
      </c>
      <c r="I88" t="s">
        <v>847</v>
      </c>
      <c r="J88" t="s">
        <v>1412</v>
      </c>
      <c r="K88" t="s">
        <v>1413</v>
      </c>
      <c r="L88" t="s">
        <v>790</v>
      </c>
      <c r="M88" t="s">
        <v>841</v>
      </c>
      <c r="N88" t="s">
        <v>851</v>
      </c>
      <c r="O88" t="s">
        <v>850</v>
      </c>
      <c r="P88" t="s">
        <v>1008</v>
      </c>
      <c r="Q88" t="s">
        <v>846</v>
      </c>
      <c r="R88" t="s">
        <v>844</v>
      </c>
      <c r="S88" t="s">
        <v>845</v>
      </c>
      <c r="T88" t="s">
        <v>842</v>
      </c>
      <c r="U88" t="s">
        <v>1359</v>
      </c>
      <c r="V88" t="s">
        <v>1009</v>
      </c>
      <c r="W88" s="123">
        <v>45901</v>
      </c>
      <c r="X88" s="123">
        <v>45931</v>
      </c>
      <c r="Y88" s="123">
        <v>45962</v>
      </c>
      <c r="Z88" s="123">
        <v>45992</v>
      </c>
      <c r="AA88" s="123">
        <v>46023</v>
      </c>
      <c r="AB88" s="123">
        <v>46054</v>
      </c>
      <c r="AC88" s="123">
        <v>46082</v>
      </c>
      <c r="AD88" s="123">
        <v>46113</v>
      </c>
      <c r="AE88" s="123">
        <v>46143</v>
      </c>
      <c r="AF88" s="123">
        <v>46174</v>
      </c>
      <c r="AG88" s="123">
        <v>46204</v>
      </c>
      <c r="AH88" s="123">
        <v>46235</v>
      </c>
      <c r="AI88" s="123">
        <v>46266</v>
      </c>
      <c r="AJ88" s="123">
        <v>46296</v>
      </c>
      <c r="AK88" s="123">
        <v>46327</v>
      </c>
      <c r="AL88" s="123">
        <v>46357</v>
      </c>
      <c r="AM88" s="123">
        <v>46388</v>
      </c>
      <c r="AN88" s="123">
        <v>46419</v>
      </c>
      <c r="AO88" s="123">
        <v>46447</v>
      </c>
      <c r="AP88" s="123">
        <v>46478</v>
      </c>
      <c r="AQ88" s="123">
        <v>46508</v>
      </c>
      <c r="AR88" s="123">
        <v>46539</v>
      </c>
      <c r="AS88" s="123">
        <v>46569</v>
      </c>
      <c r="AT88" s="123">
        <v>46600</v>
      </c>
      <c r="AU88" s="123">
        <v>46631</v>
      </c>
    </row>
    <row r="89" spans="7:47">
      <c r="G89" t="s">
        <v>1360</v>
      </c>
      <c r="I89">
        <v>1492</v>
      </c>
      <c r="J89">
        <v>395</v>
      </c>
      <c r="K89">
        <v>11</v>
      </c>
      <c r="L89" t="s">
        <v>1361</v>
      </c>
      <c r="M89" s="123">
        <v>46645</v>
      </c>
      <c r="N89" s="774">
        <v>0.3513</v>
      </c>
      <c r="O89" s="774">
        <v>0.3231</v>
      </c>
      <c r="P89">
        <v>103063</v>
      </c>
      <c r="Q89">
        <v>123184</v>
      </c>
      <c r="R89" s="996">
        <v>45385512.579999998</v>
      </c>
      <c r="S89" s="996">
        <v>49341804.539999999</v>
      </c>
      <c r="T89" s="996">
        <v>140467862</v>
      </c>
      <c r="U89">
        <v>-10</v>
      </c>
      <c r="V89" t="s">
        <v>1369</v>
      </c>
      <c r="W89">
        <v>3108</v>
      </c>
      <c r="X89">
        <v>5586</v>
      </c>
      <c r="Y89">
        <v>7269</v>
      </c>
      <c r="Z89">
        <v>7553</v>
      </c>
      <c r="AA89">
        <v>9750</v>
      </c>
      <c r="AB89">
        <v>10940</v>
      </c>
      <c r="AC89">
        <v>9115</v>
      </c>
      <c r="AD89">
        <v>27258</v>
      </c>
      <c r="AE89">
        <v>18071</v>
      </c>
      <c r="AF89">
        <v>25130</v>
      </c>
      <c r="AG89">
        <v>2701</v>
      </c>
      <c r="AH89">
        <v>6573</v>
      </c>
      <c r="AI89">
        <v>9003</v>
      </c>
      <c r="AJ89">
        <v>11514</v>
      </c>
      <c r="AK89">
        <v>20860</v>
      </c>
      <c r="AL89">
        <v>14219</v>
      </c>
      <c r="AM89">
        <v>18226</v>
      </c>
      <c r="AN89">
        <v>14571</v>
      </c>
      <c r="AO89">
        <v>35701</v>
      </c>
      <c r="AP89">
        <v>33158</v>
      </c>
      <c r="AQ89">
        <v>33169</v>
      </c>
      <c r="AR89">
        <v>26133</v>
      </c>
      <c r="AS89">
        <v>17575</v>
      </c>
      <c r="AT89">
        <v>5993</v>
      </c>
      <c r="AU89">
        <v>791</v>
      </c>
    </row>
    <row r="90" spans="7:47">
      <c r="G90" t="s">
        <v>1360</v>
      </c>
      <c r="I90">
        <v>1492</v>
      </c>
      <c r="J90">
        <v>395</v>
      </c>
      <c r="K90">
        <v>11</v>
      </c>
      <c r="L90" t="s">
        <v>1361</v>
      </c>
      <c r="M90" s="123">
        <v>46645</v>
      </c>
      <c r="N90" s="774">
        <v>0.3513</v>
      </c>
      <c r="O90" s="774">
        <v>0.3231</v>
      </c>
      <c r="P90">
        <v>103063</v>
      </c>
      <c r="Q90">
        <v>123184</v>
      </c>
      <c r="R90" s="996">
        <v>45385512.579999998</v>
      </c>
      <c r="S90" s="996">
        <v>49341804.539999999</v>
      </c>
      <c r="T90" s="996">
        <v>140467862</v>
      </c>
      <c r="U90">
        <v>-10</v>
      </c>
      <c r="V90" t="s">
        <v>1370</v>
      </c>
      <c r="W90">
        <v>3108</v>
      </c>
      <c r="X90">
        <v>8695</v>
      </c>
      <c r="Y90">
        <v>15964</v>
      </c>
      <c r="Z90">
        <v>23516</v>
      </c>
      <c r="AA90">
        <v>33266</v>
      </c>
      <c r="AB90">
        <v>44206</v>
      </c>
      <c r="AC90">
        <v>53321</v>
      </c>
      <c r="AD90">
        <v>80578</v>
      </c>
      <c r="AE90">
        <v>98650</v>
      </c>
      <c r="AF90">
        <v>123780</v>
      </c>
      <c r="AG90">
        <v>126480</v>
      </c>
      <c r="AH90">
        <v>133053</v>
      </c>
      <c r="AI90">
        <v>142056</v>
      </c>
      <c r="AJ90">
        <v>153570</v>
      </c>
      <c r="AK90">
        <v>174430</v>
      </c>
      <c r="AL90">
        <v>188649</v>
      </c>
      <c r="AM90">
        <v>206876</v>
      </c>
      <c r="AN90">
        <v>221446</v>
      </c>
      <c r="AO90">
        <v>257147</v>
      </c>
      <c r="AP90">
        <v>290305</v>
      </c>
      <c r="AQ90">
        <v>323474</v>
      </c>
      <c r="AR90">
        <v>349607</v>
      </c>
      <c r="AS90">
        <v>367182</v>
      </c>
      <c r="AT90">
        <v>373176</v>
      </c>
      <c r="AU90">
        <v>373967</v>
      </c>
    </row>
  </sheetData>
  <mergeCells count="6">
    <mergeCell ref="B38:Q38"/>
    <mergeCell ref="B2:D2"/>
    <mergeCell ref="E2:F2"/>
    <mergeCell ref="H2:I2"/>
    <mergeCell ref="K2:L2"/>
    <mergeCell ref="N2:O2"/>
  </mergeCells>
  <pageMargins left="0.7" right="0.7" top="0.75" bottom="0.75" header="0.3" footer="0.3"/>
  <pageSetup paperSize="9" scale="41"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tabColor theme="4" tint="0.79998168889431442"/>
  </sheetPr>
  <dimension ref="A1:X85"/>
  <sheetViews>
    <sheetView topLeftCell="A2" workbookViewId="0">
      <selection activeCell="F6" sqref="F6"/>
    </sheetView>
  </sheetViews>
  <sheetFormatPr defaultColWidth="9.09765625" defaultRowHeight="13.8"/>
  <cols>
    <col min="1" max="1" width="53.09765625" bestFit="1" customWidth="1"/>
    <col min="2" max="2" width="15.296875" customWidth="1"/>
    <col min="3" max="10" width="13.8984375" customWidth="1"/>
  </cols>
  <sheetData>
    <row r="1" spans="1:10" ht="15.6">
      <c r="A1" s="2120" t="s">
        <v>687</v>
      </c>
      <c r="B1" s="2121"/>
      <c r="C1" s="2121"/>
      <c r="D1" s="2121"/>
      <c r="E1" s="2121"/>
      <c r="F1" s="2121"/>
      <c r="G1" s="2121"/>
      <c r="H1" s="2121"/>
      <c r="I1" s="2121"/>
      <c r="J1" s="2122"/>
    </row>
    <row r="2" spans="1:10" s="66" customFormat="1" ht="30" customHeight="1">
      <c r="A2" s="997" t="s">
        <v>1</v>
      </c>
      <c r="B2" s="998" t="s">
        <v>680</v>
      </c>
      <c r="C2" s="998" t="s">
        <v>681</v>
      </c>
      <c r="D2" s="998" t="s">
        <v>678</v>
      </c>
      <c r="E2" s="998" t="s">
        <v>679</v>
      </c>
      <c r="F2" s="998" t="s">
        <v>682</v>
      </c>
      <c r="G2" s="998" t="s">
        <v>683</v>
      </c>
      <c r="H2" s="999" t="s">
        <v>684</v>
      </c>
      <c r="I2" s="999" t="s">
        <v>685</v>
      </c>
      <c r="J2" s="1000" t="s">
        <v>686</v>
      </c>
    </row>
    <row r="3" spans="1:10">
      <c r="A3" s="1001" t="s">
        <v>1075</v>
      </c>
      <c r="B3" s="1002">
        <v>46508</v>
      </c>
      <c r="C3" s="1002">
        <v>46566</v>
      </c>
      <c r="D3" s="1002">
        <v>46508</v>
      </c>
      <c r="E3" s="1002">
        <v>46559</v>
      </c>
      <c r="F3" s="1003"/>
      <c r="G3" s="1003"/>
      <c r="H3" s="1004"/>
      <c r="I3" s="1005"/>
      <c r="J3" s="1006"/>
    </row>
    <row r="4" spans="1:10">
      <c r="A4" s="1007" t="s">
        <v>1090</v>
      </c>
      <c r="B4" s="1002">
        <v>46547</v>
      </c>
      <c r="C4" s="1002">
        <v>46551</v>
      </c>
      <c r="D4" s="1002">
        <v>46554</v>
      </c>
      <c r="E4" s="1002">
        <v>46559</v>
      </c>
      <c r="F4" s="1003"/>
      <c r="G4" s="1003"/>
      <c r="H4" s="1004"/>
      <c r="I4" s="1005"/>
      <c r="J4" s="1006"/>
    </row>
    <row r="5" spans="1:10">
      <c r="A5" s="1007" t="s">
        <v>1089</v>
      </c>
      <c r="B5" s="1002">
        <v>46539</v>
      </c>
      <c r="C5" s="1002">
        <v>46546</v>
      </c>
      <c r="D5" s="1002">
        <v>46546</v>
      </c>
      <c r="E5" s="1002">
        <v>46554</v>
      </c>
      <c r="F5" s="1003"/>
      <c r="G5" s="1003"/>
      <c r="H5" s="1004"/>
      <c r="I5" s="1005"/>
      <c r="J5" s="1006"/>
    </row>
    <row r="6" spans="1:10">
      <c r="A6" s="1007" t="s">
        <v>1091</v>
      </c>
      <c r="B6" s="1002">
        <v>46508</v>
      </c>
      <c r="C6" s="1002">
        <v>46511</v>
      </c>
      <c r="D6" s="1002">
        <v>46515</v>
      </c>
      <c r="E6" s="1002">
        <v>46519</v>
      </c>
      <c r="F6" s="1003"/>
      <c r="G6" s="1003"/>
      <c r="H6" s="1004"/>
      <c r="I6" s="1005"/>
      <c r="J6" s="1006"/>
    </row>
    <row r="7" spans="1:10">
      <c r="A7" s="1007" t="s">
        <v>1092</v>
      </c>
      <c r="B7" s="1002">
        <v>46519</v>
      </c>
      <c r="C7" s="1002">
        <v>46526</v>
      </c>
      <c r="D7" s="1002">
        <v>46524</v>
      </c>
      <c r="E7" s="1002">
        <v>46532</v>
      </c>
      <c r="F7" s="1003"/>
      <c r="G7" s="1003"/>
      <c r="H7" s="1004"/>
      <c r="I7" s="1005"/>
      <c r="J7" s="1006"/>
    </row>
    <row r="8" spans="1:10">
      <c r="A8" s="1007" t="s">
        <v>1093</v>
      </c>
      <c r="B8" s="1002">
        <v>46558</v>
      </c>
      <c r="C8" s="1002">
        <v>46561</v>
      </c>
      <c r="D8" s="1002">
        <v>46520</v>
      </c>
      <c r="E8" s="1002">
        <v>46525</v>
      </c>
      <c r="F8" s="1003"/>
      <c r="G8" s="1003"/>
      <c r="H8" s="1004"/>
      <c r="I8" s="1005"/>
      <c r="J8" s="1006"/>
    </row>
    <row r="9" spans="1:10">
      <c r="A9" s="1007" t="s">
        <v>1094</v>
      </c>
      <c r="B9" s="1002">
        <v>46562</v>
      </c>
      <c r="C9" s="1002">
        <v>46566</v>
      </c>
      <c r="D9" s="1002">
        <v>46527</v>
      </c>
      <c r="E9" s="1002">
        <v>46532</v>
      </c>
      <c r="F9" s="1003"/>
      <c r="G9" s="1003"/>
      <c r="H9" s="1004"/>
      <c r="I9" s="1005"/>
      <c r="J9" s="1006"/>
    </row>
    <row r="10" spans="1:10">
      <c r="A10" s="1007" t="s">
        <v>1095</v>
      </c>
      <c r="B10" s="1002">
        <v>46546</v>
      </c>
      <c r="C10" s="1002">
        <v>46552</v>
      </c>
      <c r="D10" s="1002">
        <v>46508</v>
      </c>
      <c r="E10" s="1002">
        <v>46515</v>
      </c>
      <c r="F10" s="1003"/>
      <c r="G10" s="1003"/>
      <c r="H10" s="1004"/>
      <c r="I10" s="1005"/>
      <c r="J10" s="1006"/>
    </row>
    <row r="11" spans="1:10">
      <c r="A11" s="1007" t="s">
        <v>1096</v>
      </c>
      <c r="B11" s="1002">
        <v>46550</v>
      </c>
      <c r="C11" s="1002">
        <v>46557</v>
      </c>
      <c r="D11" s="1002">
        <v>46511</v>
      </c>
      <c r="E11" s="1002">
        <v>46519</v>
      </c>
      <c r="F11" s="1003"/>
      <c r="G11" s="1003"/>
      <c r="H11" s="1004"/>
      <c r="I11" s="1005"/>
      <c r="J11" s="1006"/>
    </row>
    <row r="12" spans="1:10">
      <c r="A12" s="1001" t="s">
        <v>1076</v>
      </c>
      <c r="B12" s="1002">
        <v>46494</v>
      </c>
      <c r="C12" s="1002">
        <v>46623</v>
      </c>
      <c r="D12" s="1002">
        <v>46482</v>
      </c>
      <c r="E12" s="1002">
        <v>46629</v>
      </c>
      <c r="F12" s="1003"/>
      <c r="G12" s="1003"/>
      <c r="H12" s="1004"/>
      <c r="I12" s="1005"/>
      <c r="J12" s="1006"/>
    </row>
    <row r="13" spans="1:10">
      <c r="A13" s="1007" t="s">
        <v>1090</v>
      </c>
      <c r="B13" s="1008">
        <v>46594</v>
      </c>
      <c r="C13" s="1008">
        <v>46601</v>
      </c>
      <c r="D13" s="1008">
        <v>46599</v>
      </c>
      <c r="E13" s="1008">
        <v>46607</v>
      </c>
      <c r="F13" s="1003"/>
      <c r="G13" s="1003"/>
      <c r="H13" s="1004"/>
      <c r="I13" s="1005"/>
      <c r="J13" s="1006"/>
    </row>
    <row r="14" spans="1:10">
      <c r="A14" s="1007" t="s">
        <v>1089</v>
      </c>
      <c r="B14" s="1008">
        <v>46503</v>
      </c>
      <c r="C14" s="1008">
        <v>46510</v>
      </c>
      <c r="D14" s="1008">
        <v>46510</v>
      </c>
      <c r="E14" s="1008">
        <v>46518</v>
      </c>
      <c r="F14" s="1003"/>
      <c r="G14" s="1003"/>
      <c r="H14" s="1004"/>
      <c r="I14" s="1005"/>
      <c r="J14" s="1006"/>
    </row>
    <row r="15" spans="1:10">
      <c r="A15" s="1007" t="s">
        <v>1091</v>
      </c>
      <c r="B15" s="1008">
        <v>46545</v>
      </c>
      <c r="C15" s="1008">
        <v>46552</v>
      </c>
      <c r="D15" s="1008">
        <v>46545</v>
      </c>
      <c r="E15" s="1008">
        <v>46553</v>
      </c>
      <c r="F15" s="1003"/>
      <c r="G15" s="1003"/>
      <c r="H15" s="1004"/>
      <c r="I15" s="1005"/>
      <c r="J15" s="1006"/>
    </row>
    <row r="16" spans="1:10">
      <c r="A16" s="1007" t="s">
        <v>1092</v>
      </c>
      <c r="B16" s="1008">
        <v>46616</v>
      </c>
      <c r="C16" s="1008">
        <v>46623</v>
      </c>
      <c r="D16" s="1008">
        <v>46621</v>
      </c>
      <c r="E16" s="1008">
        <v>46629</v>
      </c>
      <c r="F16" s="1003"/>
      <c r="G16" s="1003"/>
      <c r="H16" s="1004"/>
      <c r="I16" s="1005"/>
      <c r="J16" s="1006"/>
    </row>
    <row r="17" spans="1:24">
      <c r="A17" s="1007" t="s">
        <v>1093</v>
      </c>
      <c r="B17" s="1008">
        <v>46576</v>
      </c>
      <c r="C17" s="1008">
        <v>46580</v>
      </c>
      <c r="D17" s="1008">
        <v>46541</v>
      </c>
      <c r="E17" s="1008">
        <v>46546</v>
      </c>
      <c r="F17" s="1003"/>
      <c r="G17" s="1003"/>
      <c r="H17" s="1004"/>
      <c r="I17" s="1005"/>
      <c r="J17" s="1006"/>
    </row>
    <row r="18" spans="1:24">
      <c r="A18" s="1007" t="s">
        <v>1094</v>
      </c>
      <c r="B18" s="1008">
        <v>46581</v>
      </c>
      <c r="C18" s="1008">
        <v>46585</v>
      </c>
      <c r="D18" s="1008">
        <v>46546</v>
      </c>
      <c r="E18" s="1008">
        <v>46551</v>
      </c>
      <c r="F18" s="1003"/>
      <c r="G18" s="1003"/>
      <c r="H18" s="1004"/>
      <c r="I18" s="1005"/>
      <c r="J18" s="1006"/>
    </row>
    <row r="19" spans="1:24">
      <c r="A19" s="1007" t="s">
        <v>1095</v>
      </c>
      <c r="B19" s="1008">
        <v>46494</v>
      </c>
      <c r="C19" s="1008">
        <v>46499</v>
      </c>
      <c r="D19" s="1008">
        <v>46482</v>
      </c>
      <c r="E19" s="1008">
        <v>46489</v>
      </c>
      <c r="F19" s="1003"/>
      <c r="G19" s="1003"/>
      <c r="H19" s="1004"/>
      <c r="I19" s="1005"/>
      <c r="J19" s="1006"/>
    </row>
    <row r="20" spans="1:24">
      <c r="A20" s="1007" t="s">
        <v>1096</v>
      </c>
      <c r="B20" s="1008">
        <v>46564</v>
      </c>
      <c r="C20" s="1008">
        <v>46571</v>
      </c>
      <c r="D20" s="1008">
        <v>46529</v>
      </c>
      <c r="E20" s="1008">
        <v>46537</v>
      </c>
      <c r="F20" s="1003"/>
      <c r="G20" s="1003"/>
      <c r="H20" s="1004"/>
      <c r="I20" s="1005"/>
      <c r="J20" s="1006"/>
    </row>
    <row r="21" spans="1:24">
      <c r="A21" s="1001" t="s">
        <v>1077</v>
      </c>
      <c r="B21" s="1002">
        <v>46572</v>
      </c>
      <c r="C21" s="1002">
        <v>46633</v>
      </c>
      <c r="D21" s="1002">
        <v>46526</v>
      </c>
      <c r="E21" s="1002">
        <v>46638</v>
      </c>
      <c r="F21" s="1003"/>
      <c r="G21" s="1003"/>
      <c r="H21" s="1004"/>
      <c r="I21" s="1005"/>
      <c r="J21" s="1006"/>
    </row>
    <row r="22" spans="1:24">
      <c r="A22" s="1007" t="s">
        <v>1090</v>
      </c>
      <c r="B22" s="1008">
        <v>46602</v>
      </c>
      <c r="C22" s="1008">
        <v>46604</v>
      </c>
      <c r="D22" s="1008">
        <v>46607</v>
      </c>
      <c r="E22" s="1008">
        <v>46610</v>
      </c>
      <c r="F22" s="1003"/>
      <c r="G22" s="1003"/>
      <c r="H22" s="1004"/>
      <c r="I22" s="1005"/>
      <c r="J22" s="1006"/>
    </row>
    <row r="23" spans="1:24" hidden="1">
      <c r="A23" s="1007" t="s">
        <v>1089</v>
      </c>
      <c r="B23" s="1008">
        <v>46601</v>
      </c>
      <c r="C23" s="1008">
        <v>46608</v>
      </c>
      <c r="D23" s="1008">
        <v>46595</v>
      </c>
      <c r="E23" s="1008">
        <v>46603</v>
      </c>
      <c r="F23" s="1003"/>
      <c r="G23" s="1003"/>
      <c r="H23" s="1004"/>
      <c r="I23" s="1005"/>
      <c r="J23" s="1006"/>
    </row>
    <row r="24" spans="1:24" hidden="1">
      <c r="A24" s="1007" t="s">
        <v>1091</v>
      </c>
      <c r="B24" s="1008">
        <v>46600</v>
      </c>
      <c r="C24" s="1008">
        <v>46607</v>
      </c>
      <c r="D24" s="1008">
        <v>46600</v>
      </c>
      <c r="E24" s="1008">
        <v>46608</v>
      </c>
      <c r="F24" s="1003"/>
      <c r="G24" s="1003"/>
      <c r="H24" s="1004"/>
      <c r="I24" s="1005"/>
      <c r="J24" s="1006"/>
      <c r="K24" t="s">
        <v>851</v>
      </c>
      <c r="L24" t="s">
        <v>844</v>
      </c>
      <c r="M24" t="s">
        <v>1016</v>
      </c>
      <c r="N24" t="s">
        <v>845</v>
      </c>
      <c r="O24" t="s">
        <v>852</v>
      </c>
      <c r="P24" t="s">
        <v>853</v>
      </c>
      <c r="Q24" t="s">
        <v>854</v>
      </c>
      <c r="R24" t="s">
        <v>855</v>
      </c>
      <c r="S24" t="s">
        <v>856</v>
      </c>
      <c r="T24" t="s">
        <v>843</v>
      </c>
      <c r="U24" t="s">
        <v>1008</v>
      </c>
      <c r="V24" t="s">
        <v>1018</v>
      </c>
      <c r="W24" t="s">
        <v>857</v>
      </c>
      <c r="X24" t="s">
        <v>846</v>
      </c>
    </row>
    <row r="25" spans="1:24" hidden="1">
      <c r="A25" s="1007" t="s">
        <v>1092</v>
      </c>
      <c r="B25" s="1008">
        <v>46624</v>
      </c>
      <c r="C25" s="1008">
        <v>46633</v>
      </c>
      <c r="D25" s="1008">
        <v>46629</v>
      </c>
      <c r="E25" s="1008">
        <v>46638</v>
      </c>
      <c r="F25" s="1003"/>
      <c r="G25" s="1003"/>
      <c r="H25" s="1004"/>
      <c r="I25" s="1005"/>
      <c r="J25" s="1006"/>
      <c r="K25" s="737">
        <v>0</v>
      </c>
      <c r="L25">
        <v>0</v>
      </c>
      <c r="M25">
        <v>0</v>
      </c>
      <c r="N25" s="737">
        <v>0</v>
      </c>
      <c r="O25" s="737">
        <v>0</v>
      </c>
      <c r="P25" s="737">
        <v>0</v>
      </c>
      <c r="Q25" s="737">
        <v>0</v>
      </c>
      <c r="R25" s="737">
        <v>0</v>
      </c>
      <c r="S25" s="737">
        <v>0</v>
      </c>
      <c r="T25">
        <v>576</v>
      </c>
      <c r="U25" s="737">
        <v>0</v>
      </c>
      <c r="V25" s="737">
        <v>0</v>
      </c>
      <c r="W25">
        <v>0</v>
      </c>
      <c r="X25">
        <v>0</v>
      </c>
    </row>
    <row r="26" spans="1:24" hidden="1">
      <c r="A26" s="1007" t="s">
        <v>1093</v>
      </c>
      <c r="B26" s="1008">
        <v>46615</v>
      </c>
      <c r="C26" s="1008">
        <v>46620</v>
      </c>
      <c r="D26" s="1008">
        <v>46581</v>
      </c>
      <c r="E26" s="1008">
        <v>46587</v>
      </c>
      <c r="F26" s="1003"/>
      <c r="G26" s="1003"/>
      <c r="H26" s="1004"/>
      <c r="I26" s="1005"/>
      <c r="J26" s="1006"/>
      <c r="K26" s="737">
        <v>0</v>
      </c>
      <c r="L26">
        <v>0</v>
      </c>
      <c r="M26">
        <v>0</v>
      </c>
      <c r="N26" s="737">
        <v>0</v>
      </c>
      <c r="O26" s="737">
        <v>0</v>
      </c>
      <c r="P26" s="737">
        <v>0</v>
      </c>
      <c r="Q26" s="737">
        <v>0</v>
      </c>
      <c r="R26" s="737">
        <v>0</v>
      </c>
      <c r="S26" s="737">
        <v>0</v>
      </c>
      <c r="T26">
        <v>640</v>
      </c>
      <c r="U26" s="737">
        <v>0</v>
      </c>
      <c r="V26" s="737">
        <v>0</v>
      </c>
      <c r="W26">
        <v>0</v>
      </c>
      <c r="X26">
        <v>0</v>
      </c>
    </row>
    <row r="27" spans="1:24" hidden="1">
      <c r="A27" s="1007" t="s">
        <v>1094</v>
      </c>
      <c r="B27" s="1008">
        <v>46587</v>
      </c>
      <c r="C27" s="1008">
        <v>46589</v>
      </c>
      <c r="D27" s="1008">
        <v>46555</v>
      </c>
      <c r="E27" s="1008">
        <v>46559</v>
      </c>
      <c r="F27" s="1003"/>
      <c r="G27" s="1003"/>
      <c r="H27" s="1004"/>
      <c r="I27" s="1005"/>
      <c r="J27" s="1006"/>
      <c r="K27" s="737">
        <v>0</v>
      </c>
      <c r="L27">
        <v>0</v>
      </c>
      <c r="M27">
        <v>0</v>
      </c>
      <c r="N27" s="737">
        <v>0</v>
      </c>
      <c r="O27" s="737">
        <v>0</v>
      </c>
      <c r="P27" s="737">
        <v>0</v>
      </c>
      <c r="Q27" s="737">
        <v>0</v>
      </c>
      <c r="R27" s="737">
        <v>0</v>
      </c>
      <c r="S27" s="737">
        <v>0</v>
      </c>
      <c r="T27">
        <v>576</v>
      </c>
      <c r="U27" s="737">
        <v>0</v>
      </c>
      <c r="V27" s="737">
        <v>0</v>
      </c>
      <c r="W27">
        <v>0</v>
      </c>
      <c r="X27">
        <v>0</v>
      </c>
    </row>
    <row r="28" spans="1:24" hidden="1">
      <c r="A28" s="1007" t="s">
        <v>1095</v>
      </c>
      <c r="B28" s="1008">
        <v>46596</v>
      </c>
      <c r="C28" s="1008">
        <v>46601</v>
      </c>
      <c r="D28" s="1008">
        <v>46526</v>
      </c>
      <c r="E28" s="1008">
        <v>46532</v>
      </c>
      <c r="F28" s="1003"/>
      <c r="G28" s="1003"/>
      <c r="H28" s="1004"/>
      <c r="I28" s="1005"/>
      <c r="J28" s="1006"/>
      <c r="K28" s="737">
        <v>0</v>
      </c>
      <c r="L28">
        <v>0</v>
      </c>
      <c r="M28">
        <v>0</v>
      </c>
      <c r="N28" s="737">
        <v>0</v>
      </c>
      <c r="O28" s="737">
        <v>0</v>
      </c>
      <c r="P28" s="737">
        <v>0</v>
      </c>
      <c r="Q28" s="737">
        <v>0</v>
      </c>
      <c r="R28" s="737">
        <v>0</v>
      </c>
      <c r="S28" s="737">
        <v>0</v>
      </c>
      <c r="T28">
        <v>576</v>
      </c>
      <c r="U28" s="737">
        <v>0</v>
      </c>
      <c r="V28" s="737">
        <v>0</v>
      </c>
      <c r="W28">
        <v>0</v>
      </c>
      <c r="X28">
        <v>0</v>
      </c>
    </row>
    <row r="29" spans="1:24" hidden="1">
      <c r="A29" s="1007" t="s">
        <v>1096</v>
      </c>
      <c r="B29" s="1008">
        <v>46572</v>
      </c>
      <c r="C29" s="1008">
        <v>46579</v>
      </c>
      <c r="D29" s="1008">
        <v>46548</v>
      </c>
      <c r="E29" s="1008">
        <v>46557</v>
      </c>
      <c r="F29" s="1003"/>
      <c r="G29" s="1003"/>
      <c r="H29" s="1004"/>
      <c r="I29" s="1005"/>
      <c r="J29" s="1006"/>
      <c r="K29" s="737">
        <v>0</v>
      </c>
      <c r="L29">
        <v>0</v>
      </c>
      <c r="M29">
        <v>0</v>
      </c>
      <c r="N29" s="737">
        <v>0</v>
      </c>
      <c r="O29" s="737">
        <v>0</v>
      </c>
      <c r="P29" s="737">
        <v>0</v>
      </c>
      <c r="Q29" s="737">
        <v>0</v>
      </c>
      <c r="R29" s="737">
        <v>0</v>
      </c>
      <c r="S29" s="737">
        <v>0</v>
      </c>
      <c r="T29">
        <v>560</v>
      </c>
      <c r="U29" s="737">
        <v>0</v>
      </c>
      <c r="V29" s="737">
        <v>0</v>
      </c>
      <c r="W29">
        <v>0</v>
      </c>
      <c r="X29">
        <v>0</v>
      </c>
    </row>
    <row r="30" spans="1:24" hidden="1">
      <c r="A30" s="1007" t="s">
        <v>1090</v>
      </c>
      <c r="B30" s="1008">
        <v>46569</v>
      </c>
      <c r="C30" s="1008">
        <v>46573</v>
      </c>
      <c r="D30" s="1008">
        <v>46573</v>
      </c>
      <c r="E30" s="1008">
        <v>46576</v>
      </c>
      <c r="F30" s="1003"/>
      <c r="G30" s="1003"/>
      <c r="H30" s="1004"/>
      <c r="I30" s="1005"/>
      <c r="J30" s="1006"/>
    </row>
    <row r="31" spans="1:24">
      <c r="A31" s="1007" t="s">
        <v>1089</v>
      </c>
      <c r="B31" s="1008">
        <v>46601</v>
      </c>
      <c r="C31" s="1008">
        <v>46608</v>
      </c>
      <c r="D31" s="1008">
        <v>46595</v>
      </c>
      <c r="E31" s="1008">
        <v>46603</v>
      </c>
      <c r="F31" s="1003"/>
      <c r="G31" s="1003"/>
      <c r="H31" s="1004"/>
      <c r="I31" s="1005"/>
      <c r="J31" s="1006"/>
    </row>
    <row r="32" spans="1:24">
      <c r="A32" s="1007" t="s">
        <v>1091</v>
      </c>
      <c r="B32" s="1008">
        <v>46600</v>
      </c>
      <c r="C32" s="1008">
        <v>46607</v>
      </c>
      <c r="D32" s="1008">
        <v>46600</v>
      </c>
      <c r="E32" s="1008">
        <v>46608</v>
      </c>
      <c r="F32" s="1003"/>
      <c r="G32" s="1003"/>
      <c r="H32" s="1004"/>
      <c r="I32" s="1005"/>
      <c r="J32" s="1006"/>
    </row>
    <row r="33" spans="1:13">
      <c r="A33" s="1007" t="s">
        <v>1092</v>
      </c>
      <c r="B33" s="1008">
        <v>46624</v>
      </c>
      <c r="C33" s="1008">
        <v>46633</v>
      </c>
      <c r="D33" s="1008">
        <v>46629</v>
      </c>
      <c r="E33" s="1008">
        <v>46638</v>
      </c>
      <c r="F33" s="1003"/>
      <c r="G33" s="1003"/>
      <c r="H33" s="1004"/>
      <c r="I33" s="1005"/>
      <c r="J33" s="1006"/>
    </row>
    <row r="34" spans="1:13">
      <c r="A34" s="1007" t="s">
        <v>1093</v>
      </c>
      <c r="B34" s="1008">
        <v>46615</v>
      </c>
      <c r="C34" s="1008">
        <v>46620</v>
      </c>
      <c r="D34" s="1008">
        <v>46581</v>
      </c>
      <c r="E34" s="1008">
        <v>46587</v>
      </c>
      <c r="F34" s="1003"/>
      <c r="G34" s="1003"/>
      <c r="H34" s="1004"/>
      <c r="I34" s="1005"/>
      <c r="J34" s="1006"/>
    </row>
    <row r="35" spans="1:13">
      <c r="A35" s="1007" t="s">
        <v>1094</v>
      </c>
      <c r="B35" s="1008">
        <v>46587</v>
      </c>
      <c r="C35" s="1008">
        <v>46589</v>
      </c>
      <c r="D35" s="1008">
        <v>46555</v>
      </c>
      <c r="E35" s="1008">
        <v>46559</v>
      </c>
      <c r="F35" s="1003"/>
      <c r="G35" s="1003"/>
      <c r="H35" s="1004"/>
      <c r="I35" s="1005"/>
      <c r="J35" s="1006"/>
    </row>
    <row r="36" spans="1:13">
      <c r="A36" s="1007" t="s">
        <v>1095</v>
      </c>
      <c r="B36" s="1008">
        <v>46596</v>
      </c>
      <c r="C36" s="1008">
        <v>46601</v>
      </c>
      <c r="D36" s="1008">
        <v>46526</v>
      </c>
      <c r="E36" s="1008">
        <v>46532</v>
      </c>
      <c r="F36" s="1003"/>
      <c r="G36" s="1003"/>
      <c r="H36" s="1004"/>
      <c r="I36" s="1005"/>
      <c r="J36" s="1006"/>
    </row>
    <row r="37" spans="1:13" ht="14.4" thickBot="1">
      <c r="A37" s="1009" t="s">
        <v>1096</v>
      </c>
      <c r="B37" s="1010">
        <v>46572</v>
      </c>
      <c r="C37" s="1010">
        <v>46579</v>
      </c>
      <c r="D37" s="1010">
        <v>46548</v>
      </c>
      <c r="E37" s="1010">
        <v>46557</v>
      </c>
      <c r="F37" s="1011"/>
      <c r="G37" s="1011"/>
      <c r="H37" s="1012"/>
      <c r="I37" s="1013"/>
      <c r="J37" s="1014"/>
    </row>
    <row r="39" spans="1:13">
      <c r="E39" s="123"/>
      <c r="F39" s="123"/>
      <c r="G39" s="123"/>
      <c r="H39" s="123"/>
      <c r="I39" s="705"/>
      <c r="J39" s="737"/>
    </row>
    <row r="40" spans="1:13">
      <c r="E40" s="123"/>
      <c r="F40" s="123"/>
      <c r="G40" s="123"/>
      <c r="H40" s="123"/>
      <c r="I40" s="705"/>
      <c r="J40" s="737"/>
    </row>
    <row r="41" spans="1:13">
      <c r="C41" s="123"/>
      <c r="D41" s="123"/>
      <c r="E41" s="123"/>
      <c r="F41" s="123"/>
      <c r="G41" s="123"/>
      <c r="H41" s="123"/>
      <c r="I41" s="705"/>
      <c r="J41" s="737"/>
      <c r="K41" s="996"/>
      <c r="L41" s="996"/>
    </row>
    <row r="42" spans="1:13">
      <c r="C42" s="123"/>
      <c r="D42" s="123"/>
      <c r="E42" s="123"/>
      <c r="F42" s="123"/>
      <c r="G42" s="123"/>
      <c r="H42" s="123"/>
      <c r="I42" s="705"/>
      <c r="J42" s="737"/>
      <c r="K42" s="996"/>
      <c r="L42" s="996"/>
    </row>
    <row r="43" spans="1:13">
      <c r="C43" s="123"/>
      <c r="D43" s="123"/>
      <c r="E43" s="123"/>
      <c r="F43" s="123"/>
      <c r="G43" s="123"/>
      <c r="H43" s="123"/>
      <c r="I43" s="705"/>
      <c r="J43" s="737"/>
      <c r="K43" s="996"/>
      <c r="L43" s="996"/>
    </row>
    <row r="44" spans="1:13">
      <c r="C44" s="123"/>
      <c r="D44" s="123"/>
      <c r="G44" s="123"/>
      <c r="H44" s="123"/>
      <c r="I44" s="737"/>
      <c r="J44" s="737"/>
      <c r="K44" s="996"/>
      <c r="L44" s="996"/>
    </row>
    <row r="45" spans="1:13">
      <c r="C45" s="123"/>
      <c r="D45" s="123"/>
      <c r="G45" s="123"/>
      <c r="H45" s="123"/>
      <c r="I45" s="737"/>
      <c r="J45" s="737"/>
      <c r="K45" s="996"/>
      <c r="L45" s="996"/>
      <c r="M45" s="996"/>
    </row>
    <row r="46" spans="1:13">
      <c r="C46" s="123"/>
      <c r="D46" s="123"/>
      <c r="G46" s="123"/>
      <c r="H46" s="123"/>
      <c r="I46" s="737"/>
      <c r="J46" s="737"/>
      <c r="K46" s="996"/>
      <c r="L46" s="996"/>
      <c r="M46" s="996"/>
    </row>
    <row r="47" spans="1:13">
      <c r="C47" s="123"/>
      <c r="D47" s="123"/>
      <c r="G47" s="123"/>
      <c r="H47" s="123"/>
      <c r="I47" s="737"/>
      <c r="J47" s="737"/>
      <c r="K47" s="996"/>
      <c r="L47" s="996"/>
      <c r="M47" s="996"/>
    </row>
    <row r="48" spans="1:13">
      <c r="C48" s="123"/>
      <c r="D48" s="123"/>
      <c r="G48" s="123"/>
      <c r="H48" s="123"/>
      <c r="I48" s="737"/>
      <c r="J48" s="737"/>
      <c r="K48" s="996"/>
      <c r="L48" s="996"/>
      <c r="M48" s="996"/>
    </row>
    <row r="49" spans="2:15">
      <c r="C49" s="123"/>
      <c r="D49" s="123"/>
      <c r="G49" s="123"/>
      <c r="H49" s="123"/>
      <c r="I49" s="737"/>
      <c r="J49" s="737"/>
      <c r="K49" s="996"/>
      <c r="L49" s="996"/>
      <c r="M49" s="996"/>
    </row>
    <row r="50" spans="2:15">
      <c r="C50" s="123"/>
      <c r="D50" s="123"/>
      <c r="G50" s="123"/>
      <c r="H50" s="123"/>
      <c r="I50" s="737"/>
      <c r="J50" s="737"/>
      <c r="K50" s="996"/>
      <c r="L50" s="996"/>
      <c r="M50" s="996"/>
    </row>
    <row r="51" spans="2:15">
      <c r="C51" s="123"/>
      <c r="D51" s="123"/>
      <c r="G51" s="123"/>
      <c r="H51" s="123"/>
      <c r="I51" s="737"/>
      <c r="J51" s="737"/>
      <c r="K51" s="996"/>
      <c r="L51" s="996"/>
      <c r="M51" s="996"/>
    </row>
    <row r="52" spans="2:15">
      <c r="C52" s="123"/>
      <c r="D52" s="123"/>
      <c r="G52" s="123"/>
      <c r="H52" s="123"/>
      <c r="I52" s="737"/>
      <c r="J52" s="737"/>
      <c r="K52" s="996"/>
      <c r="L52" s="996"/>
      <c r="M52" s="996"/>
    </row>
    <row r="58" spans="2:15">
      <c r="B58" t="s">
        <v>838</v>
      </c>
      <c r="C58" t="s">
        <v>839</v>
      </c>
      <c r="D58" t="s">
        <v>847</v>
      </c>
      <c r="E58" t="s">
        <v>848</v>
      </c>
      <c r="F58" t="s">
        <v>849</v>
      </c>
      <c r="G58" t="s">
        <v>790</v>
      </c>
      <c r="H58" t="s">
        <v>841</v>
      </c>
      <c r="I58" t="s">
        <v>851</v>
      </c>
      <c r="J58" t="s">
        <v>850</v>
      </c>
      <c r="K58" t="s">
        <v>844</v>
      </c>
      <c r="L58" t="s">
        <v>845</v>
      </c>
      <c r="M58" t="s">
        <v>1008</v>
      </c>
      <c r="N58" t="s">
        <v>846</v>
      </c>
      <c r="O58" t="s">
        <v>1359</v>
      </c>
    </row>
    <row r="59" spans="2:15">
      <c r="B59" t="s">
        <v>1387</v>
      </c>
      <c r="D59">
        <v>8</v>
      </c>
      <c r="E59" s="123">
        <v>46508</v>
      </c>
      <c r="F59" s="123">
        <v>46566</v>
      </c>
      <c r="G59" s="123">
        <v>46508</v>
      </c>
      <c r="H59" s="123">
        <v>46559</v>
      </c>
      <c r="I59" s="737">
        <v>0</v>
      </c>
      <c r="J59" s="737">
        <v>0</v>
      </c>
      <c r="K59" s="996">
        <v>0</v>
      </c>
      <c r="L59" s="996">
        <v>0</v>
      </c>
      <c r="M59">
        <v>0</v>
      </c>
      <c r="N59">
        <v>0</v>
      </c>
      <c r="O59">
        <v>55</v>
      </c>
    </row>
    <row r="60" spans="2:15">
      <c r="B60" t="s">
        <v>1371</v>
      </c>
      <c r="C60" t="s">
        <v>1372</v>
      </c>
      <c r="D60">
        <v>1</v>
      </c>
      <c r="E60" s="123">
        <v>46547</v>
      </c>
      <c r="F60" s="123">
        <v>46551</v>
      </c>
      <c r="G60" s="123">
        <v>46554</v>
      </c>
      <c r="H60" s="123">
        <v>46559</v>
      </c>
      <c r="I60" s="737">
        <v>0</v>
      </c>
      <c r="J60" s="737">
        <v>0</v>
      </c>
      <c r="K60" s="996">
        <v>0</v>
      </c>
      <c r="L60" s="996">
        <v>0</v>
      </c>
      <c r="M60">
        <v>0</v>
      </c>
      <c r="N60">
        <v>0</v>
      </c>
      <c r="O60">
        <v>30</v>
      </c>
    </row>
    <row r="61" spans="2:15">
      <c r="B61" t="s">
        <v>1373</v>
      </c>
      <c r="C61" t="s">
        <v>1374</v>
      </c>
      <c r="D61">
        <v>1</v>
      </c>
      <c r="E61" s="123">
        <v>46539</v>
      </c>
      <c r="F61" s="123">
        <v>46546</v>
      </c>
      <c r="G61" s="123">
        <v>46546</v>
      </c>
      <c r="H61" s="123">
        <v>46554</v>
      </c>
      <c r="I61" s="737">
        <v>0</v>
      </c>
      <c r="J61" s="737">
        <v>0</v>
      </c>
      <c r="K61" s="996">
        <v>0</v>
      </c>
      <c r="L61" s="996">
        <v>0</v>
      </c>
      <c r="M61">
        <v>0</v>
      </c>
      <c r="N61">
        <v>0</v>
      </c>
      <c r="O61">
        <v>53</v>
      </c>
    </row>
    <row r="62" spans="2:15">
      <c r="B62" t="s">
        <v>1375</v>
      </c>
      <c r="C62" t="s">
        <v>1376</v>
      </c>
      <c r="D62">
        <v>1</v>
      </c>
      <c r="E62" s="123">
        <v>46508</v>
      </c>
      <c r="F62" s="123">
        <v>46511</v>
      </c>
      <c r="G62" s="123">
        <v>46515</v>
      </c>
      <c r="H62" s="123">
        <v>46519</v>
      </c>
      <c r="I62" s="737">
        <v>0</v>
      </c>
      <c r="J62" s="737">
        <v>0</v>
      </c>
      <c r="K62" s="996">
        <v>0</v>
      </c>
      <c r="L62" s="996">
        <v>0</v>
      </c>
      <c r="M62">
        <v>0</v>
      </c>
      <c r="N62">
        <v>0</v>
      </c>
      <c r="O62">
        <v>83</v>
      </c>
    </row>
    <row r="63" spans="2:15">
      <c r="B63" t="s">
        <v>1377</v>
      </c>
      <c r="C63" t="s">
        <v>1378</v>
      </c>
      <c r="D63">
        <v>1</v>
      </c>
      <c r="E63" s="123">
        <v>46519</v>
      </c>
      <c r="F63" s="123">
        <v>46526</v>
      </c>
      <c r="G63" s="123">
        <v>46524</v>
      </c>
      <c r="H63" s="123">
        <v>46532</v>
      </c>
      <c r="I63" s="737">
        <v>0</v>
      </c>
      <c r="J63" s="737">
        <v>0</v>
      </c>
      <c r="K63" s="996">
        <v>0</v>
      </c>
      <c r="L63" s="996">
        <v>0</v>
      </c>
      <c r="M63">
        <v>0</v>
      </c>
      <c r="N63">
        <v>0</v>
      </c>
      <c r="O63">
        <v>78</v>
      </c>
    </row>
    <row r="64" spans="2:15">
      <c r="B64" t="s">
        <v>1379</v>
      </c>
      <c r="C64" t="s">
        <v>1380</v>
      </c>
      <c r="D64">
        <v>1</v>
      </c>
      <c r="E64" s="123">
        <v>46558</v>
      </c>
      <c r="F64" s="123">
        <v>46561</v>
      </c>
      <c r="G64" s="123">
        <v>46520</v>
      </c>
      <c r="H64" s="123">
        <v>46525</v>
      </c>
      <c r="I64" s="737">
        <v>0</v>
      </c>
      <c r="J64" s="737">
        <v>0</v>
      </c>
      <c r="K64" s="996">
        <v>0</v>
      </c>
      <c r="L64" s="996">
        <v>0</v>
      </c>
      <c r="M64">
        <v>0</v>
      </c>
      <c r="N64">
        <v>0</v>
      </c>
      <c r="O64">
        <v>84</v>
      </c>
    </row>
    <row r="65" spans="2:15">
      <c r="B65" t="s">
        <v>1381</v>
      </c>
      <c r="C65" t="s">
        <v>1382</v>
      </c>
      <c r="D65">
        <v>1</v>
      </c>
      <c r="E65" s="123">
        <v>46562</v>
      </c>
      <c r="F65" s="123">
        <v>46566</v>
      </c>
      <c r="G65" s="123">
        <v>46527</v>
      </c>
      <c r="H65" s="123">
        <v>46532</v>
      </c>
      <c r="I65" s="737">
        <v>0</v>
      </c>
      <c r="J65" s="737">
        <v>0</v>
      </c>
      <c r="K65" s="996">
        <v>0</v>
      </c>
      <c r="L65" s="996">
        <v>0</v>
      </c>
      <c r="M65">
        <v>0</v>
      </c>
      <c r="N65">
        <v>0</v>
      </c>
      <c r="O65">
        <v>78</v>
      </c>
    </row>
    <row r="66" spans="2:15">
      <c r="B66" t="s">
        <v>1383</v>
      </c>
      <c r="C66" t="s">
        <v>1384</v>
      </c>
      <c r="D66">
        <v>1</v>
      </c>
      <c r="E66" s="123">
        <v>46546</v>
      </c>
      <c r="F66" s="123">
        <v>46552</v>
      </c>
      <c r="G66" s="123">
        <v>46508</v>
      </c>
      <c r="H66" s="123">
        <v>46515</v>
      </c>
      <c r="I66" s="737">
        <v>0</v>
      </c>
      <c r="J66" s="737">
        <v>0</v>
      </c>
      <c r="K66" s="996">
        <v>0</v>
      </c>
      <c r="L66" s="996">
        <v>0</v>
      </c>
      <c r="M66">
        <v>0</v>
      </c>
      <c r="N66">
        <v>0</v>
      </c>
      <c r="O66">
        <v>92</v>
      </c>
    </row>
    <row r="67" spans="2:15">
      <c r="B67" t="s">
        <v>1385</v>
      </c>
      <c r="C67" t="s">
        <v>1386</v>
      </c>
      <c r="D67">
        <v>1</v>
      </c>
      <c r="E67" s="123">
        <v>46550</v>
      </c>
      <c r="F67" s="123">
        <v>46557</v>
      </c>
      <c r="G67" s="123">
        <v>46511</v>
      </c>
      <c r="H67" s="123">
        <v>46519</v>
      </c>
      <c r="I67" s="737">
        <v>0</v>
      </c>
      <c r="J67" s="737">
        <v>0</v>
      </c>
      <c r="K67" s="996">
        <v>0</v>
      </c>
      <c r="L67" s="996">
        <v>0</v>
      </c>
      <c r="M67">
        <v>0</v>
      </c>
      <c r="N67">
        <v>0</v>
      </c>
      <c r="O67">
        <v>84</v>
      </c>
    </row>
    <row r="68" spans="2:15">
      <c r="B68" t="s">
        <v>1388</v>
      </c>
      <c r="D68">
        <v>8</v>
      </c>
      <c r="E68" s="123">
        <v>46494</v>
      </c>
      <c r="F68" s="123">
        <v>46623</v>
      </c>
      <c r="G68" s="123">
        <v>46482</v>
      </c>
      <c r="H68" s="123">
        <v>46629</v>
      </c>
      <c r="I68" s="737">
        <v>0</v>
      </c>
      <c r="J68" s="737">
        <v>0</v>
      </c>
      <c r="K68" s="996">
        <v>0</v>
      </c>
      <c r="L68" s="996">
        <v>0</v>
      </c>
      <c r="M68">
        <v>0</v>
      </c>
      <c r="N68">
        <v>0</v>
      </c>
      <c r="O68">
        <v>2</v>
      </c>
    </row>
    <row r="69" spans="2:15">
      <c r="B69" t="s">
        <v>1389</v>
      </c>
      <c r="C69" t="s">
        <v>1372</v>
      </c>
      <c r="D69">
        <v>1</v>
      </c>
      <c r="E69" s="123">
        <v>46594</v>
      </c>
      <c r="F69" s="123">
        <v>46601</v>
      </c>
      <c r="G69" s="123">
        <v>46599</v>
      </c>
      <c r="H69" s="123">
        <v>46607</v>
      </c>
      <c r="I69" s="737">
        <v>0</v>
      </c>
      <c r="J69" s="737">
        <v>0</v>
      </c>
      <c r="K69" s="996">
        <v>0</v>
      </c>
      <c r="L69" s="996">
        <v>0</v>
      </c>
      <c r="M69">
        <v>0</v>
      </c>
      <c r="N69">
        <v>0</v>
      </c>
      <c r="O69">
        <v>-5</v>
      </c>
    </row>
    <row r="70" spans="2:15">
      <c r="B70" t="s">
        <v>1390</v>
      </c>
      <c r="C70" t="s">
        <v>1374</v>
      </c>
      <c r="D70">
        <v>1</v>
      </c>
      <c r="E70" s="123">
        <v>46503</v>
      </c>
      <c r="F70" s="123">
        <v>46510</v>
      </c>
      <c r="G70" s="123">
        <v>46510</v>
      </c>
      <c r="H70" s="123">
        <v>46518</v>
      </c>
      <c r="I70" s="737">
        <v>0</v>
      </c>
      <c r="J70" s="737">
        <v>0</v>
      </c>
      <c r="K70" s="996">
        <v>0</v>
      </c>
      <c r="L70" s="996">
        <v>0</v>
      </c>
      <c r="M70">
        <v>0</v>
      </c>
      <c r="N70">
        <v>0</v>
      </c>
      <c r="O70">
        <v>71</v>
      </c>
    </row>
    <row r="71" spans="2:15">
      <c r="B71" t="s">
        <v>1391</v>
      </c>
      <c r="C71" t="s">
        <v>1376</v>
      </c>
      <c r="D71">
        <v>1</v>
      </c>
      <c r="E71" s="123">
        <v>46545</v>
      </c>
      <c r="F71" s="123">
        <v>46552</v>
      </c>
      <c r="G71" s="123">
        <v>46545</v>
      </c>
      <c r="H71" s="123">
        <v>46553</v>
      </c>
      <c r="I71" s="737">
        <v>0</v>
      </c>
      <c r="J71" s="737">
        <v>0</v>
      </c>
      <c r="K71" s="996">
        <v>0</v>
      </c>
      <c r="L71" s="996">
        <v>0</v>
      </c>
      <c r="M71">
        <v>0</v>
      </c>
      <c r="N71">
        <v>0</v>
      </c>
      <c r="O71">
        <v>39</v>
      </c>
    </row>
    <row r="72" spans="2:15">
      <c r="B72" t="s">
        <v>1392</v>
      </c>
      <c r="C72" t="s">
        <v>1378</v>
      </c>
      <c r="D72">
        <v>1</v>
      </c>
      <c r="E72" s="123">
        <v>46616</v>
      </c>
      <c r="F72" s="123">
        <v>46623</v>
      </c>
      <c r="G72" s="123">
        <v>46621</v>
      </c>
      <c r="H72" s="123">
        <v>46629</v>
      </c>
      <c r="I72" s="737">
        <v>0</v>
      </c>
      <c r="J72" s="737">
        <v>0</v>
      </c>
      <c r="K72" s="996">
        <v>0</v>
      </c>
      <c r="L72" s="996">
        <v>0</v>
      </c>
      <c r="M72">
        <v>0</v>
      </c>
      <c r="N72">
        <v>0</v>
      </c>
      <c r="O72">
        <v>-4</v>
      </c>
    </row>
    <row r="73" spans="2:15">
      <c r="B73" t="s">
        <v>1393</v>
      </c>
      <c r="C73" t="s">
        <v>1380</v>
      </c>
      <c r="D73">
        <v>1</v>
      </c>
      <c r="E73" s="123">
        <v>46576</v>
      </c>
      <c r="F73" s="123">
        <v>46580</v>
      </c>
      <c r="G73" s="123">
        <v>46541</v>
      </c>
      <c r="H73" s="123">
        <v>46546</v>
      </c>
      <c r="I73" s="737">
        <v>0</v>
      </c>
      <c r="J73" s="737">
        <v>0</v>
      </c>
      <c r="K73" s="996">
        <v>0</v>
      </c>
      <c r="L73" s="996">
        <v>0</v>
      </c>
      <c r="M73">
        <v>0</v>
      </c>
      <c r="N73">
        <v>0</v>
      </c>
      <c r="O73">
        <v>71</v>
      </c>
    </row>
    <row r="74" spans="2:15">
      <c r="B74" t="s">
        <v>1394</v>
      </c>
      <c r="C74" t="s">
        <v>1382</v>
      </c>
      <c r="D74">
        <v>1</v>
      </c>
      <c r="E74" s="123">
        <v>46581</v>
      </c>
      <c r="F74" s="123">
        <v>46585</v>
      </c>
      <c r="G74" s="123">
        <v>46546</v>
      </c>
      <c r="H74" s="123">
        <v>46551</v>
      </c>
      <c r="I74" s="737">
        <v>0</v>
      </c>
      <c r="J74" s="737">
        <v>0</v>
      </c>
      <c r="K74" s="996">
        <v>0</v>
      </c>
      <c r="L74" s="996">
        <v>0</v>
      </c>
      <c r="M74">
        <v>0</v>
      </c>
      <c r="N74">
        <v>0</v>
      </c>
      <c r="O74">
        <v>69</v>
      </c>
    </row>
    <row r="75" spans="2:15">
      <c r="B75" t="s">
        <v>1395</v>
      </c>
      <c r="C75" t="s">
        <v>1384</v>
      </c>
      <c r="D75">
        <v>1</v>
      </c>
      <c r="E75" s="123">
        <v>46494</v>
      </c>
      <c r="F75" s="123">
        <v>46499</v>
      </c>
      <c r="G75" s="123">
        <v>46482</v>
      </c>
      <c r="H75" s="123">
        <v>46489</v>
      </c>
      <c r="I75" s="737">
        <v>0</v>
      </c>
      <c r="J75" s="737">
        <v>0</v>
      </c>
      <c r="K75" s="996">
        <v>0</v>
      </c>
      <c r="L75" s="996">
        <v>0</v>
      </c>
      <c r="M75">
        <v>0</v>
      </c>
      <c r="N75">
        <v>0</v>
      </c>
      <c r="O75">
        <v>93</v>
      </c>
    </row>
    <row r="76" spans="2:15">
      <c r="B76" t="s">
        <v>1396</v>
      </c>
      <c r="C76" t="s">
        <v>1386</v>
      </c>
      <c r="D76">
        <v>1</v>
      </c>
      <c r="E76" s="123">
        <v>46564</v>
      </c>
      <c r="F76" s="123">
        <v>46571</v>
      </c>
      <c r="G76" s="123">
        <v>46529</v>
      </c>
      <c r="H76" s="123">
        <v>46537</v>
      </c>
      <c r="I76" s="737">
        <v>0</v>
      </c>
      <c r="J76" s="737">
        <v>0</v>
      </c>
      <c r="K76" s="996">
        <v>0</v>
      </c>
      <c r="L76" s="996">
        <v>0</v>
      </c>
      <c r="M76">
        <v>0</v>
      </c>
      <c r="N76">
        <v>0</v>
      </c>
      <c r="O76">
        <v>65</v>
      </c>
    </row>
    <row r="77" spans="2:15">
      <c r="B77" t="s">
        <v>1397</v>
      </c>
      <c r="D77">
        <v>8</v>
      </c>
      <c r="E77" s="123">
        <v>46572</v>
      </c>
      <c r="F77" s="123">
        <v>46633</v>
      </c>
      <c r="G77" s="123">
        <v>46526</v>
      </c>
      <c r="H77" s="123">
        <v>46638</v>
      </c>
      <c r="I77" s="737">
        <v>0</v>
      </c>
      <c r="J77" s="737">
        <v>0</v>
      </c>
      <c r="K77" s="996">
        <v>0</v>
      </c>
      <c r="L77" s="996">
        <v>0</v>
      </c>
      <c r="M77">
        <v>0</v>
      </c>
      <c r="N77">
        <v>0</v>
      </c>
      <c r="O77">
        <v>-4</v>
      </c>
    </row>
    <row r="78" spans="2:15">
      <c r="B78" t="s">
        <v>1398</v>
      </c>
      <c r="C78" t="s">
        <v>1372</v>
      </c>
      <c r="D78">
        <v>1</v>
      </c>
      <c r="E78" s="123">
        <v>46602</v>
      </c>
      <c r="F78" s="123">
        <v>46604</v>
      </c>
      <c r="G78" s="123">
        <v>46607</v>
      </c>
      <c r="H78" s="123">
        <v>46610</v>
      </c>
      <c r="I78" s="737">
        <v>0</v>
      </c>
      <c r="J78" s="737">
        <v>0</v>
      </c>
      <c r="K78" s="996">
        <v>0</v>
      </c>
      <c r="L78" s="996">
        <v>0</v>
      </c>
      <c r="M78">
        <v>0</v>
      </c>
      <c r="N78">
        <v>0</v>
      </c>
      <c r="O78">
        <v>-5</v>
      </c>
    </row>
    <row r="79" spans="2:15">
      <c r="B79" t="s">
        <v>1399</v>
      </c>
      <c r="C79" t="s">
        <v>1374</v>
      </c>
      <c r="D79">
        <v>1</v>
      </c>
      <c r="E79" s="123">
        <v>46601</v>
      </c>
      <c r="F79" s="123">
        <v>46608</v>
      </c>
      <c r="G79" s="123">
        <v>46595</v>
      </c>
      <c r="H79" s="123">
        <v>46603</v>
      </c>
      <c r="I79" s="737">
        <v>0</v>
      </c>
      <c r="J79" s="737">
        <v>0</v>
      </c>
      <c r="K79" s="996">
        <v>0</v>
      </c>
      <c r="L79" s="996">
        <v>0</v>
      </c>
      <c r="M79">
        <v>0</v>
      </c>
      <c r="N79">
        <v>0</v>
      </c>
      <c r="O79">
        <v>5</v>
      </c>
    </row>
    <row r="80" spans="2:15">
      <c r="B80" t="s">
        <v>1400</v>
      </c>
      <c r="C80" t="s">
        <v>1376</v>
      </c>
      <c r="D80">
        <v>1</v>
      </c>
      <c r="E80" s="123">
        <v>46600</v>
      </c>
      <c r="F80" s="123">
        <v>46607</v>
      </c>
      <c r="G80" s="123">
        <v>46600</v>
      </c>
      <c r="H80" s="123">
        <v>46608</v>
      </c>
      <c r="I80" s="737">
        <v>0</v>
      </c>
      <c r="J80" s="737">
        <v>0</v>
      </c>
      <c r="K80" s="996">
        <v>0</v>
      </c>
      <c r="L80" s="996">
        <v>0</v>
      </c>
      <c r="M80">
        <v>0</v>
      </c>
      <c r="N80">
        <v>0</v>
      </c>
      <c r="O80">
        <v>-1</v>
      </c>
    </row>
    <row r="81" spans="2:15">
      <c r="B81" t="s">
        <v>1401</v>
      </c>
      <c r="C81" t="s">
        <v>1378</v>
      </c>
      <c r="D81">
        <v>1</v>
      </c>
      <c r="E81" s="123">
        <v>46624</v>
      </c>
      <c r="F81" s="123">
        <v>46633</v>
      </c>
      <c r="G81" s="123">
        <v>46629</v>
      </c>
      <c r="H81" s="123">
        <v>46638</v>
      </c>
      <c r="I81" s="737">
        <v>0</v>
      </c>
      <c r="J81" s="737">
        <v>0</v>
      </c>
      <c r="K81" s="996">
        <v>0</v>
      </c>
      <c r="L81" s="996">
        <v>0</v>
      </c>
      <c r="M81">
        <v>0</v>
      </c>
      <c r="N81">
        <v>0</v>
      </c>
      <c r="O81">
        <v>-4</v>
      </c>
    </row>
    <row r="82" spans="2:15">
      <c r="B82" t="s">
        <v>1402</v>
      </c>
      <c r="C82" t="s">
        <v>1380</v>
      </c>
      <c r="D82">
        <v>1</v>
      </c>
      <c r="E82" s="123">
        <v>46615</v>
      </c>
      <c r="F82" s="123">
        <v>46620</v>
      </c>
      <c r="G82" s="123">
        <v>46581</v>
      </c>
      <c r="H82" s="123">
        <v>46587</v>
      </c>
      <c r="I82" s="737">
        <v>0</v>
      </c>
      <c r="J82" s="737">
        <v>0</v>
      </c>
      <c r="K82" s="996">
        <v>0</v>
      </c>
      <c r="L82" s="996">
        <v>0</v>
      </c>
      <c r="M82">
        <v>0</v>
      </c>
      <c r="N82">
        <v>0</v>
      </c>
      <c r="O82">
        <v>40</v>
      </c>
    </row>
    <row r="83" spans="2:15">
      <c r="B83" t="s">
        <v>1403</v>
      </c>
      <c r="C83" t="s">
        <v>1382</v>
      </c>
      <c r="D83">
        <v>1</v>
      </c>
      <c r="E83" s="123">
        <v>46587</v>
      </c>
      <c r="F83" s="123">
        <v>46589</v>
      </c>
      <c r="G83" s="123">
        <v>46555</v>
      </c>
      <c r="H83" s="123">
        <v>46559</v>
      </c>
      <c r="I83" s="737">
        <v>0</v>
      </c>
      <c r="J83" s="737">
        <v>0</v>
      </c>
      <c r="K83" s="996">
        <v>0</v>
      </c>
      <c r="L83" s="996">
        <v>0</v>
      </c>
      <c r="M83">
        <v>0</v>
      </c>
      <c r="N83">
        <v>0</v>
      </c>
      <c r="O83">
        <v>65</v>
      </c>
    </row>
    <row r="84" spans="2:15">
      <c r="B84" t="s">
        <v>1404</v>
      </c>
      <c r="C84" t="s">
        <v>1384</v>
      </c>
      <c r="D84">
        <v>1</v>
      </c>
      <c r="E84" s="123">
        <v>46596</v>
      </c>
      <c r="F84" s="123">
        <v>46601</v>
      </c>
      <c r="G84" s="123">
        <v>46526</v>
      </c>
      <c r="H84" s="123">
        <v>46532</v>
      </c>
      <c r="I84" s="737">
        <v>0</v>
      </c>
      <c r="J84" s="737">
        <v>0</v>
      </c>
      <c r="K84" s="996">
        <v>0</v>
      </c>
      <c r="L84" s="996">
        <v>0</v>
      </c>
      <c r="M84">
        <v>0</v>
      </c>
      <c r="N84">
        <v>0</v>
      </c>
      <c r="O84">
        <v>61</v>
      </c>
    </row>
    <row r="85" spans="2:15">
      <c r="B85" t="s">
        <v>1405</v>
      </c>
      <c r="C85" t="s">
        <v>1386</v>
      </c>
      <c r="D85">
        <v>1</v>
      </c>
      <c r="E85" s="123">
        <v>46572</v>
      </c>
      <c r="F85" s="123">
        <v>46579</v>
      </c>
      <c r="G85" s="123">
        <v>46548</v>
      </c>
      <c r="H85" s="123">
        <v>46557</v>
      </c>
      <c r="I85" s="737">
        <v>0</v>
      </c>
      <c r="J85" s="737">
        <v>0</v>
      </c>
      <c r="K85" s="996">
        <v>0</v>
      </c>
      <c r="L85" s="996">
        <v>0</v>
      </c>
      <c r="M85">
        <v>0</v>
      </c>
      <c r="N85">
        <v>0</v>
      </c>
      <c r="O85">
        <v>54</v>
      </c>
    </row>
  </sheetData>
  <mergeCells count="1">
    <mergeCell ref="A1: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E6B9-0BA6-4E89-AE07-4DEB6F560AE2}">
  <sheetPr>
    <tabColor theme="4" tint="0.79998168889431442"/>
  </sheetPr>
  <dimension ref="B1:P32"/>
  <sheetViews>
    <sheetView topLeftCell="A6" workbookViewId="0">
      <selection activeCell="G29" sqref="G29"/>
    </sheetView>
  </sheetViews>
  <sheetFormatPr defaultRowHeight="13.8"/>
  <cols>
    <col min="2" max="2" width="19.796875" customWidth="1"/>
    <col min="3" max="3" width="12.8984375" customWidth="1"/>
    <col min="4" max="4" width="21.796875" customWidth="1"/>
    <col min="5" max="5" width="16.296875" customWidth="1"/>
    <col min="7" max="7" width="23.8984375" bestFit="1" customWidth="1"/>
    <col min="9" max="9" width="11.296875" customWidth="1"/>
    <col min="10" max="10" width="12.296875" customWidth="1"/>
    <col min="12" max="12" width="9.09765625" bestFit="1" customWidth="1"/>
    <col min="16" max="16" width="23.3984375" customWidth="1"/>
  </cols>
  <sheetData>
    <row r="1" spans="2:16" ht="30.6" thickBot="1">
      <c r="B1" s="2125" t="s">
        <v>1207</v>
      </c>
      <c r="C1" s="2126"/>
      <c r="D1" s="2126"/>
      <c r="E1" s="2126"/>
      <c r="F1" s="2126"/>
      <c r="G1" s="2126"/>
      <c r="H1" s="2126"/>
      <c r="I1" s="2126"/>
      <c r="J1" s="2126"/>
      <c r="K1" s="2126"/>
      <c r="L1" s="2126"/>
      <c r="M1" s="2126"/>
      <c r="N1" s="2126"/>
      <c r="O1" s="2126"/>
      <c r="P1" s="2127"/>
    </row>
    <row r="2" spans="2:16" ht="18" thickBot="1">
      <c r="B2" s="2128" t="s">
        <v>1177</v>
      </c>
      <c r="C2" s="2129"/>
      <c r="D2" s="2129"/>
      <c r="E2" s="2130"/>
      <c r="F2" s="44"/>
      <c r="G2" s="2132" t="s">
        <v>1178</v>
      </c>
      <c r="H2" s="2133"/>
      <c r="I2" s="2133"/>
      <c r="J2" s="2133"/>
      <c r="K2" s="2134"/>
      <c r="L2" s="44"/>
      <c r="M2" s="2123"/>
      <c r="N2" s="2124"/>
      <c r="O2" s="2124"/>
      <c r="P2" s="2131"/>
    </row>
    <row r="3" spans="2:16" ht="41.4">
      <c r="B3" s="1073" t="s">
        <v>1179</v>
      </c>
      <c r="C3" s="1102" t="s">
        <v>1180</v>
      </c>
      <c r="D3" s="1073" t="s">
        <v>1181</v>
      </c>
      <c r="E3" s="1102" t="s">
        <v>1182</v>
      </c>
      <c r="F3" s="44"/>
      <c r="G3" s="1074" t="s">
        <v>1183</v>
      </c>
      <c r="H3" s="1074" t="s">
        <v>1184</v>
      </c>
      <c r="I3" s="1074" t="s">
        <v>1185</v>
      </c>
      <c r="J3" s="1074" t="s">
        <v>1186</v>
      </c>
      <c r="K3" s="1074" t="s">
        <v>1187</v>
      </c>
      <c r="L3" s="44"/>
      <c r="M3" s="2135"/>
      <c r="N3" s="2136"/>
      <c r="O3" s="2136"/>
      <c r="P3" s="2137"/>
    </row>
    <row r="4" spans="2:16" ht="29.4" customHeight="1">
      <c r="B4" s="1075" t="s">
        <v>1188</v>
      </c>
      <c r="C4" s="1101">
        <f>Milestones!C6</f>
        <v>45904</v>
      </c>
      <c r="D4" s="1075" t="s">
        <v>1189</v>
      </c>
      <c r="E4" s="1104" t="s">
        <v>1206</v>
      </c>
      <c r="F4" s="44"/>
      <c r="G4" s="1076" t="s">
        <v>1075</v>
      </c>
      <c r="H4" s="1077">
        <v>1</v>
      </c>
      <c r="I4" s="1078">
        <f>'Weekly Progress Report'!L17</f>
        <v>0.65542367647167099</v>
      </c>
      <c r="J4" s="1077">
        <f>H4-I4</f>
        <v>0.34457632352832901</v>
      </c>
      <c r="K4" s="1079">
        <f>I4</f>
        <v>0.65542367647167099</v>
      </c>
      <c r="L4" s="44"/>
      <c r="M4" s="2138"/>
      <c r="N4" s="2139"/>
      <c r="O4" s="2139"/>
      <c r="P4" s="2140"/>
    </row>
    <row r="5" spans="2:16" ht="42.6" customHeight="1">
      <c r="B5" s="1075" t="s">
        <v>1190</v>
      </c>
      <c r="C5" s="1103">
        <f>Milestones!C5</f>
        <v>45900</v>
      </c>
      <c r="D5" s="1075" t="s">
        <v>1208</v>
      </c>
      <c r="E5" s="1105">
        <f>'EV-Chart Data'!C28</f>
        <v>140467862</v>
      </c>
      <c r="F5" s="44"/>
      <c r="G5" s="1076" t="s">
        <v>1076</v>
      </c>
      <c r="H5" s="1077">
        <v>1</v>
      </c>
      <c r="I5" s="1078">
        <f>'Weekly Progress Report'!L18</f>
        <v>0.60982729404759228</v>
      </c>
      <c r="J5" s="1077">
        <f t="shared" ref="J5:J6" si="0">H5-I5</f>
        <v>0.39017270595240772</v>
      </c>
      <c r="K5" s="1079">
        <f t="shared" ref="K5:K6" si="1">I5</f>
        <v>0.60982729404759228</v>
      </c>
      <c r="L5" s="44"/>
      <c r="M5" s="2138"/>
      <c r="N5" s="2139"/>
      <c r="O5" s="2139"/>
      <c r="P5" s="2140"/>
    </row>
    <row r="6" spans="2:16" ht="14.4">
      <c r="B6" s="1075" t="s">
        <v>1191</v>
      </c>
      <c r="C6" s="1083">
        <f>Progress!H42</f>
        <v>0.37308716309784795</v>
      </c>
      <c r="D6" s="1075" t="s">
        <v>1192</v>
      </c>
      <c r="E6" s="1084">
        <f>Progress!I42</f>
        <v>0.47569888014669154</v>
      </c>
      <c r="F6" s="44"/>
      <c r="G6" s="1076" t="s">
        <v>1077</v>
      </c>
      <c r="H6" s="1077">
        <v>1</v>
      </c>
      <c r="I6" s="1078">
        <f>'Weekly Progress Report'!L19</f>
        <v>0.36249045287165438</v>
      </c>
      <c r="J6" s="1077">
        <f t="shared" si="0"/>
        <v>0.63750954712834562</v>
      </c>
      <c r="K6" s="1079">
        <f t="shared" si="1"/>
        <v>0.36249045287165438</v>
      </c>
      <c r="L6" s="44"/>
      <c r="M6" s="2138"/>
      <c r="N6" s="2139"/>
      <c r="O6" s="2139"/>
      <c r="P6" s="2140"/>
    </row>
    <row r="7" spans="2:16" ht="14.4" thickBot="1">
      <c r="B7" s="44"/>
      <c r="C7" s="44"/>
      <c r="D7" s="1085"/>
      <c r="E7" s="44"/>
      <c r="F7" s="44"/>
      <c r="G7" s="1076"/>
      <c r="H7" s="1080"/>
      <c r="I7" s="1086"/>
      <c r="J7" s="1080"/>
      <c r="K7" s="1082"/>
      <c r="L7" s="44"/>
      <c r="M7" s="2138"/>
      <c r="N7" s="2139"/>
      <c r="O7" s="2139"/>
      <c r="P7" s="2140"/>
    </row>
    <row r="8" spans="2:16" ht="18" thickBot="1">
      <c r="B8" s="2123" t="s">
        <v>1193</v>
      </c>
      <c r="C8" s="2124"/>
      <c r="D8" s="2124"/>
      <c r="E8" s="2131"/>
      <c r="F8" s="44"/>
      <c r="G8" s="1076"/>
      <c r="H8" s="1077"/>
      <c r="I8" s="1087"/>
      <c r="J8" s="1077"/>
      <c r="K8" s="1079"/>
      <c r="L8" s="44"/>
      <c r="M8" s="2138"/>
      <c r="N8" s="2139"/>
      <c r="O8" s="2139"/>
      <c r="P8" s="2140"/>
    </row>
    <row r="9" spans="2:16" ht="30" customHeight="1" thickBot="1">
      <c r="B9" s="2144" t="s">
        <v>1194</v>
      </c>
      <c r="C9" s="2144"/>
      <c r="D9" s="1088" t="s">
        <v>1195</v>
      </c>
      <c r="E9" s="1074" t="s">
        <v>1196</v>
      </c>
      <c r="F9" s="44"/>
      <c r="G9" s="1076"/>
      <c r="H9" s="1080"/>
      <c r="I9" s="1086"/>
      <c r="J9" s="1080"/>
      <c r="K9" s="1082"/>
      <c r="L9" s="44"/>
      <c r="M9" s="2141"/>
      <c r="N9" s="2142"/>
      <c r="O9" s="2142"/>
      <c r="P9" s="2143"/>
    </row>
    <row r="10" spans="2:16">
      <c r="B10" s="2145" t="s">
        <v>1106</v>
      </c>
      <c r="C10" s="2146"/>
      <c r="D10" s="1089">
        <v>55700828</v>
      </c>
      <c r="E10" s="1090">
        <f>D10/E5</f>
        <v>0.39653787853623057</v>
      </c>
      <c r="F10" s="44"/>
      <c r="G10" s="1076"/>
      <c r="H10" s="1077"/>
      <c r="I10" s="1087"/>
      <c r="J10" s="1077"/>
      <c r="K10" s="1079"/>
      <c r="L10" s="44"/>
      <c r="M10" s="44"/>
      <c r="N10" s="44"/>
      <c r="O10" s="44"/>
      <c r="P10" s="44"/>
    </row>
    <row r="11" spans="2:16" ht="14.4" thickBot="1">
      <c r="B11" s="2147" t="s">
        <v>1209</v>
      </c>
      <c r="C11" s="2147"/>
      <c r="D11" s="1091">
        <v>21956853</v>
      </c>
      <c r="E11" s="1090">
        <f>D11/E5</f>
        <v>0.15631228871412595</v>
      </c>
      <c r="F11" s="44"/>
      <c r="G11" s="1076"/>
      <c r="H11" s="1080"/>
      <c r="I11" s="1086"/>
      <c r="J11" s="1080"/>
      <c r="K11" s="1082"/>
      <c r="L11" s="44"/>
      <c r="M11" s="44"/>
      <c r="N11" s="44"/>
      <c r="O11" s="44"/>
      <c r="P11" s="44"/>
    </row>
    <row r="12" spans="2:16" ht="18" thickBot="1">
      <c r="B12" s="2152" t="s">
        <v>1210</v>
      </c>
      <c r="C12" s="2152"/>
      <c r="D12" s="1089">
        <v>7176559</v>
      </c>
      <c r="E12" s="1090">
        <f>D12/E5</f>
        <v>5.1090398172359171E-2</v>
      </c>
      <c r="F12" s="44"/>
      <c r="G12" s="1076"/>
      <c r="H12" s="1080"/>
      <c r="I12" s="1081"/>
      <c r="J12" s="1080"/>
      <c r="K12" s="1082"/>
      <c r="L12" s="44"/>
      <c r="M12" s="2123"/>
      <c r="N12" s="2124"/>
      <c r="O12" s="2124"/>
      <c r="P12" s="2124"/>
    </row>
    <row r="13" spans="2:16" ht="18" thickBot="1">
      <c r="B13" s="2164" t="s">
        <v>1127</v>
      </c>
      <c r="C13" s="2164"/>
      <c r="D13" s="1091">
        <v>6656378</v>
      </c>
      <c r="E13" s="1090">
        <f>D13/E5</f>
        <v>4.7387195229041071E-2</v>
      </c>
      <c r="F13" s="44"/>
      <c r="G13" s="2123" t="s">
        <v>1197</v>
      </c>
      <c r="H13" s="2124"/>
      <c r="I13" s="2124"/>
      <c r="J13" s="2124"/>
      <c r="K13" s="2131"/>
      <c r="L13" s="44"/>
      <c r="M13" s="2155"/>
      <c r="N13" s="2156"/>
      <c r="O13" s="2156"/>
      <c r="P13" s="2157"/>
    </row>
    <row r="14" spans="2:16">
      <c r="B14" s="2152" t="s">
        <v>1130</v>
      </c>
      <c r="C14" s="2152"/>
      <c r="D14" s="1089">
        <v>6435003</v>
      </c>
      <c r="E14" s="1090">
        <f>D14/E5</f>
        <v>4.5811211962491466E-2</v>
      </c>
      <c r="F14" s="44"/>
      <c r="G14" s="1074" t="s">
        <v>1183</v>
      </c>
      <c r="H14" s="1074" t="s">
        <v>1184</v>
      </c>
      <c r="I14" s="1074" t="s">
        <v>1198</v>
      </c>
      <c r="J14" s="1074" t="s">
        <v>1186</v>
      </c>
      <c r="K14" s="1074" t="s">
        <v>1199</v>
      </c>
      <c r="L14" s="44"/>
      <c r="M14" s="2158"/>
      <c r="N14" s="2159"/>
      <c r="O14" s="2159"/>
      <c r="P14" s="2160"/>
    </row>
    <row r="15" spans="2:16" ht="18.600000000000001" customHeight="1">
      <c r="B15" s="2164" t="s">
        <v>1211</v>
      </c>
      <c r="C15" s="2164"/>
      <c r="D15" s="1091">
        <v>42542241</v>
      </c>
      <c r="E15" s="1090">
        <f>D15/E5</f>
        <v>0.30286102738575177</v>
      </c>
      <c r="F15" s="44"/>
      <c r="G15" s="1076" t="s">
        <v>1217</v>
      </c>
      <c r="H15" s="1187">
        <v>8370</v>
      </c>
      <c r="I15" s="1187">
        <v>8095</v>
      </c>
      <c r="J15" s="1188">
        <f>H15-I15</f>
        <v>275</v>
      </c>
      <c r="K15" s="1189">
        <f>I15/H15</f>
        <v>0.96714456391875747</v>
      </c>
      <c r="L15" s="44"/>
      <c r="M15" s="2158"/>
      <c r="N15" s="2159"/>
      <c r="O15" s="2159"/>
      <c r="P15" s="2160"/>
    </row>
    <row r="16" spans="2:16">
      <c r="B16" s="2152"/>
      <c r="C16" s="2152"/>
      <c r="D16" s="1089"/>
      <c r="E16" s="1090"/>
      <c r="F16" s="44"/>
      <c r="G16" s="1076" t="s">
        <v>1218</v>
      </c>
      <c r="H16" s="1187">
        <v>9153</v>
      </c>
      <c r="I16" s="1187">
        <v>9017</v>
      </c>
      <c r="J16" s="1188">
        <f>H16-I16</f>
        <v>136</v>
      </c>
      <c r="K16" s="1189">
        <f>I16/H16</f>
        <v>0.9851414836665574</v>
      </c>
      <c r="L16" s="44"/>
      <c r="M16" s="2158"/>
      <c r="N16" s="2159"/>
      <c r="O16" s="2159"/>
      <c r="P16" s="2160"/>
    </row>
    <row r="17" spans="2:16" ht="14.4" thickBot="1">
      <c r="B17" s="2164"/>
      <c r="C17" s="2164"/>
      <c r="D17" s="1091"/>
      <c r="E17" s="1092"/>
      <c r="F17" s="44"/>
      <c r="G17" s="1076" t="s">
        <v>1267</v>
      </c>
      <c r="H17" s="1187">
        <v>7032</v>
      </c>
      <c r="I17" s="1187">
        <v>7032</v>
      </c>
      <c r="J17" s="1188">
        <v>0</v>
      </c>
      <c r="K17" s="1189">
        <v>1</v>
      </c>
      <c r="L17" s="44"/>
      <c r="M17" s="2158"/>
      <c r="N17" s="2159"/>
      <c r="O17" s="2159"/>
      <c r="P17" s="2160"/>
    </row>
    <row r="18" spans="2:16" ht="18" thickBot="1">
      <c r="B18" s="2165" t="s">
        <v>1200</v>
      </c>
      <c r="C18" s="2166"/>
      <c r="D18" s="2166"/>
      <c r="E18" s="2167"/>
      <c r="F18" s="44"/>
      <c r="G18" s="1076" t="s">
        <v>1279</v>
      </c>
      <c r="H18" s="1187">
        <v>287</v>
      </c>
      <c r="I18" s="1187">
        <v>287</v>
      </c>
      <c r="J18" s="1188">
        <f t="shared" ref="J18" si="2">H18-I18</f>
        <v>0</v>
      </c>
      <c r="K18" s="1189">
        <v>1</v>
      </c>
      <c r="L18" s="44"/>
      <c r="M18" s="2158"/>
      <c r="N18" s="2159"/>
      <c r="O18" s="2159"/>
      <c r="P18" s="2160"/>
    </row>
    <row r="19" spans="2:16">
      <c r="B19" s="2144" t="s">
        <v>1183</v>
      </c>
      <c r="C19" s="2144"/>
      <c r="D19" s="1074" t="s">
        <v>1201</v>
      </c>
      <c r="E19" s="1074" t="s">
        <v>1202</v>
      </c>
      <c r="F19" s="44"/>
      <c r="G19" s="1076" t="s">
        <v>1274</v>
      </c>
      <c r="H19" s="1187">
        <v>26080</v>
      </c>
      <c r="I19" s="1187">
        <v>26080</v>
      </c>
      <c r="J19" s="1188">
        <f t="shared" ref="J19" si="3">H19-I19</f>
        <v>0</v>
      </c>
      <c r="K19" s="1189">
        <f>I19/H19</f>
        <v>1</v>
      </c>
      <c r="L19" s="1177"/>
      <c r="M19" s="2158"/>
      <c r="N19" s="2159"/>
      <c r="O19" s="2159"/>
      <c r="P19" s="2160"/>
    </row>
    <row r="20" spans="2:16">
      <c r="B20" s="2168" t="s">
        <v>1212</v>
      </c>
      <c r="C20" s="2168"/>
      <c r="D20" s="1097">
        <f>Milestones!C15</f>
        <v>46633</v>
      </c>
      <c r="E20" s="1076"/>
      <c r="F20" s="44"/>
      <c r="G20" s="1076" t="s">
        <v>1280</v>
      </c>
      <c r="H20" s="1187">
        <v>142</v>
      </c>
      <c r="I20" s="1187">
        <v>142</v>
      </c>
      <c r="J20" s="1188">
        <f t="shared" ref="J20:J23" si="4">H20-I20</f>
        <v>0</v>
      </c>
      <c r="K20" s="1189">
        <v>1</v>
      </c>
      <c r="L20" s="44"/>
      <c r="M20" s="2158"/>
      <c r="N20" s="2159"/>
      <c r="O20" s="2159"/>
      <c r="P20" s="2160"/>
    </row>
    <row r="21" spans="2:16">
      <c r="B21" s="2169" t="s">
        <v>1213</v>
      </c>
      <c r="C21" s="2169"/>
      <c r="D21" s="1098">
        <f>Milestones!C6</f>
        <v>45904</v>
      </c>
      <c r="E21" s="1096" t="s">
        <v>1203</v>
      </c>
      <c r="F21" s="44"/>
      <c r="G21" s="1076" t="s">
        <v>1137</v>
      </c>
      <c r="H21" s="1187">
        <v>123</v>
      </c>
      <c r="I21" s="1187">
        <v>123</v>
      </c>
      <c r="J21" s="1188">
        <f t="shared" si="4"/>
        <v>0</v>
      </c>
      <c r="K21" s="1189">
        <f t="shared" ref="K21:K22" si="5">I21/H21</f>
        <v>1</v>
      </c>
      <c r="L21" s="44"/>
      <c r="M21" s="2158"/>
      <c r="N21" s="2159"/>
      <c r="O21" s="2159"/>
      <c r="P21" s="2160"/>
    </row>
    <row r="22" spans="2:16">
      <c r="B22" s="2153" t="s">
        <v>1214</v>
      </c>
      <c r="C22" s="2154"/>
      <c r="D22" s="1097">
        <f>Milestones!C10</f>
        <v>46427</v>
      </c>
      <c r="E22" s="1076" t="s">
        <v>1204</v>
      </c>
      <c r="F22" s="44"/>
      <c r="G22" s="1076" t="s">
        <v>1126</v>
      </c>
      <c r="H22" s="1187">
        <v>152</v>
      </c>
      <c r="I22" s="1187">
        <v>152</v>
      </c>
      <c r="J22" s="1188">
        <f t="shared" si="4"/>
        <v>0</v>
      </c>
      <c r="K22" s="1189">
        <f t="shared" si="5"/>
        <v>1</v>
      </c>
      <c r="L22" s="44"/>
      <c r="M22" s="2158"/>
      <c r="N22" s="2159"/>
      <c r="O22" s="2159"/>
      <c r="P22" s="2160"/>
    </row>
    <row r="23" spans="2:16" ht="14.4" thickBot="1">
      <c r="B23" s="2153" t="s">
        <v>1215</v>
      </c>
      <c r="C23" s="2154"/>
      <c r="D23" s="1098">
        <f>Milestones!C11</f>
        <v>46601</v>
      </c>
      <c r="E23" s="1076" t="s">
        <v>1204</v>
      </c>
      <c r="F23" s="44"/>
      <c r="G23" s="1076" t="s">
        <v>1283</v>
      </c>
      <c r="H23" s="1187">
        <v>471</v>
      </c>
      <c r="I23" s="1190">
        <v>461</v>
      </c>
      <c r="J23" s="1191">
        <f t="shared" si="4"/>
        <v>10</v>
      </c>
      <c r="K23" s="1189">
        <f>I23/H23</f>
        <v>0.97876857749469215</v>
      </c>
      <c r="L23" s="44"/>
      <c r="M23" s="2158"/>
      <c r="N23" s="2159"/>
      <c r="O23" s="2159"/>
      <c r="P23" s="2160"/>
    </row>
    <row r="24" spans="2:16" ht="18" thickBot="1">
      <c r="B24" s="2153" t="s">
        <v>1216</v>
      </c>
      <c r="C24" s="2154"/>
      <c r="D24" s="1097">
        <f>Milestones!C12</f>
        <v>46601</v>
      </c>
      <c r="E24" s="1076" t="s">
        <v>1204</v>
      </c>
      <c r="F24" s="44"/>
      <c r="G24" s="2123" t="s">
        <v>1205</v>
      </c>
      <c r="H24" s="2124"/>
      <c r="I24" s="2124"/>
      <c r="J24" s="2124"/>
      <c r="K24" s="2131"/>
      <c r="L24" s="44"/>
      <c r="M24" s="2158"/>
      <c r="N24" s="2159"/>
      <c r="O24" s="2159"/>
      <c r="P24" s="2160"/>
    </row>
    <row r="25" spans="2:16">
      <c r="B25" s="2150"/>
      <c r="C25" s="2151"/>
      <c r="D25" s="1098"/>
      <c r="E25" s="1096"/>
      <c r="F25" s="44"/>
      <c r="G25" s="1076" t="s">
        <v>1352</v>
      </c>
      <c r="H25" s="1099"/>
      <c r="I25" s="1093"/>
      <c r="J25" s="1094"/>
      <c r="K25" s="1095"/>
      <c r="L25" s="44"/>
      <c r="M25" s="2158"/>
      <c r="N25" s="2159"/>
      <c r="O25" s="2159"/>
      <c r="P25" s="2160"/>
    </row>
    <row r="26" spans="2:16">
      <c r="B26" s="2153"/>
      <c r="C26" s="2154"/>
      <c r="D26" s="1097"/>
      <c r="E26" s="1076"/>
      <c r="F26" s="44"/>
      <c r="G26" s="1076" t="s">
        <v>1406</v>
      </c>
      <c r="H26" s="1099"/>
      <c r="I26" s="1093"/>
      <c r="J26" s="1094"/>
      <c r="K26" s="1095"/>
      <c r="L26" s="44"/>
      <c r="M26" s="2158"/>
      <c r="N26" s="2159"/>
      <c r="O26" s="2159"/>
      <c r="P26" s="2160"/>
    </row>
    <row r="27" spans="2:16">
      <c r="B27" s="2150"/>
      <c r="C27" s="2151"/>
      <c r="D27" s="1098"/>
      <c r="E27" s="1096"/>
      <c r="F27" s="44"/>
      <c r="G27" s="1076"/>
      <c r="H27" s="1099"/>
      <c r="I27" s="1093"/>
      <c r="J27" s="1094"/>
      <c r="K27" s="1095"/>
      <c r="L27" s="44"/>
      <c r="M27" s="2158"/>
      <c r="N27" s="2159"/>
      <c r="O27" s="2159"/>
      <c r="P27" s="2160"/>
    </row>
    <row r="28" spans="2:16">
      <c r="B28" s="2148"/>
      <c r="C28" s="2149"/>
      <c r="D28" s="1097"/>
      <c r="E28" s="1076"/>
      <c r="F28" s="44"/>
      <c r="G28" s="1100" t="s">
        <v>1420</v>
      </c>
      <c r="H28" s="1100"/>
      <c r="I28" s="1100"/>
      <c r="J28" s="1100"/>
      <c r="K28" s="1100"/>
      <c r="L28" s="44"/>
      <c r="M28" s="2158"/>
      <c r="N28" s="2159"/>
      <c r="O28" s="2159"/>
      <c r="P28" s="2160"/>
    </row>
    <row r="29" spans="2:16" ht="74.400000000000006" customHeight="1" thickBot="1">
      <c r="B29" s="2150"/>
      <c r="C29" s="2151"/>
      <c r="D29" s="1096"/>
      <c r="E29" s="1096"/>
      <c r="F29" s="44"/>
      <c r="G29" s="1100"/>
      <c r="H29" s="1100"/>
      <c r="I29" s="1100"/>
      <c r="J29" s="1100"/>
      <c r="K29" s="1100"/>
      <c r="L29" s="44"/>
      <c r="M29" s="2161"/>
      <c r="N29" s="2162"/>
      <c r="O29" s="2162"/>
      <c r="P29" s="2163"/>
    </row>
    <row r="32" spans="2:16">
      <c r="H32">
        <f>I17/H17</f>
        <v>1</v>
      </c>
    </row>
  </sheetData>
  <mergeCells count="31">
    <mergeCell ref="G24:K24"/>
    <mergeCell ref="B25:C25"/>
    <mergeCell ref="M13:P29"/>
    <mergeCell ref="B14:C14"/>
    <mergeCell ref="B15:C15"/>
    <mergeCell ref="B16:C16"/>
    <mergeCell ref="B17:C17"/>
    <mergeCell ref="B18:E18"/>
    <mergeCell ref="B19:C19"/>
    <mergeCell ref="B20:C20"/>
    <mergeCell ref="B21:C21"/>
    <mergeCell ref="B22:C22"/>
    <mergeCell ref="B13:C13"/>
    <mergeCell ref="G13:K13"/>
    <mergeCell ref="B26:C26"/>
    <mergeCell ref="B27:C27"/>
    <mergeCell ref="B28:C28"/>
    <mergeCell ref="B29:C29"/>
    <mergeCell ref="B12:C12"/>
    <mergeCell ref="B23:C23"/>
    <mergeCell ref="B24:C24"/>
    <mergeCell ref="M12:P12"/>
    <mergeCell ref="B1:P1"/>
    <mergeCell ref="B2:E2"/>
    <mergeCell ref="M2:P2"/>
    <mergeCell ref="G2:K2"/>
    <mergeCell ref="M3:P9"/>
    <mergeCell ref="B8:E8"/>
    <mergeCell ref="B9:C9"/>
    <mergeCell ref="B10:C10"/>
    <mergeCell ref="B11:C11"/>
  </mergeCells>
  <phoneticPr fontId="106" type="noConversion"/>
  <dataValidations count="1">
    <dataValidation allowBlank="1" prompt="Details to be collected from Mr Ahmad Shaikh" sqref="G17:G23" xr:uid="{B3B1A16D-CD2F-4AB7-BDEE-113E266774E1}"/>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dimension ref="A2:AC5"/>
  <sheetViews>
    <sheetView view="pageBreakPreview" topLeftCell="N1" zoomScale="55" zoomScaleNormal="55" zoomScaleSheetLayoutView="55" workbookViewId="0">
      <selection activeCell="S5" sqref="S5"/>
    </sheetView>
  </sheetViews>
  <sheetFormatPr defaultRowHeight="13.8"/>
  <cols>
    <col min="1" max="1" width="18.19921875" customWidth="1"/>
    <col min="2" max="2" width="21" customWidth="1"/>
    <col min="3" max="3" width="19.796875" bestFit="1" customWidth="1"/>
    <col min="4" max="4" width="30.19921875" customWidth="1"/>
    <col min="5" max="5" width="40.59765625" bestFit="1" customWidth="1"/>
    <col min="6" max="6" width="26" bestFit="1" customWidth="1"/>
    <col min="7" max="7" width="29.3984375" bestFit="1" customWidth="1"/>
    <col min="8" max="8" width="24.59765625" bestFit="1" customWidth="1"/>
    <col min="9" max="9" width="24.296875" bestFit="1" customWidth="1"/>
    <col min="10" max="10" width="14.69921875" bestFit="1" customWidth="1"/>
    <col min="11" max="11" width="25.296875" bestFit="1" customWidth="1"/>
    <col min="12" max="12" width="27.296875" bestFit="1" customWidth="1"/>
    <col min="13" max="13" width="19.3984375" customWidth="1"/>
    <col min="14" max="14" width="41.09765625" customWidth="1"/>
    <col min="15" max="16" width="51.3984375" customWidth="1"/>
    <col min="17" max="17" width="51.796875" bestFit="1" customWidth="1"/>
    <col min="18" max="18" width="52.8984375" bestFit="1" customWidth="1"/>
    <col min="19" max="19" width="109.796875" bestFit="1" customWidth="1"/>
    <col min="20" max="20" width="62.59765625" bestFit="1" customWidth="1"/>
    <col min="21" max="21" width="110.296875" bestFit="1" customWidth="1"/>
    <col min="22" max="22" width="66.69921875" bestFit="1" customWidth="1"/>
    <col min="23" max="23" width="35.796875" bestFit="1" customWidth="1"/>
    <col min="24" max="24" width="29.59765625" bestFit="1" customWidth="1"/>
    <col min="25" max="26" width="21.09765625" bestFit="1" customWidth="1"/>
    <col min="27" max="27" width="32.8984375" bestFit="1" customWidth="1"/>
    <col min="28" max="28" width="29" bestFit="1" customWidth="1"/>
    <col min="29" max="29" width="24.59765625" bestFit="1" customWidth="1"/>
  </cols>
  <sheetData>
    <row r="2" spans="1:29" ht="0.6" customHeight="1"/>
    <row r="3" spans="1:29" ht="14.4" thickBot="1"/>
    <row r="4" spans="1:29" ht="108.6" customHeight="1">
      <c r="A4" s="1142" t="s">
        <v>14</v>
      </c>
      <c r="B4" s="1143" t="s">
        <v>1233</v>
      </c>
      <c r="C4" s="1143" t="s">
        <v>1234</v>
      </c>
      <c r="D4" s="1143" t="s">
        <v>109</v>
      </c>
      <c r="E4" s="1143" t="s">
        <v>1235</v>
      </c>
      <c r="F4" s="1143" t="s">
        <v>1236</v>
      </c>
      <c r="G4" s="1143" t="s">
        <v>1179</v>
      </c>
      <c r="H4" s="1143" t="s">
        <v>1237</v>
      </c>
      <c r="I4" s="1143" t="s">
        <v>1238</v>
      </c>
      <c r="J4" s="1144" t="s">
        <v>1239</v>
      </c>
      <c r="K4" s="1143" t="s">
        <v>1240</v>
      </c>
      <c r="L4" s="1144" t="s">
        <v>1241</v>
      </c>
      <c r="M4" s="1144" t="s">
        <v>1242</v>
      </c>
      <c r="N4" s="1145" t="s">
        <v>1243</v>
      </c>
      <c r="O4" s="1145" t="s">
        <v>1244</v>
      </c>
      <c r="P4" s="1145" t="s">
        <v>1245</v>
      </c>
      <c r="Q4" s="1145" t="s">
        <v>1246</v>
      </c>
      <c r="R4" s="1145" t="s">
        <v>1247</v>
      </c>
      <c r="S4" s="1145" t="s">
        <v>1248</v>
      </c>
      <c r="T4" s="1145" t="s">
        <v>1249</v>
      </c>
      <c r="U4" s="1145" t="s">
        <v>1250</v>
      </c>
      <c r="V4" s="1145" t="s">
        <v>1251</v>
      </c>
      <c r="W4" s="1145" t="s">
        <v>1252</v>
      </c>
      <c r="X4" s="1146" t="s">
        <v>1219</v>
      </c>
      <c r="Y4" s="1146" t="s">
        <v>1220</v>
      </c>
      <c r="Z4" s="1146" t="s">
        <v>1221</v>
      </c>
      <c r="AA4" s="1146" t="s">
        <v>1222</v>
      </c>
      <c r="AB4" s="1146" t="s">
        <v>1223</v>
      </c>
      <c r="AC4" s="1147" t="s">
        <v>1224</v>
      </c>
    </row>
    <row r="5" spans="1:29" ht="409.6" thickBot="1">
      <c r="A5" s="1148">
        <v>1</v>
      </c>
      <c r="B5" s="1149" t="s">
        <v>1054</v>
      </c>
      <c r="C5" s="1149" t="s">
        <v>597</v>
      </c>
      <c r="D5" s="1149" t="str">
        <f>Procurement!B26</f>
        <v>TAB1-02-003</v>
      </c>
      <c r="E5" s="1150" t="str">
        <f>CONCULUSTION!B1</f>
        <v>تطوير اضافي في المدينة الصناعية بتبوك</v>
      </c>
      <c r="F5" s="1149" t="s">
        <v>1253</v>
      </c>
      <c r="G5" s="1149" t="s">
        <v>1292</v>
      </c>
      <c r="H5" s="1151">
        <f>CONCULUSTION!D21</f>
        <v>45904</v>
      </c>
      <c r="I5" s="1151">
        <f>CONCULUSTION!D20</f>
        <v>46633</v>
      </c>
      <c r="J5" s="1152">
        <v>24</v>
      </c>
      <c r="K5" s="1151">
        <v>46633</v>
      </c>
      <c r="L5" s="1153">
        <f>CONCULUSTION!E5</f>
        <v>140467862</v>
      </c>
      <c r="M5" s="1154">
        <v>1</v>
      </c>
      <c r="N5" s="1155">
        <v>1</v>
      </c>
      <c r="O5" s="1155">
        <v>1</v>
      </c>
      <c r="P5" s="1155" t="s">
        <v>1327</v>
      </c>
      <c r="Q5" s="1155" t="s">
        <v>1434</v>
      </c>
      <c r="R5" s="1155" t="s">
        <v>1407</v>
      </c>
      <c r="S5" s="1155" t="s">
        <v>1459</v>
      </c>
      <c r="T5" s="1155" t="s">
        <v>1330</v>
      </c>
      <c r="U5" s="1155" t="s">
        <v>1460</v>
      </c>
      <c r="V5" s="1155" t="s">
        <v>1329</v>
      </c>
      <c r="W5" s="1156" t="s">
        <v>1435</v>
      </c>
      <c r="X5" s="1157" t="s">
        <v>1225</v>
      </c>
      <c r="Y5" s="1158">
        <f>'EV-Chart Data'!G19</f>
        <v>0.43404923796732947</v>
      </c>
      <c r="Z5" s="1159">
        <f>CONCULUSTION!E6</f>
        <v>0.47569888014669154</v>
      </c>
      <c r="AA5" s="1160">
        <f>'EV-Chart Data'!F19</f>
        <v>60969968.459999993</v>
      </c>
      <c r="AB5" s="1161">
        <f>'EV-Chart Data'!L16</f>
        <v>43497867.43</v>
      </c>
      <c r="AC5" s="1162">
        <f>Milestones!E15</f>
        <v>46662</v>
      </c>
    </row>
  </sheetData>
  <phoneticPr fontId="106"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3.8"/>
  <cols>
    <col min="3" max="3" width="9.8984375" bestFit="1" customWidth="1"/>
    <col min="4" max="4" width="25.796875" bestFit="1" customWidth="1"/>
    <col min="6" max="6" width="15.8984375" bestFit="1" customWidth="1"/>
    <col min="7" max="7" width="56.19921875" bestFit="1" customWidth="1"/>
    <col min="8" max="8" width="20.19921875" bestFit="1" customWidth="1"/>
    <col min="9" max="9" width="22" bestFit="1" customWidth="1"/>
  </cols>
  <sheetData>
    <row r="2" spans="3:12" ht="14.4" thickBot="1"/>
    <row r="3" spans="3:12">
      <c r="C3" s="42" t="s">
        <v>72</v>
      </c>
    </row>
    <row r="4" spans="3:12">
      <c r="C4" s="122" t="s">
        <v>23</v>
      </c>
      <c r="E4" t="s">
        <v>68</v>
      </c>
    </row>
    <row r="5" spans="3:12">
      <c r="C5" s="122" t="s">
        <v>4</v>
      </c>
      <c r="E5" t="s">
        <v>69</v>
      </c>
      <c r="K5" t="s">
        <v>130</v>
      </c>
    </row>
    <row r="6" spans="3:12">
      <c r="C6" s="122" t="s">
        <v>29</v>
      </c>
      <c r="K6" t="s">
        <v>131</v>
      </c>
    </row>
    <row r="7" spans="3:12">
      <c r="C7" s="15"/>
      <c r="D7" s="16"/>
      <c r="E7" s="16"/>
      <c r="G7" s="16"/>
      <c r="H7" s="16"/>
      <c r="I7" s="16"/>
    </row>
    <row r="8" spans="3:12">
      <c r="C8" s="17"/>
      <c r="D8" s="7"/>
      <c r="E8" s="7"/>
      <c r="F8" s="19"/>
      <c r="G8" s="7"/>
      <c r="H8" s="7"/>
      <c r="I8" s="16"/>
    </row>
    <row r="9" spans="3:12">
      <c r="D9" s="44"/>
      <c r="E9" s="44"/>
      <c r="G9" s="7"/>
      <c r="H9" s="7"/>
      <c r="I9" s="7"/>
    </row>
    <row r="10" spans="3:12">
      <c r="C10" s="7" t="s">
        <v>76</v>
      </c>
      <c r="D10" s="7" t="s">
        <v>77</v>
      </c>
      <c r="E10" s="7"/>
      <c r="F10" s="7" t="s">
        <v>77</v>
      </c>
      <c r="G10" s="7"/>
      <c r="H10" s="7" t="s">
        <v>71</v>
      </c>
      <c r="I10" s="6"/>
      <c r="J10" s="20" t="s">
        <v>40</v>
      </c>
    </row>
    <row r="11" spans="3:12">
      <c r="C11" s="4"/>
      <c r="D11" s="4"/>
      <c r="E11" s="4"/>
      <c r="F11" s="4"/>
      <c r="G11" s="4"/>
      <c r="H11" s="7"/>
      <c r="J11" s="6" t="s">
        <v>110</v>
      </c>
      <c r="K11" t="s">
        <v>18</v>
      </c>
      <c r="L11" s="46" t="s">
        <v>80</v>
      </c>
    </row>
    <row r="12" spans="3:12">
      <c r="C12" s="4" t="s">
        <v>78</v>
      </c>
      <c r="D12" s="43" t="s">
        <v>79</v>
      </c>
      <c r="E12" s="43"/>
      <c r="F12" s="4" t="s">
        <v>79</v>
      </c>
      <c r="G12" s="4"/>
      <c r="H12" s="4" t="s">
        <v>80</v>
      </c>
      <c r="J12" s="6" t="s">
        <v>111</v>
      </c>
      <c r="K12" s="4" t="s">
        <v>46</v>
      </c>
      <c r="L12" s="46" t="s">
        <v>114</v>
      </c>
    </row>
    <row r="13" spans="3:12">
      <c r="C13" s="4" t="s">
        <v>78</v>
      </c>
      <c r="D13" s="43" t="s">
        <v>81</v>
      </c>
      <c r="E13" s="43"/>
      <c r="F13" s="4" t="s">
        <v>81</v>
      </c>
      <c r="G13" s="4"/>
      <c r="H13" s="4" t="s">
        <v>82</v>
      </c>
      <c r="J13" s="6" t="s">
        <v>112</v>
      </c>
      <c r="K13" s="4" t="s">
        <v>95</v>
      </c>
      <c r="L13" s="46" t="s">
        <v>115</v>
      </c>
    </row>
    <row r="14" spans="3:12">
      <c r="C14" s="4" t="s">
        <v>78</v>
      </c>
      <c r="D14" s="43" t="s">
        <v>83</v>
      </c>
      <c r="E14" s="43"/>
      <c r="F14" s="4"/>
      <c r="G14" s="4"/>
      <c r="H14" s="4" t="s">
        <v>84</v>
      </c>
      <c r="J14" s="6"/>
      <c r="K14" t="s">
        <v>444</v>
      </c>
      <c r="L14" s="46" t="s">
        <v>4</v>
      </c>
    </row>
    <row r="15" spans="3:12">
      <c r="C15" s="4" t="s">
        <v>78</v>
      </c>
      <c r="D15" s="43" t="s">
        <v>19</v>
      </c>
      <c r="E15" s="43"/>
      <c r="F15" s="4" t="s">
        <v>19</v>
      </c>
      <c r="G15" s="4" t="s">
        <v>99</v>
      </c>
      <c r="H15" s="4" t="s">
        <v>85</v>
      </c>
      <c r="J15" s="6"/>
      <c r="K15" s="4" t="s">
        <v>113</v>
      </c>
    </row>
    <row r="16" spans="3:12">
      <c r="C16" s="4" t="s">
        <v>86</v>
      </c>
      <c r="D16" s="43" t="s">
        <v>118</v>
      </c>
      <c r="E16" s="43"/>
      <c r="F16" s="4" t="s">
        <v>86</v>
      </c>
      <c r="G16" s="4" t="s">
        <v>96</v>
      </c>
      <c r="H16" s="4" t="s">
        <v>87</v>
      </c>
      <c r="I16" s="4" t="s">
        <v>654</v>
      </c>
      <c r="J16" s="6"/>
    </row>
    <row r="17" spans="3:10">
      <c r="C17" s="4" t="s">
        <v>86</v>
      </c>
      <c r="D17" s="43" t="s">
        <v>88</v>
      </c>
      <c r="E17" s="43"/>
      <c r="F17" s="4"/>
      <c r="G17" s="4" t="s">
        <v>97</v>
      </c>
      <c r="H17" s="4" t="s">
        <v>89</v>
      </c>
      <c r="I17" t="s">
        <v>92</v>
      </c>
      <c r="J17" s="6"/>
    </row>
    <row r="18" spans="3:10">
      <c r="C18" s="4" t="s">
        <v>86</v>
      </c>
      <c r="D18" s="43" t="s">
        <v>75</v>
      </c>
      <c r="E18" s="43"/>
      <c r="F18" s="4" t="s">
        <v>90</v>
      </c>
      <c r="G18" s="4" t="s">
        <v>98</v>
      </c>
      <c r="H18" s="4" t="s">
        <v>91</v>
      </c>
      <c r="I18" s="4" t="s">
        <v>655</v>
      </c>
    </row>
    <row r="19" spans="3:10">
      <c r="C19" s="4"/>
      <c r="D19" s="45" t="s">
        <v>93</v>
      </c>
      <c r="E19" s="45"/>
      <c r="F19" s="4"/>
      <c r="G19" s="4"/>
      <c r="H19" s="4"/>
      <c r="J19" s="6"/>
    </row>
    <row r="20" spans="3:10">
      <c r="C20" s="4"/>
      <c r="D20" s="45" t="s">
        <v>94</v>
      </c>
      <c r="E20" s="4"/>
      <c r="F20" s="4"/>
      <c r="G20" s="4"/>
    </row>
    <row r="41" spans="2:11" ht="17.399999999999999">
      <c r="B41" s="2172" t="s">
        <v>33</v>
      </c>
      <c r="C41" s="2173"/>
      <c r="D41" s="2173"/>
      <c r="E41" s="2173"/>
      <c r="F41" s="2173"/>
      <c r="G41" s="2173"/>
      <c r="H41" s="2173"/>
      <c r="I41" s="2174"/>
    </row>
    <row r="42" spans="2:11">
      <c r="B42" s="2171" t="s">
        <v>38</v>
      </c>
      <c r="C42" s="2171"/>
      <c r="D42" s="2171"/>
      <c r="E42" s="9" t="s">
        <v>39</v>
      </c>
      <c r="F42" s="9" t="s">
        <v>40</v>
      </c>
      <c r="G42" s="24" t="s">
        <v>15</v>
      </c>
      <c r="H42" s="24" t="s">
        <v>12</v>
      </c>
      <c r="I42" s="23" t="s">
        <v>13</v>
      </c>
    </row>
    <row r="43" spans="2:11">
      <c r="B43" s="2175" t="s">
        <v>139</v>
      </c>
      <c r="C43" s="2175"/>
      <c r="D43" s="2175"/>
      <c r="E43" s="8">
        <v>1</v>
      </c>
      <c r="F43" s="8">
        <f>IFERROR('Weekly Progress Report'!$Z$22,1)</f>
        <v>1.4407024237532713</v>
      </c>
      <c r="G43" s="11" t="s">
        <v>41</v>
      </c>
      <c r="H43" s="12"/>
      <c r="I43" s="13"/>
    </row>
    <row r="44" spans="2:11">
      <c r="B44" s="2175" t="s">
        <v>140</v>
      </c>
      <c r="C44" s="2175"/>
      <c r="D44" s="2175"/>
      <c r="E44" s="8">
        <v>1</v>
      </c>
      <c r="F44" s="8">
        <f>IFERROR('Weekly Progress Report'!$N$22,1)</f>
        <v>1.2750341668065703</v>
      </c>
      <c r="G44" s="11" t="s">
        <v>41</v>
      </c>
      <c r="H44" s="12"/>
      <c r="I44" s="13"/>
    </row>
    <row r="45" spans="2:11">
      <c r="B45" s="2170" t="s">
        <v>651</v>
      </c>
      <c r="C45" s="2170"/>
      <c r="D45" s="2170"/>
      <c r="E45" s="8">
        <v>1</v>
      </c>
      <c r="F45" s="8">
        <f>IFERROR(('Weekly Progress Report'!G84+'Weekly Progress Report'!H84)/'Weekly Progress Report'!F84,1)</f>
        <v>1</v>
      </c>
      <c r="G45" s="11" t="s">
        <v>41</v>
      </c>
      <c r="H45" s="12"/>
      <c r="I45" s="13"/>
      <c r="K45">
        <f>12/20</f>
        <v>0.6</v>
      </c>
    </row>
    <row r="46" spans="2:11">
      <c r="B46" s="2170" t="s">
        <v>34</v>
      </c>
      <c r="C46" s="2170"/>
      <c r="D46" s="2170"/>
      <c r="E46" s="8">
        <v>1</v>
      </c>
      <c r="F46" s="8">
        <f>IFERROR('Weekly Progress Report'!N92/'Weekly Progress Report'!M92,1)</f>
        <v>2.5390070921985815</v>
      </c>
      <c r="G46" s="11" t="s">
        <v>41</v>
      </c>
      <c r="H46" s="12"/>
      <c r="I46" s="13"/>
    </row>
    <row r="47" spans="2:11">
      <c r="B47" s="2170" t="s">
        <v>652</v>
      </c>
      <c r="C47" s="2170"/>
      <c r="D47" s="2170"/>
      <c r="E47" s="8">
        <v>1</v>
      </c>
      <c r="F47" s="8">
        <f>IFERROR('Weekly Progress Report'!U92/'Weekly Progress Report'!T92,1)</f>
        <v>1.368421052631579</v>
      </c>
      <c r="G47" s="11" t="s">
        <v>41</v>
      </c>
      <c r="H47" s="264"/>
      <c r="I47" s="265"/>
    </row>
    <row r="48" spans="2:11">
      <c r="B48" s="2170" t="s">
        <v>35</v>
      </c>
      <c r="C48" s="2170"/>
      <c r="D48" s="2170"/>
      <c r="E48" s="8">
        <v>1</v>
      </c>
      <c r="F48" s="8">
        <f>IFERROR('Weekly Progress Report'!R70/'Weekly Progress Report'!R68,1)</f>
        <v>0.79061197539954897</v>
      </c>
      <c r="G48" s="11" t="s">
        <v>41</v>
      </c>
      <c r="H48" s="12"/>
      <c r="I48" s="13"/>
    </row>
    <row r="49" spans="2:9">
      <c r="B49" s="2170" t="s">
        <v>36</v>
      </c>
      <c r="C49" s="2170"/>
      <c r="D49" s="2170"/>
      <c r="E49" s="8">
        <v>1</v>
      </c>
      <c r="F49" s="8">
        <f>+'HSE-Stat'!J22</f>
        <v>0.86853448275862155</v>
      </c>
      <c r="G49" s="11" t="s">
        <v>41</v>
      </c>
      <c r="H49" s="12"/>
      <c r="I49" s="13"/>
    </row>
    <row r="50" spans="2:9">
      <c r="B50" s="2170" t="s">
        <v>37</v>
      </c>
      <c r="C50" s="2170"/>
      <c r="D50" s="2170"/>
      <c r="E50" s="8">
        <v>1</v>
      </c>
      <c r="F50" s="8" t="e">
        <f>+#REF!</f>
        <v>#REF!</v>
      </c>
      <c r="G50" s="11" t="s">
        <v>41</v>
      </c>
      <c r="H50" s="12"/>
      <c r="I50" s="13"/>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vt:i4>
      </vt:variant>
    </vt:vector>
  </HeadingPairs>
  <TitlesOfParts>
    <vt:vector size="39" baseType="lpstr">
      <vt:lpstr>DB</vt:lpstr>
      <vt:lpstr>Procurement (2)</vt:lpstr>
      <vt:lpstr>Weekly Progress Report</vt:lpstr>
      <vt:lpstr>General Information</vt:lpstr>
      <vt:lpstr>Weekly Photos</vt:lpstr>
      <vt:lpstr>Progress</vt:lpstr>
      <vt:lpstr>FIR Summary</vt:lpstr>
      <vt:lpstr>Quality</vt:lpstr>
      <vt:lpstr>Quality-Stat</vt:lpstr>
      <vt:lpstr>HSE</vt:lpstr>
      <vt:lpstr>HSE-Stat</vt:lpstr>
      <vt:lpstr>Major Quantities</vt:lpstr>
      <vt:lpstr>Risk Register</vt:lpstr>
      <vt:lpstr>CCO</vt:lpstr>
      <vt:lpstr>Invoice Log</vt:lpstr>
      <vt:lpstr>Procurement</vt:lpstr>
      <vt:lpstr>Issues</vt:lpstr>
      <vt:lpstr>Manpower</vt:lpstr>
      <vt:lpstr>Milestones</vt:lpstr>
      <vt:lpstr>Schedule</vt:lpstr>
      <vt:lpstr>EV-Chart Data</vt:lpstr>
      <vt:lpstr>Physical-Chart Data</vt:lpstr>
      <vt:lpstr>Testing</vt:lpstr>
      <vt:lpstr>CONCULUSTION</vt:lpstr>
      <vt:lpstr>LOOK AHEAD</vt:lpstr>
      <vt:lpstr>Codes</vt:lpstr>
      <vt:lpstr>'FIR Summary'!Print_Area</vt:lpstr>
      <vt:lpstr>HSE!Print_Area</vt:lpstr>
      <vt:lpstr>'Invoice Log'!Print_Area</vt:lpstr>
      <vt:lpstr>Manpower!Print_Area</vt:lpstr>
      <vt:lpstr>Procurement!Print_Area</vt:lpstr>
      <vt:lpstr>'Procurement (2)'!Print_Area</vt:lpstr>
      <vt:lpstr>Progress!Print_Area</vt:lpstr>
      <vt:lpstr>Quality!Print_Area</vt:lpstr>
      <vt:lpstr>'Weekly Progress Report'!Print_Area</vt:lpstr>
      <vt:lpstr>Issues!Print_Titles</vt:lpstr>
      <vt:lpstr>Procurement!Print_Titles</vt:lpstr>
      <vt:lpstr>'Procurement (2)'!Print_Titles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ahmed hany</cp:lastModifiedBy>
  <cp:lastPrinted>2026-10-10T08:38:46Z</cp:lastPrinted>
  <dcterms:created xsi:type="dcterms:W3CDTF">2014-11-10T09:45:29Z</dcterms:created>
  <dcterms:modified xsi:type="dcterms:W3CDTF">2026-10-13T07:17:13Z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