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D:\3.Weekly Progress Reports - West Region\37.WPR-13Oct2026\JDH1-02-003\JDH1-02-003 -ENJ-WPR-047-13-10-2026\"/>
    </mc:Choice>
  </mc:AlternateContent>
  <xr:revisionPtr revIDLastSave="0" documentId="13_ncr:1_{552A9563-2B44-4AC5-84B5-D09C1004D040}" xr6:coauthVersionLast="47" xr6:coauthVersionMax="47" xr10:uidLastSave="{00000000-0000-0000-0000-000000000000}"/>
  <bookViews>
    <workbookView xWindow="-108" yWindow="-108" windowWidth="23256" windowHeight="13896" tabRatio="835" firstSheet="3" activeTab="3" xr2:uid="{00000000-000D-0000-FFFF-FFFF00000000}"/>
  </bookViews>
  <sheets>
    <sheet name="Weekly Progress Report" sheetId="1" r:id="rId1"/>
    <sheet name="General Information" sheetId="21" r:id="rId2"/>
    <sheet name="Progress" sheetId="31" r:id="rId3"/>
    <sheet name="Weekly Photos" sheetId="34" r:id="rId4"/>
    <sheet name="Major Quantities" sheetId="25" r:id="rId5"/>
    <sheet name="Quality  " sheetId="100" r:id="rId6"/>
    <sheet name="Quality-Stat  " sheetId="101" r:id="rId7"/>
    <sheet name="HSE" sheetId="102" r:id="rId8"/>
    <sheet name="HSE-Stat " sheetId="103" r:id="rId9"/>
    <sheet name="Invoice Log" sheetId="12" r:id="rId10"/>
    <sheet name="Invoice Ammount FIR" sheetId="39" r:id="rId11"/>
    <sheet name="CCO" sheetId="23" r:id="rId12"/>
    <sheet name="Procurement" sheetId="76" r:id="rId13"/>
    <sheet name="Issues" sheetId="24" r:id="rId14"/>
    <sheet name="Milestones" sheetId="19" r:id="rId15"/>
    <sheet name="EV-Chart Data" sheetId="2" r:id="rId16"/>
    <sheet name="Physical-Chart Data" sheetId="11" r:id="rId17"/>
    <sheet name="LOOK AHEAD " sheetId="73" r:id="rId18"/>
    <sheet name="Schedule" sheetId="27" r:id="rId19"/>
    <sheet name="Manpower" sheetId="6" r:id="rId20"/>
    <sheet name="Conclusion" sheetId="74" r:id="rId21"/>
    <sheet name="Testing" sheetId="32" r:id="rId22"/>
    <sheet name="Codes" sheetId="9" r:id="rId23"/>
    <sheet name="Kutools_Chart" sheetId="7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___________ccr1" localSheetId="20" hidden="1">{#N/A,#N/A,TRUE,"Cover";#N/A,#N/A,TRUE,"Conts";#N/A,#N/A,TRUE,"VOS";#N/A,#N/A,TRUE,"Warrington";#N/A,#N/A,TRUE,"Widnes"}</definedName>
    <definedName name="_____________ccr1" localSheetId="7" hidden="1">{#N/A,#N/A,TRUE,"Cover";#N/A,#N/A,TRUE,"Conts";#N/A,#N/A,TRUE,"VOS";#N/A,#N/A,TRUE,"Warrington";#N/A,#N/A,TRUE,"Widnes"}</definedName>
    <definedName name="_____________ccr1" localSheetId="8" hidden="1">{#N/A,#N/A,TRUE,"Cover";#N/A,#N/A,TRUE,"Conts";#N/A,#N/A,TRUE,"VOS";#N/A,#N/A,TRUE,"Warrington";#N/A,#N/A,TRUE,"Widnes"}</definedName>
    <definedName name="_____________ccr1" localSheetId="10" hidden="1">{#N/A,#N/A,TRUE,"Cover";#N/A,#N/A,TRUE,"Conts";#N/A,#N/A,TRUE,"VOS";#N/A,#N/A,TRUE,"Warrington";#N/A,#N/A,TRUE,"Widnes"}</definedName>
    <definedName name="_____________ccr1" localSheetId="12" hidden="1">{#N/A,#N/A,TRUE,"Cover";#N/A,#N/A,TRUE,"Conts";#N/A,#N/A,TRUE,"VOS";#N/A,#N/A,TRUE,"Warrington";#N/A,#N/A,TRUE,"Widnes"}</definedName>
    <definedName name="_____________ccr1" localSheetId="5" hidden="1">{#N/A,#N/A,TRUE,"Cover";#N/A,#N/A,TRUE,"Conts";#N/A,#N/A,TRUE,"VOS";#N/A,#N/A,TRUE,"Warrington";#N/A,#N/A,TRUE,"Widnes"}</definedName>
    <definedName name="_____________ccr1" localSheetId="6" hidden="1">{#N/A,#N/A,TRUE,"Cover";#N/A,#N/A,TRUE,"Conts";#N/A,#N/A,TRUE,"VOS";#N/A,#N/A,TRUE,"Warrington";#N/A,#N/A,TRUE,"Widnes"}</definedName>
    <definedName name="_____________ccr1" hidden="1">{#N/A,#N/A,TRUE,"Cover";#N/A,#N/A,TRUE,"Conts";#N/A,#N/A,TRUE,"VOS";#N/A,#N/A,TRUE,"Warrington";#N/A,#N/A,TRUE,"Widnes"}</definedName>
    <definedName name="___________ccr1" localSheetId="20" hidden="1">{#N/A,#N/A,TRUE,"Cover";#N/A,#N/A,TRUE,"Conts";#N/A,#N/A,TRUE,"VOS";#N/A,#N/A,TRUE,"Warrington";#N/A,#N/A,TRUE,"Widnes"}</definedName>
    <definedName name="___________ccr1" localSheetId="7" hidden="1">{#N/A,#N/A,TRUE,"Cover";#N/A,#N/A,TRUE,"Conts";#N/A,#N/A,TRUE,"VOS";#N/A,#N/A,TRUE,"Warrington";#N/A,#N/A,TRUE,"Widnes"}</definedName>
    <definedName name="___________ccr1" localSheetId="8" hidden="1">{#N/A,#N/A,TRUE,"Cover";#N/A,#N/A,TRUE,"Conts";#N/A,#N/A,TRUE,"VOS";#N/A,#N/A,TRUE,"Warrington";#N/A,#N/A,TRUE,"Widnes"}</definedName>
    <definedName name="___________ccr1" localSheetId="10" hidden="1">{#N/A,#N/A,TRUE,"Cover";#N/A,#N/A,TRUE,"Conts";#N/A,#N/A,TRUE,"VOS";#N/A,#N/A,TRUE,"Warrington";#N/A,#N/A,TRUE,"Widnes"}</definedName>
    <definedName name="___________ccr1" localSheetId="12" hidden="1">{#N/A,#N/A,TRUE,"Cover";#N/A,#N/A,TRUE,"Conts";#N/A,#N/A,TRUE,"VOS";#N/A,#N/A,TRUE,"Warrington";#N/A,#N/A,TRUE,"Widnes"}</definedName>
    <definedName name="___________ccr1" localSheetId="5" hidden="1">{#N/A,#N/A,TRUE,"Cover";#N/A,#N/A,TRUE,"Conts";#N/A,#N/A,TRUE,"VOS";#N/A,#N/A,TRUE,"Warrington";#N/A,#N/A,TRUE,"Widnes"}</definedName>
    <definedName name="___________ccr1" localSheetId="6" hidden="1">{#N/A,#N/A,TRUE,"Cover";#N/A,#N/A,TRUE,"Conts";#N/A,#N/A,TRUE,"VOS";#N/A,#N/A,TRUE,"Warrington";#N/A,#N/A,TRUE,"Widnes"}</definedName>
    <definedName name="___________ccr1" hidden="1">{#N/A,#N/A,TRUE,"Cover";#N/A,#N/A,TRUE,"Conts";#N/A,#N/A,TRUE,"VOS";#N/A,#N/A,TRUE,"Warrington";#N/A,#N/A,TRUE,"Widnes"}</definedName>
    <definedName name="__________ccr1" localSheetId="20" hidden="1">{#N/A,#N/A,TRUE,"Cover";#N/A,#N/A,TRUE,"Conts";#N/A,#N/A,TRUE,"VOS";#N/A,#N/A,TRUE,"Warrington";#N/A,#N/A,TRUE,"Widnes"}</definedName>
    <definedName name="__________ccr1" localSheetId="7" hidden="1">{#N/A,#N/A,TRUE,"Cover";#N/A,#N/A,TRUE,"Conts";#N/A,#N/A,TRUE,"VOS";#N/A,#N/A,TRUE,"Warrington";#N/A,#N/A,TRUE,"Widnes"}</definedName>
    <definedName name="__________ccr1" localSheetId="8" hidden="1">{#N/A,#N/A,TRUE,"Cover";#N/A,#N/A,TRUE,"Conts";#N/A,#N/A,TRUE,"VOS";#N/A,#N/A,TRUE,"Warrington";#N/A,#N/A,TRUE,"Widnes"}</definedName>
    <definedName name="__________ccr1" localSheetId="10" hidden="1">{#N/A,#N/A,TRUE,"Cover";#N/A,#N/A,TRUE,"Conts";#N/A,#N/A,TRUE,"VOS";#N/A,#N/A,TRUE,"Warrington";#N/A,#N/A,TRUE,"Widnes"}</definedName>
    <definedName name="__________ccr1" localSheetId="12" hidden="1">{#N/A,#N/A,TRUE,"Cover";#N/A,#N/A,TRUE,"Conts";#N/A,#N/A,TRUE,"VOS";#N/A,#N/A,TRUE,"Warrington";#N/A,#N/A,TRUE,"Widnes"}</definedName>
    <definedName name="__________ccr1" localSheetId="5" hidden="1">{#N/A,#N/A,TRUE,"Cover";#N/A,#N/A,TRUE,"Conts";#N/A,#N/A,TRUE,"VOS";#N/A,#N/A,TRUE,"Warrington";#N/A,#N/A,TRUE,"Widnes"}</definedName>
    <definedName name="__________ccr1" localSheetId="6" hidden="1">{#N/A,#N/A,TRUE,"Cover";#N/A,#N/A,TRUE,"Conts";#N/A,#N/A,TRUE,"VOS";#N/A,#N/A,TRUE,"Warrington";#N/A,#N/A,TRUE,"Widnes"}</definedName>
    <definedName name="__________ccr1" hidden="1">{#N/A,#N/A,TRUE,"Cover";#N/A,#N/A,TRUE,"Conts";#N/A,#N/A,TRUE,"VOS";#N/A,#N/A,TRUE,"Warrington";#N/A,#N/A,TRUE,"Widnes"}</definedName>
    <definedName name="_________ccr1" localSheetId="20" hidden="1">{#N/A,#N/A,TRUE,"Cover";#N/A,#N/A,TRUE,"Conts";#N/A,#N/A,TRUE,"VOS";#N/A,#N/A,TRUE,"Warrington";#N/A,#N/A,TRUE,"Widnes"}</definedName>
    <definedName name="_________ccr1" localSheetId="7" hidden="1">{#N/A,#N/A,TRUE,"Cover";#N/A,#N/A,TRUE,"Conts";#N/A,#N/A,TRUE,"VOS";#N/A,#N/A,TRUE,"Warrington";#N/A,#N/A,TRUE,"Widnes"}</definedName>
    <definedName name="_________ccr1" localSheetId="8" hidden="1">{#N/A,#N/A,TRUE,"Cover";#N/A,#N/A,TRUE,"Conts";#N/A,#N/A,TRUE,"VOS";#N/A,#N/A,TRUE,"Warrington";#N/A,#N/A,TRUE,"Widnes"}</definedName>
    <definedName name="_________ccr1" localSheetId="10" hidden="1">{#N/A,#N/A,TRUE,"Cover";#N/A,#N/A,TRUE,"Conts";#N/A,#N/A,TRUE,"VOS";#N/A,#N/A,TRUE,"Warrington";#N/A,#N/A,TRUE,"Widnes"}</definedName>
    <definedName name="_________ccr1" localSheetId="12" hidden="1">{#N/A,#N/A,TRUE,"Cover";#N/A,#N/A,TRUE,"Conts";#N/A,#N/A,TRUE,"VOS";#N/A,#N/A,TRUE,"Warrington";#N/A,#N/A,TRUE,"Widnes"}</definedName>
    <definedName name="_________ccr1" localSheetId="5" hidden="1">{#N/A,#N/A,TRUE,"Cover";#N/A,#N/A,TRUE,"Conts";#N/A,#N/A,TRUE,"VOS";#N/A,#N/A,TRUE,"Warrington";#N/A,#N/A,TRUE,"Widnes"}</definedName>
    <definedName name="_________ccr1" localSheetId="6" hidden="1">{#N/A,#N/A,TRUE,"Cover";#N/A,#N/A,TRUE,"Conts";#N/A,#N/A,TRUE,"VOS";#N/A,#N/A,TRUE,"Warrington";#N/A,#N/A,TRUE,"Widnes"}</definedName>
    <definedName name="_________ccr1" hidden="1">{#N/A,#N/A,TRUE,"Cover";#N/A,#N/A,TRUE,"Conts";#N/A,#N/A,TRUE,"VOS";#N/A,#N/A,TRUE,"Warrington";#N/A,#N/A,TRUE,"Widnes"}</definedName>
    <definedName name="________ccr1" localSheetId="20" hidden="1">{#N/A,#N/A,TRUE,"Cover";#N/A,#N/A,TRUE,"Conts";#N/A,#N/A,TRUE,"VOS";#N/A,#N/A,TRUE,"Warrington";#N/A,#N/A,TRUE,"Widnes"}</definedName>
    <definedName name="________ccr1" localSheetId="7" hidden="1">{#N/A,#N/A,TRUE,"Cover";#N/A,#N/A,TRUE,"Conts";#N/A,#N/A,TRUE,"VOS";#N/A,#N/A,TRUE,"Warrington";#N/A,#N/A,TRUE,"Widnes"}</definedName>
    <definedName name="________ccr1" localSheetId="8" hidden="1">{#N/A,#N/A,TRUE,"Cover";#N/A,#N/A,TRUE,"Conts";#N/A,#N/A,TRUE,"VOS";#N/A,#N/A,TRUE,"Warrington";#N/A,#N/A,TRUE,"Widnes"}</definedName>
    <definedName name="________ccr1" localSheetId="10" hidden="1">{#N/A,#N/A,TRUE,"Cover";#N/A,#N/A,TRUE,"Conts";#N/A,#N/A,TRUE,"VOS";#N/A,#N/A,TRUE,"Warrington";#N/A,#N/A,TRUE,"Widnes"}</definedName>
    <definedName name="________ccr1" localSheetId="12" hidden="1">{#N/A,#N/A,TRUE,"Cover";#N/A,#N/A,TRUE,"Conts";#N/A,#N/A,TRUE,"VOS";#N/A,#N/A,TRUE,"Warrington";#N/A,#N/A,TRUE,"Widnes"}</definedName>
    <definedName name="________ccr1" localSheetId="5" hidden="1">{#N/A,#N/A,TRUE,"Cover";#N/A,#N/A,TRUE,"Conts";#N/A,#N/A,TRUE,"VOS";#N/A,#N/A,TRUE,"Warrington";#N/A,#N/A,TRUE,"Widnes"}</definedName>
    <definedName name="________ccr1" localSheetId="6" hidden="1">{#N/A,#N/A,TRUE,"Cover";#N/A,#N/A,TRUE,"Conts";#N/A,#N/A,TRUE,"VOS";#N/A,#N/A,TRUE,"Warrington";#N/A,#N/A,TRUE,"Widnes"}</definedName>
    <definedName name="________ccr1" hidden="1">{#N/A,#N/A,TRUE,"Cover";#N/A,#N/A,TRUE,"Conts";#N/A,#N/A,TRUE,"VOS";#N/A,#N/A,TRUE,"Warrington";#N/A,#N/A,TRUE,"Widnes"}</definedName>
    <definedName name="_______ccr1" localSheetId="20" hidden="1">{#N/A,#N/A,TRUE,"Cover";#N/A,#N/A,TRUE,"Conts";#N/A,#N/A,TRUE,"VOS";#N/A,#N/A,TRUE,"Warrington";#N/A,#N/A,TRUE,"Widnes"}</definedName>
    <definedName name="_______ccr1" localSheetId="7" hidden="1">{#N/A,#N/A,TRUE,"Cover";#N/A,#N/A,TRUE,"Conts";#N/A,#N/A,TRUE,"VOS";#N/A,#N/A,TRUE,"Warrington";#N/A,#N/A,TRUE,"Widnes"}</definedName>
    <definedName name="_______ccr1" localSheetId="8" hidden="1">{#N/A,#N/A,TRUE,"Cover";#N/A,#N/A,TRUE,"Conts";#N/A,#N/A,TRUE,"VOS";#N/A,#N/A,TRUE,"Warrington";#N/A,#N/A,TRUE,"Widnes"}</definedName>
    <definedName name="_______ccr1" localSheetId="10" hidden="1">{#N/A,#N/A,TRUE,"Cover";#N/A,#N/A,TRUE,"Conts";#N/A,#N/A,TRUE,"VOS";#N/A,#N/A,TRUE,"Warrington";#N/A,#N/A,TRUE,"Widnes"}</definedName>
    <definedName name="_______ccr1" localSheetId="12" hidden="1">{#N/A,#N/A,TRUE,"Cover";#N/A,#N/A,TRUE,"Conts";#N/A,#N/A,TRUE,"VOS";#N/A,#N/A,TRUE,"Warrington";#N/A,#N/A,TRUE,"Widnes"}</definedName>
    <definedName name="_______ccr1" localSheetId="5" hidden="1">{#N/A,#N/A,TRUE,"Cover";#N/A,#N/A,TRUE,"Conts";#N/A,#N/A,TRUE,"VOS";#N/A,#N/A,TRUE,"Warrington";#N/A,#N/A,TRUE,"Widnes"}</definedName>
    <definedName name="_______ccr1" localSheetId="6" hidden="1">{#N/A,#N/A,TRUE,"Cover";#N/A,#N/A,TRUE,"Conts";#N/A,#N/A,TRUE,"VOS";#N/A,#N/A,TRUE,"Warrington";#N/A,#N/A,TRUE,"Widnes"}</definedName>
    <definedName name="_______ccr1" hidden="1">{#N/A,#N/A,TRUE,"Cover";#N/A,#N/A,TRUE,"Conts";#N/A,#N/A,TRUE,"VOS";#N/A,#N/A,TRUE,"Warrington";#N/A,#N/A,TRUE,"Widnes"}</definedName>
    <definedName name="______ccr1" localSheetId="20" hidden="1">{#N/A,#N/A,TRUE,"Cover";#N/A,#N/A,TRUE,"Conts";#N/A,#N/A,TRUE,"VOS";#N/A,#N/A,TRUE,"Warrington";#N/A,#N/A,TRUE,"Widnes"}</definedName>
    <definedName name="______ccr1" localSheetId="7" hidden="1">{#N/A,#N/A,TRUE,"Cover";#N/A,#N/A,TRUE,"Conts";#N/A,#N/A,TRUE,"VOS";#N/A,#N/A,TRUE,"Warrington";#N/A,#N/A,TRUE,"Widnes"}</definedName>
    <definedName name="______ccr1" localSheetId="8" hidden="1">{#N/A,#N/A,TRUE,"Cover";#N/A,#N/A,TRUE,"Conts";#N/A,#N/A,TRUE,"VOS";#N/A,#N/A,TRUE,"Warrington";#N/A,#N/A,TRUE,"Widnes"}</definedName>
    <definedName name="______ccr1" localSheetId="10" hidden="1">{#N/A,#N/A,TRUE,"Cover";#N/A,#N/A,TRUE,"Conts";#N/A,#N/A,TRUE,"VOS";#N/A,#N/A,TRUE,"Warrington";#N/A,#N/A,TRUE,"Widnes"}</definedName>
    <definedName name="______ccr1" localSheetId="12" hidden="1">{#N/A,#N/A,TRUE,"Cover";#N/A,#N/A,TRUE,"Conts";#N/A,#N/A,TRUE,"VOS";#N/A,#N/A,TRUE,"Warrington";#N/A,#N/A,TRUE,"Widnes"}</definedName>
    <definedName name="______ccr1" localSheetId="5" hidden="1">{#N/A,#N/A,TRUE,"Cover";#N/A,#N/A,TRUE,"Conts";#N/A,#N/A,TRUE,"VOS";#N/A,#N/A,TRUE,"Warrington";#N/A,#N/A,TRUE,"Widnes"}</definedName>
    <definedName name="______ccr1" localSheetId="6" hidden="1">{#N/A,#N/A,TRUE,"Cover";#N/A,#N/A,TRUE,"Conts";#N/A,#N/A,TRUE,"VOS";#N/A,#N/A,TRUE,"Warrington";#N/A,#N/A,TRUE,"Widnes"}</definedName>
    <definedName name="______ccr1" hidden="1">{#N/A,#N/A,TRUE,"Cover";#N/A,#N/A,TRUE,"Conts";#N/A,#N/A,TRUE,"VOS";#N/A,#N/A,TRUE,"Warrington";#N/A,#N/A,TRUE,"Widnes"}</definedName>
    <definedName name="_____ab1" localSheetId="20"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5" hidden="1">{#N/A,#N/A,FALSE,"SumD";#N/A,#N/A,FALSE,"ElecD";#N/A,#N/A,FALSE,"MechD";#N/A,#N/A,FALSE,"GeotD";#N/A,#N/A,FALSE,"PrcsD";#N/A,#N/A,FALSE,"TunnD";#N/A,#N/A,FALSE,"CivlD";#N/A,#N/A,FALSE,"NtwkD";#N/A,#N/A,FALSE,"EstgD";#N/A,#N/A,FALSE,"PEngD"}</definedName>
    <definedName name="_____ab1" localSheetId="6"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0"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0" hidden="1">{#N/A,#N/A,TRUE,"Cover";#N/A,#N/A,TRUE,"Conts";#N/A,#N/A,TRUE,"VOS";#N/A,#N/A,TRUE,"Warrington";#N/A,#N/A,TRUE,"Widnes"}</definedName>
    <definedName name="_____ccr1" localSheetId="7" hidden="1">{#N/A,#N/A,TRUE,"Cover";#N/A,#N/A,TRUE,"Conts";#N/A,#N/A,TRUE,"VOS";#N/A,#N/A,TRUE,"Warrington";#N/A,#N/A,TRUE,"Widnes"}</definedName>
    <definedName name="_____ccr1" localSheetId="8" hidden="1">{#N/A,#N/A,TRUE,"Cover";#N/A,#N/A,TRUE,"Conts";#N/A,#N/A,TRUE,"VOS";#N/A,#N/A,TRUE,"Warrington";#N/A,#N/A,TRUE,"Widnes"}</definedName>
    <definedName name="_____ccr1" localSheetId="10" hidden="1">{#N/A,#N/A,TRUE,"Cover";#N/A,#N/A,TRUE,"Conts";#N/A,#N/A,TRUE,"VOS";#N/A,#N/A,TRUE,"Warrington";#N/A,#N/A,TRUE,"Widnes"}</definedName>
    <definedName name="_____ccr1" localSheetId="12" hidden="1">{#N/A,#N/A,TRUE,"Cover";#N/A,#N/A,TRUE,"Conts";#N/A,#N/A,TRUE,"VOS";#N/A,#N/A,TRUE,"Warrington";#N/A,#N/A,TRUE,"Widnes"}</definedName>
    <definedName name="_____ccr1" localSheetId="5" hidden="1">{#N/A,#N/A,TRUE,"Cover";#N/A,#N/A,TRUE,"Conts";#N/A,#N/A,TRUE,"VOS";#N/A,#N/A,TRUE,"Warrington";#N/A,#N/A,TRUE,"Widnes"}</definedName>
    <definedName name="_____ccr1" localSheetId="6" hidden="1">{#N/A,#N/A,TRUE,"Cover";#N/A,#N/A,TRUE,"Conts";#N/A,#N/A,TRUE,"VOS";#N/A,#N/A,TRUE,"Warrington";#N/A,#N/A,TRUE,"Widnes"}</definedName>
    <definedName name="_____ccr1" hidden="1">{#N/A,#N/A,TRUE,"Cover";#N/A,#N/A,TRUE,"Conts";#N/A,#N/A,TRUE,"VOS";#N/A,#N/A,TRUE,"Warrington";#N/A,#N/A,TRUE,"Widnes"}</definedName>
    <definedName name="_____old3" localSheetId="20"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5" hidden="1">{#N/A,#N/A,FALSE,"Summary";#N/A,#N/A,FALSE,"3TJ";#N/A,#N/A,FALSE,"3TN";#N/A,#N/A,FALSE,"3TP";#N/A,#N/A,FALSE,"3SJ";#N/A,#N/A,FALSE,"3CJ";#N/A,#N/A,FALSE,"3CN";#N/A,#N/A,FALSE,"3CP";#N/A,#N/A,FALSE,"3A"}</definedName>
    <definedName name="_____old3" localSheetId="6"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0"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0"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0"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5" hidden="1">{#N/A,#N/A,FALSE,"SumD";#N/A,#N/A,FALSE,"ElecD";#N/A,#N/A,FALSE,"MechD";#N/A,#N/A,FALSE,"GeotD";#N/A,#N/A,FALSE,"PrcsD";#N/A,#N/A,FALSE,"TunnD";#N/A,#N/A,FALSE,"CivlD";#N/A,#N/A,FALSE,"NtwkD";#N/A,#N/A,FALSE,"EstgD";#N/A,#N/A,FALSE,"PEngD"}</definedName>
    <definedName name="____ab1" localSheetId="6"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0"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0" hidden="1">{#N/A,#N/A,TRUE,"Cover";#N/A,#N/A,TRUE,"Conts";#N/A,#N/A,TRUE,"VOS";#N/A,#N/A,TRUE,"Warrington";#N/A,#N/A,TRUE,"Widnes"}</definedName>
    <definedName name="____ccr1" localSheetId="7" hidden="1">{#N/A,#N/A,TRUE,"Cover";#N/A,#N/A,TRUE,"Conts";#N/A,#N/A,TRUE,"VOS";#N/A,#N/A,TRUE,"Warrington";#N/A,#N/A,TRUE,"Widnes"}</definedName>
    <definedName name="____ccr1" localSheetId="8" hidden="1">{#N/A,#N/A,TRUE,"Cover";#N/A,#N/A,TRUE,"Conts";#N/A,#N/A,TRUE,"VOS";#N/A,#N/A,TRUE,"Warrington";#N/A,#N/A,TRUE,"Widnes"}</definedName>
    <definedName name="____ccr1" localSheetId="10" hidden="1">{#N/A,#N/A,TRUE,"Cover";#N/A,#N/A,TRUE,"Conts";#N/A,#N/A,TRUE,"VOS";#N/A,#N/A,TRUE,"Warrington";#N/A,#N/A,TRUE,"Widnes"}</definedName>
    <definedName name="____ccr1" localSheetId="12" hidden="1">{#N/A,#N/A,TRUE,"Cover";#N/A,#N/A,TRUE,"Conts";#N/A,#N/A,TRUE,"VOS";#N/A,#N/A,TRUE,"Warrington";#N/A,#N/A,TRUE,"Widnes"}</definedName>
    <definedName name="____ccr1" localSheetId="5" hidden="1">{#N/A,#N/A,TRUE,"Cover";#N/A,#N/A,TRUE,"Conts";#N/A,#N/A,TRUE,"VOS";#N/A,#N/A,TRUE,"Warrington";#N/A,#N/A,TRUE,"Widnes"}</definedName>
    <definedName name="____ccr1" localSheetId="6" hidden="1">{#N/A,#N/A,TRUE,"Cover";#N/A,#N/A,TRUE,"Conts";#N/A,#N/A,TRUE,"VOS";#N/A,#N/A,TRUE,"Warrington";#N/A,#N/A,TRUE,"Widnes"}</definedName>
    <definedName name="____ccr1" hidden="1">{#N/A,#N/A,TRUE,"Cover";#N/A,#N/A,TRUE,"Conts";#N/A,#N/A,TRUE,"VOS";#N/A,#N/A,TRUE,"Warrington";#N/A,#N/A,TRUE,"Widnes"}</definedName>
    <definedName name="____ccr2" localSheetId="20" hidden="1">{#N/A,#N/A,TRUE,"Cover";#N/A,#N/A,TRUE,"Conts";#N/A,#N/A,TRUE,"VOS";#N/A,#N/A,TRUE,"Warrington";#N/A,#N/A,TRUE,"Widnes"}</definedName>
    <definedName name="____ccr2" localSheetId="7" hidden="1">{#N/A,#N/A,TRUE,"Cover";#N/A,#N/A,TRUE,"Conts";#N/A,#N/A,TRUE,"VOS";#N/A,#N/A,TRUE,"Warrington";#N/A,#N/A,TRUE,"Widnes"}</definedName>
    <definedName name="____ccr2" localSheetId="8" hidden="1">{#N/A,#N/A,TRUE,"Cover";#N/A,#N/A,TRUE,"Conts";#N/A,#N/A,TRUE,"VOS";#N/A,#N/A,TRUE,"Warrington";#N/A,#N/A,TRUE,"Widnes"}</definedName>
    <definedName name="____ccr2" localSheetId="10" hidden="1">{#N/A,#N/A,TRUE,"Cover";#N/A,#N/A,TRUE,"Conts";#N/A,#N/A,TRUE,"VOS";#N/A,#N/A,TRUE,"Warrington";#N/A,#N/A,TRUE,"Widnes"}</definedName>
    <definedName name="____ccr2" localSheetId="12" hidden="1">{#N/A,#N/A,TRUE,"Cover";#N/A,#N/A,TRUE,"Conts";#N/A,#N/A,TRUE,"VOS";#N/A,#N/A,TRUE,"Warrington";#N/A,#N/A,TRUE,"Widnes"}</definedName>
    <definedName name="____ccr2" localSheetId="5" hidden="1">{#N/A,#N/A,TRUE,"Cover";#N/A,#N/A,TRUE,"Conts";#N/A,#N/A,TRUE,"VOS";#N/A,#N/A,TRUE,"Warrington";#N/A,#N/A,TRUE,"Widnes"}</definedName>
    <definedName name="____ccr2" localSheetId="6" hidden="1">{#N/A,#N/A,TRUE,"Cover";#N/A,#N/A,TRUE,"Conts";#N/A,#N/A,TRUE,"VOS";#N/A,#N/A,TRUE,"Warrington";#N/A,#N/A,TRUE,"Widnes"}</definedName>
    <definedName name="____ccr2" hidden="1">{#N/A,#N/A,TRUE,"Cover";#N/A,#N/A,TRUE,"Conts";#N/A,#N/A,TRUE,"VOS";#N/A,#N/A,TRUE,"Warrington";#N/A,#N/A,TRUE,"Widnes"}</definedName>
    <definedName name="____old3" localSheetId="20"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5" hidden="1">{#N/A,#N/A,FALSE,"Summary";#N/A,#N/A,FALSE,"3TJ";#N/A,#N/A,FALSE,"3TN";#N/A,#N/A,FALSE,"3TP";#N/A,#N/A,FALSE,"3SJ";#N/A,#N/A,FALSE,"3CJ";#N/A,#N/A,FALSE,"3CN";#N/A,#N/A,FALSE,"3CP";#N/A,#N/A,FALSE,"3A"}</definedName>
    <definedName name="____old3" localSheetId="6"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0"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0"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0"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5" hidden="1">{#N/A,#N/A,FALSE,"SumD";#N/A,#N/A,FALSE,"ElecD";#N/A,#N/A,FALSE,"MechD";#N/A,#N/A,FALSE,"GeotD";#N/A,#N/A,FALSE,"PrcsD";#N/A,#N/A,FALSE,"TunnD";#N/A,#N/A,FALSE,"CivlD";#N/A,#N/A,FALSE,"NtwkD";#N/A,#N/A,FALSE,"EstgD";#N/A,#N/A,FALSE,"PEngD"}</definedName>
    <definedName name="___ab1" localSheetId="6"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0"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0" hidden="1">{#N/A,#N/A,TRUE,"Cover";#N/A,#N/A,TRUE,"Conts";#N/A,#N/A,TRUE,"VOS";#N/A,#N/A,TRUE,"Warrington";#N/A,#N/A,TRUE,"Widnes"}</definedName>
    <definedName name="___ccr1" localSheetId="7" hidden="1">{#N/A,#N/A,TRUE,"Cover";#N/A,#N/A,TRUE,"Conts";#N/A,#N/A,TRUE,"VOS";#N/A,#N/A,TRUE,"Warrington";#N/A,#N/A,TRUE,"Widnes"}</definedName>
    <definedName name="___ccr1" localSheetId="8" hidden="1">{#N/A,#N/A,TRUE,"Cover";#N/A,#N/A,TRUE,"Conts";#N/A,#N/A,TRUE,"VOS";#N/A,#N/A,TRUE,"Warrington";#N/A,#N/A,TRUE,"Widnes"}</definedName>
    <definedName name="___ccr1" localSheetId="10" hidden="1">{#N/A,#N/A,TRUE,"Cover";#N/A,#N/A,TRUE,"Conts";#N/A,#N/A,TRUE,"VOS";#N/A,#N/A,TRUE,"Warrington";#N/A,#N/A,TRUE,"Widnes"}</definedName>
    <definedName name="___ccr1" localSheetId="12" hidden="1">{#N/A,#N/A,TRUE,"Cover";#N/A,#N/A,TRUE,"Conts";#N/A,#N/A,TRUE,"VOS";#N/A,#N/A,TRUE,"Warrington";#N/A,#N/A,TRUE,"Widnes"}</definedName>
    <definedName name="___ccr1" localSheetId="5" hidden="1">{#N/A,#N/A,TRUE,"Cover";#N/A,#N/A,TRUE,"Conts";#N/A,#N/A,TRUE,"VOS";#N/A,#N/A,TRUE,"Warrington";#N/A,#N/A,TRUE,"Widnes"}</definedName>
    <definedName name="___ccr1" localSheetId="6" hidden="1">{#N/A,#N/A,TRUE,"Cover";#N/A,#N/A,TRUE,"Conts";#N/A,#N/A,TRUE,"VOS";#N/A,#N/A,TRUE,"Warrington";#N/A,#N/A,TRUE,"Widnes"}</definedName>
    <definedName name="___ccr1" hidden="1">{#N/A,#N/A,TRUE,"Cover";#N/A,#N/A,TRUE,"Conts";#N/A,#N/A,TRUE,"VOS";#N/A,#N/A,TRUE,"Warrington";#N/A,#N/A,TRUE,"Widnes"}</definedName>
    <definedName name="___ccr2" localSheetId="20" hidden="1">{#N/A,#N/A,TRUE,"Cover";#N/A,#N/A,TRUE,"Conts";#N/A,#N/A,TRUE,"VOS";#N/A,#N/A,TRUE,"Warrington";#N/A,#N/A,TRUE,"Widnes"}</definedName>
    <definedName name="___ccr2" localSheetId="7" hidden="1">{#N/A,#N/A,TRUE,"Cover";#N/A,#N/A,TRUE,"Conts";#N/A,#N/A,TRUE,"VOS";#N/A,#N/A,TRUE,"Warrington";#N/A,#N/A,TRUE,"Widnes"}</definedName>
    <definedName name="___ccr2" localSheetId="8" hidden="1">{#N/A,#N/A,TRUE,"Cover";#N/A,#N/A,TRUE,"Conts";#N/A,#N/A,TRUE,"VOS";#N/A,#N/A,TRUE,"Warrington";#N/A,#N/A,TRUE,"Widnes"}</definedName>
    <definedName name="___ccr2" localSheetId="10" hidden="1">{#N/A,#N/A,TRUE,"Cover";#N/A,#N/A,TRUE,"Conts";#N/A,#N/A,TRUE,"VOS";#N/A,#N/A,TRUE,"Warrington";#N/A,#N/A,TRUE,"Widnes"}</definedName>
    <definedName name="___ccr2" localSheetId="12" hidden="1">{#N/A,#N/A,TRUE,"Cover";#N/A,#N/A,TRUE,"Conts";#N/A,#N/A,TRUE,"VOS";#N/A,#N/A,TRUE,"Warrington";#N/A,#N/A,TRUE,"Widnes"}</definedName>
    <definedName name="___ccr2" localSheetId="5" hidden="1">{#N/A,#N/A,TRUE,"Cover";#N/A,#N/A,TRUE,"Conts";#N/A,#N/A,TRUE,"VOS";#N/A,#N/A,TRUE,"Warrington";#N/A,#N/A,TRUE,"Widnes"}</definedName>
    <definedName name="___ccr2" localSheetId="6" hidden="1">{#N/A,#N/A,TRUE,"Cover";#N/A,#N/A,TRUE,"Conts";#N/A,#N/A,TRUE,"VOS";#N/A,#N/A,TRUE,"Warrington";#N/A,#N/A,TRUE,"Widnes"}</definedName>
    <definedName name="___ccr2" hidden="1">{#N/A,#N/A,TRUE,"Cover";#N/A,#N/A,TRUE,"Conts";#N/A,#N/A,TRUE,"VOS";#N/A,#N/A,TRUE,"Warrington";#N/A,#N/A,TRUE,"Widnes"}</definedName>
    <definedName name="___old3" localSheetId="20"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5" hidden="1">{#N/A,#N/A,FALSE,"Summary";#N/A,#N/A,FALSE,"3TJ";#N/A,#N/A,FALSE,"3TN";#N/A,#N/A,FALSE,"3TP";#N/A,#N/A,FALSE,"3SJ";#N/A,#N/A,FALSE,"3CJ";#N/A,#N/A,FALSE,"3CN";#N/A,#N/A,FALSE,"3CP";#N/A,#N/A,FALSE,"3A"}</definedName>
    <definedName name="___old3" localSheetId="6"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0"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0"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20" hidden="1">{#N/A,#N/A,TRUE,"Cover";#N/A,#N/A,TRUE,"Conts";#N/A,#N/A,TRUE,"VOS";#N/A,#N/A,TRUE,"Warrington";#N/A,#N/A,TRUE,"Widnes"}</definedName>
    <definedName name="__ccr1" localSheetId="7" hidden="1">{#N/A,#N/A,TRUE,"Cover";#N/A,#N/A,TRUE,"Conts";#N/A,#N/A,TRUE,"VOS";#N/A,#N/A,TRUE,"Warrington";#N/A,#N/A,TRUE,"Widnes"}</definedName>
    <definedName name="__ccr1" localSheetId="8" hidden="1">{#N/A,#N/A,TRUE,"Cover";#N/A,#N/A,TRUE,"Conts";#N/A,#N/A,TRUE,"VOS";#N/A,#N/A,TRUE,"Warrington";#N/A,#N/A,TRUE,"Widnes"}</definedName>
    <definedName name="__ccr1" localSheetId="10" hidden="1">{#N/A,#N/A,TRUE,"Cover";#N/A,#N/A,TRUE,"Conts";#N/A,#N/A,TRUE,"VOS";#N/A,#N/A,TRUE,"Warrington";#N/A,#N/A,TRUE,"Widnes"}</definedName>
    <definedName name="__ccr1" localSheetId="12" hidden="1">{#N/A,#N/A,TRUE,"Cover";#N/A,#N/A,TRUE,"Conts";#N/A,#N/A,TRUE,"VOS";#N/A,#N/A,TRUE,"Warrington";#N/A,#N/A,TRUE,"Widnes"}</definedName>
    <definedName name="__ccr1" localSheetId="5" hidden="1">{#N/A,#N/A,TRUE,"Cover";#N/A,#N/A,TRUE,"Conts";#N/A,#N/A,TRUE,"VOS";#N/A,#N/A,TRUE,"Warrington";#N/A,#N/A,TRUE,"Widnes"}</definedName>
    <definedName name="__ccr1" localSheetId="6" hidden="1">{#N/A,#N/A,TRUE,"Cover";#N/A,#N/A,TRUE,"Conts";#N/A,#N/A,TRUE,"VOS";#N/A,#N/A,TRUE,"Warrington";#N/A,#N/A,TRUE,"Widnes"}</definedName>
    <definedName name="__ccr1" hidden="1">{#N/A,#N/A,TRUE,"Cover";#N/A,#N/A,TRUE,"Conts";#N/A,#N/A,TRUE,"VOS";#N/A,#N/A,TRUE,"Warrington";#N/A,#N/A,TRUE,"Widnes"}</definedName>
    <definedName name="_1B.05.M.010.0010">#REF!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20"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5" hidden="1">{#N/A,#N/A,FALSE,"SumD";#N/A,#N/A,FALSE,"ElecD";#N/A,#N/A,FALSE,"MechD";#N/A,#N/A,FALSE,"GeotD";#N/A,#N/A,FALSE,"PrcsD";#N/A,#N/A,FALSE,"TunnD";#N/A,#N/A,FALSE,"CivlD";#N/A,#N/A,FALSE,"NtwkD";#N/A,#N/A,FALSE,"EstgD";#N/A,#N/A,FALSE,"PEngD"}</definedName>
    <definedName name="_ab1" localSheetId="6"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0"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0" hidden="1">{#N/A,#N/A,TRUE,"Cover";#N/A,#N/A,TRUE,"Conts";#N/A,#N/A,TRUE,"VOS";#N/A,#N/A,TRUE,"Warrington";#N/A,#N/A,TRUE,"Widnes"}</definedName>
    <definedName name="_ccr1" localSheetId="7" hidden="1">{#N/A,#N/A,TRUE,"Cover";#N/A,#N/A,TRUE,"Conts";#N/A,#N/A,TRUE,"VOS";#N/A,#N/A,TRUE,"Warrington";#N/A,#N/A,TRUE,"Widnes"}</definedName>
    <definedName name="_ccr1" localSheetId="8" hidden="1">{#N/A,#N/A,TRUE,"Cover";#N/A,#N/A,TRUE,"Conts";#N/A,#N/A,TRUE,"VOS";#N/A,#N/A,TRUE,"Warrington";#N/A,#N/A,TRUE,"Widnes"}</definedName>
    <definedName name="_ccr1" localSheetId="10" hidden="1">{#N/A,#N/A,TRUE,"Cover";#N/A,#N/A,TRUE,"Conts";#N/A,#N/A,TRUE,"VOS";#N/A,#N/A,TRUE,"Warrington";#N/A,#N/A,TRUE,"Widnes"}</definedName>
    <definedName name="_ccr1" localSheetId="12" hidden="1">{#N/A,#N/A,TRUE,"Cover";#N/A,#N/A,TRUE,"Conts";#N/A,#N/A,TRUE,"VOS";#N/A,#N/A,TRUE,"Warrington";#N/A,#N/A,TRUE,"Widnes"}</definedName>
    <definedName name="_ccr1" localSheetId="5" hidden="1">{#N/A,#N/A,TRUE,"Cover";#N/A,#N/A,TRUE,"Conts";#N/A,#N/A,TRUE,"VOS";#N/A,#N/A,TRUE,"Warrington";#N/A,#N/A,TRUE,"Widnes"}</definedName>
    <definedName name="_ccr1" localSheetId="6" hidden="1">{#N/A,#N/A,TRUE,"Cover";#N/A,#N/A,TRUE,"Conts";#N/A,#N/A,TRUE,"VOS";#N/A,#N/A,TRUE,"Warrington";#N/A,#N/A,TRUE,"Widnes"}</definedName>
    <definedName name="_ccr1" hidden="1">{#N/A,#N/A,TRUE,"Cover";#N/A,#N/A,TRUE,"Conts";#N/A,#N/A,TRUE,"VOS";#N/A,#N/A,TRUE,"Warrington";#N/A,#N/A,TRUE,"Widnes"}</definedName>
    <definedName name="_ccr2" localSheetId="20" hidden="1">{#N/A,#N/A,TRUE,"Cover";#N/A,#N/A,TRUE,"Conts";#N/A,#N/A,TRUE,"VOS";#N/A,#N/A,TRUE,"Warrington";#N/A,#N/A,TRUE,"Widnes"}</definedName>
    <definedName name="_ccr2" localSheetId="7" hidden="1">{#N/A,#N/A,TRUE,"Cover";#N/A,#N/A,TRUE,"Conts";#N/A,#N/A,TRUE,"VOS";#N/A,#N/A,TRUE,"Warrington";#N/A,#N/A,TRUE,"Widnes"}</definedName>
    <definedName name="_ccr2" localSheetId="8" hidden="1">{#N/A,#N/A,TRUE,"Cover";#N/A,#N/A,TRUE,"Conts";#N/A,#N/A,TRUE,"VOS";#N/A,#N/A,TRUE,"Warrington";#N/A,#N/A,TRUE,"Widnes"}</definedName>
    <definedName name="_ccr2" localSheetId="10" hidden="1">{#N/A,#N/A,TRUE,"Cover";#N/A,#N/A,TRUE,"Conts";#N/A,#N/A,TRUE,"VOS";#N/A,#N/A,TRUE,"Warrington";#N/A,#N/A,TRUE,"Widnes"}</definedName>
    <definedName name="_ccr2" localSheetId="12" hidden="1">{#N/A,#N/A,TRUE,"Cover";#N/A,#N/A,TRUE,"Conts";#N/A,#N/A,TRUE,"VOS";#N/A,#N/A,TRUE,"Warrington";#N/A,#N/A,TRUE,"Widnes"}</definedName>
    <definedName name="_ccr2" localSheetId="5" hidden="1">{#N/A,#N/A,TRUE,"Cover";#N/A,#N/A,TRUE,"Conts";#N/A,#N/A,TRUE,"VOS";#N/A,#N/A,TRUE,"Warrington";#N/A,#N/A,TRUE,"Widnes"}</definedName>
    <definedName name="_ccr2" localSheetId="6" hidden="1">{#N/A,#N/A,TRUE,"Cover";#N/A,#N/A,TRUE,"Conts";#N/A,#N/A,TRUE,"VOS";#N/A,#N/A,TRUE,"Warrington";#N/A,#N/A,TRUE,"Widnes"}</definedName>
    <definedName name="_ccr2" hidden="1">{#N/A,#N/A,TRUE,"Cover";#N/A,#N/A,TRUE,"Conts";#N/A,#N/A,TRUE,"VOS";#N/A,#N/A,TRUE,"Warrington";#N/A,#N/A,TRUE,"Widnes"}</definedName>
    <definedName name="_Dist_Values" hidden="1">#REF!</definedName>
    <definedName name="_Fill" hidden="1">[4]GRSummary!#REF!</definedName>
    <definedName name="_xlnm._FilterDatabase" localSheetId="10" hidden="1">#REF!</definedName>
    <definedName name="_xlnm._FilterDatabase" localSheetId="13" hidden="1">Issues!$B$10:$J$10</definedName>
    <definedName name="_xlnm._FilterDatabase" localSheetId="17" hidden="1">'LOOK AHEAD '!#REF!</definedName>
    <definedName name="_xlnm._FilterDatabase" localSheetId="14" hidden="1">Milestones!$B$44:$S$79</definedName>
    <definedName name="_xlnm._FilterDatabase" localSheetId="12" hidden="1">Procurement!$A$2:$WWC$86</definedName>
    <definedName name="_xlnm._FilterDatabase" hidden="1">#REF!</definedName>
    <definedName name="_jj300" localSheetId="10">#REF!</definedName>
    <definedName name="_jj300">#REF!</definedName>
    <definedName name="_Key1" localSheetId="10" hidden="1">#REF!</definedName>
    <definedName name="_Key1" hidden="1">#REF!</definedName>
    <definedName name="_Key2" localSheetId="10" hidden="1">'[5]LTR-2'!#REF!</definedName>
    <definedName name="_Key2" hidden="1">'[5]LTR-2'!#REF!</definedName>
    <definedName name="_old3" localSheetId="20"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5" hidden="1">{#N/A,#N/A,FALSE,"Summary";#N/A,#N/A,FALSE,"3TJ";#N/A,#N/A,FALSE,"3TN";#N/A,#N/A,FALSE,"3TP";#N/A,#N/A,FALSE,"3SJ";#N/A,#N/A,FALSE,"3CJ";#N/A,#N/A,FALSE,"3CN";#N/A,#N/A,FALSE,"3CP";#N/A,#N/A,FALSE,"3A"}</definedName>
    <definedName name="_old3" localSheetId="6"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[6]PriceSummary!#REF!</definedName>
    <definedName name="_Parse_Out" localSheetId="10" hidden="1">#REF!</definedName>
    <definedName name="_Parse_Out" hidden="1">#REF!</definedName>
    <definedName name="_Regression_Int" hidden="1">1</definedName>
    <definedName name="_Sort" localSheetId="10" hidden="1">#REF!</definedName>
    <definedName name="_Sort" hidden="1">#REF!</definedName>
    <definedName name="_WT" localSheetId="10">#REF!</definedName>
    <definedName name="_WT">#REF!</definedName>
    <definedName name="A" localSheetId="10">#REF!</definedName>
    <definedName name="A">#REF!</definedName>
    <definedName name="a\sdasdf" localSheetId="20" hidden="1">{#N/A,#N/A,TRUE,"Cover";#N/A,#N/A,TRUE,"Conts";#N/A,#N/A,TRUE,"VOS";#N/A,#N/A,TRUE,"Warrington";#N/A,#N/A,TRUE,"Widnes"}</definedName>
    <definedName name="a\sdasdf" localSheetId="7" hidden="1">{#N/A,#N/A,TRUE,"Cover";#N/A,#N/A,TRUE,"Conts";#N/A,#N/A,TRUE,"VOS";#N/A,#N/A,TRUE,"Warrington";#N/A,#N/A,TRUE,"Widnes"}</definedName>
    <definedName name="a\sdasdf" localSheetId="8" hidden="1">{#N/A,#N/A,TRUE,"Cover";#N/A,#N/A,TRUE,"Conts";#N/A,#N/A,TRUE,"VOS";#N/A,#N/A,TRUE,"Warrington";#N/A,#N/A,TRUE,"Widnes"}</definedName>
    <definedName name="a\sdasdf" localSheetId="10" hidden="1">{#N/A,#N/A,TRUE,"Cover";#N/A,#N/A,TRUE,"Conts";#N/A,#N/A,TRUE,"VOS";#N/A,#N/A,TRUE,"Warrington";#N/A,#N/A,TRUE,"Widnes"}</definedName>
    <definedName name="a\sdasdf" localSheetId="12" hidden="1">{#N/A,#N/A,TRUE,"Cover";#N/A,#N/A,TRUE,"Conts";#N/A,#N/A,TRUE,"VOS";#N/A,#N/A,TRUE,"Warrington";#N/A,#N/A,TRUE,"Widnes"}</definedName>
    <definedName name="a\sdasdf" localSheetId="5" hidden="1">{#N/A,#N/A,TRUE,"Cover";#N/A,#N/A,TRUE,"Conts";#N/A,#N/A,TRUE,"VOS";#N/A,#N/A,TRUE,"Warrington";#N/A,#N/A,TRUE,"Widnes"}</definedName>
    <definedName name="a\sdasdf" localSheetId="6"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20" hidden="1">{#N/A,#N/A,TRUE,"Cover";#N/A,#N/A,TRUE,"Conts";#N/A,#N/A,TRUE,"VOS";#N/A,#N/A,TRUE,"Warrington";#N/A,#N/A,TRUE,"Widnes"}</definedName>
    <definedName name="aaaaaaaa" localSheetId="7" hidden="1">{#N/A,#N/A,TRUE,"Cover";#N/A,#N/A,TRUE,"Conts";#N/A,#N/A,TRUE,"VOS";#N/A,#N/A,TRUE,"Warrington";#N/A,#N/A,TRUE,"Widnes"}</definedName>
    <definedName name="aaaaaaaa" localSheetId="8" hidden="1">{#N/A,#N/A,TRUE,"Cover";#N/A,#N/A,TRUE,"Conts";#N/A,#N/A,TRUE,"VOS";#N/A,#N/A,TRUE,"Warrington";#N/A,#N/A,TRUE,"Widnes"}</definedName>
    <definedName name="aaaaaaaa" localSheetId="10" hidden="1">{#N/A,#N/A,TRUE,"Cover";#N/A,#N/A,TRUE,"Conts";#N/A,#N/A,TRUE,"VOS";#N/A,#N/A,TRUE,"Warrington";#N/A,#N/A,TRUE,"Widnes"}</definedName>
    <definedName name="aaaaaaaa" localSheetId="12" hidden="1">{#N/A,#N/A,TRUE,"Cover";#N/A,#N/A,TRUE,"Conts";#N/A,#N/A,TRUE,"VOS";#N/A,#N/A,TRUE,"Warrington";#N/A,#N/A,TRUE,"Widnes"}</definedName>
    <definedName name="aaaaaaaa" localSheetId="5" hidden="1">{#N/A,#N/A,TRUE,"Cover";#N/A,#N/A,TRUE,"Conts";#N/A,#N/A,TRUE,"VOS";#N/A,#N/A,TRUE,"Warrington";#N/A,#N/A,TRUE,"Widnes"}</definedName>
    <definedName name="aaaaaaaa" localSheetId="6" hidden="1">{#N/A,#N/A,TRUE,"Cover";#N/A,#N/A,TRUE,"Conts";#N/A,#N/A,TRUE,"VOS";#N/A,#N/A,TRUE,"Warrington";#N/A,#N/A,TRUE,"Widnes"}</definedName>
    <definedName name="aaaaaaaa" hidden="1">{#N/A,#N/A,TRUE,"Cover";#N/A,#N/A,TRUE,"Conts";#N/A,#N/A,TRUE,"VOS";#N/A,#N/A,TRUE,"Warrington";#N/A,#N/A,TRUE,"Widnes"}</definedName>
    <definedName name="ACC" localSheetId="20" hidden="1">{#N/A,#N/A,TRUE,"Cover";#N/A,#N/A,TRUE,"Conts";#N/A,#N/A,TRUE,"VOS";#N/A,#N/A,TRUE,"Warrington";#N/A,#N/A,TRUE,"Widnes"}</definedName>
    <definedName name="ACC" localSheetId="7" hidden="1">{#N/A,#N/A,TRUE,"Cover";#N/A,#N/A,TRUE,"Conts";#N/A,#N/A,TRUE,"VOS";#N/A,#N/A,TRUE,"Warrington";#N/A,#N/A,TRUE,"Widnes"}</definedName>
    <definedName name="ACC" localSheetId="8" hidden="1">{#N/A,#N/A,TRUE,"Cover";#N/A,#N/A,TRUE,"Conts";#N/A,#N/A,TRUE,"VOS";#N/A,#N/A,TRUE,"Warrington";#N/A,#N/A,TRUE,"Widnes"}</definedName>
    <definedName name="ACC" localSheetId="10" hidden="1">{#N/A,#N/A,TRUE,"Cover";#N/A,#N/A,TRUE,"Conts";#N/A,#N/A,TRUE,"VOS";#N/A,#N/A,TRUE,"Warrington";#N/A,#N/A,TRUE,"Widnes"}</definedName>
    <definedName name="ACC" localSheetId="12" hidden="1">{#N/A,#N/A,TRUE,"Cover";#N/A,#N/A,TRUE,"Conts";#N/A,#N/A,TRUE,"VOS";#N/A,#N/A,TRUE,"Warrington";#N/A,#N/A,TRUE,"Widnes"}</definedName>
    <definedName name="ACC" localSheetId="5" hidden="1">{#N/A,#N/A,TRUE,"Cover";#N/A,#N/A,TRUE,"Conts";#N/A,#N/A,TRUE,"VOS";#N/A,#N/A,TRUE,"Warrington";#N/A,#N/A,TRUE,"Widnes"}</definedName>
    <definedName name="ACC" localSheetId="6"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CT">[7]WorkBreakDown!#REF!</definedName>
    <definedName name="aegrgas" localSheetId="20" hidden="1">{#N/A,#N/A,TRUE,"Cover";#N/A,#N/A,TRUE,"Conts";#N/A,#N/A,TRUE,"VOS";#N/A,#N/A,TRUE,"Warrington";#N/A,#N/A,TRUE,"Widnes"}</definedName>
    <definedName name="aegrgas" localSheetId="7" hidden="1">{#N/A,#N/A,TRUE,"Cover";#N/A,#N/A,TRUE,"Conts";#N/A,#N/A,TRUE,"VOS";#N/A,#N/A,TRUE,"Warrington";#N/A,#N/A,TRUE,"Widnes"}</definedName>
    <definedName name="aegrgas" localSheetId="8" hidden="1">{#N/A,#N/A,TRUE,"Cover";#N/A,#N/A,TRUE,"Conts";#N/A,#N/A,TRUE,"VOS";#N/A,#N/A,TRUE,"Warrington";#N/A,#N/A,TRUE,"Widnes"}</definedName>
    <definedName name="aegrgas" localSheetId="10" hidden="1">{#N/A,#N/A,TRUE,"Cover";#N/A,#N/A,TRUE,"Conts";#N/A,#N/A,TRUE,"VOS";#N/A,#N/A,TRUE,"Warrington";#N/A,#N/A,TRUE,"Widnes"}</definedName>
    <definedName name="aegrgas" localSheetId="12" hidden="1">{#N/A,#N/A,TRUE,"Cover";#N/A,#N/A,TRUE,"Conts";#N/A,#N/A,TRUE,"VOS";#N/A,#N/A,TRUE,"Warrington";#N/A,#N/A,TRUE,"Widnes"}</definedName>
    <definedName name="aegrgas" localSheetId="5" hidden="1">{#N/A,#N/A,TRUE,"Cover";#N/A,#N/A,TRUE,"Conts";#N/A,#N/A,TRUE,"VOS";#N/A,#N/A,TRUE,"Warrington";#N/A,#N/A,TRUE,"Widnes"}</definedName>
    <definedName name="aegrgas" localSheetId="6" hidden="1">{#N/A,#N/A,TRUE,"Cover";#N/A,#N/A,TRUE,"Conts";#N/A,#N/A,TRUE,"VOS";#N/A,#N/A,TRUE,"Warrington";#N/A,#N/A,TRUE,"Widnes"}</definedName>
    <definedName name="aegrgas" hidden="1">{#N/A,#N/A,TRUE,"Cover";#N/A,#N/A,TRUE,"Conts";#N/A,#N/A,TRUE,"VOS";#N/A,#N/A,TRUE,"Warrington";#N/A,#N/A,TRUE,"Widnes"}</definedName>
    <definedName name="AERAFG" localSheetId="20" hidden="1">{#N/A,#N/A,TRUE,"Cover";#N/A,#N/A,TRUE,"Conts";#N/A,#N/A,TRUE,"VOS";#N/A,#N/A,TRUE,"Warrington";#N/A,#N/A,TRUE,"Widnes"}</definedName>
    <definedName name="AERAFG" localSheetId="7" hidden="1">{#N/A,#N/A,TRUE,"Cover";#N/A,#N/A,TRUE,"Conts";#N/A,#N/A,TRUE,"VOS";#N/A,#N/A,TRUE,"Warrington";#N/A,#N/A,TRUE,"Widnes"}</definedName>
    <definedName name="AERAFG" localSheetId="8" hidden="1">{#N/A,#N/A,TRUE,"Cover";#N/A,#N/A,TRUE,"Conts";#N/A,#N/A,TRUE,"VOS";#N/A,#N/A,TRUE,"Warrington";#N/A,#N/A,TRUE,"Widnes"}</definedName>
    <definedName name="AERAFG" localSheetId="10" hidden="1">{#N/A,#N/A,TRUE,"Cover";#N/A,#N/A,TRUE,"Conts";#N/A,#N/A,TRUE,"VOS";#N/A,#N/A,TRUE,"Warrington";#N/A,#N/A,TRUE,"Widnes"}</definedName>
    <definedName name="AERAFG" localSheetId="12" hidden="1">{#N/A,#N/A,TRUE,"Cover";#N/A,#N/A,TRUE,"Conts";#N/A,#N/A,TRUE,"VOS";#N/A,#N/A,TRUE,"Warrington";#N/A,#N/A,TRUE,"Widnes"}</definedName>
    <definedName name="AERAFG" localSheetId="5" hidden="1">{#N/A,#N/A,TRUE,"Cover";#N/A,#N/A,TRUE,"Conts";#N/A,#N/A,TRUE,"VOS";#N/A,#N/A,TRUE,"Warrington";#N/A,#N/A,TRUE,"Widnes"}</definedName>
    <definedName name="AERAFG" localSheetId="6" hidden="1">{#N/A,#N/A,TRUE,"Cover";#N/A,#N/A,TRUE,"Conts";#N/A,#N/A,TRUE,"VOS";#N/A,#N/A,TRUE,"Warrington";#N/A,#N/A,TRUE,"Widnes"}</definedName>
    <definedName name="AERAFG" hidden="1">{#N/A,#N/A,TRUE,"Cover";#N/A,#N/A,TRUE,"Conts";#N/A,#N/A,TRUE,"VOS";#N/A,#N/A,TRUE,"Warrington";#N/A,#N/A,TRUE,"Widnes"}</definedName>
    <definedName name="aerte" localSheetId="20" hidden="1">{#N/A,#N/A,TRUE,"Cover";#N/A,#N/A,TRUE,"Conts";#N/A,#N/A,TRUE,"VOS";#N/A,#N/A,TRUE,"Warrington";#N/A,#N/A,TRUE,"Widnes"}</definedName>
    <definedName name="aerte" localSheetId="7" hidden="1">{#N/A,#N/A,TRUE,"Cover";#N/A,#N/A,TRUE,"Conts";#N/A,#N/A,TRUE,"VOS";#N/A,#N/A,TRUE,"Warrington";#N/A,#N/A,TRUE,"Widnes"}</definedName>
    <definedName name="aerte" localSheetId="8" hidden="1">{#N/A,#N/A,TRUE,"Cover";#N/A,#N/A,TRUE,"Conts";#N/A,#N/A,TRUE,"VOS";#N/A,#N/A,TRUE,"Warrington";#N/A,#N/A,TRUE,"Widnes"}</definedName>
    <definedName name="aerte" localSheetId="10" hidden="1">{#N/A,#N/A,TRUE,"Cover";#N/A,#N/A,TRUE,"Conts";#N/A,#N/A,TRUE,"VOS";#N/A,#N/A,TRUE,"Warrington";#N/A,#N/A,TRUE,"Widnes"}</definedName>
    <definedName name="aerte" localSheetId="12" hidden="1">{#N/A,#N/A,TRUE,"Cover";#N/A,#N/A,TRUE,"Conts";#N/A,#N/A,TRUE,"VOS";#N/A,#N/A,TRUE,"Warrington";#N/A,#N/A,TRUE,"Widnes"}</definedName>
    <definedName name="aerte" localSheetId="5" hidden="1">{#N/A,#N/A,TRUE,"Cover";#N/A,#N/A,TRUE,"Conts";#N/A,#N/A,TRUE,"VOS";#N/A,#N/A,TRUE,"Warrington";#N/A,#N/A,TRUE,"Widnes"}</definedName>
    <definedName name="aerte" localSheetId="6" hidden="1">{#N/A,#N/A,TRUE,"Cover";#N/A,#N/A,TRUE,"Conts";#N/A,#N/A,TRUE,"VOS";#N/A,#N/A,TRUE,"Warrington";#N/A,#N/A,TRUE,"Widnes"}</definedName>
    <definedName name="aerte" hidden="1">{#N/A,#N/A,TRUE,"Cover";#N/A,#N/A,TRUE,"Conts";#N/A,#N/A,TRUE,"VOS";#N/A,#N/A,TRUE,"Warrington";#N/A,#N/A,TRUE,"Widnes"}</definedName>
    <definedName name="aertes" localSheetId="20" hidden="1">{#N/A,#N/A,TRUE,"Cover";#N/A,#N/A,TRUE,"Conts";#N/A,#N/A,TRUE,"VOS";#N/A,#N/A,TRUE,"Warrington";#N/A,#N/A,TRUE,"Widnes"}</definedName>
    <definedName name="aertes" localSheetId="7" hidden="1">{#N/A,#N/A,TRUE,"Cover";#N/A,#N/A,TRUE,"Conts";#N/A,#N/A,TRUE,"VOS";#N/A,#N/A,TRUE,"Warrington";#N/A,#N/A,TRUE,"Widnes"}</definedName>
    <definedName name="aertes" localSheetId="8" hidden="1">{#N/A,#N/A,TRUE,"Cover";#N/A,#N/A,TRUE,"Conts";#N/A,#N/A,TRUE,"VOS";#N/A,#N/A,TRUE,"Warrington";#N/A,#N/A,TRUE,"Widnes"}</definedName>
    <definedName name="aertes" localSheetId="10" hidden="1">{#N/A,#N/A,TRUE,"Cover";#N/A,#N/A,TRUE,"Conts";#N/A,#N/A,TRUE,"VOS";#N/A,#N/A,TRUE,"Warrington";#N/A,#N/A,TRUE,"Widnes"}</definedName>
    <definedName name="aertes" localSheetId="12" hidden="1">{#N/A,#N/A,TRUE,"Cover";#N/A,#N/A,TRUE,"Conts";#N/A,#N/A,TRUE,"VOS";#N/A,#N/A,TRUE,"Warrington";#N/A,#N/A,TRUE,"Widnes"}</definedName>
    <definedName name="aertes" localSheetId="5" hidden="1">{#N/A,#N/A,TRUE,"Cover";#N/A,#N/A,TRUE,"Conts";#N/A,#N/A,TRUE,"VOS";#N/A,#N/A,TRUE,"Warrington";#N/A,#N/A,TRUE,"Widnes"}</definedName>
    <definedName name="aertes" localSheetId="6" hidden="1">{#N/A,#N/A,TRUE,"Cover";#N/A,#N/A,TRUE,"Conts";#N/A,#N/A,TRUE,"VOS";#N/A,#N/A,TRUE,"Warrington";#N/A,#N/A,TRUE,"Widnes"}</definedName>
    <definedName name="aertes" hidden="1">{#N/A,#N/A,TRUE,"Cover";#N/A,#N/A,TRUE,"Conts";#N/A,#N/A,TRUE,"VOS";#N/A,#N/A,TRUE,"Warrington";#N/A,#N/A,TRUE,"Widnes"}</definedName>
    <definedName name="aetertryh" localSheetId="20" hidden="1">{#N/A,#N/A,TRUE,"Cover";#N/A,#N/A,TRUE,"Conts";#N/A,#N/A,TRUE,"VOS";#N/A,#N/A,TRUE,"Warrington";#N/A,#N/A,TRUE,"Widnes"}</definedName>
    <definedName name="aetertryh" localSheetId="7" hidden="1">{#N/A,#N/A,TRUE,"Cover";#N/A,#N/A,TRUE,"Conts";#N/A,#N/A,TRUE,"VOS";#N/A,#N/A,TRUE,"Warrington";#N/A,#N/A,TRUE,"Widnes"}</definedName>
    <definedName name="aetertryh" localSheetId="8" hidden="1">{#N/A,#N/A,TRUE,"Cover";#N/A,#N/A,TRUE,"Conts";#N/A,#N/A,TRUE,"VOS";#N/A,#N/A,TRUE,"Warrington";#N/A,#N/A,TRUE,"Widnes"}</definedName>
    <definedName name="aetertryh" localSheetId="10" hidden="1">{#N/A,#N/A,TRUE,"Cover";#N/A,#N/A,TRUE,"Conts";#N/A,#N/A,TRUE,"VOS";#N/A,#N/A,TRUE,"Warrington";#N/A,#N/A,TRUE,"Widnes"}</definedName>
    <definedName name="aetertryh" localSheetId="12" hidden="1">{#N/A,#N/A,TRUE,"Cover";#N/A,#N/A,TRUE,"Conts";#N/A,#N/A,TRUE,"VOS";#N/A,#N/A,TRUE,"Warrington";#N/A,#N/A,TRUE,"Widnes"}</definedName>
    <definedName name="aetertryh" localSheetId="5" hidden="1">{#N/A,#N/A,TRUE,"Cover";#N/A,#N/A,TRUE,"Conts";#N/A,#N/A,TRUE,"VOS";#N/A,#N/A,TRUE,"Warrington";#N/A,#N/A,TRUE,"Widnes"}</definedName>
    <definedName name="aetertryh" localSheetId="6"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20" hidden="1">{#N/A,#N/A,TRUE,"Cover";#N/A,#N/A,TRUE,"Conts";#N/A,#N/A,TRUE,"VOS";#N/A,#N/A,TRUE,"Warrington";#N/A,#N/A,TRUE,"Widnes"}</definedName>
    <definedName name="appraisal" localSheetId="7" hidden="1">{#N/A,#N/A,TRUE,"Cover";#N/A,#N/A,TRUE,"Conts";#N/A,#N/A,TRUE,"VOS";#N/A,#N/A,TRUE,"Warrington";#N/A,#N/A,TRUE,"Widnes"}</definedName>
    <definedName name="appraisal" localSheetId="8" hidden="1">{#N/A,#N/A,TRUE,"Cover";#N/A,#N/A,TRUE,"Conts";#N/A,#N/A,TRUE,"VOS";#N/A,#N/A,TRUE,"Warrington";#N/A,#N/A,TRUE,"Widnes"}</definedName>
    <definedName name="appraisal" localSheetId="10" hidden="1">{#N/A,#N/A,TRUE,"Cover";#N/A,#N/A,TRUE,"Conts";#N/A,#N/A,TRUE,"VOS";#N/A,#N/A,TRUE,"Warrington";#N/A,#N/A,TRUE,"Widnes"}</definedName>
    <definedName name="appraisal" localSheetId="12" hidden="1">{#N/A,#N/A,TRUE,"Cover";#N/A,#N/A,TRUE,"Conts";#N/A,#N/A,TRUE,"VOS";#N/A,#N/A,TRUE,"Warrington";#N/A,#N/A,TRUE,"Widnes"}</definedName>
    <definedName name="appraisal" localSheetId="5" hidden="1">{#N/A,#N/A,TRUE,"Cover";#N/A,#N/A,TRUE,"Conts";#N/A,#N/A,TRUE,"VOS";#N/A,#N/A,TRUE,"Warrington";#N/A,#N/A,TRUE,"Widnes"}</definedName>
    <definedName name="appraisal" localSheetId="6"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20" hidden="1">{#N/A,#N/A,TRUE,"Cover";#N/A,#N/A,TRUE,"Conts";#N/A,#N/A,TRUE,"VOS";#N/A,#N/A,TRUE,"Warrington";#N/A,#N/A,TRUE,"Widnes"}</definedName>
    <definedName name="asgseg" localSheetId="7" hidden="1">{#N/A,#N/A,TRUE,"Cover";#N/A,#N/A,TRUE,"Conts";#N/A,#N/A,TRUE,"VOS";#N/A,#N/A,TRUE,"Warrington";#N/A,#N/A,TRUE,"Widnes"}</definedName>
    <definedName name="asgseg" localSheetId="8" hidden="1">{#N/A,#N/A,TRUE,"Cover";#N/A,#N/A,TRUE,"Conts";#N/A,#N/A,TRUE,"VOS";#N/A,#N/A,TRUE,"Warrington";#N/A,#N/A,TRUE,"Widnes"}</definedName>
    <definedName name="asgseg" localSheetId="10" hidden="1">{#N/A,#N/A,TRUE,"Cover";#N/A,#N/A,TRUE,"Conts";#N/A,#N/A,TRUE,"VOS";#N/A,#N/A,TRUE,"Warrington";#N/A,#N/A,TRUE,"Widnes"}</definedName>
    <definedName name="asgseg" localSheetId="12" hidden="1">{#N/A,#N/A,TRUE,"Cover";#N/A,#N/A,TRUE,"Conts";#N/A,#N/A,TRUE,"VOS";#N/A,#N/A,TRUE,"Warrington";#N/A,#N/A,TRUE,"Widnes"}</definedName>
    <definedName name="asgseg" localSheetId="5" hidden="1">{#N/A,#N/A,TRUE,"Cover";#N/A,#N/A,TRUE,"Conts";#N/A,#N/A,TRUE,"VOS";#N/A,#N/A,TRUE,"Warrington";#N/A,#N/A,TRUE,"Widnes"}</definedName>
    <definedName name="asgseg" localSheetId="6" hidden="1">{#N/A,#N/A,TRUE,"Cover";#N/A,#N/A,TRUE,"Conts";#N/A,#N/A,TRUE,"VOS";#N/A,#N/A,TRUE,"Warrington";#N/A,#N/A,TRUE,"Widnes"}</definedName>
    <definedName name="asgseg" hidden="1">{#N/A,#N/A,TRUE,"Cover";#N/A,#N/A,TRUE,"Conts";#N/A,#N/A,TRUE,"VOS";#N/A,#N/A,TRUE,"Warrington";#N/A,#N/A,TRUE,"Widnes"}</definedName>
    <definedName name="asrasnrjutu" localSheetId="20" hidden="1">{#N/A,#N/A,TRUE,"Cover";#N/A,#N/A,TRUE,"Conts";#N/A,#N/A,TRUE,"VOS";#N/A,#N/A,TRUE,"Warrington";#N/A,#N/A,TRUE,"Widnes"}</definedName>
    <definedName name="asrasnrjutu" localSheetId="7" hidden="1">{#N/A,#N/A,TRUE,"Cover";#N/A,#N/A,TRUE,"Conts";#N/A,#N/A,TRUE,"VOS";#N/A,#N/A,TRUE,"Warrington";#N/A,#N/A,TRUE,"Widnes"}</definedName>
    <definedName name="asrasnrjutu" localSheetId="8" hidden="1">{#N/A,#N/A,TRUE,"Cover";#N/A,#N/A,TRUE,"Conts";#N/A,#N/A,TRUE,"VOS";#N/A,#N/A,TRUE,"Warrington";#N/A,#N/A,TRUE,"Widnes"}</definedName>
    <definedName name="asrasnrjutu" localSheetId="10" hidden="1">{#N/A,#N/A,TRUE,"Cover";#N/A,#N/A,TRUE,"Conts";#N/A,#N/A,TRUE,"VOS";#N/A,#N/A,TRUE,"Warrington";#N/A,#N/A,TRUE,"Widnes"}</definedName>
    <definedName name="asrasnrjutu" localSheetId="12" hidden="1">{#N/A,#N/A,TRUE,"Cover";#N/A,#N/A,TRUE,"Conts";#N/A,#N/A,TRUE,"VOS";#N/A,#N/A,TRUE,"Warrington";#N/A,#N/A,TRUE,"Widnes"}</definedName>
    <definedName name="asrasnrjutu" localSheetId="5" hidden="1">{#N/A,#N/A,TRUE,"Cover";#N/A,#N/A,TRUE,"Conts";#N/A,#N/A,TRUE,"VOS";#N/A,#N/A,TRUE,"Warrington";#N/A,#N/A,TRUE,"Widnes"}</definedName>
    <definedName name="asrasnrjutu" localSheetId="6"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7">[9]Lookups!#REF!</definedName>
    <definedName name="Audit_Category" localSheetId="13">[9]Lookups!#REF!</definedName>
    <definedName name="Audit_Category" localSheetId="5">[9]Lookups!#REF!</definedName>
    <definedName name="Audit_Category" localSheetId="6">[9]Lookups!#REF!</definedName>
    <definedName name="Audit_Category" localSheetId="3">[9]Lookups!#REF!</definedName>
    <definedName name="Audit_Category">[9]Lookups!#REF!</definedName>
    <definedName name="awt" localSheetId="20" hidden="1">{#N/A,#N/A,TRUE,"Cover";#N/A,#N/A,TRUE,"Conts";#N/A,#N/A,TRUE,"VOS";#N/A,#N/A,TRUE,"Warrington";#N/A,#N/A,TRUE,"Widnes"}</definedName>
    <definedName name="awt" localSheetId="7" hidden="1">{#N/A,#N/A,TRUE,"Cover";#N/A,#N/A,TRUE,"Conts";#N/A,#N/A,TRUE,"VOS";#N/A,#N/A,TRUE,"Warrington";#N/A,#N/A,TRUE,"Widnes"}</definedName>
    <definedName name="awt" localSheetId="8" hidden="1">{#N/A,#N/A,TRUE,"Cover";#N/A,#N/A,TRUE,"Conts";#N/A,#N/A,TRUE,"VOS";#N/A,#N/A,TRUE,"Warrington";#N/A,#N/A,TRUE,"Widnes"}</definedName>
    <definedName name="awt" localSheetId="10" hidden="1">{#N/A,#N/A,TRUE,"Cover";#N/A,#N/A,TRUE,"Conts";#N/A,#N/A,TRUE,"VOS";#N/A,#N/A,TRUE,"Warrington";#N/A,#N/A,TRUE,"Widnes"}</definedName>
    <definedName name="awt" localSheetId="12" hidden="1">{#N/A,#N/A,TRUE,"Cover";#N/A,#N/A,TRUE,"Conts";#N/A,#N/A,TRUE,"VOS";#N/A,#N/A,TRUE,"Warrington";#N/A,#N/A,TRUE,"Widnes"}</definedName>
    <definedName name="awt" localSheetId="5" hidden="1">{#N/A,#N/A,TRUE,"Cover";#N/A,#N/A,TRUE,"Conts";#N/A,#N/A,TRUE,"VOS";#N/A,#N/A,TRUE,"Warrington";#N/A,#N/A,TRUE,"Widnes"}</definedName>
    <definedName name="awt" localSheetId="6" hidden="1">{#N/A,#N/A,TRUE,"Cover";#N/A,#N/A,TRUE,"Conts";#N/A,#N/A,TRUE,"VOS";#N/A,#N/A,TRUE,"Warrington";#N/A,#N/A,TRUE,"Widnes"}</definedName>
    <definedName name="awt" hidden="1">{#N/A,#N/A,TRUE,"Cover";#N/A,#N/A,TRUE,"Conts";#N/A,#N/A,TRUE,"VOS";#N/A,#N/A,TRUE,"Warrington";#N/A,#N/A,TRUE,"Widnes"}</definedName>
    <definedName name="awyawghh" localSheetId="20" hidden="1">{#N/A,#N/A,TRUE,"Cover";#N/A,#N/A,TRUE,"Conts";#N/A,#N/A,TRUE,"VOS";#N/A,#N/A,TRUE,"Warrington";#N/A,#N/A,TRUE,"Widnes"}</definedName>
    <definedName name="awyawghh" localSheetId="7" hidden="1">{#N/A,#N/A,TRUE,"Cover";#N/A,#N/A,TRUE,"Conts";#N/A,#N/A,TRUE,"VOS";#N/A,#N/A,TRUE,"Warrington";#N/A,#N/A,TRUE,"Widnes"}</definedName>
    <definedName name="awyawghh" localSheetId="8" hidden="1">{#N/A,#N/A,TRUE,"Cover";#N/A,#N/A,TRUE,"Conts";#N/A,#N/A,TRUE,"VOS";#N/A,#N/A,TRUE,"Warrington";#N/A,#N/A,TRUE,"Widnes"}</definedName>
    <definedName name="awyawghh" localSheetId="10" hidden="1">{#N/A,#N/A,TRUE,"Cover";#N/A,#N/A,TRUE,"Conts";#N/A,#N/A,TRUE,"VOS";#N/A,#N/A,TRUE,"Warrington";#N/A,#N/A,TRUE,"Widnes"}</definedName>
    <definedName name="awyawghh" localSheetId="12" hidden="1">{#N/A,#N/A,TRUE,"Cover";#N/A,#N/A,TRUE,"Conts";#N/A,#N/A,TRUE,"VOS";#N/A,#N/A,TRUE,"Warrington";#N/A,#N/A,TRUE,"Widnes"}</definedName>
    <definedName name="awyawghh" localSheetId="5" hidden="1">{#N/A,#N/A,TRUE,"Cover";#N/A,#N/A,TRUE,"Conts";#N/A,#N/A,TRUE,"VOS";#N/A,#N/A,TRUE,"Warrington";#N/A,#N/A,TRUE,"Widnes"}</definedName>
    <definedName name="awyawghh" localSheetId="6" hidden="1">{#N/A,#N/A,TRUE,"Cover";#N/A,#N/A,TRUE,"Conts";#N/A,#N/A,TRUE,"VOS";#N/A,#N/A,TRUE,"Warrington";#N/A,#N/A,TRUE,"Widnes"}</definedName>
    <definedName name="awyawghh" hidden="1">{#N/A,#N/A,TRUE,"Cover";#N/A,#N/A,TRUE,"Conts";#N/A,#N/A,TRUE,"VOS";#N/A,#N/A,TRUE,"Warrington";#N/A,#N/A,TRUE,"Widnes"}</definedName>
    <definedName name="BAB_Control" localSheetId="20" hidden="1">{"'TELEPHONE Nos'!$A$1:$D$55"}</definedName>
    <definedName name="BAB_Control" localSheetId="7" hidden="1">{"'TELEPHONE Nos'!$A$1:$D$55"}</definedName>
    <definedName name="BAB_Control" localSheetId="8" hidden="1">{"'TELEPHONE Nos'!$A$1:$D$55"}</definedName>
    <definedName name="BAB_Control" localSheetId="10" hidden="1">{"'TELEPHONE Nos'!$A$1:$D$55"}</definedName>
    <definedName name="BAB_Control" localSheetId="12" hidden="1">{"'TELEPHONE Nos'!$A$1:$D$55"}</definedName>
    <definedName name="BAB_Control" localSheetId="5" hidden="1">{"'TELEPHONE Nos'!$A$1:$D$55"}</definedName>
    <definedName name="BAB_Control" localSheetId="6" hidden="1">{"'TELEPHONE Nos'!$A$1:$D$55"}</definedName>
    <definedName name="BAB_Control" hidden="1">{"'TELEPHONE Nos'!$A$1:$D$55"}</definedName>
    <definedName name="bb" localSheetId="20" hidden="1">{#N/A,#N/A,TRUE,"Cover";#N/A,#N/A,TRUE,"Conts";#N/A,#N/A,TRUE,"VOS";#N/A,#N/A,TRUE,"Warrington";#N/A,#N/A,TRUE,"Widnes"}</definedName>
    <definedName name="bb" localSheetId="7" hidden="1">{#N/A,#N/A,TRUE,"Cover";#N/A,#N/A,TRUE,"Conts";#N/A,#N/A,TRUE,"VOS";#N/A,#N/A,TRUE,"Warrington";#N/A,#N/A,TRUE,"Widnes"}</definedName>
    <definedName name="bb" localSheetId="8" hidden="1">{#N/A,#N/A,TRUE,"Cover";#N/A,#N/A,TRUE,"Conts";#N/A,#N/A,TRUE,"VOS";#N/A,#N/A,TRUE,"Warrington";#N/A,#N/A,TRUE,"Widnes"}</definedName>
    <definedName name="bb" localSheetId="10" hidden="1">{#N/A,#N/A,TRUE,"Cover";#N/A,#N/A,TRUE,"Conts";#N/A,#N/A,TRUE,"VOS";#N/A,#N/A,TRUE,"Warrington";#N/A,#N/A,TRUE,"Widnes"}</definedName>
    <definedName name="bb" localSheetId="12" hidden="1">{#N/A,#N/A,TRUE,"Cover";#N/A,#N/A,TRUE,"Conts";#N/A,#N/A,TRUE,"VOS";#N/A,#N/A,TRUE,"Warrington";#N/A,#N/A,TRUE,"Widnes"}</definedName>
    <definedName name="bb" localSheetId="5" hidden="1">{#N/A,#N/A,TRUE,"Cover";#N/A,#N/A,TRUE,"Conts";#N/A,#N/A,TRUE,"VOS";#N/A,#N/A,TRUE,"Warrington";#N/A,#N/A,TRUE,"Widnes"}</definedName>
    <definedName name="bb" localSheetId="6" hidden="1">{#N/A,#N/A,TRUE,"Cover";#N/A,#N/A,TRUE,"Conts";#N/A,#N/A,TRUE,"VOS";#N/A,#N/A,TRUE,"Warrington";#N/A,#N/A,TRUE,"Widnes"}</definedName>
    <definedName name="bb" hidden="1">{#N/A,#N/A,TRUE,"Cover";#N/A,#N/A,TRUE,"Conts";#N/A,#N/A,TRUE,"VOS";#N/A,#N/A,TRUE,"Warrington";#N/A,#N/A,TRUE,"Widnes"}</definedName>
    <definedName name="bbbbbbbbbb" hidden="1">#REF!</definedName>
    <definedName name="BC">[7]WorkBreakDown!$G$4</definedName>
    <definedName name="BCIS" localSheetId="20" hidden="1">{#N/A,#N/A,TRUE,"Cover";#N/A,#N/A,TRUE,"Conts";#N/A,#N/A,TRUE,"VOS";#N/A,#N/A,TRUE,"Warrington";#N/A,#N/A,TRUE,"Widnes"}</definedName>
    <definedName name="BCIS" localSheetId="7" hidden="1">{#N/A,#N/A,TRUE,"Cover";#N/A,#N/A,TRUE,"Conts";#N/A,#N/A,TRUE,"VOS";#N/A,#N/A,TRUE,"Warrington";#N/A,#N/A,TRUE,"Widnes"}</definedName>
    <definedName name="BCIS" localSheetId="8" hidden="1">{#N/A,#N/A,TRUE,"Cover";#N/A,#N/A,TRUE,"Conts";#N/A,#N/A,TRUE,"VOS";#N/A,#N/A,TRUE,"Warrington";#N/A,#N/A,TRUE,"Widnes"}</definedName>
    <definedName name="BCIS" localSheetId="10" hidden="1">{#N/A,#N/A,TRUE,"Cover";#N/A,#N/A,TRUE,"Conts";#N/A,#N/A,TRUE,"VOS";#N/A,#N/A,TRUE,"Warrington";#N/A,#N/A,TRUE,"Widnes"}</definedName>
    <definedName name="BCIS" localSheetId="12" hidden="1">{#N/A,#N/A,TRUE,"Cover";#N/A,#N/A,TRUE,"Conts";#N/A,#N/A,TRUE,"VOS";#N/A,#N/A,TRUE,"Warrington";#N/A,#N/A,TRUE,"Widnes"}</definedName>
    <definedName name="BCIS" localSheetId="5" hidden="1">{#N/A,#N/A,TRUE,"Cover";#N/A,#N/A,TRUE,"Conts";#N/A,#N/A,TRUE,"VOS";#N/A,#N/A,TRUE,"Warrington";#N/A,#N/A,TRUE,"Widnes"}</definedName>
    <definedName name="BCIS" localSheetId="6"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'[11]Build-up'!#REF!</definedName>
    <definedName name="BuiltIn_Print_Area___0" localSheetId="10">#REF!</definedName>
    <definedName name="BuiltIn_Print_Area___0">#REF!</definedName>
    <definedName name="car_park_cash_flow">'[8]Car park lease'!$A$21:$G$161</definedName>
    <definedName name="CARGO" localSheetId="20"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5" hidden="1">{#N/A,#N/A,FALSE,"C3";#N/A,#N/A,FALSE,"D2-17";#N/A,#N/A,FALSE,"C2-17";#N/A,#N/A,FALSE,"C2-CIVIL";#N/A,#N/A,FALSE,"D1-C1 contract";#N/A,#N/A,FALSE,"D1-CIVIL";#N/A,#N/A,FALSE,"C1 hourly";#N/A,#N/A,FALSE,"C1 contract";#N/A,#N/A,FALSE,"D1-C1 hourly"}</definedName>
    <definedName name="CARGO" localSheetId="6"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0" hidden="1">{#N/A,#N/A,TRUE,"Cover";#N/A,#N/A,TRUE,"Conts";#N/A,#N/A,TRUE,"VOS";#N/A,#N/A,TRUE,"Warrington";#N/A,#N/A,TRUE,"Widnes"}</definedName>
    <definedName name="cashfl" localSheetId="7" hidden="1">{#N/A,#N/A,TRUE,"Cover";#N/A,#N/A,TRUE,"Conts";#N/A,#N/A,TRUE,"VOS";#N/A,#N/A,TRUE,"Warrington";#N/A,#N/A,TRUE,"Widnes"}</definedName>
    <definedName name="cashfl" localSheetId="8" hidden="1">{#N/A,#N/A,TRUE,"Cover";#N/A,#N/A,TRUE,"Conts";#N/A,#N/A,TRUE,"VOS";#N/A,#N/A,TRUE,"Warrington";#N/A,#N/A,TRUE,"Widnes"}</definedName>
    <definedName name="cashfl" localSheetId="10" hidden="1">{#N/A,#N/A,TRUE,"Cover";#N/A,#N/A,TRUE,"Conts";#N/A,#N/A,TRUE,"VOS";#N/A,#N/A,TRUE,"Warrington";#N/A,#N/A,TRUE,"Widnes"}</definedName>
    <definedName name="cashfl" localSheetId="12" hidden="1">{#N/A,#N/A,TRUE,"Cover";#N/A,#N/A,TRUE,"Conts";#N/A,#N/A,TRUE,"VOS";#N/A,#N/A,TRUE,"Warrington";#N/A,#N/A,TRUE,"Widnes"}</definedName>
    <definedName name="cashfl" localSheetId="5" hidden="1">{#N/A,#N/A,TRUE,"Cover";#N/A,#N/A,TRUE,"Conts";#N/A,#N/A,TRUE,"VOS";#N/A,#N/A,TRUE,"Warrington";#N/A,#N/A,TRUE,"Widnes"}</definedName>
    <definedName name="cashfl" localSheetId="6" hidden="1">{#N/A,#N/A,TRUE,"Cover";#N/A,#N/A,TRUE,"Conts";#N/A,#N/A,TRUE,"VOS";#N/A,#N/A,TRUE,"Warrington";#N/A,#N/A,TRUE,"Widnes"}</definedName>
    <definedName name="cashfl" hidden="1">{#N/A,#N/A,TRUE,"Cover";#N/A,#N/A,TRUE,"Conts";#N/A,#N/A,TRUE,"VOS";#N/A,#N/A,TRUE,"Warrington";#N/A,#N/A,TRUE,"Widnes"}</definedName>
    <definedName name="cccccc" localSheetId="20" hidden="1">{#N/A,#N/A,TRUE,"Cover";#N/A,#N/A,TRUE,"Conts";#N/A,#N/A,TRUE,"VOS";#N/A,#N/A,TRUE,"Warrington";#N/A,#N/A,TRUE,"Widnes"}</definedName>
    <definedName name="cccccc" localSheetId="7" hidden="1">{#N/A,#N/A,TRUE,"Cover";#N/A,#N/A,TRUE,"Conts";#N/A,#N/A,TRUE,"VOS";#N/A,#N/A,TRUE,"Warrington";#N/A,#N/A,TRUE,"Widnes"}</definedName>
    <definedName name="cccccc" localSheetId="8" hidden="1">{#N/A,#N/A,TRUE,"Cover";#N/A,#N/A,TRUE,"Conts";#N/A,#N/A,TRUE,"VOS";#N/A,#N/A,TRUE,"Warrington";#N/A,#N/A,TRUE,"Widnes"}</definedName>
    <definedName name="cccccc" localSheetId="10" hidden="1">{#N/A,#N/A,TRUE,"Cover";#N/A,#N/A,TRUE,"Conts";#N/A,#N/A,TRUE,"VOS";#N/A,#N/A,TRUE,"Warrington";#N/A,#N/A,TRUE,"Widnes"}</definedName>
    <definedName name="cccccc" localSheetId="12" hidden="1">{#N/A,#N/A,TRUE,"Cover";#N/A,#N/A,TRUE,"Conts";#N/A,#N/A,TRUE,"VOS";#N/A,#N/A,TRUE,"Warrington";#N/A,#N/A,TRUE,"Widnes"}</definedName>
    <definedName name="cccccc" localSheetId="5" hidden="1">{#N/A,#N/A,TRUE,"Cover";#N/A,#N/A,TRUE,"Conts";#N/A,#N/A,TRUE,"VOS";#N/A,#N/A,TRUE,"Warrington";#N/A,#N/A,TRUE,"Widnes"}</definedName>
    <definedName name="cccccc" localSheetId="6" hidden="1">{#N/A,#N/A,TRUE,"Cover";#N/A,#N/A,TRUE,"Conts";#N/A,#N/A,TRUE,"VOS";#N/A,#N/A,TRUE,"Warrington";#N/A,#N/A,TRUE,"Widnes"}</definedName>
    <definedName name="cccccc" hidden="1">{#N/A,#N/A,TRUE,"Cover";#N/A,#N/A,TRUE,"Conts";#N/A,#N/A,TRUE,"VOS";#N/A,#N/A,TRUE,"Warrington";#N/A,#N/A,TRUE,"Widnes"}</definedName>
    <definedName name="CCR" localSheetId="20" hidden="1">{#N/A,#N/A,TRUE,"Cover";#N/A,#N/A,TRUE,"Conts";#N/A,#N/A,TRUE,"VOS";#N/A,#N/A,TRUE,"Warrington";#N/A,#N/A,TRUE,"Widnes"}</definedName>
    <definedName name="CCR" localSheetId="7" hidden="1">{#N/A,#N/A,TRUE,"Cover";#N/A,#N/A,TRUE,"Conts";#N/A,#N/A,TRUE,"VOS";#N/A,#N/A,TRUE,"Warrington";#N/A,#N/A,TRUE,"Widnes"}</definedName>
    <definedName name="CCR" localSheetId="8" hidden="1">{#N/A,#N/A,TRUE,"Cover";#N/A,#N/A,TRUE,"Conts";#N/A,#N/A,TRUE,"VOS";#N/A,#N/A,TRUE,"Warrington";#N/A,#N/A,TRUE,"Widnes"}</definedName>
    <definedName name="CCR" localSheetId="10" hidden="1">{#N/A,#N/A,TRUE,"Cover";#N/A,#N/A,TRUE,"Conts";#N/A,#N/A,TRUE,"VOS";#N/A,#N/A,TRUE,"Warrington";#N/A,#N/A,TRUE,"Widnes"}</definedName>
    <definedName name="CCR" localSheetId="12" hidden="1">{#N/A,#N/A,TRUE,"Cover";#N/A,#N/A,TRUE,"Conts";#N/A,#N/A,TRUE,"VOS";#N/A,#N/A,TRUE,"Warrington";#N/A,#N/A,TRUE,"Widnes"}</definedName>
    <definedName name="CCR" localSheetId="5" hidden="1">{#N/A,#N/A,TRUE,"Cover";#N/A,#N/A,TRUE,"Conts";#N/A,#N/A,TRUE,"VOS";#N/A,#N/A,TRUE,"Warrington";#N/A,#N/A,TRUE,"Widnes"}</definedName>
    <definedName name="CCR" localSheetId="6"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7">[9]Lookups!#REF!</definedName>
    <definedName name="CEMP_Category" localSheetId="13">[9]Lookups!#REF!</definedName>
    <definedName name="CEMP_Category" localSheetId="5">[9]Lookups!#REF!</definedName>
    <definedName name="CEMP_Category" localSheetId="3">[9]Lookups!#REF!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20" hidden="1">{#N/A,#N/A,TRUE,"Cover";#N/A,#N/A,TRUE,"Conts";#N/A,#N/A,TRUE,"VOS";#N/A,#N/A,TRUE,"Warrington";#N/A,#N/A,TRUE,"Widnes"}</definedName>
    <definedName name="chris" localSheetId="7" hidden="1">{#N/A,#N/A,TRUE,"Cover";#N/A,#N/A,TRUE,"Conts";#N/A,#N/A,TRUE,"VOS";#N/A,#N/A,TRUE,"Warrington";#N/A,#N/A,TRUE,"Widnes"}</definedName>
    <definedName name="chris" localSheetId="8" hidden="1">{#N/A,#N/A,TRUE,"Cover";#N/A,#N/A,TRUE,"Conts";#N/A,#N/A,TRUE,"VOS";#N/A,#N/A,TRUE,"Warrington";#N/A,#N/A,TRUE,"Widnes"}</definedName>
    <definedName name="chris" localSheetId="10" hidden="1">{#N/A,#N/A,TRUE,"Cover";#N/A,#N/A,TRUE,"Conts";#N/A,#N/A,TRUE,"VOS";#N/A,#N/A,TRUE,"Warrington";#N/A,#N/A,TRUE,"Widnes"}</definedName>
    <definedName name="chris" localSheetId="12" hidden="1">{#N/A,#N/A,TRUE,"Cover";#N/A,#N/A,TRUE,"Conts";#N/A,#N/A,TRUE,"VOS";#N/A,#N/A,TRUE,"Warrington";#N/A,#N/A,TRUE,"Widnes"}</definedName>
    <definedName name="chris" localSheetId="5" hidden="1">{#N/A,#N/A,TRUE,"Cover";#N/A,#N/A,TRUE,"Conts";#N/A,#N/A,TRUE,"VOS";#N/A,#N/A,TRUE,"Warrington";#N/A,#N/A,TRUE,"Widnes"}</definedName>
    <definedName name="chris" localSheetId="6" hidden="1">{#N/A,#N/A,TRUE,"Cover";#N/A,#N/A,TRUE,"Conts";#N/A,#N/A,TRUE,"VOS";#N/A,#N/A,TRUE,"Warrington";#N/A,#N/A,TRUE,"Widnes"}</definedName>
    <definedName name="chris" hidden="1">{#N/A,#N/A,TRUE,"Cover";#N/A,#N/A,TRUE,"Conts";#N/A,#N/A,TRUE,"VOS";#N/A,#N/A,TRUE,"Warrington";#N/A,#N/A,TRUE,"Widnes"}</definedName>
    <definedName name="Comp_ME">#REF!</definedName>
    <definedName name="complete" localSheetId="7">#REF!</definedName>
    <definedName name="complete" localSheetId="13">#REF!</definedName>
    <definedName name="complete" localSheetId="5">#REF!</definedName>
    <definedName name="complete" localSheetId="3">#REF!</definedName>
    <definedName name="complete">#REF!</definedName>
    <definedName name="completion_date">[8]Assumptions!$C$46</definedName>
    <definedName name="CON" localSheetId="20" hidden="1">{#N/A,#N/A,TRUE,"Cover";#N/A,#N/A,TRUE,"Conts";#N/A,#N/A,TRUE,"VOS";#N/A,#N/A,TRUE,"Warrington";#N/A,#N/A,TRUE,"Widnes"}</definedName>
    <definedName name="CON" localSheetId="7" hidden="1">{#N/A,#N/A,TRUE,"Cover";#N/A,#N/A,TRUE,"Conts";#N/A,#N/A,TRUE,"VOS";#N/A,#N/A,TRUE,"Warrington";#N/A,#N/A,TRUE,"Widnes"}</definedName>
    <definedName name="CON" localSheetId="8" hidden="1">{#N/A,#N/A,TRUE,"Cover";#N/A,#N/A,TRUE,"Conts";#N/A,#N/A,TRUE,"VOS";#N/A,#N/A,TRUE,"Warrington";#N/A,#N/A,TRUE,"Widnes"}</definedName>
    <definedName name="CON" localSheetId="10" hidden="1">{#N/A,#N/A,TRUE,"Cover";#N/A,#N/A,TRUE,"Conts";#N/A,#N/A,TRUE,"VOS";#N/A,#N/A,TRUE,"Warrington";#N/A,#N/A,TRUE,"Widnes"}</definedName>
    <definedName name="CON" localSheetId="12" hidden="1">{#N/A,#N/A,TRUE,"Cover";#N/A,#N/A,TRUE,"Conts";#N/A,#N/A,TRUE,"VOS";#N/A,#N/A,TRUE,"Warrington";#N/A,#N/A,TRUE,"Widnes"}</definedName>
    <definedName name="CON" localSheetId="5" hidden="1">{#N/A,#N/A,TRUE,"Cover";#N/A,#N/A,TRUE,"Conts";#N/A,#N/A,TRUE,"VOS";#N/A,#N/A,TRUE,"Warrington";#N/A,#N/A,TRUE,"Widnes"}</definedName>
    <definedName name="CON" localSheetId="6"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20" hidden="1">{#N/A,#N/A,TRUE,"Cover";#N/A,#N/A,TRUE,"Conts";#N/A,#N/A,TRUE,"VOS";#N/A,#N/A,TRUE,"Warrington";#N/A,#N/A,TRUE,"Widnes"}</definedName>
    <definedName name="CONCOURSE" localSheetId="7" hidden="1">{#N/A,#N/A,TRUE,"Cover";#N/A,#N/A,TRUE,"Conts";#N/A,#N/A,TRUE,"VOS";#N/A,#N/A,TRUE,"Warrington";#N/A,#N/A,TRUE,"Widnes"}</definedName>
    <definedName name="CONCOURSE" localSheetId="8" hidden="1">{#N/A,#N/A,TRUE,"Cover";#N/A,#N/A,TRUE,"Conts";#N/A,#N/A,TRUE,"VOS";#N/A,#N/A,TRUE,"Warrington";#N/A,#N/A,TRUE,"Widnes"}</definedName>
    <definedName name="CONCOURSE" localSheetId="10" hidden="1">{#N/A,#N/A,TRUE,"Cover";#N/A,#N/A,TRUE,"Conts";#N/A,#N/A,TRUE,"VOS";#N/A,#N/A,TRUE,"Warrington";#N/A,#N/A,TRUE,"Widnes"}</definedName>
    <definedName name="CONCOURSE" localSheetId="12" hidden="1">{#N/A,#N/A,TRUE,"Cover";#N/A,#N/A,TRUE,"Conts";#N/A,#N/A,TRUE,"VOS";#N/A,#N/A,TRUE,"Warrington";#N/A,#N/A,TRUE,"Widnes"}</definedName>
    <definedName name="CONCOURSE" localSheetId="5" hidden="1">{#N/A,#N/A,TRUE,"Cover";#N/A,#N/A,TRUE,"Conts";#N/A,#N/A,TRUE,"VOS";#N/A,#N/A,TRUE,"Warrington";#N/A,#N/A,TRUE,"Widnes"}</definedName>
    <definedName name="CONCOURSE" localSheetId="6"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10">#REF!</definedName>
    <definedName name="_xlnm.Database">#REF!</definedName>
    <definedName name="Date">'[16]Fill this out first...'!$D$14</definedName>
    <definedName name="dd" localSheetId="20" hidden="1">{#N/A,#N/A,TRUE,"Cover";#N/A,#N/A,TRUE,"Conts";#N/A,#N/A,TRUE,"VOS";#N/A,#N/A,TRUE,"Warrington";#N/A,#N/A,TRUE,"Widnes"}</definedName>
    <definedName name="dd" localSheetId="7" hidden="1">{#N/A,#N/A,TRUE,"Cover";#N/A,#N/A,TRUE,"Conts";#N/A,#N/A,TRUE,"VOS";#N/A,#N/A,TRUE,"Warrington";#N/A,#N/A,TRUE,"Widnes"}</definedName>
    <definedName name="dd" localSheetId="8" hidden="1">{#N/A,#N/A,TRUE,"Cover";#N/A,#N/A,TRUE,"Conts";#N/A,#N/A,TRUE,"VOS";#N/A,#N/A,TRUE,"Warrington";#N/A,#N/A,TRUE,"Widnes"}</definedName>
    <definedName name="dd" localSheetId="10" hidden="1">{#N/A,#N/A,TRUE,"Cover";#N/A,#N/A,TRUE,"Conts";#N/A,#N/A,TRUE,"VOS";#N/A,#N/A,TRUE,"Warrington";#N/A,#N/A,TRUE,"Widnes"}</definedName>
    <definedName name="dd" localSheetId="12" hidden="1">{#N/A,#N/A,TRUE,"Cover";#N/A,#N/A,TRUE,"Conts";#N/A,#N/A,TRUE,"VOS";#N/A,#N/A,TRUE,"Warrington";#N/A,#N/A,TRUE,"Widnes"}</definedName>
    <definedName name="dd" localSheetId="5" hidden="1">{#N/A,#N/A,TRUE,"Cover";#N/A,#N/A,TRUE,"Conts";#N/A,#N/A,TRUE,"VOS";#N/A,#N/A,TRUE,"Warrington";#N/A,#N/A,TRUE,"Widnes"}</definedName>
    <definedName name="dd" localSheetId="6" hidden="1">{#N/A,#N/A,TRUE,"Cover";#N/A,#N/A,TRUE,"Conts";#N/A,#N/A,TRUE,"VOS";#N/A,#N/A,TRUE,"Warrington";#N/A,#N/A,TRUE,"Widnes"}</definedName>
    <definedName name="dd" hidden="1">{#N/A,#N/A,TRUE,"Cover";#N/A,#N/A,TRUE,"Conts";#N/A,#N/A,TRUE,"VOS";#N/A,#N/A,TRUE,"Warrington";#N/A,#N/A,TRUE,"Widnes"}</definedName>
    <definedName name="ddddd" localSheetId="20" hidden="1">{#N/A,#N/A,TRUE,"Cover";#N/A,#N/A,TRUE,"Conts";#N/A,#N/A,TRUE,"VOS";#N/A,#N/A,TRUE,"Warrington";#N/A,#N/A,TRUE,"Widnes"}</definedName>
    <definedName name="ddddd" localSheetId="7" hidden="1">{#N/A,#N/A,TRUE,"Cover";#N/A,#N/A,TRUE,"Conts";#N/A,#N/A,TRUE,"VOS";#N/A,#N/A,TRUE,"Warrington";#N/A,#N/A,TRUE,"Widnes"}</definedName>
    <definedName name="ddddd" localSheetId="8" hidden="1">{#N/A,#N/A,TRUE,"Cover";#N/A,#N/A,TRUE,"Conts";#N/A,#N/A,TRUE,"VOS";#N/A,#N/A,TRUE,"Warrington";#N/A,#N/A,TRUE,"Widnes"}</definedName>
    <definedName name="ddddd" localSheetId="10" hidden="1">{#N/A,#N/A,TRUE,"Cover";#N/A,#N/A,TRUE,"Conts";#N/A,#N/A,TRUE,"VOS";#N/A,#N/A,TRUE,"Warrington";#N/A,#N/A,TRUE,"Widnes"}</definedName>
    <definedName name="ddddd" localSheetId="12" hidden="1">{#N/A,#N/A,TRUE,"Cover";#N/A,#N/A,TRUE,"Conts";#N/A,#N/A,TRUE,"VOS";#N/A,#N/A,TRUE,"Warrington";#N/A,#N/A,TRUE,"Widnes"}</definedName>
    <definedName name="ddddd" localSheetId="5" hidden="1">{#N/A,#N/A,TRUE,"Cover";#N/A,#N/A,TRUE,"Conts";#N/A,#N/A,TRUE,"VOS";#N/A,#N/A,TRUE,"Warrington";#N/A,#N/A,TRUE,"Widnes"}</definedName>
    <definedName name="ddddd" localSheetId="6" hidden="1">{#N/A,#N/A,TRUE,"Cover";#N/A,#N/A,TRUE,"Conts";#N/A,#N/A,TRUE,"VOS";#N/A,#N/A,TRUE,"Warrington";#N/A,#N/A,TRUE,"Widnes"}</definedName>
    <definedName name="ddddd" hidden="1">{#N/A,#N/A,TRUE,"Cover";#N/A,#N/A,TRUE,"Conts";#N/A,#N/A,TRUE,"VOS";#N/A,#N/A,TRUE,"Warrington";#N/A,#N/A,TRUE,"Widnes"}</definedName>
    <definedName name="DEPTH">#REF!</definedName>
    <definedName name="DETAILS" localSheetId="20"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5" hidden="1">{#N/A,#N/A,FALSE,"C3";#N/A,#N/A,FALSE,"D2-17";#N/A,#N/A,FALSE,"C2-17";#N/A,#N/A,FALSE,"C2-CIVIL";#N/A,#N/A,FALSE,"D1-C1 contract";#N/A,#N/A,FALSE,"D1-CIVIL";#N/A,#N/A,FALSE,"C1 hourly";#N/A,#N/A,FALSE,"C1 contract";#N/A,#N/A,FALSE,"D1-C1 hourly"}</definedName>
    <definedName name="DETAILS" localSheetId="6"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20"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5" hidden="1">{#N/A,#N/A,FALSE,"SumG";#N/A,#N/A,FALSE,"ElecG";#N/A,#N/A,FALSE,"MechG";#N/A,#N/A,FALSE,"GeotG";#N/A,#N/A,FALSE,"PrcsG";#N/A,#N/A,FALSE,"TunnG";#N/A,#N/A,FALSE,"CivlG";#N/A,#N/A,FALSE,"NtwkG";#N/A,#N/A,FALSE,"EstgG";#N/A,#N/A,FALSE,"PEngG"}</definedName>
    <definedName name="dfffff" localSheetId="6"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0" hidden="1">{#N/A,#N/A,TRUE,"Cover";#N/A,#N/A,TRUE,"Conts";#N/A,#N/A,TRUE,"VOS";#N/A,#N/A,TRUE,"Warrington";#N/A,#N/A,TRUE,"Widnes"}</definedName>
    <definedName name="dfgd" localSheetId="7" hidden="1">{#N/A,#N/A,TRUE,"Cover";#N/A,#N/A,TRUE,"Conts";#N/A,#N/A,TRUE,"VOS";#N/A,#N/A,TRUE,"Warrington";#N/A,#N/A,TRUE,"Widnes"}</definedName>
    <definedName name="dfgd" localSheetId="8" hidden="1">{#N/A,#N/A,TRUE,"Cover";#N/A,#N/A,TRUE,"Conts";#N/A,#N/A,TRUE,"VOS";#N/A,#N/A,TRUE,"Warrington";#N/A,#N/A,TRUE,"Widnes"}</definedName>
    <definedName name="dfgd" localSheetId="10" hidden="1">{#N/A,#N/A,TRUE,"Cover";#N/A,#N/A,TRUE,"Conts";#N/A,#N/A,TRUE,"VOS";#N/A,#N/A,TRUE,"Warrington";#N/A,#N/A,TRUE,"Widnes"}</definedName>
    <definedName name="dfgd" localSheetId="12" hidden="1">{#N/A,#N/A,TRUE,"Cover";#N/A,#N/A,TRUE,"Conts";#N/A,#N/A,TRUE,"VOS";#N/A,#N/A,TRUE,"Warrington";#N/A,#N/A,TRUE,"Widnes"}</definedName>
    <definedName name="dfgd" localSheetId="5" hidden="1">{#N/A,#N/A,TRUE,"Cover";#N/A,#N/A,TRUE,"Conts";#N/A,#N/A,TRUE,"VOS";#N/A,#N/A,TRUE,"Warrington";#N/A,#N/A,TRUE,"Widnes"}</definedName>
    <definedName name="dfgd" localSheetId="6" hidden="1">{#N/A,#N/A,TRUE,"Cover";#N/A,#N/A,TRUE,"Conts";#N/A,#N/A,TRUE,"VOS";#N/A,#N/A,TRUE,"Warrington";#N/A,#N/A,TRUE,"Widnes"}</definedName>
    <definedName name="dfgd" hidden="1">{#N/A,#N/A,TRUE,"Cover";#N/A,#N/A,TRUE,"Conts";#N/A,#N/A,TRUE,"VOS";#N/A,#N/A,TRUE,"Warrington";#N/A,#N/A,TRUE,"Widnes"}</definedName>
    <definedName name="dgfd" localSheetId="20"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6"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0" hidden="1">{#N/A,#N/A,TRUE,"Cover";#N/A,#N/A,TRUE,"Conts";#N/A,#N/A,TRUE,"VOS";#N/A,#N/A,TRUE,"Warrington";#N/A,#N/A,TRUE,"Widnes"}</definedName>
    <definedName name="djjii" localSheetId="7" hidden="1">{#N/A,#N/A,TRUE,"Cover";#N/A,#N/A,TRUE,"Conts";#N/A,#N/A,TRUE,"VOS";#N/A,#N/A,TRUE,"Warrington";#N/A,#N/A,TRUE,"Widnes"}</definedName>
    <definedName name="djjii" localSheetId="8" hidden="1">{#N/A,#N/A,TRUE,"Cover";#N/A,#N/A,TRUE,"Conts";#N/A,#N/A,TRUE,"VOS";#N/A,#N/A,TRUE,"Warrington";#N/A,#N/A,TRUE,"Widnes"}</definedName>
    <definedName name="djjii" localSheetId="10" hidden="1">{#N/A,#N/A,TRUE,"Cover";#N/A,#N/A,TRUE,"Conts";#N/A,#N/A,TRUE,"VOS";#N/A,#N/A,TRUE,"Warrington";#N/A,#N/A,TRUE,"Widnes"}</definedName>
    <definedName name="djjii" localSheetId="12" hidden="1">{#N/A,#N/A,TRUE,"Cover";#N/A,#N/A,TRUE,"Conts";#N/A,#N/A,TRUE,"VOS";#N/A,#N/A,TRUE,"Warrington";#N/A,#N/A,TRUE,"Widnes"}</definedName>
    <definedName name="djjii" localSheetId="5" hidden="1">{#N/A,#N/A,TRUE,"Cover";#N/A,#N/A,TRUE,"Conts";#N/A,#N/A,TRUE,"VOS";#N/A,#N/A,TRUE,"Warrington";#N/A,#N/A,TRUE,"Widnes"}</definedName>
    <definedName name="djjii" localSheetId="6"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20" hidden="1">{#N/A,#N/A,TRUE,"Cover";#N/A,#N/A,TRUE,"Conts";#N/A,#N/A,TRUE,"VOS";#N/A,#N/A,TRUE,"Warrington";#N/A,#N/A,TRUE,"Widnes"}</definedName>
    <definedName name="drytytuyu" localSheetId="7" hidden="1">{#N/A,#N/A,TRUE,"Cover";#N/A,#N/A,TRUE,"Conts";#N/A,#N/A,TRUE,"VOS";#N/A,#N/A,TRUE,"Warrington";#N/A,#N/A,TRUE,"Widnes"}</definedName>
    <definedName name="drytytuyu" localSheetId="8" hidden="1">{#N/A,#N/A,TRUE,"Cover";#N/A,#N/A,TRUE,"Conts";#N/A,#N/A,TRUE,"VOS";#N/A,#N/A,TRUE,"Warrington";#N/A,#N/A,TRUE,"Widnes"}</definedName>
    <definedName name="drytytuyu" localSheetId="10" hidden="1">{#N/A,#N/A,TRUE,"Cover";#N/A,#N/A,TRUE,"Conts";#N/A,#N/A,TRUE,"VOS";#N/A,#N/A,TRUE,"Warrington";#N/A,#N/A,TRUE,"Widnes"}</definedName>
    <definedName name="drytytuyu" localSheetId="12" hidden="1">{#N/A,#N/A,TRUE,"Cover";#N/A,#N/A,TRUE,"Conts";#N/A,#N/A,TRUE,"VOS";#N/A,#N/A,TRUE,"Warrington";#N/A,#N/A,TRUE,"Widnes"}</definedName>
    <definedName name="drytytuyu" localSheetId="5" hidden="1">{#N/A,#N/A,TRUE,"Cover";#N/A,#N/A,TRUE,"Conts";#N/A,#N/A,TRUE,"VOS";#N/A,#N/A,TRUE,"Warrington";#N/A,#N/A,TRUE,"Widnes"}</definedName>
    <definedName name="drytytuyu" localSheetId="6" hidden="1">{#N/A,#N/A,TRUE,"Cover";#N/A,#N/A,TRUE,"Conts";#N/A,#N/A,TRUE,"VOS";#N/A,#N/A,TRUE,"Warrington";#N/A,#N/A,TRUE,"Widnes"}</definedName>
    <definedName name="drytytuyu" hidden="1">{#N/A,#N/A,TRUE,"Cover";#N/A,#N/A,TRUE,"Conts";#N/A,#N/A,TRUE,"VOS";#N/A,#N/A,TRUE,"Warrington";#N/A,#N/A,TRUE,"Widnes"}</definedName>
    <definedName name="dtdry" localSheetId="20" hidden="1">{#N/A,#N/A,TRUE,"Cover";#N/A,#N/A,TRUE,"Conts";#N/A,#N/A,TRUE,"VOS";#N/A,#N/A,TRUE,"Warrington";#N/A,#N/A,TRUE,"Widnes"}</definedName>
    <definedName name="dtdry" localSheetId="7" hidden="1">{#N/A,#N/A,TRUE,"Cover";#N/A,#N/A,TRUE,"Conts";#N/A,#N/A,TRUE,"VOS";#N/A,#N/A,TRUE,"Warrington";#N/A,#N/A,TRUE,"Widnes"}</definedName>
    <definedName name="dtdry" localSheetId="8" hidden="1">{#N/A,#N/A,TRUE,"Cover";#N/A,#N/A,TRUE,"Conts";#N/A,#N/A,TRUE,"VOS";#N/A,#N/A,TRUE,"Warrington";#N/A,#N/A,TRUE,"Widnes"}</definedName>
    <definedName name="dtdry" localSheetId="10" hidden="1">{#N/A,#N/A,TRUE,"Cover";#N/A,#N/A,TRUE,"Conts";#N/A,#N/A,TRUE,"VOS";#N/A,#N/A,TRUE,"Warrington";#N/A,#N/A,TRUE,"Widnes"}</definedName>
    <definedName name="dtdry" localSheetId="12" hidden="1">{#N/A,#N/A,TRUE,"Cover";#N/A,#N/A,TRUE,"Conts";#N/A,#N/A,TRUE,"VOS";#N/A,#N/A,TRUE,"Warrington";#N/A,#N/A,TRUE,"Widnes"}</definedName>
    <definedName name="dtdry" localSheetId="5" hidden="1">{#N/A,#N/A,TRUE,"Cover";#N/A,#N/A,TRUE,"Conts";#N/A,#N/A,TRUE,"VOS";#N/A,#N/A,TRUE,"Warrington";#N/A,#N/A,TRUE,"Widnes"}</definedName>
    <definedName name="dtdry" localSheetId="6" hidden="1">{#N/A,#N/A,TRUE,"Cover";#N/A,#N/A,TRUE,"Conts";#N/A,#N/A,TRUE,"VOS";#N/A,#N/A,TRUE,"Warrington";#N/A,#N/A,TRUE,"Widnes"}</definedName>
    <definedName name="dtdry" hidden="1">{#N/A,#N/A,TRUE,"Cover";#N/A,#N/A,TRUE,"Conts";#N/A,#N/A,TRUE,"VOS";#N/A,#N/A,TRUE,"Warrington";#N/A,#N/A,TRUE,"Widnes"}</definedName>
    <definedName name="dturuthju" localSheetId="20" hidden="1">{#N/A,#N/A,TRUE,"Cover";#N/A,#N/A,TRUE,"Conts";#N/A,#N/A,TRUE,"VOS";#N/A,#N/A,TRUE,"Warrington";#N/A,#N/A,TRUE,"Widnes"}</definedName>
    <definedName name="dturuthju" localSheetId="7" hidden="1">{#N/A,#N/A,TRUE,"Cover";#N/A,#N/A,TRUE,"Conts";#N/A,#N/A,TRUE,"VOS";#N/A,#N/A,TRUE,"Warrington";#N/A,#N/A,TRUE,"Widnes"}</definedName>
    <definedName name="dturuthju" localSheetId="8" hidden="1">{#N/A,#N/A,TRUE,"Cover";#N/A,#N/A,TRUE,"Conts";#N/A,#N/A,TRUE,"VOS";#N/A,#N/A,TRUE,"Warrington";#N/A,#N/A,TRUE,"Widnes"}</definedName>
    <definedName name="dturuthju" localSheetId="10" hidden="1">{#N/A,#N/A,TRUE,"Cover";#N/A,#N/A,TRUE,"Conts";#N/A,#N/A,TRUE,"VOS";#N/A,#N/A,TRUE,"Warrington";#N/A,#N/A,TRUE,"Widnes"}</definedName>
    <definedName name="dturuthju" localSheetId="12" hidden="1">{#N/A,#N/A,TRUE,"Cover";#N/A,#N/A,TRUE,"Conts";#N/A,#N/A,TRUE,"VOS";#N/A,#N/A,TRUE,"Warrington";#N/A,#N/A,TRUE,"Widnes"}</definedName>
    <definedName name="dturuthju" localSheetId="5" hidden="1">{#N/A,#N/A,TRUE,"Cover";#N/A,#N/A,TRUE,"Conts";#N/A,#N/A,TRUE,"VOS";#N/A,#N/A,TRUE,"Warrington";#N/A,#N/A,TRUE,"Widnes"}</definedName>
    <definedName name="dturuthju" localSheetId="6" hidden="1">{#N/A,#N/A,TRUE,"Cover";#N/A,#N/A,TRUE,"Conts";#N/A,#N/A,TRUE,"VOS";#N/A,#N/A,TRUE,"Warrington";#N/A,#N/A,TRUE,"Widnes"}</definedName>
    <definedName name="dturuthju" hidden="1">{#N/A,#N/A,TRUE,"Cover";#N/A,#N/A,TRUE,"Conts";#N/A,#N/A,TRUE,"VOS";#N/A,#N/A,TRUE,"Warrington";#N/A,#N/A,TRUE,"Widnes"}</definedName>
    <definedName name="dueuuiyj" localSheetId="20" hidden="1">{#N/A,#N/A,TRUE,"Cover";#N/A,#N/A,TRUE,"Conts";#N/A,#N/A,TRUE,"VOS";#N/A,#N/A,TRUE,"Warrington";#N/A,#N/A,TRUE,"Widnes"}</definedName>
    <definedName name="dueuuiyj" localSheetId="7" hidden="1">{#N/A,#N/A,TRUE,"Cover";#N/A,#N/A,TRUE,"Conts";#N/A,#N/A,TRUE,"VOS";#N/A,#N/A,TRUE,"Warrington";#N/A,#N/A,TRUE,"Widnes"}</definedName>
    <definedName name="dueuuiyj" localSheetId="8" hidden="1">{#N/A,#N/A,TRUE,"Cover";#N/A,#N/A,TRUE,"Conts";#N/A,#N/A,TRUE,"VOS";#N/A,#N/A,TRUE,"Warrington";#N/A,#N/A,TRUE,"Widnes"}</definedName>
    <definedName name="dueuuiyj" localSheetId="10" hidden="1">{#N/A,#N/A,TRUE,"Cover";#N/A,#N/A,TRUE,"Conts";#N/A,#N/A,TRUE,"VOS";#N/A,#N/A,TRUE,"Warrington";#N/A,#N/A,TRUE,"Widnes"}</definedName>
    <definedName name="dueuuiyj" localSheetId="12" hidden="1">{#N/A,#N/A,TRUE,"Cover";#N/A,#N/A,TRUE,"Conts";#N/A,#N/A,TRUE,"VOS";#N/A,#N/A,TRUE,"Warrington";#N/A,#N/A,TRUE,"Widnes"}</definedName>
    <definedName name="dueuuiyj" localSheetId="5" hidden="1">{#N/A,#N/A,TRUE,"Cover";#N/A,#N/A,TRUE,"Conts";#N/A,#N/A,TRUE,"VOS";#N/A,#N/A,TRUE,"Warrington";#N/A,#N/A,TRUE,"Widnes"}</definedName>
    <definedName name="dueuuiyj" localSheetId="6" hidden="1">{#N/A,#N/A,TRUE,"Cover";#N/A,#N/A,TRUE,"Conts";#N/A,#N/A,TRUE,"VOS";#N/A,#N/A,TRUE,"Warrington";#N/A,#N/A,TRUE,"Widnes"}</definedName>
    <definedName name="dueuuiyj" hidden="1">{#N/A,#N/A,TRUE,"Cover";#N/A,#N/A,TRUE,"Conts";#N/A,#N/A,TRUE,"VOS";#N/A,#N/A,TRUE,"Warrington";#N/A,#N/A,TRUE,"Widnes"}</definedName>
    <definedName name="dvbgf" localSheetId="20"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5" hidden="1">{#N/A,#N/A,FALSE,"SumD";#N/A,#N/A,FALSE,"ElecD";#N/A,#N/A,FALSE,"MechD";#N/A,#N/A,FALSE,"GeotD";#N/A,#N/A,FALSE,"PrcsD";#N/A,#N/A,FALSE,"TunnD";#N/A,#N/A,FALSE,"CivlD";#N/A,#N/A,FALSE,"NtwkD";#N/A,#N/A,FALSE,"EstgD";#N/A,#N/A,FALSE,"PEngD"}</definedName>
    <definedName name="dvbgf" localSheetId="6"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20" hidden="1">{#N/A,#N/A,TRUE,"Cover";#N/A,#N/A,TRUE,"Conts";#N/A,#N/A,TRUE,"VOS";#N/A,#N/A,TRUE,"Warrington";#N/A,#N/A,TRUE,"Widnes"}</definedName>
    <definedName name="dydfugfuj" localSheetId="7" hidden="1">{#N/A,#N/A,TRUE,"Cover";#N/A,#N/A,TRUE,"Conts";#N/A,#N/A,TRUE,"VOS";#N/A,#N/A,TRUE,"Warrington";#N/A,#N/A,TRUE,"Widnes"}</definedName>
    <definedName name="dydfugfuj" localSheetId="8" hidden="1">{#N/A,#N/A,TRUE,"Cover";#N/A,#N/A,TRUE,"Conts";#N/A,#N/A,TRUE,"VOS";#N/A,#N/A,TRUE,"Warrington";#N/A,#N/A,TRUE,"Widnes"}</definedName>
    <definedName name="dydfugfuj" localSheetId="10" hidden="1">{#N/A,#N/A,TRUE,"Cover";#N/A,#N/A,TRUE,"Conts";#N/A,#N/A,TRUE,"VOS";#N/A,#N/A,TRUE,"Warrington";#N/A,#N/A,TRUE,"Widnes"}</definedName>
    <definedName name="dydfugfuj" localSheetId="12" hidden="1">{#N/A,#N/A,TRUE,"Cover";#N/A,#N/A,TRUE,"Conts";#N/A,#N/A,TRUE,"VOS";#N/A,#N/A,TRUE,"Warrington";#N/A,#N/A,TRUE,"Widnes"}</definedName>
    <definedName name="dydfugfuj" localSheetId="5" hidden="1">{#N/A,#N/A,TRUE,"Cover";#N/A,#N/A,TRUE,"Conts";#N/A,#N/A,TRUE,"VOS";#N/A,#N/A,TRUE,"Warrington";#N/A,#N/A,TRUE,"Widnes"}</definedName>
    <definedName name="dydfugfuj" localSheetId="6" hidden="1">{#N/A,#N/A,TRUE,"Cover";#N/A,#N/A,TRUE,"Conts";#N/A,#N/A,TRUE,"VOS";#N/A,#N/A,TRUE,"Warrington";#N/A,#N/A,TRUE,"Widnes"}</definedName>
    <definedName name="dydfugfuj" hidden="1">{#N/A,#N/A,TRUE,"Cover";#N/A,#N/A,TRUE,"Conts";#N/A,#N/A,TRUE,"VOS";#N/A,#N/A,TRUE,"Warrington";#N/A,#N/A,TRUE,"Widnes"}</definedName>
    <definedName name="dyuiuouo" localSheetId="20" hidden="1">{#N/A,#N/A,TRUE,"Cover";#N/A,#N/A,TRUE,"Conts";#N/A,#N/A,TRUE,"VOS";#N/A,#N/A,TRUE,"Warrington";#N/A,#N/A,TRUE,"Widnes"}</definedName>
    <definedName name="dyuiuouo" localSheetId="7" hidden="1">{#N/A,#N/A,TRUE,"Cover";#N/A,#N/A,TRUE,"Conts";#N/A,#N/A,TRUE,"VOS";#N/A,#N/A,TRUE,"Warrington";#N/A,#N/A,TRUE,"Widnes"}</definedName>
    <definedName name="dyuiuouo" localSheetId="8" hidden="1">{#N/A,#N/A,TRUE,"Cover";#N/A,#N/A,TRUE,"Conts";#N/A,#N/A,TRUE,"VOS";#N/A,#N/A,TRUE,"Warrington";#N/A,#N/A,TRUE,"Widnes"}</definedName>
    <definedName name="dyuiuouo" localSheetId="10" hidden="1">{#N/A,#N/A,TRUE,"Cover";#N/A,#N/A,TRUE,"Conts";#N/A,#N/A,TRUE,"VOS";#N/A,#N/A,TRUE,"Warrington";#N/A,#N/A,TRUE,"Widnes"}</definedName>
    <definedName name="dyuiuouo" localSheetId="12" hidden="1">{#N/A,#N/A,TRUE,"Cover";#N/A,#N/A,TRUE,"Conts";#N/A,#N/A,TRUE,"VOS";#N/A,#N/A,TRUE,"Warrington";#N/A,#N/A,TRUE,"Widnes"}</definedName>
    <definedName name="dyuiuouo" localSheetId="5" hidden="1">{#N/A,#N/A,TRUE,"Cover";#N/A,#N/A,TRUE,"Conts";#N/A,#N/A,TRUE,"VOS";#N/A,#N/A,TRUE,"Warrington";#N/A,#N/A,TRUE,"Widnes"}</definedName>
    <definedName name="dyuiuouo" localSheetId="6" hidden="1">{#N/A,#N/A,TRUE,"Cover";#N/A,#N/A,TRUE,"Conts";#N/A,#N/A,TRUE,"VOS";#N/A,#N/A,TRUE,"Warrington";#N/A,#N/A,TRUE,"Widnes"}</definedName>
    <definedName name="dyuiuouo" hidden="1">{#N/A,#N/A,TRUE,"Cover";#N/A,#N/A,TRUE,"Conts";#N/A,#N/A,TRUE,"VOS";#N/A,#N/A,TRUE,"Warrington";#N/A,#N/A,TRUE,"Widnes"}</definedName>
    <definedName name="eagrga" localSheetId="20" hidden="1">{#N/A,#N/A,TRUE,"Cover";#N/A,#N/A,TRUE,"Conts";#N/A,#N/A,TRUE,"VOS";#N/A,#N/A,TRUE,"Warrington";#N/A,#N/A,TRUE,"Widnes"}</definedName>
    <definedName name="eagrga" localSheetId="7" hidden="1">{#N/A,#N/A,TRUE,"Cover";#N/A,#N/A,TRUE,"Conts";#N/A,#N/A,TRUE,"VOS";#N/A,#N/A,TRUE,"Warrington";#N/A,#N/A,TRUE,"Widnes"}</definedName>
    <definedName name="eagrga" localSheetId="8" hidden="1">{#N/A,#N/A,TRUE,"Cover";#N/A,#N/A,TRUE,"Conts";#N/A,#N/A,TRUE,"VOS";#N/A,#N/A,TRUE,"Warrington";#N/A,#N/A,TRUE,"Widnes"}</definedName>
    <definedName name="eagrga" localSheetId="10" hidden="1">{#N/A,#N/A,TRUE,"Cover";#N/A,#N/A,TRUE,"Conts";#N/A,#N/A,TRUE,"VOS";#N/A,#N/A,TRUE,"Warrington";#N/A,#N/A,TRUE,"Widnes"}</definedName>
    <definedName name="eagrga" localSheetId="12" hidden="1">{#N/A,#N/A,TRUE,"Cover";#N/A,#N/A,TRUE,"Conts";#N/A,#N/A,TRUE,"VOS";#N/A,#N/A,TRUE,"Warrington";#N/A,#N/A,TRUE,"Widnes"}</definedName>
    <definedName name="eagrga" localSheetId="5" hidden="1">{#N/A,#N/A,TRUE,"Cover";#N/A,#N/A,TRUE,"Conts";#N/A,#N/A,TRUE,"VOS";#N/A,#N/A,TRUE,"Warrington";#N/A,#N/A,TRUE,"Widnes"}</definedName>
    <definedName name="eagrga" localSheetId="6" hidden="1">{#N/A,#N/A,TRUE,"Cover";#N/A,#N/A,TRUE,"Conts";#N/A,#N/A,TRUE,"VOS";#N/A,#N/A,TRUE,"Warrington";#N/A,#N/A,TRUE,"Widnes"}</definedName>
    <definedName name="eagrga" hidden="1">{#N/A,#N/A,TRUE,"Cover";#N/A,#N/A,TRUE,"Conts";#N/A,#N/A,TRUE,"VOS";#N/A,#N/A,TRUE,"Warrington";#N/A,#N/A,TRUE,"Widnes"}</definedName>
    <definedName name="ee" localSheetId="20" hidden="1">{#N/A,#N/A,TRUE,"Cover";#N/A,#N/A,TRUE,"Conts";#N/A,#N/A,TRUE,"VOS";#N/A,#N/A,TRUE,"Warrington";#N/A,#N/A,TRUE,"Widnes"}</definedName>
    <definedName name="ee" localSheetId="7" hidden="1">{#N/A,#N/A,TRUE,"Cover";#N/A,#N/A,TRUE,"Conts";#N/A,#N/A,TRUE,"VOS";#N/A,#N/A,TRUE,"Warrington";#N/A,#N/A,TRUE,"Widnes"}</definedName>
    <definedName name="ee" localSheetId="8" hidden="1">{#N/A,#N/A,TRUE,"Cover";#N/A,#N/A,TRUE,"Conts";#N/A,#N/A,TRUE,"VOS";#N/A,#N/A,TRUE,"Warrington";#N/A,#N/A,TRUE,"Widnes"}</definedName>
    <definedName name="ee" localSheetId="10" hidden="1">{#N/A,#N/A,TRUE,"Cover";#N/A,#N/A,TRUE,"Conts";#N/A,#N/A,TRUE,"VOS";#N/A,#N/A,TRUE,"Warrington";#N/A,#N/A,TRUE,"Widnes"}</definedName>
    <definedName name="ee" localSheetId="12" hidden="1">{#N/A,#N/A,TRUE,"Cover";#N/A,#N/A,TRUE,"Conts";#N/A,#N/A,TRUE,"VOS";#N/A,#N/A,TRUE,"Warrington";#N/A,#N/A,TRUE,"Widnes"}</definedName>
    <definedName name="ee" localSheetId="5" hidden="1">{#N/A,#N/A,TRUE,"Cover";#N/A,#N/A,TRUE,"Conts";#N/A,#N/A,TRUE,"VOS";#N/A,#N/A,TRUE,"Warrington";#N/A,#N/A,TRUE,"Widnes"}</definedName>
    <definedName name="ee" localSheetId="6" hidden="1">{#N/A,#N/A,TRUE,"Cover";#N/A,#N/A,TRUE,"Conts";#N/A,#N/A,TRUE,"VOS";#N/A,#N/A,TRUE,"Warrington";#N/A,#N/A,TRUE,"Widnes"}</definedName>
    <definedName name="ee" hidden="1">{#N/A,#N/A,TRUE,"Cover";#N/A,#N/A,TRUE,"Conts";#N/A,#N/A,TRUE,"VOS";#N/A,#N/A,TRUE,"Warrington";#N/A,#N/A,TRUE,"Widnes"}</definedName>
    <definedName name="eeeee" localSheetId="20" hidden="1">{#N/A,#N/A,TRUE,"Cover";#N/A,#N/A,TRUE,"Conts";#N/A,#N/A,TRUE,"VOS";#N/A,#N/A,TRUE,"Warrington";#N/A,#N/A,TRUE,"Widnes"}</definedName>
    <definedName name="eeeee" localSheetId="7" hidden="1">{#N/A,#N/A,TRUE,"Cover";#N/A,#N/A,TRUE,"Conts";#N/A,#N/A,TRUE,"VOS";#N/A,#N/A,TRUE,"Warrington";#N/A,#N/A,TRUE,"Widnes"}</definedName>
    <definedName name="eeeee" localSheetId="8" hidden="1">{#N/A,#N/A,TRUE,"Cover";#N/A,#N/A,TRUE,"Conts";#N/A,#N/A,TRUE,"VOS";#N/A,#N/A,TRUE,"Warrington";#N/A,#N/A,TRUE,"Widnes"}</definedName>
    <definedName name="eeeee" localSheetId="10" hidden="1">{#N/A,#N/A,TRUE,"Cover";#N/A,#N/A,TRUE,"Conts";#N/A,#N/A,TRUE,"VOS";#N/A,#N/A,TRUE,"Warrington";#N/A,#N/A,TRUE,"Widnes"}</definedName>
    <definedName name="eeeee" localSheetId="12" hidden="1">{#N/A,#N/A,TRUE,"Cover";#N/A,#N/A,TRUE,"Conts";#N/A,#N/A,TRUE,"VOS";#N/A,#N/A,TRUE,"Warrington";#N/A,#N/A,TRUE,"Widnes"}</definedName>
    <definedName name="eeeee" localSheetId="5" hidden="1">{#N/A,#N/A,TRUE,"Cover";#N/A,#N/A,TRUE,"Conts";#N/A,#N/A,TRUE,"VOS";#N/A,#N/A,TRUE,"Warrington";#N/A,#N/A,TRUE,"Widnes"}</definedName>
    <definedName name="eeeee" localSheetId="6" hidden="1">{#N/A,#N/A,TRUE,"Cover";#N/A,#N/A,TRUE,"Conts";#N/A,#N/A,TRUE,"VOS";#N/A,#N/A,TRUE,"Warrington";#N/A,#N/A,TRUE,"Widnes"}</definedName>
    <definedName name="eeeee" hidden="1">{#N/A,#N/A,TRUE,"Cover";#N/A,#N/A,TRUE,"Conts";#N/A,#N/A,TRUE,"VOS";#N/A,#N/A,TRUE,"Warrington";#N/A,#N/A,TRUE,"Widnes"}</definedName>
    <definedName name="egag" localSheetId="20" hidden="1">{#N/A,#N/A,TRUE,"Cover";#N/A,#N/A,TRUE,"Conts";#N/A,#N/A,TRUE,"VOS";#N/A,#N/A,TRUE,"Warrington";#N/A,#N/A,TRUE,"Widnes"}</definedName>
    <definedName name="egag" localSheetId="7" hidden="1">{#N/A,#N/A,TRUE,"Cover";#N/A,#N/A,TRUE,"Conts";#N/A,#N/A,TRUE,"VOS";#N/A,#N/A,TRUE,"Warrington";#N/A,#N/A,TRUE,"Widnes"}</definedName>
    <definedName name="egag" localSheetId="8" hidden="1">{#N/A,#N/A,TRUE,"Cover";#N/A,#N/A,TRUE,"Conts";#N/A,#N/A,TRUE,"VOS";#N/A,#N/A,TRUE,"Warrington";#N/A,#N/A,TRUE,"Widnes"}</definedName>
    <definedName name="egag" localSheetId="10" hidden="1">{#N/A,#N/A,TRUE,"Cover";#N/A,#N/A,TRUE,"Conts";#N/A,#N/A,TRUE,"VOS";#N/A,#N/A,TRUE,"Warrington";#N/A,#N/A,TRUE,"Widnes"}</definedName>
    <definedName name="egag" localSheetId="12" hidden="1">{#N/A,#N/A,TRUE,"Cover";#N/A,#N/A,TRUE,"Conts";#N/A,#N/A,TRUE,"VOS";#N/A,#N/A,TRUE,"Warrington";#N/A,#N/A,TRUE,"Widnes"}</definedName>
    <definedName name="egag" localSheetId="5" hidden="1">{#N/A,#N/A,TRUE,"Cover";#N/A,#N/A,TRUE,"Conts";#N/A,#N/A,TRUE,"VOS";#N/A,#N/A,TRUE,"Warrington";#N/A,#N/A,TRUE,"Widnes"}</definedName>
    <definedName name="egag" localSheetId="6"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7">[9]Lookups!#REF!</definedName>
    <definedName name="EMP_Category" localSheetId="13">[9]Lookups!#REF!</definedName>
    <definedName name="EMP_Category" localSheetId="5">[9]Lookups!#REF!</definedName>
    <definedName name="EMP_Category" localSheetId="3">[9]Lookups!#REF!</definedName>
    <definedName name="EMP_Category">[9]Lookups!#REF!</definedName>
    <definedName name="er" localSheetId="20"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5" hidden="1">{#N/A,#N/A,FALSE,"SumG";#N/A,#N/A,FALSE,"ElecG";#N/A,#N/A,FALSE,"MechG";#N/A,#N/A,FALSE,"GeotG";#N/A,#N/A,FALSE,"PrcsG";#N/A,#N/A,FALSE,"TunnG";#N/A,#N/A,FALSE,"CivlG";#N/A,#N/A,FALSE,"NtwkG";#N/A,#N/A,FALSE,"EstgG";#N/A,#N/A,FALSE,"PEngG"}</definedName>
    <definedName name="er" localSheetId="6"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0" hidden="1">{#N/A,#N/A,TRUE,"Cover";#N/A,#N/A,TRUE,"Conts";#N/A,#N/A,TRUE,"VOS";#N/A,#N/A,TRUE,"Warrington";#N/A,#N/A,TRUE,"Widnes"}</definedName>
    <definedName name="ergaghag" localSheetId="7" hidden="1">{#N/A,#N/A,TRUE,"Cover";#N/A,#N/A,TRUE,"Conts";#N/A,#N/A,TRUE,"VOS";#N/A,#N/A,TRUE,"Warrington";#N/A,#N/A,TRUE,"Widnes"}</definedName>
    <definedName name="ergaghag" localSheetId="8" hidden="1">{#N/A,#N/A,TRUE,"Cover";#N/A,#N/A,TRUE,"Conts";#N/A,#N/A,TRUE,"VOS";#N/A,#N/A,TRUE,"Warrington";#N/A,#N/A,TRUE,"Widnes"}</definedName>
    <definedName name="ergaghag" localSheetId="10" hidden="1">{#N/A,#N/A,TRUE,"Cover";#N/A,#N/A,TRUE,"Conts";#N/A,#N/A,TRUE,"VOS";#N/A,#N/A,TRUE,"Warrington";#N/A,#N/A,TRUE,"Widnes"}</definedName>
    <definedName name="ergaghag" localSheetId="12" hidden="1">{#N/A,#N/A,TRUE,"Cover";#N/A,#N/A,TRUE,"Conts";#N/A,#N/A,TRUE,"VOS";#N/A,#N/A,TRUE,"Warrington";#N/A,#N/A,TRUE,"Widnes"}</definedName>
    <definedName name="ergaghag" localSheetId="5" hidden="1">{#N/A,#N/A,TRUE,"Cover";#N/A,#N/A,TRUE,"Conts";#N/A,#N/A,TRUE,"VOS";#N/A,#N/A,TRUE,"Warrington";#N/A,#N/A,TRUE,"Widnes"}</definedName>
    <definedName name="ergaghag" localSheetId="6" hidden="1">{#N/A,#N/A,TRUE,"Cover";#N/A,#N/A,TRUE,"Conts";#N/A,#N/A,TRUE,"VOS";#N/A,#N/A,TRUE,"Warrington";#N/A,#N/A,TRUE,"Widnes"}</definedName>
    <definedName name="ergaghag" hidden="1">{#N/A,#N/A,TRUE,"Cover";#N/A,#N/A,TRUE,"Conts";#N/A,#N/A,TRUE,"VOS";#N/A,#N/A,TRUE,"Warrington";#N/A,#N/A,TRUE,"Widnes"}</definedName>
    <definedName name="ergega" localSheetId="20" hidden="1">{#N/A,#N/A,TRUE,"Cover";#N/A,#N/A,TRUE,"Conts";#N/A,#N/A,TRUE,"VOS";#N/A,#N/A,TRUE,"Warrington";#N/A,#N/A,TRUE,"Widnes"}</definedName>
    <definedName name="ergega" localSheetId="7" hidden="1">{#N/A,#N/A,TRUE,"Cover";#N/A,#N/A,TRUE,"Conts";#N/A,#N/A,TRUE,"VOS";#N/A,#N/A,TRUE,"Warrington";#N/A,#N/A,TRUE,"Widnes"}</definedName>
    <definedName name="ergega" localSheetId="8" hidden="1">{#N/A,#N/A,TRUE,"Cover";#N/A,#N/A,TRUE,"Conts";#N/A,#N/A,TRUE,"VOS";#N/A,#N/A,TRUE,"Warrington";#N/A,#N/A,TRUE,"Widnes"}</definedName>
    <definedName name="ergega" localSheetId="10" hidden="1">{#N/A,#N/A,TRUE,"Cover";#N/A,#N/A,TRUE,"Conts";#N/A,#N/A,TRUE,"VOS";#N/A,#N/A,TRUE,"Warrington";#N/A,#N/A,TRUE,"Widnes"}</definedName>
    <definedName name="ergega" localSheetId="12" hidden="1">{#N/A,#N/A,TRUE,"Cover";#N/A,#N/A,TRUE,"Conts";#N/A,#N/A,TRUE,"VOS";#N/A,#N/A,TRUE,"Warrington";#N/A,#N/A,TRUE,"Widnes"}</definedName>
    <definedName name="ergega" localSheetId="5" hidden="1">{#N/A,#N/A,TRUE,"Cover";#N/A,#N/A,TRUE,"Conts";#N/A,#N/A,TRUE,"VOS";#N/A,#N/A,TRUE,"Warrington";#N/A,#N/A,TRUE,"Widnes"}</definedName>
    <definedName name="ergega" localSheetId="6" hidden="1">{#N/A,#N/A,TRUE,"Cover";#N/A,#N/A,TRUE,"Conts";#N/A,#N/A,TRUE,"VOS";#N/A,#N/A,TRUE,"Warrington";#N/A,#N/A,TRUE,"Widnes"}</definedName>
    <definedName name="ergega" hidden="1">{#N/A,#N/A,TRUE,"Cover";#N/A,#N/A,TRUE,"Conts";#N/A,#N/A,TRUE,"VOS";#N/A,#N/A,TRUE,"Warrington";#N/A,#N/A,TRUE,"Widnes"}</definedName>
    <definedName name="ergtaeg" localSheetId="20" hidden="1">{#N/A,#N/A,TRUE,"Cover";#N/A,#N/A,TRUE,"Conts";#N/A,#N/A,TRUE,"VOS";#N/A,#N/A,TRUE,"Warrington";#N/A,#N/A,TRUE,"Widnes"}</definedName>
    <definedName name="ergtaeg" localSheetId="7" hidden="1">{#N/A,#N/A,TRUE,"Cover";#N/A,#N/A,TRUE,"Conts";#N/A,#N/A,TRUE,"VOS";#N/A,#N/A,TRUE,"Warrington";#N/A,#N/A,TRUE,"Widnes"}</definedName>
    <definedName name="ergtaeg" localSheetId="8" hidden="1">{#N/A,#N/A,TRUE,"Cover";#N/A,#N/A,TRUE,"Conts";#N/A,#N/A,TRUE,"VOS";#N/A,#N/A,TRUE,"Warrington";#N/A,#N/A,TRUE,"Widnes"}</definedName>
    <definedName name="ergtaeg" localSheetId="10" hidden="1">{#N/A,#N/A,TRUE,"Cover";#N/A,#N/A,TRUE,"Conts";#N/A,#N/A,TRUE,"VOS";#N/A,#N/A,TRUE,"Warrington";#N/A,#N/A,TRUE,"Widnes"}</definedName>
    <definedName name="ergtaeg" localSheetId="12" hidden="1">{#N/A,#N/A,TRUE,"Cover";#N/A,#N/A,TRUE,"Conts";#N/A,#N/A,TRUE,"VOS";#N/A,#N/A,TRUE,"Warrington";#N/A,#N/A,TRUE,"Widnes"}</definedName>
    <definedName name="ergtaeg" localSheetId="5" hidden="1">{#N/A,#N/A,TRUE,"Cover";#N/A,#N/A,TRUE,"Conts";#N/A,#N/A,TRUE,"VOS";#N/A,#N/A,TRUE,"Warrington";#N/A,#N/A,TRUE,"Widnes"}</definedName>
    <definedName name="ergtaeg" localSheetId="6" hidden="1">{#N/A,#N/A,TRUE,"Cover";#N/A,#N/A,TRUE,"Conts";#N/A,#N/A,TRUE,"VOS";#N/A,#N/A,TRUE,"Warrington";#N/A,#N/A,TRUE,"Widnes"}</definedName>
    <definedName name="ergtaeg" hidden="1">{#N/A,#N/A,TRUE,"Cover";#N/A,#N/A,TRUE,"Conts";#N/A,#N/A,TRUE,"VOS";#N/A,#N/A,TRUE,"Warrington";#N/A,#N/A,TRUE,"Widnes"}</definedName>
    <definedName name="ersyy" localSheetId="20" hidden="1">{#N/A,#N/A,TRUE,"Cover";#N/A,#N/A,TRUE,"Conts";#N/A,#N/A,TRUE,"VOS";#N/A,#N/A,TRUE,"Warrington";#N/A,#N/A,TRUE,"Widnes"}</definedName>
    <definedName name="ersyy" localSheetId="7" hidden="1">{#N/A,#N/A,TRUE,"Cover";#N/A,#N/A,TRUE,"Conts";#N/A,#N/A,TRUE,"VOS";#N/A,#N/A,TRUE,"Warrington";#N/A,#N/A,TRUE,"Widnes"}</definedName>
    <definedName name="ersyy" localSheetId="8" hidden="1">{#N/A,#N/A,TRUE,"Cover";#N/A,#N/A,TRUE,"Conts";#N/A,#N/A,TRUE,"VOS";#N/A,#N/A,TRUE,"Warrington";#N/A,#N/A,TRUE,"Widnes"}</definedName>
    <definedName name="ersyy" localSheetId="10" hidden="1">{#N/A,#N/A,TRUE,"Cover";#N/A,#N/A,TRUE,"Conts";#N/A,#N/A,TRUE,"VOS";#N/A,#N/A,TRUE,"Warrington";#N/A,#N/A,TRUE,"Widnes"}</definedName>
    <definedName name="ersyy" localSheetId="12" hidden="1">{#N/A,#N/A,TRUE,"Cover";#N/A,#N/A,TRUE,"Conts";#N/A,#N/A,TRUE,"VOS";#N/A,#N/A,TRUE,"Warrington";#N/A,#N/A,TRUE,"Widnes"}</definedName>
    <definedName name="ersyy" localSheetId="5" hidden="1">{#N/A,#N/A,TRUE,"Cover";#N/A,#N/A,TRUE,"Conts";#N/A,#N/A,TRUE,"VOS";#N/A,#N/A,TRUE,"Warrington";#N/A,#N/A,TRUE,"Widnes"}</definedName>
    <definedName name="ersyy" localSheetId="6" hidden="1">{#N/A,#N/A,TRUE,"Cover";#N/A,#N/A,TRUE,"Conts";#N/A,#N/A,TRUE,"VOS";#N/A,#N/A,TRUE,"Warrington";#N/A,#N/A,TRUE,"Widnes"}</definedName>
    <definedName name="ersyy" hidden="1">{#N/A,#N/A,TRUE,"Cover";#N/A,#N/A,TRUE,"Conts";#N/A,#N/A,TRUE,"VOS";#N/A,#N/A,TRUE,"Warrington";#N/A,#N/A,TRUE,"Widnes"}</definedName>
    <definedName name="ertertyry" localSheetId="20" hidden="1">{#N/A,#N/A,TRUE,"Cover";#N/A,#N/A,TRUE,"Conts";#N/A,#N/A,TRUE,"VOS";#N/A,#N/A,TRUE,"Warrington";#N/A,#N/A,TRUE,"Widnes"}</definedName>
    <definedName name="ertertyry" localSheetId="7" hidden="1">{#N/A,#N/A,TRUE,"Cover";#N/A,#N/A,TRUE,"Conts";#N/A,#N/A,TRUE,"VOS";#N/A,#N/A,TRUE,"Warrington";#N/A,#N/A,TRUE,"Widnes"}</definedName>
    <definedName name="ertertyry" localSheetId="8" hidden="1">{#N/A,#N/A,TRUE,"Cover";#N/A,#N/A,TRUE,"Conts";#N/A,#N/A,TRUE,"VOS";#N/A,#N/A,TRUE,"Warrington";#N/A,#N/A,TRUE,"Widnes"}</definedName>
    <definedName name="ertertyry" localSheetId="10" hidden="1">{#N/A,#N/A,TRUE,"Cover";#N/A,#N/A,TRUE,"Conts";#N/A,#N/A,TRUE,"VOS";#N/A,#N/A,TRUE,"Warrington";#N/A,#N/A,TRUE,"Widnes"}</definedName>
    <definedName name="ertertyry" localSheetId="12" hidden="1">{#N/A,#N/A,TRUE,"Cover";#N/A,#N/A,TRUE,"Conts";#N/A,#N/A,TRUE,"VOS";#N/A,#N/A,TRUE,"Warrington";#N/A,#N/A,TRUE,"Widnes"}</definedName>
    <definedName name="ertertyry" localSheetId="5" hidden="1">{#N/A,#N/A,TRUE,"Cover";#N/A,#N/A,TRUE,"Conts";#N/A,#N/A,TRUE,"VOS";#N/A,#N/A,TRUE,"Warrington";#N/A,#N/A,TRUE,"Widnes"}</definedName>
    <definedName name="ertertyry" localSheetId="6" hidden="1">{#N/A,#N/A,TRUE,"Cover";#N/A,#N/A,TRUE,"Conts";#N/A,#N/A,TRUE,"VOS";#N/A,#N/A,TRUE,"Warrington";#N/A,#N/A,TRUE,"Widnes"}</definedName>
    <definedName name="ertertyry" hidden="1">{#N/A,#N/A,TRUE,"Cover";#N/A,#N/A,TRUE,"Conts";#N/A,#N/A,TRUE,"VOS";#N/A,#N/A,TRUE,"Warrington";#N/A,#N/A,TRUE,"Widnes"}</definedName>
    <definedName name="erterydrutru" localSheetId="20" hidden="1">{#N/A,#N/A,TRUE,"Cover";#N/A,#N/A,TRUE,"Conts";#N/A,#N/A,TRUE,"VOS";#N/A,#N/A,TRUE,"Warrington";#N/A,#N/A,TRUE,"Widnes"}</definedName>
    <definedName name="erterydrutru" localSheetId="7" hidden="1">{#N/A,#N/A,TRUE,"Cover";#N/A,#N/A,TRUE,"Conts";#N/A,#N/A,TRUE,"VOS";#N/A,#N/A,TRUE,"Warrington";#N/A,#N/A,TRUE,"Widnes"}</definedName>
    <definedName name="erterydrutru" localSheetId="8" hidden="1">{#N/A,#N/A,TRUE,"Cover";#N/A,#N/A,TRUE,"Conts";#N/A,#N/A,TRUE,"VOS";#N/A,#N/A,TRUE,"Warrington";#N/A,#N/A,TRUE,"Widnes"}</definedName>
    <definedName name="erterydrutru" localSheetId="10" hidden="1">{#N/A,#N/A,TRUE,"Cover";#N/A,#N/A,TRUE,"Conts";#N/A,#N/A,TRUE,"VOS";#N/A,#N/A,TRUE,"Warrington";#N/A,#N/A,TRUE,"Widnes"}</definedName>
    <definedName name="erterydrutru" localSheetId="12" hidden="1">{#N/A,#N/A,TRUE,"Cover";#N/A,#N/A,TRUE,"Conts";#N/A,#N/A,TRUE,"VOS";#N/A,#N/A,TRUE,"Warrington";#N/A,#N/A,TRUE,"Widnes"}</definedName>
    <definedName name="erterydrutru" localSheetId="5" hidden="1">{#N/A,#N/A,TRUE,"Cover";#N/A,#N/A,TRUE,"Conts";#N/A,#N/A,TRUE,"VOS";#N/A,#N/A,TRUE,"Warrington";#N/A,#N/A,TRUE,"Widnes"}</definedName>
    <definedName name="erterydrutru" localSheetId="6" hidden="1">{#N/A,#N/A,TRUE,"Cover";#N/A,#N/A,TRUE,"Conts";#N/A,#N/A,TRUE,"VOS";#N/A,#N/A,TRUE,"Warrington";#N/A,#N/A,TRUE,"Widnes"}</definedName>
    <definedName name="erterydrutru" hidden="1">{#N/A,#N/A,TRUE,"Cover";#N/A,#N/A,TRUE,"Conts";#N/A,#N/A,TRUE,"VOS";#N/A,#N/A,TRUE,"Warrington";#N/A,#N/A,TRUE,"Widnes"}</definedName>
    <definedName name="erteysry" localSheetId="20" hidden="1">{#N/A,#N/A,TRUE,"Cover";#N/A,#N/A,TRUE,"Conts";#N/A,#N/A,TRUE,"VOS";#N/A,#N/A,TRUE,"Warrington";#N/A,#N/A,TRUE,"Widnes"}</definedName>
    <definedName name="erteysry" localSheetId="7" hidden="1">{#N/A,#N/A,TRUE,"Cover";#N/A,#N/A,TRUE,"Conts";#N/A,#N/A,TRUE,"VOS";#N/A,#N/A,TRUE,"Warrington";#N/A,#N/A,TRUE,"Widnes"}</definedName>
    <definedName name="erteysry" localSheetId="8" hidden="1">{#N/A,#N/A,TRUE,"Cover";#N/A,#N/A,TRUE,"Conts";#N/A,#N/A,TRUE,"VOS";#N/A,#N/A,TRUE,"Warrington";#N/A,#N/A,TRUE,"Widnes"}</definedName>
    <definedName name="erteysry" localSheetId="10" hidden="1">{#N/A,#N/A,TRUE,"Cover";#N/A,#N/A,TRUE,"Conts";#N/A,#N/A,TRUE,"VOS";#N/A,#N/A,TRUE,"Warrington";#N/A,#N/A,TRUE,"Widnes"}</definedName>
    <definedName name="erteysry" localSheetId="12" hidden="1">{#N/A,#N/A,TRUE,"Cover";#N/A,#N/A,TRUE,"Conts";#N/A,#N/A,TRUE,"VOS";#N/A,#N/A,TRUE,"Warrington";#N/A,#N/A,TRUE,"Widnes"}</definedName>
    <definedName name="erteysry" localSheetId="5" hidden="1">{#N/A,#N/A,TRUE,"Cover";#N/A,#N/A,TRUE,"Conts";#N/A,#N/A,TRUE,"VOS";#N/A,#N/A,TRUE,"Warrington";#N/A,#N/A,TRUE,"Widnes"}</definedName>
    <definedName name="erteysry" localSheetId="6" hidden="1">{#N/A,#N/A,TRUE,"Cover";#N/A,#N/A,TRUE,"Conts";#N/A,#N/A,TRUE,"VOS";#N/A,#N/A,TRUE,"Warrington";#N/A,#N/A,TRUE,"Widnes"}</definedName>
    <definedName name="erteysry" hidden="1">{#N/A,#N/A,TRUE,"Cover";#N/A,#N/A,TRUE,"Conts";#N/A,#N/A,TRUE,"VOS";#N/A,#N/A,TRUE,"Warrington";#N/A,#N/A,TRUE,"Widnes"}</definedName>
    <definedName name="eryr" localSheetId="20" hidden="1">{#N/A,#N/A,TRUE,"Cover";#N/A,#N/A,TRUE,"Conts";#N/A,#N/A,TRUE,"VOS";#N/A,#N/A,TRUE,"Warrington";#N/A,#N/A,TRUE,"Widnes"}</definedName>
    <definedName name="eryr" localSheetId="7" hidden="1">{#N/A,#N/A,TRUE,"Cover";#N/A,#N/A,TRUE,"Conts";#N/A,#N/A,TRUE,"VOS";#N/A,#N/A,TRUE,"Warrington";#N/A,#N/A,TRUE,"Widnes"}</definedName>
    <definedName name="eryr" localSheetId="8" hidden="1">{#N/A,#N/A,TRUE,"Cover";#N/A,#N/A,TRUE,"Conts";#N/A,#N/A,TRUE,"VOS";#N/A,#N/A,TRUE,"Warrington";#N/A,#N/A,TRUE,"Widnes"}</definedName>
    <definedName name="eryr" localSheetId="10" hidden="1">{#N/A,#N/A,TRUE,"Cover";#N/A,#N/A,TRUE,"Conts";#N/A,#N/A,TRUE,"VOS";#N/A,#N/A,TRUE,"Warrington";#N/A,#N/A,TRUE,"Widnes"}</definedName>
    <definedName name="eryr" localSheetId="12" hidden="1">{#N/A,#N/A,TRUE,"Cover";#N/A,#N/A,TRUE,"Conts";#N/A,#N/A,TRUE,"VOS";#N/A,#N/A,TRUE,"Warrington";#N/A,#N/A,TRUE,"Widnes"}</definedName>
    <definedName name="eryr" localSheetId="5" hidden="1">{#N/A,#N/A,TRUE,"Cover";#N/A,#N/A,TRUE,"Conts";#N/A,#N/A,TRUE,"VOS";#N/A,#N/A,TRUE,"Warrington";#N/A,#N/A,TRUE,"Widnes"}</definedName>
    <definedName name="eryr" localSheetId="6" hidden="1">{#N/A,#N/A,TRUE,"Cover";#N/A,#N/A,TRUE,"Conts";#N/A,#N/A,TRUE,"VOS";#N/A,#N/A,TRUE,"Warrington";#N/A,#N/A,TRUE,"Widnes"}</definedName>
    <definedName name="eryr" hidden="1">{#N/A,#N/A,TRUE,"Cover";#N/A,#N/A,TRUE,"Conts";#N/A,#N/A,TRUE,"VOS";#N/A,#N/A,TRUE,"Warrington";#N/A,#N/A,TRUE,"Widnes"}</definedName>
    <definedName name="eryrutru" localSheetId="20" hidden="1">{#N/A,#N/A,TRUE,"Cover";#N/A,#N/A,TRUE,"Conts";#N/A,#N/A,TRUE,"VOS";#N/A,#N/A,TRUE,"Warrington";#N/A,#N/A,TRUE,"Widnes"}</definedName>
    <definedName name="eryrutru" localSheetId="7" hidden="1">{#N/A,#N/A,TRUE,"Cover";#N/A,#N/A,TRUE,"Conts";#N/A,#N/A,TRUE,"VOS";#N/A,#N/A,TRUE,"Warrington";#N/A,#N/A,TRUE,"Widnes"}</definedName>
    <definedName name="eryrutru" localSheetId="8" hidden="1">{#N/A,#N/A,TRUE,"Cover";#N/A,#N/A,TRUE,"Conts";#N/A,#N/A,TRUE,"VOS";#N/A,#N/A,TRUE,"Warrington";#N/A,#N/A,TRUE,"Widnes"}</definedName>
    <definedName name="eryrutru" localSheetId="10" hidden="1">{#N/A,#N/A,TRUE,"Cover";#N/A,#N/A,TRUE,"Conts";#N/A,#N/A,TRUE,"VOS";#N/A,#N/A,TRUE,"Warrington";#N/A,#N/A,TRUE,"Widnes"}</definedName>
    <definedName name="eryrutru" localSheetId="12" hidden="1">{#N/A,#N/A,TRUE,"Cover";#N/A,#N/A,TRUE,"Conts";#N/A,#N/A,TRUE,"VOS";#N/A,#N/A,TRUE,"Warrington";#N/A,#N/A,TRUE,"Widnes"}</definedName>
    <definedName name="eryrutru" localSheetId="5" hidden="1">{#N/A,#N/A,TRUE,"Cover";#N/A,#N/A,TRUE,"Conts";#N/A,#N/A,TRUE,"VOS";#N/A,#N/A,TRUE,"Warrington";#N/A,#N/A,TRUE,"Widnes"}</definedName>
    <definedName name="eryrutru" localSheetId="6" hidden="1">{#N/A,#N/A,TRUE,"Cover";#N/A,#N/A,TRUE,"Conts";#N/A,#N/A,TRUE,"VOS";#N/A,#N/A,TRUE,"Warrington";#N/A,#N/A,TRUE,"Widnes"}</definedName>
    <definedName name="eryrutru" hidden="1">{#N/A,#N/A,TRUE,"Cover";#N/A,#N/A,TRUE,"Conts";#N/A,#N/A,TRUE,"VOS";#N/A,#N/A,TRUE,"Warrington";#N/A,#N/A,TRUE,"Widnes"}</definedName>
    <definedName name="erytrh" localSheetId="20" hidden="1">{#N/A,#N/A,TRUE,"Cover";#N/A,#N/A,TRUE,"Conts";#N/A,#N/A,TRUE,"VOS";#N/A,#N/A,TRUE,"Warrington";#N/A,#N/A,TRUE,"Widnes"}</definedName>
    <definedName name="erytrh" localSheetId="7" hidden="1">{#N/A,#N/A,TRUE,"Cover";#N/A,#N/A,TRUE,"Conts";#N/A,#N/A,TRUE,"VOS";#N/A,#N/A,TRUE,"Warrington";#N/A,#N/A,TRUE,"Widnes"}</definedName>
    <definedName name="erytrh" localSheetId="8" hidden="1">{#N/A,#N/A,TRUE,"Cover";#N/A,#N/A,TRUE,"Conts";#N/A,#N/A,TRUE,"VOS";#N/A,#N/A,TRUE,"Warrington";#N/A,#N/A,TRUE,"Widnes"}</definedName>
    <definedName name="erytrh" localSheetId="10" hidden="1">{#N/A,#N/A,TRUE,"Cover";#N/A,#N/A,TRUE,"Conts";#N/A,#N/A,TRUE,"VOS";#N/A,#N/A,TRUE,"Warrington";#N/A,#N/A,TRUE,"Widnes"}</definedName>
    <definedName name="erytrh" localSheetId="12" hidden="1">{#N/A,#N/A,TRUE,"Cover";#N/A,#N/A,TRUE,"Conts";#N/A,#N/A,TRUE,"VOS";#N/A,#N/A,TRUE,"Warrington";#N/A,#N/A,TRUE,"Widnes"}</definedName>
    <definedName name="erytrh" localSheetId="5" hidden="1">{#N/A,#N/A,TRUE,"Cover";#N/A,#N/A,TRUE,"Conts";#N/A,#N/A,TRUE,"VOS";#N/A,#N/A,TRUE,"Warrington";#N/A,#N/A,TRUE,"Widnes"}</definedName>
    <definedName name="erytrh" localSheetId="6" hidden="1">{#N/A,#N/A,TRUE,"Cover";#N/A,#N/A,TRUE,"Conts";#N/A,#N/A,TRUE,"VOS";#N/A,#N/A,TRUE,"Warrington";#N/A,#N/A,TRUE,"Widnes"}</definedName>
    <definedName name="erytrh" hidden="1">{#N/A,#N/A,TRUE,"Cover";#N/A,#N/A,TRUE,"Conts";#N/A,#N/A,TRUE,"VOS";#N/A,#N/A,TRUE,"Warrington";#N/A,#N/A,TRUE,"Widnes"}</definedName>
    <definedName name="erytuui" localSheetId="20" hidden="1">{#N/A,#N/A,TRUE,"Cover";#N/A,#N/A,TRUE,"Conts";#N/A,#N/A,TRUE,"VOS";#N/A,#N/A,TRUE,"Warrington";#N/A,#N/A,TRUE,"Widnes"}</definedName>
    <definedName name="erytuui" localSheetId="7" hidden="1">{#N/A,#N/A,TRUE,"Cover";#N/A,#N/A,TRUE,"Conts";#N/A,#N/A,TRUE,"VOS";#N/A,#N/A,TRUE,"Warrington";#N/A,#N/A,TRUE,"Widnes"}</definedName>
    <definedName name="erytuui" localSheetId="8" hidden="1">{#N/A,#N/A,TRUE,"Cover";#N/A,#N/A,TRUE,"Conts";#N/A,#N/A,TRUE,"VOS";#N/A,#N/A,TRUE,"Warrington";#N/A,#N/A,TRUE,"Widnes"}</definedName>
    <definedName name="erytuui" localSheetId="10" hidden="1">{#N/A,#N/A,TRUE,"Cover";#N/A,#N/A,TRUE,"Conts";#N/A,#N/A,TRUE,"VOS";#N/A,#N/A,TRUE,"Warrington";#N/A,#N/A,TRUE,"Widnes"}</definedName>
    <definedName name="erytuui" localSheetId="12" hidden="1">{#N/A,#N/A,TRUE,"Cover";#N/A,#N/A,TRUE,"Conts";#N/A,#N/A,TRUE,"VOS";#N/A,#N/A,TRUE,"Warrington";#N/A,#N/A,TRUE,"Widnes"}</definedName>
    <definedName name="erytuui" localSheetId="5" hidden="1">{#N/A,#N/A,TRUE,"Cover";#N/A,#N/A,TRUE,"Conts";#N/A,#N/A,TRUE,"VOS";#N/A,#N/A,TRUE,"Warrington";#N/A,#N/A,TRUE,"Widnes"}</definedName>
    <definedName name="erytuui" localSheetId="6" hidden="1">{#N/A,#N/A,TRUE,"Cover";#N/A,#N/A,TRUE,"Conts";#N/A,#N/A,TRUE,"VOS";#N/A,#N/A,TRUE,"Warrington";#N/A,#N/A,TRUE,"Widnes"}</definedName>
    <definedName name="erytuui" hidden="1">{#N/A,#N/A,TRUE,"Cover";#N/A,#N/A,TRUE,"Conts";#N/A,#N/A,TRUE,"VOS";#N/A,#N/A,TRUE,"Warrington";#N/A,#N/A,TRUE,"Widnes"}</definedName>
    <definedName name="eryytrysy" localSheetId="20" hidden="1">{#N/A,#N/A,TRUE,"Cover";#N/A,#N/A,TRUE,"Conts";#N/A,#N/A,TRUE,"VOS";#N/A,#N/A,TRUE,"Warrington";#N/A,#N/A,TRUE,"Widnes"}</definedName>
    <definedName name="eryytrysy" localSheetId="7" hidden="1">{#N/A,#N/A,TRUE,"Cover";#N/A,#N/A,TRUE,"Conts";#N/A,#N/A,TRUE,"VOS";#N/A,#N/A,TRUE,"Warrington";#N/A,#N/A,TRUE,"Widnes"}</definedName>
    <definedName name="eryytrysy" localSheetId="8" hidden="1">{#N/A,#N/A,TRUE,"Cover";#N/A,#N/A,TRUE,"Conts";#N/A,#N/A,TRUE,"VOS";#N/A,#N/A,TRUE,"Warrington";#N/A,#N/A,TRUE,"Widnes"}</definedName>
    <definedName name="eryytrysy" localSheetId="10" hidden="1">{#N/A,#N/A,TRUE,"Cover";#N/A,#N/A,TRUE,"Conts";#N/A,#N/A,TRUE,"VOS";#N/A,#N/A,TRUE,"Warrington";#N/A,#N/A,TRUE,"Widnes"}</definedName>
    <definedName name="eryytrysy" localSheetId="12" hidden="1">{#N/A,#N/A,TRUE,"Cover";#N/A,#N/A,TRUE,"Conts";#N/A,#N/A,TRUE,"VOS";#N/A,#N/A,TRUE,"Warrington";#N/A,#N/A,TRUE,"Widnes"}</definedName>
    <definedName name="eryytrysy" localSheetId="5" hidden="1">{#N/A,#N/A,TRUE,"Cover";#N/A,#N/A,TRUE,"Conts";#N/A,#N/A,TRUE,"VOS";#N/A,#N/A,TRUE,"Warrington";#N/A,#N/A,TRUE,"Widnes"}</definedName>
    <definedName name="eryytrysy" localSheetId="6" hidden="1">{#N/A,#N/A,TRUE,"Cover";#N/A,#N/A,TRUE,"Conts";#N/A,#N/A,TRUE,"VOS";#N/A,#N/A,TRUE,"Warrington";#N/A,#N/A,TRUE,"Widnes"}</definedName>
    <definedName name="eryytrysy" hidden="1">{#N/A,#N/A,TRUE,"Cover";#N/A,#N/A,TRUE,"Conts";#N/A,#N/A,TRUE,"VOS";#N/A,#N/A,TRUE,"Warrington";#N/A,#N/A,TRUE,"Widnes"}</definedName>
    <definedName name="estetystry" localSheetId="20" hidden="1">{#N/A,#N/A,TRUE,"Cover";#N/A,#N/A,TRUE,"Conts";#N/A,#N/A,TRUE,"VOS";#N/A,#N/A,TRUE,"Warrington";#N/A,#N/A,TRUE,"Widnes"}</definedName>
    <definedName name="estetystry" localSheetId="7" hidden="1">{#N/A,#N/A,TRUE,"Cover";#N/A,#N/A,TRUE,"Conts";#N/A,#N/A,TRUE,"VOS";#N/A,#N/A,TRUE,"Warrington";#N/A,#N/A,TRUE,"Widnes"}</definedName>
    <definedName name="estetystry" localSheetId="8" hidden="1">{#N/A,#N/A,TRUE,"Cover";#N/A,#N/A,TRUE,"Conts";#N/A,#N/A,TRUE,"VOS";#N/A,#N/A,TRUE,"Warrington";#N/A,#N/A,TRUE,"Widnes"}</definedName>
    <definedName name="estetystry" localSheetId="10" hidden="1">{#N/A,#N/A,TRUE,"Cover";#N/A,#N/A,TRUE,"Conts";#N/A,#N/A,TRUE,"VOS";#N/A,#N/A,TRUE,"Warrington";#N/A,#N/A,TRUE,"Widnes"}</definedName>
    <definedName name="estetystry" localSheetId="12" hidden="1">{#N/A,#N/A,TRUE,"Cover";#N/A,#N/A,TRUE,"Conts";#N/A,#N/A,TRUE,"VOS";#N/A,#N/A,TRUE,"Warrington";#N/A,#N/A,TRUE,"Widnes"}</definedName>
    <definedName name="estetystry" localSheetId="5" hidden="1">{#N/A,#N/A,TRUE,"Cover";#N/A,#N/A,TRUE,"Conts";#N/A,#N/A,TRUE,"VOS";#N/A,#N/A,TRUE,"Warrington";#N/A,#N/A,TRUE,"Widnes"}</definedName>
    <definedName name="estetystry" localSheetId="6" hidden="1">{#N/A,#N/A,TRUE,"Cover";#N/A,#N/A,TRUE,"Conts";#N/A,#N/A,TRUE,"VOS";#N/A,#N/A,TRUE,"Warrington";#N/A,#N/A,TRUE,"Widnes"}</definedName>
    <definedName name="estetystry" hidden="1">{#N/A,#N/A,TRUE,"Cover";#N/A,#N/A,TRUE,"Conts";#N/A,#N/A,TRUE,"VOS";#N/A,#N/A,TRUE,"Warrington";#N/A,#N/A,TRUE,"Widnes"}</definedName>
    <definedName name="estimateb" localSheetId="20" hidden="1">{#N/A,#N/A,TRUE,"Cover";#N/A,#N/A,TRUE,"Conts";#N/A,#N/A,TRUE,"VOS";#N/A,#N/A,TRUE,"Warrington";#N/A,#N/A,TRUE,"Widnes"}</definedName>
    <definedName name="estimateb" localSheetId="7" hidden="1">{#N/A,#N/A,TRUE,"Cover";#N/A,#N/A,TRUE,"Conts";#N/A,#N/A,TRUE,"VOS";#N/A,#N/A,TRUE,"Warrington";#N/A,#N/A,TRUE,"Widnes"}</definedName>
    <definedName name="estimateb" localSheetId="8" hidden="1">{#N/A,#N/A,TRUE,"Cover";#N/A,#N/A,TRUE,"Conts";#N/A,#N/A,TRUE,"VOS";#N/A,#N/A,TRUE,"Warrington";#N/A,#N/A,TRUE,"Widnes"}</definedName>
    <definedName name="estimateb" localSheetId="10" hidden="1">{#N/A,#N/A,TRUE,"Cover";#N/A,#N/A,TRUE,"Conts";#N/A,#N/A,TRUE,"VOS";#N/A,#N/A,TRUE,"Warrington";#N/A,#N/A,TRUE,"Widnes"}</definedName>
    <definedName name="estimateb" localSheetId="12" hidden="1">{#N/A,#N/A,TRUE,"Cover";#N/A,#N/A,TRUE,"Conts";#N/A,#N/A,TRUE,"VOS";#N/A,#N/A,TRUE,"Warrington";#N/A,#N/A,TRUE,"Widnes"}</definedName>
    <definedName name="estimateb" localSheetId="5" hidden="1">{#N/A,#N/A,TRUE,"Cover";#N/A,#N/A,TRUE,"Conts";#N/A,#N/A,TRUE,"VOS";#N/A,#N/A,TRUE,"Warrington";#N/A,#N/A,TRUE,"Widnes"}</definedName>
    <definedName name="estimateb" localSheetId="6" hidden="1">{#N/A,#N/A,TRUE,"Cover";#N/A,#N/A,TRUE,"Conts";#N/A,#N/A,TRUE,"VOS";#N/A,#N/A,TRUE,"Warrington";#N/A,#N/A,TRUE,"Widnes"}</definedName>
    <definedName name="estimateb" hidden="1">{#N/A,#N/A,TRUE,"Cover";#N/A,#N/A,TRUE,"Conts";#N/A,#N/A,TRUE,"VOS";#N/A,#N/A,TRUE,"Warrington";#N/A,#N/A,TRUE,"Widnes"}</definedName>
    <definedName name="etertyr" localSheetId="20" hidden="1">{#N/A,#N/A,TRUE,"Cover";#N/A,#N/A,TRUE,"Conts";#N/A,#N/A,TRUE,"VOS";#N/A,#N/A,TRUE,"Warrington";#N/A,#N/A,TRUE,"Widnes"}</definedName>
    <definedName name="etertyr" localSheetId="7" hidden="1">{#N/A,#N/A,TRUE,"Cover";#N/A,#N/A,TRUE,"Conts";#N/A,#N/A,TRUE,"VOS";#N/A,#N/A,TRUE,"Warrington";#N/A,#N/A,TRUE,"Widnes"}</definedName>
    <definedName name="etertyr" localSheetId="8" hidden="1">{#N/A,#N/A,TRUE,"Cover";#N/A,#N/A,TRUE,"Conts";#N/A,#N/A,TRUE,"VOS";#N/A,#N/A,TRUE,"Warrington";#N/A,#N/A,TRUE,"Widnes"}</definedName>
    <definedName name="etertyr" localSheetId="10" hidden="1">{#N/A,#N/A,TRUE,"Cover";#N/A,#N/A,TRUE,"Conts";#N/A,#N/A,TRUE,"VOS";#N/A,#N/A,TRUE,"Warrington";#N/A,#N/A,TRUE,"Widnes"}</definedName>
    <definedName name="etertyr" localSheetId="12" hidden="1">{#N/A,#N/A,TRUE,"Cover";#N/A,#N/A,TRUE,"Conts";#N/A,#N/A,TRUE,"VOS";#N/A,#N/A,TRUE,"Warrington";#N/A,#N/A,TRUE,"Widnes"}</definedName>
    <definedName name="etertyr" localSheetId="5" hidden="1">{#N/A,#N/A,TRUE,"Cover";#N/A,#N/A,TRUE,"Conts";#N/A,#N/A,TRUE,"VOS";#N/A,#N/A,TRUE,"Warrington";#N/A,#N/A,TRUE,"Widnes"}</definedName>
    <definedName name="etertyr" localSheetId="6" hidden="1">{#N/A,#N/A,TRUE,"Cover";#N/A,#N/A,TRUE,"Conts";#N/A,#N/A,TRUE,"VOS";#N/A,#N/A,TRUE,"Warrington";#N/A,#N/A,TRUE,"Widnes"}</definedName>
    <definedName name="etertyr" hidden="1">{#N/A,#N/A,TRUE,"Cover";#N/A,#N/A,TRUE,"Conts";#N/A,#N/A,TRUE,"VOS";#N/A,#N/A,TRUE,"Warrington";#N/A,#N/A,TRUE,"Widnes"}</definedName>
    <definedName name="etetert" localSheetId="20" hidden="1">{#N/A,#N/A,TRUE,"Cover";#N/A,#N/A,TRUE,"Conts";#N/A,#N/A,TRUE,"VOS";#N/A,#N/A,TRUE,"Warrington";#N/A,#N/A,TRUE,"Widnes"}</definedName>
    <definedName name="etetert" localSheetId="7" hidden="1">{#N/A,#N/A,TRUE,"Cover";#N/A,#N/A,TRUE,"Conts";#N/A,#N/A,TRUE,"VOS";#N/A,#N/A,TRUE,"Warrington";#N/A,#N/A,TRUE,"Widnes"}</definedName>
    <definedName name="etetert" localSheetId="8" hidden="1">{#N/A,#N/A,TRUE,"Cover";#N/A,#N/A,TRUE,"Conts";#N/A,#N/A,TRUE,"VOS";#N/A,#N/A,TRUE,"Warrington";#N/A,#N/A,TRUE,"Widnes"}</definedName>
    <definedName name="etetert" localSheetId="10" hidden="1">{#N/A,#N/A,TRUE,"Cover";#N/A,#N/A,TRUE,"Conts";#N/A,#N/A,TRUE,"VOS";#N/A,#N/A,TRUE,"Warrington";#N/A,#N/A,TRUE,"Widnes"}</definedName>
    <definedName name="etetert" localSheetId="12" hidden="1">{#N/A,#N/A,TRUE,"Cover";#N/A,#N/A,TRUE,"Conts";#N/A,#N/A,TRUE,"VOS";#N/A,#N/A,TRUE,"Warrington";#N/A,#N/A,TRUE,"Widnes"}</definedName>
    <definedName name="etetert" localSheetId="5" hidden="1">{#N/A,#N/A,TRUE,"Cover";#N/A,#N/A,TRUE,"Conts";#N/A,#N/A,TRUE,"VOS";#N/A,#N/A,TRUE,"Warrington";#N/A,#N/A,TRUE,"Widnes"}</definedName>
    <definedName name="etetert" localSheetId="6" hidden="1">{#N/A,#N/A,TRUE,"Cover";#N/A,#N/A,TRUE,"Conts";#N/A,#N/A,TRUE,"VOS";#N/A,#N/A,TRUE,"Warrington";#N/A,#N/A,TRUE,"Widnes"}</definedName>
    <definedName name="etetert" hidden="1">{#N/A,#N/A,TRUE,"Cover";#N/A,#N/A,TRUE,"Conts";#N/A,#N/A,TRUE,"VOS";#N/A,#N/A,TRUE,"Warrington";#N/A,#N/A,TRUE,"Widnes"}</definedName>
    <definedName name="etr6str7tuiuo" localSheetId="20" hidden="1">{#N/A,#N/A,TRUE,"Cover";#N/A,#N/A,TRUE,"Conts";#N/A,#N/A,TRUE,"VOS";#N/A,#N/A,TRUE,"Warrington";#N/A,#N/A,TRUE,"Widnes"}</definedName>
    <definedName name="etr6str7tuiuo" localSheetId="7" hidden="1">{#N/A,#N/A,TRUE,"Cover";#N/A,#N/A,TRUE,"Conts";#N/A,#N/A,TRUE,"VOS";#N/A,#N/A,TRUE,"Warrington";#N/A,#N/A,TRUE,"Widnes"}</definedName>
    <definedName name="etr6str7tuiuo" localSheetId="8" hidden="1">{#N/A,#N/A,TRUE,"Cover";#N/A,#N/A,TRUE,"Conts";#N/A,#N/A,TRUE,"VOS";#N/A,#N/A,TRUE,"Warrington";#N/A,#N/A,TRUE,"Widnes"}</definedName>
    <definedName name="etr6str7tuiuo" localSheetId="10" hidden="1">{#N/A,#N/A,TRUE,"Cover";#N/A,#N/A,TRUE,"Conts";#N/A,#N/A,TRUE,"VOS";#N/A,#N/A,TRUE,"Warrington";#N/A,#N/A,TRUE,"Widnes"}</definedName>
    <definedName name="etr6str7tuiuo" localSheetId="12" hidden="1">{#N/A,#N/A,TRUE,"Cover";#N/A,#N/A,TRUE,"Conts";#N/A,#N/A,TRUE,"VOS";#N/A,#N/A,TRUE,"Warrington";#N/A,#N/A,TRUE,"Widnes"}</definedName>
    <definedName name="etr6str7tuiuo" localSheetId="5" hidden="1">{#N/A,#N/A,TRUE,"Cover";#N/A,#N/A,TRUE,"Conts";#N/A,#N/A,TRUE,"VOS";#N/A,#N/A,TRUE,"Warrington";#N/A,#N/A,TRUE,"Widnes"}</definedName>
    <definedName name="etr6str7tuiuo" localSheetId="6" hidden="1">{#N/A,#N/A,TRUE,"Cover";#N/A,#N/A,TRUE,"Conts";#N/A,#N/A,TRUE,"VOS";#N/A,#N/A,TRUE,"Warrington";#N/A,#N/A,TRUE,"Widnes"}</definedName>
    <definedName name="etr6str7tuiuo" hidden="1">{#N/A,#N/A,TRUE,"Cover";#N/A,#N/A,TRUE,"Conts";#N/A,#N/A,TRUE,"VOS";#N/A,#N/A,TRUE,"Warrington";#N/A,#N/A,TRUE,"Widnes"}</definedName>
    <definedName name="etretyer" localSheetId="20" hidden="1">{#N/A,#N/A,TRUE,"Cover";#N/A,#N/A,TRUE,"Conts";#N/A,#N/A,TRUE,"VOS";#N/A,#N/A,TRUE,"Warrington";#N/A,#N/A,TRUE,"Widnes"}</definedName>
    <definedName name="etretyer" localSheetId="7" hidden="1">{#N/A,#N/A,TRUE,"Cover";#N/A,#N/A,TRUE,"Conts";#N/A,#N/A,TRUE,"VOS";#N/A,#N/A,TRUE,"Warrington";#N/A,#N/A,TRUE,"Widnes"}</definedName>
    <definedName name="etretyer" localSheetId="8" hidden="1">{#N/A,#N/A,TRUE,"Cover";#N/A,#N/A,TRUE,"Conts";#N/A,#N/A,TRUE,"VOS";#N/A,#N/A,TRUE,"Warrington";#N/A,#N/A,TRUE,"Widnes"}</definedName>
    <definedName name="etretyer" localSheetId="10" hidden="1">{#N/A,#N/A,TRUE,"Cover";#N/A,#N/A,TRUE,"Conts";#N/A,#N/A,TRUE,"VOS";#N/A,#N/A,TRUE,"Warrington";#N/A,#N/A,TRUE,"Widnes"}</definedName>
    <definedName name="etretyer" localSheetId="12" hidden="1">{#N/A,#N/A,TRUE,"Cover";#N/A,#N/A,TRUE,"Conts";#N/A,#N/A,TRUE,"VOS";#N/A,#N/A,TRUE,"Warrington";#N/A,#N/A,TRUE,"Widnes"}</definedName>
    <definedName name="etretyer" localSheetId="5" hidden="1">{#N/A,#N/A,TRUE,"Cover";#N/A,#N/A,TRUE,"Conts";#N/A,#N/A,TRUE,"VOS";#N/A,#N/A,TRUE,"Warrington";#N/A,#N/A,TRUE,"Widnes"}</definedName>
    <definedName name="etretyer" localSheetId="6" hidden="1">{#N/A,#N/A,TRUE,"Cover";#N/A,#N/A,TRUE,"Conts";#N/A,#N/A,TRUE,"VOS";#N/A,#N/A,TRUE,"Warrington";#N/A,#N/A,TRUE,"Widnes"}</definedName>
    <definedName name="etretyer" hidden="1">{#N/A,#N/A,TRUE,"Cover";#N/A,#N/A,TRUE,"Conts";#N/A,#N/A,TRUE,"VOS";#N/A,#N/A,TRUE,"Warrington";#N/A,#N/A,TRUE,"Widnes"}</definedName>
    <definedName name="etyegf" localSheetId="20" hidden="1">{#N/A,#N/A,TRUE,"Cover";#N/A,#N/A,TRUE,"Conts";#N/A,#N/A,TRUE,"VOS";#N/A,#N/A,TRUE,"Warrington";#N/A,#N/A,TRUE,"Widnes"}</definedName>
    <definedName name="etyegf" localSheetId="7" hidden="1">{#N/A,#N/A,TRUE,"Cover";#N/A,#N/A,TRUE,"Conts";#N/A,#N/A,TRUE,"VOS";#N/A,#N/A,TRUE,"Warrington";#N/A,#N/A,TRUE,"Widnes"}</definedName>
    <definedName name="etyegf" localSheetId="8" hidden="1">{#N/A,#N/A,TRUE,"Cover";#N/A,#N/A,TRUE,"Conts";#N/A,#N/A,TRUE,"VOS";#N/A,#N/A,TRUE,"Warrington";#N/A,#N/A,TRUE,"Widnes"}</definedName>
    <definedName name="etyegf" localSheetId="10" hidden="1">{#N/A,#N/A,TRUE,"Cover";#N/A,#N/A,TRUE,"Conts";#N/A,#N/A,TRUE,"VOS";#N/A,#N/A,TRUE,"Warrington";#N/A,#N/A,TRUE,"Widnes"}</definedName>
    <definedName name="etyegf" localSheetId="12" hidden="1">{#N/A,#N/A,TRUE,"Cover";#N/A,#N/A,TRUE,"Conts";#N/A,#N/A,TRUE,"VOS";#N/A,#N/A,TRUE,"Warrington";#N/A,#N/A,TRUE,"Widnes"}</definedName>
    <definedName name="etyegf" localSheetId="5" hidden="1">{#N/A,#N/A,TRUE,"Cover";#N/A,#N/A,TRUE,"Conts";#N/A,#N/A,TRUE,"VOS";#N/A,#N/A,TRUE,"Warrington";#N/A,#N/A,TRUE,"Widnes"}</definedName>
    <definedName name="etyegf" localSheetId="6" hidden="1">{#N/A,#N/A,TRUE,"Cover";#N/A,#N/A,TRUE,"Conts";#N/A,#N/A,TRUE,"VOS";#N/A,#N/A,TRUE,"Warrington";#N/A,#N/A,TRUE,"Widnes"}</definedName>
    <definedName name="etyegf" hidden="1">{#N/A,#N/A,TRUE,"Cover";#N/A,#N/A,TRUE,"Conts";#N/A,#N/A,TRUE,"VOS";#N/A,#N/A,TRUE,"Warrington";#N/A,#N/A,TRUE,"Widnes"}</definedName>
    <definedName name="etyytr" localSheetId="20" hidden="1">{#N/A,#N/A,TRUE,"Cover";#N/A,#N/A,TRUE,"Conts";#N/A,#N/A,TRUE,"VOS";#N/A,#N/A,TRUE,"Warrington";#N/A,#N/A,TRUE,"Widnes"}</definedName>
    <definedName name="etyytr" localSheetId="7" hidden="1">{#N/A,#N/A,TRUE,"Cover";#N/A,#N/A,TRUE,"Conts";#N/A,#N/A,TRUE,"VOS";#N/A,#N/A,TRUE,"Warrington";#N/A,#N/A,TRUE,"Widnes"}</definedName>
    <definedName name="etyytr" localSheetId="8" hidden="1">{#N/A,#N/A,TRUE,"Cover";#N/A,#N/A,TRUE,"Conts";#N/A,#N/A,TRUE,"VOS";#N/A,#N/A,TRUE,"Warrington";#N/A,#N/A,TRUE,"Widnes"}</definedName>
    <definedName name="etyytr" localSheetId="10" hidden="1">{#N/A,#N/A,TRUE,"Cover";#N/A,#N/A,TRUE,"Conts";#N/A,#N/A,TRUE,"VOS";#N/A,#N/A,TRUE,"Warrington";#N/A,#N/A,TRUE,"Widnes"}</definedName>
    <definedName name="etyytr" localSheetId="12" hidden="1">{#N/A,#N/A,TRUE,"Cover";#N/A,#N/A,TRUE,"Conts";#N/A,#N/A,TRUE,"VOS";#N/A,#N/A,TRUE,"Warrington";#N/A,#N/A,TRUE,"Widnes"}</definedName>
    <definedName name="etyytr" localSheetId="5" hidden="1">{#N/A,#N/A,TRUE,"Cover";#N/A,#N/A,TRUE,"Conts";#N/A,#N/A,TRUE,"VOS";#N/A,#N/A,TRUE,"Warrington";#N/A,#N/A,TRUE,"Widnes"}</definedName>
    <definedName name="etyytr" localSheetId="6" hidden="1">{#N/A,#N/A,TRUE,"Cover";#N/A,#N/A,TRUE,"Conts";#N/A,#N/A,TRUE,"VOS";#N/A,#N/A,TRUE,"Warrington";#N/A,#N/A,TRUE,"Widnes"}</definedName>
    <definedName name="etyytr" hidden="1">{#N/A,#N/A,TRUE,"Cover";#N/A,#N/A,TRUE,"Conts";#N/A,#N/A,TRUE,"VOS";#N/A,#N/A,TRUE,"Warrington";#N/A,#N/A,TRUE,"Widnes"}</definedName>
    <definedName name="ewateryryxyz" localSheetId="20" hidden="1">{#N/A,#N/A,TRUE,"Cover";#N/A,#N/A,TRUE,"Conts";#N/A,#N/A,TRUE,"VOS";#N/A,#N/A,TRUE,"Warrington";#N/A,#N/A,TRUE,"Widnes"}</definedName>
    <definedName name="ewateryryxyz" localSheetId="7" hidden="1">{#N/A,#N/A,TRUE,"Cover";#N/A,#N/A,TRUE,"Conts";#N/A,#N/A,TRUE,"VOS";#N/A,#N/A,TRUE,"Warrington";#N/A,#N/A,TRUE,"Widnes"}</definedName>
    <definedName name="ewateryryxyz" localSheetId="8" hidden="1">{#N/A,#N/A,TRUE,"Cover";#N/A,#N/A,TRUE,"Conts";#N/A,#N/A,TRUE,"VOS";#N/A,#N/A,TRUE,"Warrington";#N/A,#N/A,TRUE,"Widnes"}</definedName>
    <definedName name="ewateryryxyz" localSheetId="10" hidden="1">{#N/A,#N/A,TRUE,"Cover";#N/A,#N/A,TRUE,"Conts";#N/A,#N/A,TRUE,"VOS";#N/A,#N/A,TRUE,"Warrington";#N/A,#N/A,TRUE,"Widnes"}</definedName>
    <definedName name="ewateryryxyz" localSheetId="12" hidden="1">{#N/A,#N/A,TRUE,"Cover";#N/A,#N/A,TRUE,"Conts";#N/A,#N/A,TRUE,"VOS";#N/A,#N/A,TRUE,"Warrington";#N/A,#N/A,TRUE,"Widnes"}</definedName>
    <definedName name="ewateryryxyz" localSheetId="5" hidden="1">{#N/A,#N/A,TRUE,"Cover";#N/A,#N/A,TRUE,"Conts";#N/A,#N/A,TRUE,"VOS";#N/A,#N/A,TRUE,"Warrington";#N/A,#N/A,TRUE,"Widnes"}</definedName>
    <definedName name="ewateryryxyz" localSheetId="6" hidden="1">{#N/A,#N/A,TRUE,"Cover";#N/A,#N/A,TRUE,"Conts";#N/A,#N/A,TRUE,"VOS";#N/A,#N/A,TRUE,"Warrington";#N/A,#N/A,TRUE,"Widnes"}</definedName>
    <definedName name="ewateryryxyz" hidden="1">{#N/A,#N/A,TRUE,"Cover";#N/A,#N/A,TRUE,"Conts";#N/A,#N/A,TRUE,"VOS";#N/A,#N/A,TRUE,"Warrington";#N/A,#N/A,TRUE,"Widnes"}</definedName>
    <definedName name="ewt" localSheetId="20" hidden="1">{#N/A,#N/A,TRUE,"Cover";#N/A,#N/A,TRUE,"Conts";#N/A,#N/A,TRUE,"VOS";#N/A,#N/A,TRUE,"Warrington";#N/A,#N/A,TRUE,"Widnes"}</definedName>
    <definedName name="ewt" localSheetId="7" hidden="1">{#N/A,#N/A,TRUE,"Cover";#N/A,#N/A,TRUE,"Conts";#N/A,#N/A,TRUE,"VOS";#N/A,#N/A,TRUE,"Warrington";#N/A,#N/A,TRUE,"Widnes"}</definedName>
    <definedName name="ewt" localSheetId="8" hidden="1">{#N/A,#N/A,TRUE,"Cover";#N/A,#N/A,TRUE,"Conts";#N/A,#N/A,TRUE,"VOS";#N/A,#N/A,TRUE,"Warrington";#N/A,#N/A,TRUE,"Widnes"}</definedName>
    <definedName name="ewt" localSheetId="10" hidden="1">{#N/A,#N/A,TRUE,"Cover";#N/A,#N/A,TRUE,"Conts";#N/A,#N/A,TRUE,"VOS";#N/A,#N/A,TRUE,"Warrington";#N/A,#N/A,TRUE,"Widnes"}</definedName>
    <definedName name="ewt" localSheetId="12" hidden="1">{#N/A,#N/A,TRUE,"Cover";#N/A,#N/A,TRUE,"Conts";#N/A,#N/A,TRUE,"VOS";#N/A,#N/A,TRUE,"Warrington";#N/A,#N/A,TRUE,"Widnes"}</definedName>
    <definedName name="ewt" localSheetId="5" hidden="1">{#N/A,#N/A,TRUE,"Cover";#N/A,#N/A,TRUE,"Conts";#N/A,#N/A,TRUE,"VOS";#N/A,#N/A,TRUE,"Warrington";#N/A,#N/A,TRUE,"Widnes"}</definedName>
    <definedName name="ewt" localSheetId="6" hidden="1">{#N/A,#N/A,TRUE,"Cover";#N/A,#N/A,TRUE,"Conts";#N/A,#N/A,TRUE,"VOS";#N/A,#N/A,TRUE,"Warrington";#N/A,#N/A,TRUE,"Widnes"}</definedName>
    <definedName name="ewt" hidden="1">{#N/A,#N/A,TRUE,"Cover";#N/A,#N/A,TRUE,"Conts";#N/A,#N/A,TRUE,"VOS";#N/A,#N/A,TRUE,"Warrington";#N/A,#N/A,TRUE,"Widnes"}</definedName>
    <definedName name="ewtateryry" localSheetId="20" hidden="1">{#N/A,#N/A,TRUE,"Cover";#N/A,#N/A,TRUE,"Conts";#N/A,#N/A,TRUE,"VOS";#N/A,#N/A,TRUE,"Warrington";#N/A,#N/A,TRUE,"Widnes"}</definedName>
    <definedName name="ewtateryry" localSheetId="7" hidden="1">{#N/A,#N/A,TRUE,"Cover";#N/A,#N/A,TRUE,"Conts";#N/A,#N/A,TRUE,"VOS";#N/A,#N/A,TRUE,"Warrington";#N/A,#N/A,TRUE,"Widnes"}</definedName>
    <definedName name="ewtateryry" localSheetId="8" hidden="1">{#N/A,#N/A,TRUE,"Cover";#N/A,#N/A,TRUE,"Conts";#N/A,#N/A,TRUE,"VOS";#N/A,#N/A,TRUE,"Warrington";#N/A,#N/A,TRUE,"Widnes"}</definedName>
    <definedName name="ewtateryry" localSheetId="10" hidden="1">{#N/A,#N/A,TRUE,"Cover";#N/A,#N/A,TRUE,"Conts";#N/A,#N/A,TRUE,"VOS";#N/A,#N/A,TRUE,"Warrington";#N/A,#N/A,TRUE,"Widnes"}</definedName>
    <definedName name="ewtateryry" localSheetId="12" hidden="1">{#N/A,#N/A,TRUE,"Cover";#N/A,#N/A,TRUE,"Conts";#N/A,#N/A,TRUE,"VOS";#N/A,#N/A,TRUE,"Warrington";#N/A,#N/A,TRUE,"Widnes"}</definedName>
    <definedName name="ewtateryry" localSheetId="5" hidden="1">{#N/A,#N/A,TRUE,"Cover";#N/A,#N/A,TRUE,"Conts";#N/A,#N/A,TRUE,"VOS";#N/A,#N/A,TRUE,"Warrington";#N/A,#N/A,TRUE,"Widnes"}</definedName>
    <definedName name="ewtateryry" localSheetId="6"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'[11]Build-up'!#REF!</definedName>
    <definedName name="EXTERNAL__WALLS">'[11]Build-up'!#REF!</definedName>
    <definedName name="eyy" localSheetId="20" hidden="1">{#N/A,#N/A,TRUE,"Cover";#N/A,#N/A,TRUE,"Conts";#N/A,#N/A,TRUE,"VOS";#N/A,#N/A,TRUE,"Warrington";#N/A,#N/A,TRUE,"Widnes"}</definedName>
    <definedName name="eyy" localSheetId="7" hidden="1">{#N/A,#N/A,TRUE,"Cover";#N/A,#N/A,TRUE,"Conts";#N/A,#N/A,TRUE,"VOS";#N/A,#N/A,TRUE,"Warrington";#N/A,#N/A,TRUE,"Widnes"}</definedName>
    <definedName name="eyy" localSheetId="8" hidden="1">{#N/A,#N/A,TRUE,"Cover";#N/A,#N/A,TRUE,"Conts";#N/A,#N/A,TRUE,"VOS";#N/A,#N/A,TRUE,"Warrington";#N/A,#N/A,TRUE,"Widnes"}</definedName>
    <definedName name="eyy" localSheetId="10" hidden="1">{#N/A,#N/A,TRUE,"Cover";#N/A,#N/A,TRUE,"Conts";#N/A,#N/A,TRUE,"VOS";#N/A,#N/A,TRUE,"Warrington";#N/A,#N/A,TRUE,"Widnes"}</definedName>
    <definedName name="eyy" localSheetId="12" hidden="1">{#N/A,#N/A,TRUE,"Cover";#N/A,#N/A,TRUE,"Conts";#N/A,#N/A,TRUE,"VOS";#N/A,#N/A,TRUE,"Warrington";#N/A,#N/A,TRUE,"Widnes"}</definedName>
    <definedName name="eyy" localSheetId="5" hidden="1">{#N/A,#N/A,TRUE,"Cover";#N/A,#N/A,TRUE,"Conts";#N/A,#N/A,TRUE,"VOS";#N/A,#N/A,TRUE,"Warrington";#N/A,#N/A,TRUE,"Widnes"}</definedName>
    <definedName name="eyy" localSheetId="6" hidden="1">{#N/A,#N/A,TRUE,"Cover";#N/A,#N/A,TRUE,"Conts";#N/A,#N/A,TRUE,"VOS";#N/A,#N/A,TRUE,"Warrington";#N/A,#N/A,TRUE,"Widnes"}</definedName>
    <definedName name="eyy" hidden="1">{#N/A,#N/A,TRUE,"Cover";#N/A,#N/A,TRUE,"Conts";#N/A,#N/A,TRUE,"VOS";#N/A,#N/A,TRUE,"Warrington";#N/A,#N/A,TRUE,"Widnes"}</definedName>
    <definedName name="fdff" localSheetId="20"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5" hidden="1">{#N/A,#N/A,FALSE,"SumG";#N/A,#N/A,FALSE,"ElecG";#N/A,#N/A,FALSE,"MechG";#N/A,#N/A,FALSE,"GeotG";#N/A,#N/A,FALSE,"PrcsG";#N/A,#N/A,FALSE,"TunnG";#N/A,#N/A,FALSE,"CivlG";#N/A,#N/A,FALSE,"NtwkG";#N/A,#N/A,FALSE,"EstgG";#N/A,#N/A,FALSE,"PEngG"}</definedName>
    <definedName name="fdff" localSheetId="6"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0" hidden="1">{#N/A,#N/A,TRUE,"Cover";#N/A,#N/A,TRUE,"Conts";#N/A,#N/A,TRUE,"VOS";#N/A,#N/A,TRUE,"Warrington";#N/A,#N/A,TRUE,"Widnes"}</definedName>
    <definedName name="Fees.1" localSheetId="7" hidden="1">{#N/A,#N/A,TRUE,"Cover";#N/A,#N/A,TRUE,"Conts";#N/A,#N/A,TRUE,"VOS";#N/A,#N/A,TRUE,"Warrington";#N/A,#N/A,TRUE,"Widnes"}</definedName>
    <definedName name="Fees.1" localSheetId="8" hidden="1">{#N/A,#N/A,TRUE,"Cover";#N/A,#N/A,TRUE,"Conts";#N/A,#N/A,TRUE,"VOS";#N/A,#N/A,TRUE,"Warrington";#N/A,#N/A,TRUE,"Widnes"}</definedName>
    <definedName name="Fees.1" localSheetId="10" hidden="1">{#N/A,#N/A,TRUE,"Cover";#N/A,#N/A,TRUE,"Conts";#N/A,#N/A,TRUE,"VOS";#N/A,#N/A,TRUE,"Warrington";#N/A,#N/A,TRUE,"Widnes"}</definedName>
    <definedName name="Fees.1" localSheetId="12" hidden="1">{#N/A,#N/A,TRUE,"Cover";#N/A,#N/A,TRUE,"Conts";#N/A,#N/A,TRUE,"VOS";#N/A,#N/A,TRUE,"Warrington";#N/A,#N/A,TRUE,"Widnes"}</definedName>
    <definedName name="Fees.1" localSheetId="5" hidden="1">{#N/A,#N/A,TRUE,"Cover";#N/A,#N/A,TRUE,"Conts";#N/A,#N/A,TRUE,"VOS";#N/A,#N/A,TRUE,"Warrington";#N/A,#N/A,TRUE,"Widnes"}</definedName>
    <definedName name="Fees.1" localSheetId="6" hidden="1">{#N/A,#N/A,TRUE,"Cover";#N/A,#N/A,TRUE,"Conts";#N/A,#N/A,TRUE,"VOS";#N/A,#N/A,TRUE,"Warrington";#N/A,#N/A,TRUE,"Widnes"}</definedName>
    <definedName name="Fees.1" hidden="1">{#N/A,#N/A,TRUE,"Cover";#N/A,#N/A,TRUE,"Conts";#N/A,#N/A,TRUE,"VOS";#N/A,#N/A,TRUE,"Warrington";#N/A,#N/A,TRUE,"Widnes"}</definedName>
    <definedName name="fg" localSheetId="20" hidden="1">{#N/A,#N/A,TRUE,"Cover";#N/A,#N/A,TRUE,"Conts";#N/A,#N/A,TRUE,"VOS";#N/A,#N/A,TRUE,"Warrington";#N/A,#N/A,TRUE,"Widnes"}</definedName>
    <definedName name="fg" localSheetId="7" hidden="1">{#N/A,#N/A,TRUE,"Cover";#N/A,#N/A,TRUE,"Conts";#N/A,#N/A,TRUE,"VOS";#N/A,#N/A,TRUE,"Warrington";#N/A,#N/A,TRUE,"Widnes"}</definedName>
    <definedName name="fg" localSheetId="8" hidden="1">{#N/A,#N/A,TRUE,"Cover";#N/A,#N/A,TRUE,"Conts";#N/A,#N/A,TRUE,"VOS";#N/A,#N/A,TRUE,"Warrington";#N/A,#N/A,TRUE,"Widnes"}</definedName>
    <definedName name="fg" localSheetId="10" hidden="1">{#N/A,#N/A,TRUE,"Cover";#N/A,#N/A,TRUE,"Conts";#N/A,#N/A,TRUE,"VOS";#N/A,#N/A,TRUE,"Warrington";#N/A,#N/A,TRUE,"Widnes"}</definedName>
    <definedName name="fg" localSheetId="12" hidden="1">{#N/A,#N/A,TRUE,"Cover";#N/A,#N/A,TRUE,"Conts";#N/A,#N/A,TRUE,"VOS";#N/A,#N/A,TRUE,"Warrington";#N/A,#N/A,TRUE,"Widnes"}</definedName>
    <definedName name="fg" localSheetId="5" hidden="1">{#N/A,#N/A,TRUE,"Cover";#N/A,#N/A,TRUE,"Conts";#N/A,#N/A,TRUE,"VOS";#N/A,#N/A,TRUE,"Warrington";#N/A,#N/A,TRUE,"Widnes"}</definedName>
    <definedName name="fg" localSheetId="6" hidden="1">{#N/A,#N/A,TRUE,"Cover";#N/A,#N/A,TRUE,"Conts";#N/A,#N/A,TRUE,"VOS";#N/A,#N/A,TRUE,"Warrington";#N/A,#N/A,TRUE,"Widnes"}</definedName>
    <definedName name="fg" hidden="1">{#N/A,#N/A,TRUE,"Cover";#N/A,#N/A,TRUE,"Conts";#N/A,#N/A,TRUE,"VOS";#N/A,#N/A,TRUE,"Warrington";#N/A,#N/A,TRUE,"Widnes"}</definedName>
    <definedName name="fgdfg" localSheetId="20"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5" hidden="1">{#N/A,#N/A,FALSE,"SumD";#N/A,#N/A,FALSE,"ElecD";#N/A,#N/A,FALSE,"MechD";#N/A,#N/A,FALSE,"GeotD";#N/A,#N/A,FALSE,"PrcsD";#N/A,#N/A,FALSE,"TunnD";#N/A,#N/A,FALSE,"CivlD";#N/A,#N/A,FALSE,"NtwkD";#N/A,#N/A,FALSE,"EstgD";#N/A,#N/A,FALSE,"PEngD"}</definedName>
    <definedName name="fgdfg" localSheetId="6"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0"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5" hidden="1">{#N/A,#N/A,FALSE,"SumG";#N/A,#N/A,FALSE,"ElecG";#N/A,#N/A,FALSE,"MechG";#N/A,#N/A,FALSE,"GeotG";#N/A,#N/A,FALSE,"PrcsG";#N/A,#N/A,FALSE,"TunnG";#N/A,#N/A,FALSE,"CivlG";#N/A,#N/A,FALSE,"NtwkG";#N/A,#N/A,FALSE,"EstgG";#N/A,#N/A,FALSE,"PEngG"}</definedName>
    <definedName name="fgfdg" localSheetId="6"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0"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5" hidden="1">{#N/A,#N/A,FALSE,"SumD";#N/A,#N/A,FALSE,"ElecD";#N/A,#N/A,FALSE,"MechD";#N/A,#N/A,FALSE,"GeotD";#N/A,#N/A,FALSE,"PrcsD";#N/A,#N/A,FALSE,"TunnD";#N/A,#N/A,FALSE,"CivlD";#N/A,#N/A,FALSE,"NtwkD";#N/A,#N/A,FALSE,"EstgD";#N/A,#N/A,FALSE,"PEngD"}</definedName>
    <definedName name="fghfg" localSheetId="6"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0" hidden="1">{#N/A,#N/A,TRUE,"Cover";#N/A,#N/A,TRUE,"Conts";#N/A,#N/A,TRUE,"VOS";#N/A,#N/A,TRUE,"Warrington";#N/A,#N/A,TRUE,"Widnes"}</definedName>
    <definedName name="fgjjjkyg" localSheetId="7" hidden="1">{#N/A,#N/A,TRUE,"Cover";#N/A,#N/A,TRUE,"Conts";#N/A,#N/A,TRUE,"VOS";#N/A,#N/A,TRUE,"Warrington";#N/A,#N/A,TRUE,"Widnes"}</definedName>
    <definedName name="fgjjjkyg" localSheetId="8" hidden="1">{#N/A,#N/A,TRUE,"Cover";#N/A,#N/A,TRUE,"Conts";#N/A,#N/A,TRUE,"VOS";#N/A,#N/A,TRUE,"Warrington";#N/A,#N/A,TRUE,"Widnes"}</definedName>
    <definedName name="fgjjjkyg" localSheetId="10" hidden="1">{#N/A,#N/A,TRUE,"Cover";#N/A,#N/A,TRUE,"Conts";#N/A,#N/A,TRUE,"VOS";#N/A,#N/A,TRUE,"Warrington";#N/A,#N/A,TRUE,"Widnes"}</definedName>
    <definedName name="fgjjjkyg" localSheetId="12" hidden="1">{#N/A,#N/A,TRUE,"Cover";#N/A,#N/A,TRUE,"Conts";#N/A,#N/A,TRUE,"VOS";#N/A,#N/A,TRUE,"Warrington";#N/A,#N/A,TRUE,"Widnes"}</definedName>
    <definedName name="fgjjjkyg" localSheetId="5" hidden="1">{#N/A,#N/A,TRUE,"Cover";#N/A,#N/A,TRUE,"Conts";#N/A,#N/A,TRUE,"VOS";#N/A,#N/A,TRUE,"Warrington";#N/A,#N/A,TRUE,"Widnes"}</definedName>
    <definedName name="fgjjjkyg" localSheetId="6" hidden="1">{#N/A,#N/A,TRUE,"Cover";#N/A,#N/A,TRUE,"Conts";#N/A,#N/A,TRUE,"VOS";#N/A,#N/A,TRUE,"Warrington";#N/A,#N/A,TRUE,"Widnes"}</definedName>
    <definedName name="fgjjjkyg" hidden="1">{#N/A,#N/A,TRUE,"Cover";#N/A,#N/A,TRUE,"Conts";#N/A,#N/A,TRUE,"VOS";#N/A,#N/A,TRUE,"Warrington";#N/A,#N/A,TRUE,"Widnes"}</definedName>
    <definedName name="fhgujguthi" localSheetId="20" hidden="1">{#N/A,#N/A,TRUE,"Cover";#N/A,#N/A,TRUE,"Conts";#N/A,#N/A,TRUE,"VOS";#N/A,#N/A,TRUE,"Warrington";#N/A,#N/A,TRUE,"Widnes"}</definedName>
    <definedName name="fhgujguthi" localSheetId="7" hidden="1">{#N/A,#N/A,TRUE,"Cover";#N/A,#N/A,TRUE,"Conts";#N/A,#N/A,TRUE,"VOS";#N/A,#N/A,TRUE,"Warrington";#N/A,#N/A,TRUE,"Widnes"}</definedName>
    <definedName name="fhgujguthi" localSheetId="8" hidden="1">{#N/A,#N/A,TRUE,"Cover";#N/A,#N/A,TRUE,"Conts";#N/A,#N/A,TRUE,"VOS";#N/A,#N/A,TRUE,"Warrington";#N/A,#N/A,TRUE,"Widnes"}</definedName>
    <definedName name="fhgujguthi" localSheetId="10" hidden="1">{#N/A,#N/A,TRUE,"Cover";#N/A,#N/A,TRUE,"Conts";#N/A,#N/A,TRUE,"VOS";#N/A,#N/A,TRUE,"Warrington";#N/A,#N/A,TRUE,"Widnes"}</definedName>
    <definedName name="fhgujguthi" localSheetId="12" hidden="1">{#N/A,#N/A,TRUE,"Cover";#N/A,#N/A,TRUE,"Conts";#N/A,#N/A,TRUE,"VOS";#N/A,#N/A,TRUE,"Warrington";#N/A,#N/A,TRUE,"Widnes"}</definedName>
    <definedName name="fhgujguthi" localSheetId="5" hidden="1">{#N/A,#N/A,TRUE,"Cover";#N/A,#N/A,TRUE,"Conts";#N/A,#N/A,TRUE,"VOS";#N/A,#N/A,TRUE,"Warrington";#N/A,#N/A,TRUE,"Widnes"}</definedName>
    <definedName name="fhgujguthi" localSheetId="6" hidden="1">{#N/A,#N/A,TRUE,"Cover";#N/A,#N/A,TRUE,"Conts";#N/A,#N/A,TRUE,"VOS";#N/A,#N/A,TRUE,"Warrington";#N/A,#N/A,TRUE,"Widnes"}</definedName>
    <definedName name="fhgujguthi" hidden="1">{#N/A,#N/A,TRUE,"Cover";#N/A,#N/A,TRUE,"Conts";#N/A,#N/A,TRUE,"VOS";#N/A,#N/A,TRUE,"Warrington";#N/A,#N/A,TRUE,"Widnes"}</definedName>
    <definedName name="fhjsjs" localSheetId="20" hidden="1">{#N/A,#N/A,TRUE,"Cover";#N/A,#N/A,TRUE,"Conts";#N/A,#N/A,TRUE,"VOS";#N/A,#N/A,TRUE,"Warrington";#N/A,#N/A,TRUE,"Widnes"}</definedName>
    <definedName name="fhjsjs" localSheetId="7" hidden="1">{#N/A,#N/A,TRUE,"Cover";#N/A,#N/A,TRUE,"Conts";#N/A,#N/A,TRUE,"VOS";#N/A,#N/A,TRUE,"Warrington";#N/A,#N/A,TRUE,"Widnes"}</definedName>
    <definedName name="fhjsjs" localSheetId="8" hidden="1">{#N/A,#N/A,TRUE,"Cover";#N/A,#N/A,TRUE,"Conts";#N/A,#N/A,TRUE,"VOS";#N/A,#N/A,TRUE,"Warrington";#N/A,#N/A,TRUE,"Widnes"}</definedName>
    <definedName name="fhjsjs" localSheetId="10" hidden="1">{#N/A,#N/A,TRUE,"Cover";#N/A,#N/A,TRUE,"Conts";#N/A,#N/A,TRUE,"VOS";#N/A,#N/A,TRUE,"Warrington";#N/A,#N/A,TRUE,"Widnes"}</definedName>
    <definedName name="fhjsjs" localSheetId="12" hidden="1">{#N/A,#N/A,TRUE,"Cover";#N/A,#N/A,TRUE,"Conts";#N/A,#N/A,TRUE,"VOS";#N/A,#N/A,TRUE,"Warrington";#N/A,#N/A,TRUE,"Widnes"}</definedName>
    <definedName name="fhjsjs" localSheetId="5" hidden="1">{#N/A,#N/A,TRUE,"Cover";#N/A,#N/A,TRUE,"Conts";#N/A,#N/A,TRUE,"VOS";#N/A,#N/A,TRUE,"Warrington";#N/A,#N/A,TRUE,"Widnes"}</definedName>
    <definedName name="fhjsjs" localSheetId="6" hidden="1">{#N/A,#N/A,TRUE,"Cover";#N/A,#N/A,TRUE,"Conts";#N/A,#N/A,TRUE,"VOS";#N/A,#N/A,TRUE,"Warrington";#N/A,#N/A,TRUE,"Widnes"}</definedName>
    <definedName name="fhjsjs" hidden="1">{#N/A,#N/A,TRUE,"Cover";#N/A,#N/A,TRUE,"Conts";#N/A,#N/A,TRUE,"VOS";#N/A,#N/A,TRUE,"Warrington";#N/A,#N/A,TRUE,"Widnes"}</definedName>
    <definedName name="fkfkvhikkhju" localSheetId="20" hidden="1">{#N/A,#N/A,TRUE,"Cover";#N/A,#N/A,TRUE,"Conts";#N/A,#N/A,TRUE,"VOS";#N/A,#N/A,TRUE,"Warrington";#N/A,#N/A,TRUE,"Widnes"}</definedName>
    <definedName name="fkfkvhikkhju" localSheetId="7" hidden="1">{#N/A,#N/A,TRUE,"Cover";#N/A,#N/A,TRUE,"Conts";#N/A,#N/A,TRUE,"VOS";#N/A,#N/A,TRUE,"Warrington";#N/A,#N/A,TRUE,"Widnes"}</definedName>
    <definedName name="fkfkvhikkhju" localSheetId="8" hidden="1">{#N/A,#N/A,TRUE,"Cover";#N/A,#N/A,TRUE,"Conts";#N/A,#N/A,TRUE,"VOS";#N/A,#N/A,TRUE,"Warrington";#N/A,#N/A,TRUE,"Widnes"}</definedName>
    <definedName name="fkfkvhikkhju" localSheetId="10" hidden="1">{#N/A,#N/A,TRUE,"Cover";#N/A,#N/A,TRUE,"Conts";#N/A,#N/A,TRUE,"VOS";#N/A,#N/A,TRUE,"Warrington";#N/A,#N/A,TRUE,"Widnes"}</definedName>
    <definedName name="fkfkvhikkhju" localSheetId="12" hidden="1">{#N/A,#N/A,TRUE,"Cover";#N/A,#N/A,TRUE,"Conts";#N/A,#N/A,TRUE,"VOS";#N/A,#N/A,TRUE,"Warrington";#N/A,#N/A,TRUE,"Widnes"}</definedName>
    <definedName name="fkfkvhikkhju" localSheetId="5" hidden="1">{#N/A,#N/A,TRUE,"Cover";#N/A,#N/A,TRUE,"Conts";#N/A,#N/A,TRUE,"VOS";#N/A,#N/A,TRUE,"Warrington";#N/A,#N/A,TRUE,"Widnes"}</definedName>
    <definedName name="fkfkvhikkhju" localSheetId="6"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20" hidden="1">{#N/A,#N/A,TRUE,"Cover";#N/A,#N/A,TRUE,"Conts";#N/A,#N/A,TRUE,"VOS";#N/A,#N/A,TRUE,"Warrington";#N/A,#N/A,TRUE,"Widnes"}</definedName>
    <definedName name="frjj" localSheetId="7" hidden="1">{#N/A,#N/A,TRUE,"Cover";#N/A,#N/A,TRUE,"Conts";#N/A,#N/A,TRUE,"VOS";#N/A,#N/A,TRUE,"Warrington";#N/A,#N/A,TRUE,"Widnes"}</definedName>
    <definedName name="frjj" localSheetId="8" hidden="1">{#N/A,#N/A,TRUE,"Cover";#N/A,#N/A,TRUE,"Conts";#N/A,#N/A,TRUE,"VOS";#N/A,#N/A,TRUE,"Warrington";#N/A,#N/A,TRUE,"Widnes"}</definedName>
    <definedName name="frjj" localSheetId="10" hidden="1">{#N/A,#N/A,TRUE,"Cover";#N/A,#N/A,TRUE,"Conts";#N/A,#N/A,TRUE,"VOS";#N/A,#N/A,TRUE,"Warrington";#N/A,#N/A,TRUE,"Widnes"}</definedName>
    <definedName name="frjj" localSheetId="12" hidden="1">{#N/A,#N/A,TRUE,"Cover";#N/A,#N/A,TRUE,"Conts";#N/A,#N/A,TRUE,"VOS";#N/A,#N/A,TRUE,"Warrington";#N/A,#N/A,TRUE,"Widnes"}</definedName>
    <definedName name="frjj" localSheetId="5" hidden="1">{#N/A,#N/A,TRUE,"Cover";#N/A,#N/A,TRUE,"Conts";#N/A,#N/A,TRUE,"VOS";#N/A,#N/A,TRUE,"Warrington";#N/A,#N/A,TRUE,"Widnes"}</definedName>
    <definedName name="frjj" localSheetId="6" hidden="1">{#N/A,#N/A,TRUE,"Cover";#N/A,#N/A,TRUE,"Conts";#N/A,#N/A,TRUE,"VOS";#N/A,#N/A,TRUE,"Warrington";#N/A,#N/A,TRUE,"Widnes"}</definedName>
    <definedName name="frjj" hidden="1">{#N/A,#N/A,TRUE,"Cover";#N/A,#N/A,TRUE,"Conts";#N/A,#N/A,TRUE,"VOS";#N/A,#N/A,TRUE,"Warrington";#N/A,#N/A,TRUE,"Widnes"}</definedName>
    <definedName name="gaeg" localSheetId="20" hidden="1">{#N/A,#N/A,TRUE,"Cover";#N/A,#N/A,TRUE,"Conts";#N/A,#N/A,TRUE,"VOS";#N/A,#N/A,TRUE,"Warrington";#N/A,#N/A,TRUE,"Widnes"}</definedName>
    <definedName name="gaeg" localSheetId="7" hidden="1">{#N/A,#N/A,TRUE,"Cover";#N/A,#N/A,TRUE,"Conts";#N/A,#N/A,TRUE,"VOS";#N/A,#N/A,TRUE,"Warrington";#N/A,#N/A,TRUE,"Widnes"}</definedName>
    <definedName name="gaeg" localSheetId="8" hidden="1">{#N/A,#N/A,TRUE,"Cover";#N/A,#N/A,TRUE,"Conts";#N/A,#N/A,TRUE,"VOS";#N/A,#N/A,TRUE,"Warrington";#N/A,#N/A,TRUE,"Widnes"}</definedName>
    <definedName name="gaeg" localSheetId="10" hidden="1">{#N/A,#N/A,TRUE,"Cover";#N/A,#N/A,TRUE,"Conts";#N/A,#N/A,TRUE,"VOS";#N/A,#N/A,TRUE,"Warrington";#N/A,#N/A,TRUE,"Widnes"}</definedName>
    <definedName name="gaeg" localSheetId="12" hidden="1">{#N/A,#N/A,TRUE,"Cover";#N/A,#N/A,TRUE,"Conts";#N/A,#N/A,TRUE,"VOS";#N/A,#N/A,TRUE,"Warrington";#N/A,#N/A,TRUE,"Widnes"}</definedName>
    <definedName name="gaeg" localSheetId="5" hidden="1">{#N/A,#N/A,TRUE,"Cover";#N/A,#N/A,TRUE,"Conts";#N/A,#N/A,TRUE,"VOS";#N/A,#N/A,TRUE,"Warrington";#N/A,#N/A,TRUE,"Widnes"}</definedName>
    <definedName name="gaeg" localSheetId="6" hidden="1">{#N/A,#N/A,TRUE,"Cover";#N/A,#N/A,TRUE,"Conts";#N/A,#N/A,TRUE,"VOS";#N/A,#N/A,TRUE,"Warrington";#N/A,#N/A,TRUE,"Widnes"}</definedName>
    <definedName name="gaeg" hidden="1">{#N/A,#N/A,TRUE,"Cover";#N/A,#N/A,TRUE,"Conts";#N/A,#N/A,TRUE,"VOS";#N/A,#N/A,TRUE,"Warrington";#N/A,#N/A,TRUE,"Widnes"}</definedName>
    <definedName name="gaegg" localSheetId="20" hidden="1">{#N/A,#N/A,TRUE,"Cover";#N/A,#N/A,TRUE,"Conts";#N/A,#N/A,TRUE,"VOS";#N/A,#N/A,TRUE,"Warrington";#N/A,#N/A,TRUE,"Widnes"}</definedName>
    <definedName name="gaegg" localSheetId="7" hidden="1">{#N/A,#N/A,TRUE,"Cover";#N/A,#N/A,TRUE,"Conts";#N/A,#N/A,TRUE,"VOS";#N/A,#N/A,TRUE,"Warrington";#N/A,#N/A,TRUE,"Widnes"}</definedName>
    <definedName name="gaegg" localSheetId="8" hidden="1">{#N/A,#N/A,TRUE,"Cover";#N/A,#N/A,TRUE,"Conts";#N/A,#N/A,TRUE,"VOS";#N/A,#N/A,TRUE,"Warrington";#N/A,#N/A,TRUE,"Widnes"}</definedName>
    <definedName name="gaegg" localSheetId="10" hidden="1">{#N/A,#N/A,TRUE,"Cover";#N/A,#N/A,TRUE,"Conts";#N/A,#N/A,TRUE,"VOS";#N/A,#N/A,TRUE,"Warrington";#N/A,#N/A,TRUE,"Widnes"}</definedName>
    <definedName name="gaegg" localSheetId="12" hidden="1">{#N/A,#N/A,TRUE,"Cover";#N/A,#N/A,TRUE,"Conts";#N/A,#N/A,TRUE,"VOS";#N/A,#N/A,TRUE,"Warrington";#N/A,#N/A,TRUE,"Widnes"}</definedName>
    <definedName name="gaegg" localSheetId="5" hidden="1">{#N/A,#N/A,TRUE,"Cover";#N/A,#N/A,TRUE,"Conts";#N/A,#N/A,TRUE,"VOS";#N/A,#N/A,TRUE,"Warrington";#N/A,#N/A,TRUE,"Widnes"}</definedName>
    <definedName name="gaegg" localSheetId="6" hidden="1">{#N/A,#N/A,TRUE,"Cover";#N/A,#N/A,TRUE,"Conts";#N/A,#N/A,TRUE,"VOS";#N/A,#N/A,TRUE,"Warrington";#N/A,#N/A,TRUE,"Widnes"}</definedName>
    <definedName name="gaegg" hidden="1">{#N/A,#N/A,TRUE,"Cover";#N/A,#N/A,TRUE,"Conts";#N/A,#N/A,TRUE,"VOS";#N/A,#N/A,TRUE,"Warrington";#N/A,#N/A,TRUE,"Widnes"}</definedName>
    <definedName name="geag" localSheetId="20" hidden="1">{#N/A,#N/A,TRUE,"Cover";#N/A,#N/A,TRUE,"Conts";#N/A,#N/A,TRUE,"VOS";#N/A,#N/A,TRUE,"Warrington";#N/A,#N/A,TRUE,"Widnes"}</definedName>
    <definedName name="geag" localSheetId="7" hidden="1">{#N/A,#N/A,TRUE,"Cover";#N/A,#N/A,TRUE,"Conts";#N/A,#N/A,TRUE,"VOS";#N/A,#N/A,TRUE,"Warrington";#N/A,#N/A,TRUE,"Widnes"}</definedName>
    <definedName name="geag" localSheetId="8" hidden="1">{#N/A,#N/A,TRUE,"Cover";#N/A,#N/A,TRUE,"Conts";#N/A,#N/A,TRUE,"VOS";#N/A,#N/A,TRUE,"Warrington";#N/A,#N/A,TRUE,"Widnes"}</definedName>
    <definedName name="geag" localSheetId="10" hidden="1">{#N/A,#N/A,TRUE,"Cover";#N/A,#N/A,TRUE,"Conts";#N/A,#N/A,TRUE,"VOS";#N/A,#N/A,TRUE,"Warrington";#N/A,#N/A,TRUE,"Widnes"}</definedName>
    <definedName name="geag" localSheetId="12" hidden="1">{#N/A,#N/A,TRUE,"Cover";#N/A,#N/A,TRUE,"Conts";#N/A,#N/A,TRUE,"VOS";#N/A,#N/A,TRUE,"Warrington";#N/A,#N/A,TRUE,"Widnes"}</definedName>
    <definedName name="geag" localSheetId="5" hidden="1">{#N/A,#N/A,TRUE,"Cover";#N/A,#N/A,TRUE,"Conts";#N/A,#N/A,TRUE,"VOS";#N/A,#N/A,TRUE,"Warrington";#N/A,#N/A,TRUE,"Widnes"}</definedName>
    <definedName name="geag" localSheetId="6" hidden="1">{#N/A,#N/A,TRUE,"Cover";#N/A,#N/A,TRUE,"Conts";#N/A,#N/A,TRUE,"VOS";#N/A,#N/A,TRUE,"Warrington";#N/A,#N/A,TRUE,"Widnes"}</definedName>
    <definedName name="geag" hidden="1">{#N/A,#N/A,TRUE,"Cover";#N/A,#N/A,TRUE,"Conts";#N/A,#N/A,TRUE,"VOS";#N/A,#N/A,TRUE,"Warrington";#N/A,#N/A,TRUE,"Widnes"}</definedName>
    <definedName name="gerger" localSheetId="20" hidden="1">{#N/A,#N/A,TRUE,"Cover";#N/A,#N/A,TRUE,"Conts";#N/A,#N/A,TRUE,"VOS";#N/A,#N/A,TRUE,"Warrington";#N/A,#N/A,TRUE,"Widnes"}</definedName>
    <definedName name="gerger" localSheetId="7" hidden="1">{#N/A,#N/A,TRUE,"Cover";#N/A,#N/A,TRUE,"Conts";#N/A,#N/A,TRUE,"VOS";#N/A,#N/A,TRUE,"Warrington";#N/A,#N/A,TRUE,"Widnes"}</definedName>
    <definedName name="gerger" localSheetId="8" hidden="1">{#N/A,#N/A,TRUE,"Cover";#N/A,#N/A,TRUE,"Conts";#N/A,#N/A,TRUE,"VOS";#N/A,#N/A,TRUE,"Warrington";#N/A,#N/A,TRUE,"Widnes"}</definedName>
    <definedName name="gerger" localSheetId="10" hidden="1">{#N/A,#N/A,TRUE,"Cover";#N/A,#N/A,TRUE,"Conts";#N/A,#N/A,TRUE,"VOS";#N/A,#N/A,TRUE,"Warrington";#N/A,#N/A,TRUE,"Widnes"}</definedName>
    <definedName name="gerger" localSheetId="12" hidden="1">{#N/A,#N/A,TRUE,"Cover";#N/A,#N/A,TRUE,"Conts";#N/A,#N/A,TRUE,"VOS";#N/A,#N/A,TRUE,"Warrington";#N/A,#N/A,TRUE,"Widnes"}</definedName>
    <definedName name="gerger" localSheetId="5" hidden="1">{#N/A,#N/A,TRUE,"Cover";#N/A,#N/A,TRUE,"Conts";#N/A,#N/A,TRUE,"VOS";#N/A,#N/A,TRUE,"Warrington";#N/A,#N/A,TRUE,"Widnes"}</definedName>
    <definedName name="gerger" localSheetId="6" hidden="1">{#N/A,#N/A,TRUE,"Cover";#N/A,#N/A,TRUE,"Conts";#N/A,#N/A,TRUE,"VOS";#N/A,#N/A,TRUE,"Warrington";#N/A,#N/A,TRUE,"Widnes"}</definedName>
    <definedName name="gerger" hidden="1">{#N/A,#N/A,TRUE,"Cover";#N/A,#N/A,TRUE,"Conts";#N/A,#N/A,TRUE,"VOS";#N/A,#N/A,TRUE,"Warrington";#N/A,#N/A,TRUE,"Widnes"}</definedName>
    <definedName name="gf" localSheetId="20" hidden="1">{#N/A,#N/A,TRUE,"Cover";#N/A,#N/A,TRUE,"Conts";#N/A,#N/A,TRUE,"VOS";#N/A,#N/A,TRUE,"Warrington";#N/A,#N/A,TRUE,"Widnes"}</definedName>
    <definedName name="gf" localSheetId="7" hidden="1">{#N/A,#N/A,TRUE,"Cover";#N/A,#N/A,TRUE,"Conts";#N/A,#N/A,TRUE,"VOS";#N/A,#N/A,TRUE,"Warrington";#N/A,#N/A,TRUE,"Widnes"}</definedName>
    <definedName name="gf" localSheetId="8" hidden="1">{#N/A,#N/A,TRUE,"Cover";#N/A,#N/A,TRUE,"Conts";#N/A,#N/A,TRUE,"VOS";#N/A,#N/A,TRUE,"Warrington";#N/A,#N/A,TRUE,"Widnes"}</definedName>
    <definedName name="gf" localSheetId="10" hidden="1">{#N/A,#N/A,TRUE,"Cover";#N/A,#N/A,TRUE,"Conts";#N/A,#N/A,TRUE,"VOS";#N/A,#N/A,TRUE,"Warrington";#N/A,#N/A,TRUE,"Widnes"}</definedName>
    <definedName name="gf" localSheetId="12" hidden="1">{#N/A,#N/A,TRUE,"Cover";#N/A,#N/A,TRUE,"Conts";#N/A,#N/A,TRUE,"VOS";#N/A,#N/A,TRUE,"Warrington";#N/A,#N/A,TRUE,"Widnes"}</definedName>
    <definedName name="gf" localSheetId="5" hidden="1">{#N/A,#N/A,TRUE,"Cover";#N/A,#N/A,TRUE,"Conts";#N/A,#N/A,TRUE,"VOS";#N/A,#N/A,TRUE,"Warrington";#N/A,#N/A,TRUE,"Widnes"}</definedName>
    <definedName name="gf" localSheetId="6" hidden="1">{#N/A,#N/A,TRUE,"Cover";#N/A,#N/A,TRUE,"Conts";#N/A,#N/A,TRUE,"VOS";#N/A,#N/A,TRUE,"Warrington";#N/A,#N/A,TRUE,"Widnes"}</definedName>
    <definedName name="gf" hidden="1">{#N/A,#N/A,TRUE,"Cover";#N/A,#N/A,TRUE,"Conts";#N/A,#N/A,TRUE,"VOS";#N/A,#N/A,TRUE,"Warrington";#N/A,#N/A,TRUE,"Widnes"}</definedName>
    <definedName name="gfdgfdg" localSheetId="20"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5" hidden="1">{#N/A,#N/A,FALSE,"SumD";#N/A,#N/A,FALSE,"ElecD";#N/A,#N/A,FALSE,"MechD";#N/A,#N/A,FALSE,"GeotD";#N/A,#N/A,FALSE,"PrcsD";#N/A,#N/A,FALSE,"TunnD";#N/A,#N/A,FALSE,"CivlD";#N/A,#N/A,FALSE,"NtwkD";#N/A,#N/A,FALSE,"EstgD";#N/A,#N/A,FALSE,"PEngD"}</definedName>
    <definedName name="gfdgfdg" localSheetId="6"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0"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5" hidden="1">{#N/A,#N/A,FALSE,"SumG";#N/A,#N/A,FALSE,"ElecG";#N/A,#N/A,FALSE,"MechG";#N/A,#N/A,FALSE,"GeotG";#N/A,#N/A,FALSE,"PrcsG";#N/A,#N/A,FALSE,"TunnG";#N/A,#N/A,FALSE,"CivlG";#N/A,#N/A,FALSE,"NtwkG";#N/A,#N/A,FALSE,"EstgG";#N/A,#N/A,FALSE,"PEngG"}</definedName>
    <definedName name="gfgfgfgss" localSheetId="6"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20" hidden="1">{#N/A,#N/A,TRUE,"Cover";#N/A,#N/A,TRUE,"Conts";#N/A,#N/A,TRUE,"VOS";#N/A,#N/A,TRUE,"Warrington";#N/A,#N/A,TRUE,"Widnes"}</definedName>
    <definedName name="ggdrgdfhyyj" localSheetId="7" hidden="1">{#N/A,#N/A,TRUE,"Cover";#N/A,#N/A,TRUE,"Conts";#N/A,#N/A,TRUE,"VOS";#N/A,#N/A,TRUE,"Warrington";#N/A,#N/A,TRUE,"Widnes"}</definedName>
    <definedName name="ggdrgdfhyyj" localSheetId="8" hidden="1">{#N/A,#N/A,TRUE,"Cover";#N/A,#N/A,TRUE,"Conts";#N/A,#N/A,TRUE,"VOS";#N/A,#N/A,TRUE,"Warrington";#N/A,#N/A,TRUE,"Widnes"}</definedName>
    <definedName name="ggdrgdfhyyj" localSheetId="10" hidden="1">{#N/A,#N/A,TRUE,"Cover";#N/A,#N/A,TRUE,"Conts";#N/A,#N/A,TRUE,"VOS";#N/A,#N/A,TRUE,"Warrington";#N/A,#N/A,TRUE,"Widnes"}</definedName>
    <definedName name="ggdrgdfhyyj" localSheetId="12" hidden="1">{#N/A,#N/A,TRUE,"Cover";#N/A,#N/A,TRUE,"Conts";#N/A,#N/A,TRUE,"VOS";#N/A,#N/A,TRUE,"Warrington";#N/A,#N/A,TRUE,"Widnes"}</definedName>
    <definedName name="ggdrgdfhyyj" localSheetId="5" hidden="1">{#N/A,#N/A,TRUE,"Cover";#N/A,#N/A,TRUE,"Conts";#N/A,#N/A,TRUE,"VOS";#N/A,#N/A,TRUE,"Warrington";#N/A,#N/A,TRUE,"Widnes"}</definedName>
    <definedName name="ggdrgdfhyyj" localSheetId="6"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20"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5" hidden="1">{#N/A,#N/A,FALSE,"SumD";#N/A,#N/A,FALSE,"ElecD";#N/A,#N/A,FALSE,"MechD";#N/A,#N/A,FALSE,"GeotD";#N/A,#N/A,FALSE,"PrcsD";#N/A,#N/A,FALSE,"TunnD";#N/A,#N/A,FALSE,"CivlD";#N/A,#N/A,FALSE,"NtwkD";#N/A,#N/A,FALSE,"EstgD";#N/A,#N/A,FALSE,"PEngD"}</definedName>
    <definedName name="gggg" localSheetId="6"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0"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5" hidden="1">{#N/A,#N/A,FALSE,"SumG";#N/A,#N/A,FALSE,"ElecG";#N/A,#N/A,FALSE,"MechG";#N/A,#N/A,FALSE,"GeotG";#N/A,#N/A,FALSE,"PrcsG";#N/A,#N/A,FALSE,"TunnG";#N/A,#N/A,FALSE,"CivlG";#N/A,#N/A,FALSE,"NtwkG";#N/A,#N/A,FALSE,"EstgG";#N/A,#N/A,FALSE,"PEngG"}</definedName>
    <definedName name="ghggg" localSheetId="6"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0" hidden="1">{#N/A,#N/A,TRUE,"Cover";#N/A,#N/A,TRUE,"Conts";#N/A,#N/A,TRUE,"VOS";#N/A,#N/A,TRUE,"Warrington";#N/A,#N/A,TRUE,"Widnes"}</definedName>
    <definedName name="ghsdhth" localSheetId="7" hidden="1">{#N/A,#N/A,TRUE,"Cover";#N/A,#N/A,TRUE,"Conts";#N/A,#N/A,TRUE,"VOS";#N/A,#N/A,TRUE,"Warrington";#N/A,#N/A,TRUE,"Widnes"}</definedName>
    <definedName name="ghsdhth" localSheetId="8" hidden="1">{#N/A,#N/A,TRUE,"Cover";#N/A,#N/A,TRUE,"Conts";#N/A,#N/A,TRUE,"VOS";#N/A,#N/A,TRUE,"Warrington";#N/A,#N/A,TRUE,"Widnes"}</definedName>
    <definedName name="ghsdhth" localSheetId="10" hidden="1">{#N/A,#N/A,TRUE,"Cover";#N/A,#N/A,TRUE,"Conts";#N/A,#N/A,TRUE,"VOS";#N/A,#N/A,TRUE,"Warrington";#N/A,#N/A,TRUE,"Widnes"}</definedName>
    <definedName name="ghsdhth" localSheetId="12" hidden="1">{#N/A,#N/A,TRUE,"Cover";#N/A,#N/A,TRUE,"Conts";#N/A,#N/A,TRUE,"VOS";#N/A,#N/A,TRUE,"Warrington";#N/A,#N/A,TRUE,"Widnes"}</definedName>
    <definedName name="ghsdhth" localSheetId="5" hidden="1">{#N/A,#N/A,TRUE,"Cover";#N/A,#N/A,TRUE,"Conts";#N/A,#N/A,TRUE,"VOS";#N/A,#N/A,TRUE,"Warrington";#N/A,#N/A,TRUE,"Widnes"}</definedName>
    <definedName name="ghsdhth" localSheetId="6" hidden="1">{#N/A,#N/A,TRUE,"Cover";#N/A,#N/A,TRUE,"Conts";#N/A,#N/A,TRUE,"VOS";#N/A,#N/A,TRUE,"Warrington";#N/A,#N/A,TRUE,"Widnes"}</definedName>
    <definedName name="ghsdhth" hidden="1">{#N/A,#N/A,TRUE,"Cover";#N/A,#N/A,TRUE,"Conts";#N/A,#N/A,TRUE,"VOS";#N/A,#N/A,TRUE,"Warrington";#N/A,#N/A,TRUE,"Widnes"}</definedName>
    <definedName name="ghsg" localSheetId="20" hidden="1">{#N/A,#N/A,TRUE,"Cover";#N/A,#N/A,TRUE,"Conts";#N/A,#N/A,TRUE,"VOS";#N/A,#N/A,TRUE,"Warrington";#N/A,#N/A,TRUE,"Widnes"}</definedName>
    <definedName name="ghsg" localSheetId="7" hidden="1">{#N/A,#N/A,TRUE,"Cover";#N/A,#N/A,TRUE,"Conts";#N/A,#N/A,TRUE,"VOS";#N/A,#N/A,TRUE,"Warrington";#N/A,#N/A,TRUE,"Widnes"}</definedName>
    <definedName name="ghsg" localSheetId="8" hidden="1">{#N/A,#N/A,TRUE,"Cover";#N/A,#N/A,TRUE,"Conts";#N/A,#N/A,TRUE,"VOS";#N/A,#N/A,TRUE,"Warrington";#N/A,#N/A,TRUE,"Widnes"}</definedName>
    <definedName name="ghsg" localSheetId="10" hidden="1">{#N/A,#N/A,TRUE,"Cover";#N/A,#N/A,TRUE,"Conts";#N/A,#N/A,TRUE,"VOS";#N/A,#N/A,TRUE,"Warrington";#N/A,#N/A,TRUE,"Widnes"}</definedName>
    <definedName name="ghsg" localSheetId="12" hidden="1">{#N/A,#N/A,TRUE,"Cover";#N/A,#N/A,TRUE,"Conts";#N/A,#N/A,TRUE,"VOS";#N/A,#N/A,TRUE,"Warrington";#N/A,#N/A,TRUE,"Widnes"}</definedName>
    <definedName name="ghsg" localSheetId="5" hidden="1">{#N/A,#N/A,TRUE,"Cover";#N/A,#N/A,TRUE,"Conts";#N/A,#N/A,TRUE,"VOS";#N/A,#N/A,TRUE,"Warrington";#N/A,#N/A,TRUE,"Widnes"}</definedName>
    <definedName name="ghsg" localSheetId="6" hidden="1">{#N/A,#N/A,TRUE,"Cover";#N/A,#N/A,TRUE,"Conts";#N/A,#N/A,TRUE,"VOS";#N/A,#N/A,TRUE,"Warrington";#N/A,#N/A,TRUE,"Widnes"}</definedName>
    <definedName name="ghsg" hidden="1">{#N/A,#N/A,TRUE,"Cover";#N/A,#N/A,TRUE,"Conts";#N/A,#N/A,TRUE,"VOS";#N/A,#N/A,TRUE,"Warrington";#N/A,#N/A,TRUE,"Widnes"}</definedName>
    <definedName name="gjahgkj" localSheetId="20" hidden="1">{#N/A,#N/A,TRUE,"Cover";#N/A,#N/A,TRUE,"Conts";#N/A,#N/A,TRUE,"VOS";#N/A,#N/A,TRUE,"Warrington";#N/A,#N/A,TRUE,"Widnes"}</definedName>
    <definedName name="gjahgkj" localSheetId="7" hidden="1">{#N/A,#N/A,TRUE,"Cover";#N/A,#N/A,TRUE,"Conts";#N/A,#N/A,TRUE,"VOS";#N/A,#N/A,TRUE,"Warrington";#N/A,#N/A,TRUE,"Widnes"}</definedName>
    <definedName name="gjahgkj" localSheetId="8" hidden="1">{#N/A,#N/A,TRUE,"Cover";#N/A,#N/A,TRUE,"Conts";#N/A,#N/A,TRUE,"VOS";#N/A,#N/A,TRUE,"Warrington";#N/A,#N/A,TRUE,"Widnes"}</definedName>
    <definedName name="gjahgkj" localSheetId="10" hidden="1">{#N/A,#N/A,TRUE,"Cover";#N/A,#N/A,TRUE,"Conts";#N/A,#N/A,TRUE,"VOS";#N/A,#N/A,TRUE,"Warrington";#N/A,#N/A,TRUE,"Widnes"}</definedName>
    <definedName name="gjahgkj" localSheetId="12" hidden="1">{#N/A,#N/A,TRUE,"Cover";#N/A,#N/A,TRUE,"Conts";#N/A,#N/A,TRUE,"VOS";#N/A,#N/A,TRUE,"Warrington";#N/A,#N/A,TRUE,"Widnes"}</definedName>
    <definedName name="gjahgkj" localSheetId="5" hidden="1">{#N/A,#N/A,TRUE,"Cover";#N/A,#N/A,TRUE,"Conts";#N/A,#N/A,TRUE,"VOS";#N/A,#N/A,TRUE,"Warrington";#N/A,#N/A,TRUE,"Widnes"}</definedName>
    <definedName name="gjahgkj" localSheetId="6" hidden="1">{#N/A,#N/A,TRUE,"Cover";#N/A,#N/A,TRUE,"Conts";#N/A,#N/A,TRUE,"VOS";#N/A,#N/A,TRUE,"Warrington";#N/A,#N/A,TRUE,"Widnes"}</definedName>
    <definedName name="gjahgkj" hidden="1">{#N/A,#N/A,TRUE,"Cover";#N/A,#N/A,TRUE,"Conts";#N/A,#N/A,TRUE,"VOS";#N/A,#N/A,TRUE,"Warrington";#N/A,#N/A,TRUE,"Widnes"}</definedName>
    <definedName name="gjkkl" localSheetId="20" hidden="1">{#N/A,#N/A,TRUE,"Cover";#N/A,#N/A,TRUE,"Conts";#N/A,#N/A,TRUE,"VOS";#N/A,#N/A,TRUE,"Warrington";#N/A,#N/A,TRUE,"Widnes"}</definedName>
    <definedName name="gjkkl" localSheetId="7" hidden="1">{#N/A,#N/A,TRUE,"Cover";#N/A,#N/A,TRUE,"Conts";#N/A,#N/A,TRUE,"VOS";#N/A,#N/A,TRUE,"Warrington";#N/A,#N/A,TRUE,"Widnes"}</definedName>
    <definedName name="gjkkl" localSheetId="8" hidden="1">{#N/A,#N/A,TRUE,"Cover";#N/A,#N/A,TRUE,"Conts";#N/A,#N/A,TRUE,"VOS";#N/A,#N/A,TRUE,"Warrington";#N/A,#N/A,TRUE,"Widnes"}</definedName>
    <definedName name="gjkkl" localSheetId="10" hidden="1">{#N/A,#N/A,TRUE,"Cover";#N/A,#N/A,TRUE,"Conts";#N/A,#N/A,TRUE,"VOS";#N/A,#N/A,TRUE,"Warrington";#N/A,#N/A,TRUE,"Widnes"}</definedName>
    <definedName name="gjkkl" localSheetId="12" hidden="1">{#N/A,#N/A,TRUE,"Cover";#N/A,#N/A,TRUE,"Conts";#N/A,#N/A,TRUE,"VOS";#N/A,#N/A,TRUE,"Warrington";#N/A,#N/A,TRUE,"Widnes"}</definedName>
    <definedName name="gjkkl" localSheetId="5" hidden="1">{#N/A,#N/A,TRUE,"Cover";#N/A,#N/A,TRUE,"Conts";#N/A,#N/A,TRUE,"VOS";#N/A,#N/A,TRUE,"Warrington";#N/A,#N/A,TRUE,"Widnes"}</definedName>
    <definedName name="gjkkl" localSheetId="6" hidden="1">{#N/A,#N/A,TRUE,"Cover";#N/A,#N/A,TRUE,"Conts";#N/A,#N/A,TRUE,"VOS";#N/A,#N/A,TRUE,"Warrington";#N/A,#N/A,TRUE,"Widnes"}</definedName>
    <definedName name="gjkkl" hidden="1">{#N/A,#N/A,TRUE,"Cover";#N/A,#N/A,TRUE,"Conts";#N/A,#N/A,TRUE,"VOS";#N/A,#N/A,TRUE,"Warrington";#N/A,#N/A,TRUE,"Widnes"}</definedName>
    <definedName name="gtrghr" localSheetId="20" hidden="1">{#N/A,#N/A,TRUE,"Cover";#N/A,#N/A,TRUE,"Conts";#N/A,#N/A,TRUE,"VOS";#N/A,#N/A,TRUE,"Warrington";#N/A,#N/A,TRUE,"Widnes"}</definedName>
    <definedName name="gtrghr" localSheetId="7" hidden="1">{#N/A,#N/A,TRUE,"Cover";#N/A,#N/A,TRUE,"Conts";#N/A,#N/A,TRUE,"VOS";#N/A,#N/A,TRUE,"Warrington";#N/A,#N/A,TRUE,"Widnes"}</definedName>
    <definedName name="gtrghr" localSheetId="8" hidden="1">{#N/A,#N/A,TRUE,"Cover";#N/A,#N/A,TRUE,"Conts";#N/A,#N/A,TRUE,"VOS";#N/A,#N/A,TRUE,"Warrington";#N/A,#N/A,TRUE,"Widnes"}</definedName>
    <definedName name="gtrghr" localSheetId="10" hidden="1">{#N/A,#N/A,TRUE,"Cover";#N/A,#N/A,TRUE,"Conts";#N/A,#N/A,TRUE,"VOS";#N/A,#N/A,TRUE,"Warrington";#N/A,#N/A,TRUE,"Widnes"}</definedName>
    <definedName name="gtrghr" localSheetId="12" hidden="1">{#N/A,#N/A,TRUE,"Cover";#N/A,#N/A,TRUE,"Conts";#N/A,#N/A,TRUE,"VOS";#N/A,#N/A,TRUE,"Warrington";#N/A,#N/A,TRUE,"Widnes"}</definedName>
    <definedName name="gtrghr" localSheetId="5" hidden="1">{#N/A,#N/A,TRUE,"Cover";#N/A,#N/A,TRUE,"Conts";#N/A,#N/A,TRUE,"VOS";#N/A,#N/A,TRUE,"Warrington";#N/A,#N/A,TRUE,"Widnes"}</definedName>
    <definedName name="gtrghr" localSheetId="6" hidden="1">{#N/A,#N/A,TRUE,"Cover";#N/A,#N/A,TRUE,"Conts";#N/A,#N/A,TRUE,"VOS";#N/A,#N/A,TRUE,"Warrington";#N/A,#N/A,TRUE,"Widnes"}</definedName>
    <definedName name="gtrghr" hidden="1">{#N/A,#N/A,TRUE,"Cover";#N/A,#N/A,TRUE,"Conts";#N/A,#N/A,TRUE,"VOS";#N/A,#N/A,TRUE,"Warrington";#N/A,#N/A,TRUE,"Widnes"}</definedName>
    <definedName name="gwgtergyr" localSheetId="20" hidden="1">{#N/A,#N/A,TRUE,"Cover";#N/A,#N/A,TRUE,"Conts";#N/A,#N/A,TRUE,"VOS";#N/A,#N/A,TRUE,"Warrington";#N/A,#N/A,TRUE,"Widnes"}</definedName>
    <definedName name="gwgtergyr" localSheetId="7" hidden="1">{#N/A,#N/A,TRUE,"Cover";#N/A,#N/A,TRUE,"Conts";#N/A,#N/A,TRUE,"VOS";#N/A,#N/A,TRUE,"Warrington";#N/A,#N/A,TRUE,"Widnes"}</definedName>
    <definedName name="gwgtergyr" localSheetId="8" hidden="1">{#N/A,#N/A,TRUE,"Cover";#N/A,#N/A,TRUE,"Conts";#N/A,#N/A,TRUE,"VOS";#N/A,#N/A,TRUE,"Warrington";#N/A,#N/A,TRUE,"Widnes"}</definedName>
    <definedName name="gwgtergyr" localSheetId="10" hidden="1">{#N/A,#N/A,TRUE,"Cover";#N/A,#N/A,TRUE,"Conts";#N/A,#N/A,TRUE,"VOS";#N/A,#N/A,TRUE,"Warrington";#N/A,#N/A,TRUE,"Widnes"}</definedName>
    <definedName name="gwgtergyr" localSheetId="12" hidden="1">{#N/A,#N/A,TRUE,"Cover";#N/A,#N/A,TRUE,"Conts";#N/A,#N/A,TRUE,"VOS";#N/A,#N/A,TRUE,"Warrington";#N/A,#N/A,TRUE,"Widnes"}</definedName>
    <definedName name="gwgtergyr" localSheetId="5" hidden="1">{#N/A,#N/A,TRUE,"Cover";#N/A,#N/A,TRUE,"Conts";#N/A,#N/A,TRUE,"VOS";#N/A,#N/A,TRUE,"Warrington";#N/A,#N/A,TRUE,"Widnes"}</definedName>
    <definedName name="gwgtergyr" localSheetId="6" hidden="1">{#N/A,#N/A,TRUE,"Cover";#N/A,#N/A,TRUE,"Conts";#N/A,#N/A,TRUE,"VOS";#N/A,#N/A,TRUE,"Warrington";#N/A,#N/A,TRUE,"Widnes"}</definedName>
    <definedName name="gwgtergyr" hidden="1">{#N/A,#N/A,TRUE,"Cover";#N/A,#N/A,TRUE,"Conts";#N/A,#N/A,TRUE,"VOS";#N/A,#N/A,TRUE,"Warrington";#N/A,#N/A,TRUE,"Widnes"}</definedName>
    <definedName name="hfhgf" localSheetId="20" hidden="1">{#N/A,#N/A,TRUE,"Cover";#N/A,#N/A,TRUE,"Conts";#N/A,#N/A,TRUE,"VOS";#N/A,#N/A,TRUE,"Warrington";#N/A,#N/A,TRUE,"Widnes"}</definedName>
    <definedName name="hfhgf" localSheetId="7" hidden="1">{#N/A,#N/A,TRUE,"Cover";#N/A,#N/A,TRUE,"Conts";#N/A,#N/A,TRUE,"VOS";#N/A,#N/A,TRUE,"Warrington";#N/A,#N/A,TRUE,"Widnes"}</definedName>
    <definedName name="hfhgf" localSheetId="8" hidden="1">{#N/A,#N/A,TRUE,"Cover";#N/A,#N/A,TRUE,"Conts";#N/A,#N/A,TRUE,"VOS";#N/A,#N/A,TRUE,"Warrington";#N/A,#N/A,TRUE,"Widnes"}</definedName>
    <definedName name="hfhgf" localSheetId="10" hidden="1">{#N/A,#N/A,TRUE,"Cover";#N/A,#N/A,TRUE,"Conts";#N/A,#N/A,TRUE,"VOS";#N/A,#N/A,TRUE,"Warrington";#N/A,#N/A,TRUE,"Widnes"}</definedName>
    <definedName name="hfhgf" localSheetId="12" hidden="1">{#N/A,#N/A,TRUE,"Cover";#N/A,#N/A,TRUE,"Conts";#N/A,#N/A,TRUE,"VOS";#N/A,#N/A,TRUE,"Warrington";#N/A,#N/A,TRUE,"Widnes"}</definedName>
    <definedName name="hfhgf" localSheetId="5" hidden="1">{#N/A,#N/A,TRUE,"Cover";#N/A,#N/A,TRUE,"Conts";#N/A,#N/A,TRUE,"VOS";#N/A,#N/A,TRUE,"Warrington";#N/A,#N/A,TRUE,"Widnes"}</definedName>
    <definedName name="hfhgf" localSheetId="6" hidden="1">{#N/A,#N/A,TRUE,"Cover";#N/A,#N/A,TRUE,"Conts";#N/A,#N/A,TRUE,"VOS";#N/A,#N/A,TRUE,"Warrington";#N/A,#N/A,TRUE,"Widnes"}</definedName>
    <definedName name="hfhgf" hidden="1">{#N/A,#N/A,TRUE,"Cover";#N/A,#N/A,TRUE,"Conts";#N/A,#N/A,TRUE,"VOS";#N/A,#N/A,TRUE,"Warrington";#N/A,#N/A,TRUE,"Widnes"}</definedName>
    <definedName name="hgkhkg" localSheetId="20" hidden="1">{#N/A,#N/A,TRUE,"Cover";#N/A,#N/A,TRUE,"Conts";#N/A,#N/A,TRUE,"VOS";#N/A,#N/A,TRUE,"Warrington";#N/A,#N/A,TRUE,"Widnes"}</definedName>
    <definedName name="hgkhkg" localSheetId="7" hidden="1">{#N/A,#N/A,TRUE,"Cover";#N/A,#N/A,TRUE,"Conts";#N/A,#N/A,TRUE,"VOS";#N/A,#N/A,TRUE,"Warrington";#N/A,#N/A,TRUE,"Widnes"}</definedName>
    <definedName name="hgkhkg" localSheetId="8" hidden="1">{#N/A,#N/A,TRUE,"Cover";#N/A,#N/A,TRUE,"Conts";#N/A,#N/A,TRUE,"VOS";#N/A,#N/A,TRUE,"Warrington";#N/A,#N/A,TRUE,"Widnes"}</definedName>
    <definedName name="hgkhkg" localSheetId="10" hidden="1">{#N/A,#N/A,TRUE,"Cover";#N/A,#N/A,TRUE,"Conts";#N/A,#N/A,TRUE,"VOS";#N/A,#N/A,TRUE,"Warrington";#N/A,#N/A,TRUE,"Widnes"}</definedName>
    <definedName name="hgkhkg" localSheetId="12" hidden="1">{#N/A,#N/A,TRUE,"Cover";#N/A,#N/A,TRUE,"Conts";#N/A,#N/A,TRUE,"VOS";#N/A,#N/A,TRUE,"Warrington";#N/A,#N/A,TRUE,"Widnes"}</definedName>
    <definedName name="hgkhkg" localSheetId="5" hidden="1">{#N/A,#N/A,TRUE,"Cover";#N/A,#N/A,TRUE,"Conts";#N/A,#N/A,TRUE,"VOS";#N/A,#N/A,TRUE,"Warrington";#N/A,#N/A,TRUE,"Widnes"}</definedName>
    <definedName name="hgkhkg" localSheetId="6" hidden="1">{#N/A,#N/A,TRUE,"Cover";#N/A,#N/A,TRUE,"Conts";#N/A,#N/A,TRUE,"VOS";#N/A,#N/A,TRUE,"Warrington";#N/A,#N/A,TRUE,"Widnes"}</definedName>
    <definedName name="hgkhkg" hidden="1">{#N/A,#N/A,TRUE,"Cover";#N/A,#N/A,TRUE,"Conts";#N/A,#N/A,TRUE,"VOS";#N/A,#N/A,TRUE,"Warrington";#N/A,#N/A,TRUE,"Widnes"}</definedName>
    <definedName name="hjdj" localSheetId="20" hidden="1">{#N/A,#N/A,TRUE,"Cover";#N/A,#N/A,TRUE,"Conts";#N/A,#N/A,TRUE,"VOS";#N/A,#N/A,TRUE,"Warrington";#N/A,#N/A,TRUE,"Widnes"}</definedName>
    <definedName name="hjdj" localSheetId="7" hidden="1">{#N/A,#N/A,TRUE,"Cover";#N/A,#N/A,TRUE,"Conts";#N/A,#N/A,TRUE,"VOS";#N/A,#N/A,TRUE,"Warrington";#N/A,#N/A,TRUE,"Widnes"}</definedName>
    <definedName name="hjdj" localSheetId="8" hidden="1">{#N/A,#N/A,TRUE,"Cover";#N/A,#N/A,TRUE,"Conts";#N/A,#N/A,TRUE,"VOS";#N/A,#N/A,TRUE,"Warrington";#N/A,#N/A,TRUE,"Widnes"}</definedName>
    <definedName name="hjdj" localSheetId="10" hidden="1">{#N/A,#N/A,TRUE,"Cover";#N/A,#N/A,TRUE,"Conts";#N/A,#N/A,TRUE,"VOS";#N/A,#N/A,TRUE,"Warrington";#N/A,#N/A,TRUE,"Widnes"}</definedName>
    <definedName name="hjdj" localSheetId="12" hidden="1">{#N/A,#N/A,TRUE,"Cover";#N/A,#N/A,TRUE,"Conts";#N/A,#N/A,TRUE,"VOS";#N/A,#N/A,TRUE,"Warrington";#N/A,#N/A,TRUE,"Widnes"}</definedName>
    <definedName name="hjdj" localSheetId="5" hidden="1">{#N/A,#N/A,TRUE,"Cover";#N/A,#N/A,TRUE,"Conts";#N/A,#N/A,TRUE,"VOS";#N/A,#N/A,TRUE,"Warrington";#N/A,#N/A,TRUE,"Widnes"}</definedName>
    <definedName name="hjdj" localSheetId="6" hidden="1">{#N/A,#N/A,TRUE,"Cover";#N/A,#N/A,TRUE,"Conts";#N/A,#N/A,TRUE,"VOS";#N/A,#N/A,TRUE,"Warrington";#N/A,#N/A,TRUE,"Widnes"}</definedName>
    <definedName name="hjdj" hidden="1">{#N/A,#N/A,TRUE,"Cover";#N/A,#N/A,TRUE,"Conts";#N/A,#N/A,TRUE,"VOS";#N/A,#N/A,TRUE,"Warrington";#N/A,#N/A,TRUE,"Widnes"}</definedName>
    <definedName name="HOME">#REF!</definedName>
    <definedName name="HPTAL" hidden="1">#REF!</definedName>
    <definedName name="hshjy" localSheetId="20" hidden="1">{#N/A,#N/A,TRUE,"Cover";#N/A,#N/A,TRUE,"Conts";#N/A,#N/A,TRUE,"VOS";#N/A,#N/A,TRUE,"Warrington";#N/A,#N/A,TRUE,"Widnes"}</definedName>
    <definedName name="hshjy" localSheetId="7" hidden="1">{#N/A,#N/A,TRUE,"Cover";#N/A,#N/A,TRUE,"Conts";#N/A,#N/A,TRUE,"VOS";#N/A,#N/A,TRUE,"Warrington";#N/A,#N/A,TRUE,"Widnes"}</definedName>
    <definedName name="hshjy" localSheetId="8" hidden="1">{#N/A,#N/A,TRUE,"Cover";#N/A,#N/A,TRUE,"Conts";#N/A,#N/A,TRUE,"VOS";#N/A,#N/A,TRUE,"Warrington";#N/A,#N/A,TRUE,"Widnes"}</definedName>
    <definedName name="hshjy" localSheetId="10" hidden="1">{#N/A,#N/A,TRUE,"Cover";#N/A,#N/A,TRUE,"Conts";#N/A,#N/A,TRUE,"VOS";#N/A,#N/A,TRUE,"Warrington";#N/A,#N/A,TRUE,"Widnes"}</definedName>
    <definedName name="hshjy" localSheetId="12" hidden="1">{#N/A,#N/A,TRUE,"Cover";#N/A,#N/A,TRUE,"Conts";#N/A,#N/A,TRUE,"VOS";#N/A,#N/A,TRUE,"Warrington";#N/A,#N/A,TRUE,"Widnes"}</definedName>
    <definedName name="hshjy" localSheetId="5" hidden="1">{#N/A,#N/A,TRUE,"Cover";#N/A,#N/A,TRUE,"Conts";#N/A,#N/A,TRUE,"VOS";#N/A,#N/A,TRUE,"Warrington";#N/A,#N/A,TRUE,"Widnes"}</definedName>
    <definedName name="hshjy" localSheetId="6" hidden="1">{#N/A,#N/A,TRUE,"Cover";#N/A,#N/A,TRUE,"Conts";#N/A,#N/A,TRUE,"VOS";#N/A,#N/A,TRUE,"Warrington";#N/A,#N/A,TRUE,"Widnes"}</definedName>
    <definedName name="hshjy" hidden="1">{#N/A,#N/A,TRUE,"Cover";#N/A,#N/A,TRUE,"Conts";#N/A,#N/A,TRUE,"VOS";#N/A,#N/A,TRUE,"Warrington";#N/A,#N/A,TRUE,"Widnes"}</definedName>
    <definedName name="hshxdht" localSheetId="20" hidden="1">{#N/A,#N/A,TRUE,"Cover";#N/A,#N/A,TRUE,"Conts";#N/A,#N/A,TRUE,"VOS";#N/A,#N/A,TRUE,"Warrington";#N/A,#N/A,TRUE,"Widnes"}</definedName>
    <definedName name="hshxdht" localSheetId="7" hidden="1">{#N/A,#N/A,TRUE,"Cover";#N/A,#N/A,TRUE,"Conts";#N/A,#N/A,TRUE,"VOS";#N/A,#N/A,TRUE,"Warrington";#N/A,#N/A,TRUE,"Widnes"}</definedName>
    <definedName name="hshxdht" localSheetId="8" hidden="1">{#N/A,#N/A,TRUE,"Cover";#N/A,#N/A,TRUE,"Conts";#N/A,#N/A,TRUE,"VOS";#N/A,#N/A,TRUE,"Warrington";#N/A,#N/A,TRUE,"Widnes"}</definedName>
    <definedName name="hshxdht" localSheetId="10" hidden="1">{#N/A,#N/A,TRUE,"Cover";#N/A,#N/A,TRUE,"Conts";#N/A,#N/A,TRUE,"VOS";#N/A,#N/A,TRUE,"Warrington";#N/A,#N/A,TRUE,"Widnes"}</definedName>
    <definedName name="hshxdht" localSheetId="12" hidden="1">{#N/A,#N/A,TRUE,"Cover";#N/A,#N/A,TRUE,"Conts";#N/A,#N/A,TRUE,"VOS";#N/A,#N/A,TRUE,"Warrington";#N/A,#N/A,TRUE,"Widnes"}</definedName>
    <definedName name="hshxdht" localSheetId="5" hidden="1">{#N/A,#N/A,TRUE,"Cover";#N/A,#N/A,TRUE,"Conts";#N/A,#N/A,TRUE,"VOS";#N/A,#N/A,TRUE,"Warrington";#N/A,#N/A,TRUE,"Widnes"}</definedName>
    <definedName name="hshxdht" localSheetId="6" hidden="1">{#N/A,#N/A,TRUE,"Cover";#N/A,#N/A,TRUE,"Conts";#N/A,#N/A,TRUE,"VOS";#N/A,#N/A,TRUE,"Warrington";#N/A,#N/A,TRUE,"Widnes"}</definedName>
    <definedName name="hshxdht" hidden="1">{#N/A,#N/A,TRUE,"Cover";#N/A,#N/A,TRUE,"Conts";#N/A,#N/A,TRUE,"VOS";#N/A,#N/A,TRUE,"Warrington";#N/A,#N/A,TRUE,"Widnes"}</definedName>
    <definedName name="hsyhjtyhj" localSheetId="20" hidden="1">{#N/A,#N/A,TRUE,"Cover";#N/A,#N/A,TRUE,"Conts";#N/A,#N/A,TRUE,"VOS";#N/A,#N/A,TRUE,"Warrington";#N/A,#N/A,TRUE,"Widnes"}</definedName>
    <definedName name="hsyhjtyhj" localSheetId="7" hidden="1">{#N/A,#N/A,TRUE,"Cover";#N/A,#N/A,TRUE,"Conts";#N/A,#N/A,TRUE,"VOS";#N/A,#N/A,TRUE,"Warrington";#N/A,#N/A,TRUE,"Widnes"}</definedName>
    <definedName name="hsyhjtyhj" localSheetId="8" hidden="1">{#N/A,#N/A,TRUE,"Cover";#N/A,#N/A,TRUE,"Conts";#N/A,#N/A,TRUE,"VOS";#N/A,#N/A,TRUE,"Warrington";#N/A,#N/A,TRUE,"Widnes"}</definedName>
    <definedName name="hsyhjtyhj" localSheetId="10" hidden="1">{#N/A,#N/A,TRUE,"Cover";#N/A,#N/A,TRUE,"Conts";#N/A,#N/A,TRUE,"VOS";#N/A,#N/A,TRUE,"Warrington";#N/A,#N/A,TRUE,"Widnes"}</definedName>
    <definedName name="hsyhjtyhj" localSheetId="12" hidden="1">{#N/A,#N/A,TRUE,"Cover";#N/A,#N/A,TRUE,"Conts";#N/A,#N/A,TRUE,"VOS";#N/A,#N/A,TRUE,"Warrington";#N/A,#N/A,TRUE,"Widnes"}</definedName>
    <definedName name="hsyhjtyhj" localSheetId="5" hidden="1">{#N/A,#N/A,TRUE,"Cover";#N/A,#N/A,TRUE,"Conts";#N/A,#N/A,TRUE,"VOS";#N/A,#N/A,TRUE,"Warrington";#N/A,#N/A,TRUE,"Widnes"}</definedName>
    <definedName name="hsyhjtyhj" localSheetId="6"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0" hidden="1">{"'Appendix 3 Currency'!$A$1:$U$96"}</definedName>
    <definedName name="HTML_Control" localSheetId="7" hidden="1">{"'Appendix 3 Currency'!$A$1:$U$96"}</definedName>
    <definedName name="HTML_Control" localSheetId="8" hidden="1">{"'Appendix 3 Currency'!$A$1:$U$96"}</definedName>
    <definedName name="HTML_Control" localSheetId="10" hidden="1">{"'Appendix 3 Currency'!$A$1:$U$96"}</definedName>
    <definedName name="HTML_Control" localSheetId="12" hidden="1">{"'Appendix 3 Currency'!$A$1:$U$96"}</definedName>
    <definedName name="HTML_Control" localSheetId="5" hidden="1">{"'Appendix 3 Currency'!$A$1:$U$96"}</definedName>
    <definedName name="HTML_Control" localSheetId="6"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0" hidden="1">{#N/A,#N/A,TRUE,"Cover";#N/A,#N/A,TRUE,"Conts";#N/A,#N/A,TRUE,"VOS";#N/A,#N/A,TRUE,"Warrington";#N/A,#N/A,TRUE,"Widnes"}</definedName>
    <definedName name="htrhrsth" localSheetId="7" hidden="1">{#N/A,#N/A,TRUE,"Cover";#N/A,#N/A,TRUE,"Conts";#N/A,#N/A,TRUE,"VOS";#N/A,#N/A,TRUE,"Warrington";#N/A,#N/A,TRUE,"Widnes"}</definedName>
    <definedName name="htrhrsth" localSheetId="8" hidden="1">{#N/A,#N/A,TRUE,"Cover";#N/A,#N/A,TRUE,"Conts";#N/A,#N/A,TRUE,"VOS";#N/A,#N/A,TRUE,"Warrington";#N/A,#N/A,TRUE,"Widnes"}</definedName>
    <definedName name="htrhrsth" localSheetId="10" hidden="1">{#N/A,#N/A,TRUE,"Cover";#N/A,#N/A,TRUE,"Conts";#N/A,#N/A,TRUE,"VOS";#N/A,#N/A,TRUE,"Warrington";#N/A,#N/A,TRUE,"Widnes"}</definedName>
    <definedName name="htrhrsth" localSheetId="12" hidden="1">{#N/A,#N/A,TRUE,"Cover";#N/A,#N/A,TRUE,"Conts";#N/A,#N/A,TRUE,"VOS";#N/A,#N/A,TRUE,"Warrington";#N/A,#N/A,TRUE,"Widnes"}</definedName>
    <definedName name="htrhrsth" localSheetId="5" hidden="1">{#N/A,#N/A,TRUE,"Cover";#N/A,#N/A,TRUE,"Conts";#N/A,#N/A,TRUE,"VOS";#N/A,#N/A,TRUE,"Warrington";#N/A,#N/A,TRUE,"Widnes"}</definedName>
    <definedName name="htrhrsth" localSheetId="6" hidden="1">{#N/A,#N/A,TRUE,"Cover";#N/A,#N/A,TRUE,"Conts";#N/A,#N/A,TRUE,"VOS";#N/A,#N/A,TRUE,"Warrington";#N/A,#N/A,TRUE,"Widnes"}</definedName>
    <definedName name="htrhrsth" hidden="1">{#N/A,#N/A,TRUE,"Cover";#N/A,#N/A,TRUE,"Conts";#N/A,#N/A,TRUE,"VOS";#N/A,#N/A,TRUE,"Warrington";#N/A,#N/A,TRUE,"Widnes"}</definedName>
    <definedName name="hutgfru" localSheetId="20" hidden="1">{#N/A,#N/A,TRUE,"Cover";#N/A,#N/A,TRUE,"Conts";#N/A,#N/A,TRUE,"VOS";#N/A,#N/A,TRUE,"Warrington";#N/A,#N/A,TRUE,"Widnes"}</definedName>
    <definedName name="hutgfru" localSheetId="7" hidden="1">{#N/A,#N/A,TRUE,"Cover";#N/A,#N/A,TRUE,"Conts";#N/A,#N/A,TRUE,"VOS";#N/A,#N/A,TRUE,"Warrington";#N/A,#N/A,TRUE,"Widnes"}</definedName>
    <definedName name="hutgfru" localSheetId="8" hidden="1">{#N/A,#N/A,TRUE,"Cover";#N/A,#N/A,TRUE,"Conts";#N/A,#N/A,TRUE,"VOS";#N/A,#N/A,TRUE,"Warrington";#N/A,#N/A,TRUE,"Widnes"}</definedName>
    <definedName name="hutgfru" localSheetId="10" hidden="1">{#N/A,#N/A,TRUE,"Cover";#N/A,#N/A,TRUE,"Conts";#N/A,#N/A,TRUE,"VOS";#N/A,#N/A,TRUE,"Warrington";#N/A,#N/A,TRUE,"Widnes"}</definedName>
    <definedName name="hutgfru" localSheetId="12" hidden="1">{#N/A,#N/A,TRUE,"Cover";#N/A,#N/A,TRUE,"Conts";#N/A,#N/A,TRUE,"VOS";#N/A,#N/A,TRUE,"Warrington";#N/A,#N/A,TRUE,"Widnes"}</definedName>
    <definedName name="hutgfru" localSheetId="5" hidden="1">{#N/A,#N/A,TRUE,"Cover";#N/A,#N/A,TRUE,"Conts";#N/A,#N/A,TRUE,"VOS";#N/A,#N/A,TRUE,"Warrington";#N/A,#N/A,TRUE,"Widnes"}</definedName>
    <definedName name="hutgfru" localSheetId="6" hidden="1">{#N/A,#N/A,TRUE,"Cover";#N/A,#N/A,TRUE,"Conts";#N/A,#N/A,TRUE,"VOS";#N/A,#N/A,TRUE,"Warrington";#N/A,#N/A,TRUE,"Widnes"}</definedName>
    <definedName name="hutgfru" hidden="1">{#N/A,#N/A,TRUE,"Cover";#N/A,#N/A,TRUE,"Conts";#N/A,#N/A,TRUE,"VOS";#N/A,#N/A,TRUE,"Warrington";#N/A,#N/A,TRUE,"Widnes"}</definedName>
    <definedName name="i8uiuyi" localSheetId="20" hidden="1">{#N/A,#N/A,TRUE,"Cover";#N/A,#N/A,TRUE,"Conts";#N/A,#N/A,TRUE,"VOS";#N/A,#N/A,TRUE,"Warrington";#N/A,#N/A,TRUE,"Widnes"}</definedName>
    <definedName name="i8uiuyi" localSheetId="7" hidden="1">{#N/A,#N/A,TRUE,"Cover";#N/A,#N/A,TRUE,"Conts";#N/A,#N/A,TRUE,"VOS";#N/A,#N/A,TRUE,"Warrington";#N/A,#N/A,TRUE,"Widnes"}</definedName>
    <definedName name="i8uiuyi" localSheetId="8" hidden="1">{#N/A,#N/A,TRUE,"Cover";#N/A,#N/A,TRUE,"Conts";#N/A,#N/A,TRUE,"VOS";#N/A,#N/A,TRUE,"Warrington";#N/A,#N/A,TRUE,"Widnes"}</definedName>
    <definedName name="i8uiuyi" localSheetId="10" hidden="1">{#N/A,#N/A,TRUE,"Cover";#N/A,#N/A,TRUE,"Conts";#N/A,#N/A,TRUE,"VOS";#N/A,#N/A,TRUE,"Warrington";#N/A,#N/A,TRUE,"Widnes"}</definedName>
    <definedName name="i8uiuyi" localSheetId="12" hidden="1">{#N/A,#N/A,TRUE,"Cover";#N/A,#N/A,TRUE,"Conts";#N/A,#N/A,TRUE,"VOS";#N/A,#N/A,TRUE,"Warrington";#N/A,#N/A,TRUE,"Widnes"}</definedName>
    <definedName name="i8uiuyi" localSheetId="5" hidden="1">{#N/A,#N/A,TRUE,"Cover";#N/A,#N/A,TRUE,"Conts";#N/A,#N/A,TRUE,"VOS";#N/A,#N/A,TRUE,"Warrington";#N/A,#N/A,TRUE,"Widnes"}</definedName>
    <definedName name="i8uiuyi" localSheetId="6" hidden="1">{#N/A,#N/A,TRUE,"Cover";#N/A,#N/A,TRUE,"Conts";#N/A,#N/A,TRUE,"VOS";#N/A,#N/A,TRUE,"Warrington";#N/A,#N/A,TRUE,"Widnes"}</definedName>
    <definedName name="i8uiuyi" hidden="1">{#N/A,#N/A,TRUE,"Cover";#N/A,#N/A,TRUE,"Conts";#N/A,#N/A,TRUE,"VOS";#N/A,#N/A,TRUE,"Warrington";#N/A,#N/A,TRUE,"Widnes"}</definedName>
    <definedName name="ihg" localSheetId="20" hidden="1">{#N/A,#N/A,TRUE,"Cover";#N/A,#N/A,TRUE,"Conts";#N/A,#N/A,TRUE,"VOS";#N/A,#N/A,TRUE,"Warrington";#N/A,#N/A,TRUE,"Widnes"}</definedName>
    <definedName name="ihg" localSheetId="7" hidden="1">{#N/A,#N/A,TRUE,"Cover";#N/A,#N/A,TRUE,"Conts";#N/A,#N/A,TRUE,"VOS";#N/A,#N/A,TRUE,"Warrington";#N/A,#N/A,TRUE,"Widnes"}</definedName>
    <definedName name="ihg" localSheetId="8" hidden="1">{#N/A,#N/A,TRUE,"Cover";#N/A,#N/A,TRUE,"Conts";#N/A,#N/A,TRUE,"VOS";#N/A,#N/A,TRUE,"Warrington";#N/A,#N/A,TRUE,"Widnes"}</definedName>
    <definedName name="ihg" localSheetId="10" hidden="1">{#N/A,#N/A,TRUE,"Cover";#N/A,#N/A,TRUE,"Conts";#N/A,#N/A,TRUE,"VOS";#N/A,#N/A,TRUE,"Warrington";#N/A,#N/A,TRUE,"Widnes"}</definedName>
    <definedName name="ihg" localSheetId="12" hidden="1">{#N/A,#N/A,TRUE,"Cover";#N/A,#N/A,TRUE,"Conts";#N/A,#N/A,TRUE,"VOS";#N/A,#N/A,TRUE,"Warrington";#N/A,#N/A,TRUE,"Widnes"}</definedName>
    <definedName name="ihg" localSheetId="5" hidden="1">{#N/A,#N/A,TRUE,"Cover";#N/A,#N/A,TRUE,"Conts";#N/A,#N/A,TRUE,"VOS";#N/A,#N/A,TRUE,"Warrington";#N/A,#N/A,TRUE,"Widnes"}</definedName>
    <definedName name="ihg" localSheetId="6" hidden="1">{#N/A,#N/A,TRUE,"Cover";#N/A,#N/A,TRUE,"Conts";#N/A,#N/A,TRUE,"VOS";#N/A,#N/A,TRUE,"Warrington";#N/A,#N/A,TRUE,"Widnes"}</definedName>
    <definedName name="ihg" hidden="1">{#N/A,#N/A,TRUE,"Cover";#N/A,#N/A,TRUE,"Conts";#N/A,#N/A,TRUE,"VOS";#N/A,#N/A,TRUE,"Warrington";#N/A,#N/A,TRUE,"Widnes"}</definedName>
    <definedName name="iho" localSheetId="20" hidden="1">{#N/A,#N/A,TRUE,"Cover";#N/A,#N/A,TRUE,"Conts";#N/A,#N/A,TRUE,"VOS";#N/A,#N/A,TRUE,"Warrington";#N/A,#N/A,TRUE,"Widnes"}</definedName>
    <definedName name="iho" localSheetId="7" hidden="1">{#N/A,#N/A,TRUE,"Cover";#N/A,#N/A,TRUE,"Conts";#N/A,#N/A,TRUE,"VOS";#N/A,#N/A,TRUE,"Warrington";#N/A,#N/A,TRUE,"Widnes"}</definedName>
    <definedName name="iho" localSheetId="8" hidden="1">{#N/A,#N/A,TRUE,"Cover";#N/A,#N/A,TRUE,"Conts";#N/A,#N/A,TRUE,"VOS";#N/A,#N/A,TRUE,"Warrington";#N/A,#N/A,TRUE,"Widnes"}</definedName>
    <definedName name="iho" localSheetId="10" hidden="1">{#N/A,#N/A,TRUE,"Cover";#N/A,#N/A,TRUE,"Conts";#N/A,#N/A,TRUE,"VOS";#N/A,#N/A,TRUE,"Warrington";#N/A,#N/A,TRUE,"Widnes"}</definedName>
    <definedName name="iho" localSheetId="12" hidden="1">{#N/A,#N/A,TRUE,"Cover";#N/A,#N/A,TRUE,"Conts";#N/A,#N/A,TRUE,"VOS";#N/A,#N/A,TRUE,"Warrington";#N/A,#N/A,TRUE,"Widnes"}</definedName>
    <definedName name="iho" localSheetId="5" hidden="1">{#N/A,#N/A,TRUE,"Cover";#N/A,#N/A,TRUE,"Conts";#N/A,#N/A,TRUE,"VOS";#N/A,#N/A,TRUE,"Warrington";#N/A,#N/A,TRUE,"Widnes"}</definedName>
    <definedName name="iho" localSheetId="6" hidden="1">{#N/A,#N/A,TRUE,"Cover";#N/A,#N/A,TRUE,"Conts";#N/A,#N/A,TRUE,"VOS";#N/A,#N/A,TRUE,"Warrington";#N/A,#N/A,TRUE,"Widnes"}</definedName>
    <definedName name="iho" hidden="1">{#N/A,#N/A,TRUE,"Cover";#N/A,#N/A,TRUE,"Conts";#N/A,#N/A,TRUE,"VOS";#N/A,#N/A,TRUE,"Warrington";#N/A,#N/A,TRUE,"Widnes"}</definedName>
    <definedName name="Incident_Tier" localSheetId="7">[9]Lookups!#REF!</definedName>
    <definedName name="Incident_Tier" localSheetId="13">[9]Lookups!#REF!</definedName>
    <definedName name="Incident_Tier" localSheetId="5">[9]Lookups!#REF!</definedName>
    <definedName name="Incident_Tier" localSheetId="3">[9]Lookups!#REF!</definedName>
    <definedName name="Incident_Tier">[9]Lookups!#REF!</definedName>
    <definedName name="Incident_Type" localSheetId="7">[9]Lookups!#REF!</definedName>
    <definedName name="Incident_Type" localSheetId="13">[9]Lookups!#REF!</definedName>
    <definedName name="Incident_Type" localSheetId="5">[9]Lookups!#REF!</definedName>
    <definedName name="Incident_Type" localSheetId="3">[9]Lookups!#REF!</definedName>
    <definedName name="Incident_Type">[9]Lookups!#REF!</definedName>
    <definedName name="Inside_Dia__ID">'[20]Pipe Schedule'!$C$7:$E$15</definedName>
    <definedName name="Interior" localSheetId="10">#REF!</definedName>
    <definedName name="Interior">#REF!</definedName>
    <definedName name="INTERNAL__WALLS__AND__PARTITIONS" localSheetId="10">'[11]Build-up'!#REF!</definedName>
    <definedName name="INTERNAL__WALLS__AND__PARTITIONS">'[11]Build-up'!#REF!</definedName>
    <definedName name="INVOICE2" localSheetId="10" hidden="1">#REF!</definedName>
    <definedName name="INVOICE2" hidden="1">#REF!</definedName>
    <definedName name="io" localSheetId="20" hidden="1">{#N/A,#N/A,TRUE,"Cover";#N/A,#N/A,TRUE,"Conts";#N/A,#N/A,TRUE,"VOS";#N/A,#N/A,TRUE,"Warrington";#N/A,#N/A,TRUE,"Widnes"}</definedName>
    <definedName name="io" localSheetId="7" hidden="1">{#N/A,#N/A,TRUE,"Cover";#N/A,#N/A,TRUE,"Conts";#N/A,#N/A,TRUE,"VOS";#N/A,#N/A,TRUE,"Warrington";#N/A,#N/A,TRUE,"Widnes"}</definedName>
    <definedName name="io" localSheetId="8" hidden="1">{#N/A,#N/A,TRUE,"Cover";#N/A,#N/A,TRUE,"Conts";#N/A,#N/A,TRUE,"VOS";#N/A,#N/A,TRUE,"Warrington";#N/A,#N/A,TRUE,"Widnes"}</definedName>
    <definedName name="io" localSheetId="10" hidden="1">{#N/A,#N/A,TRUE,"Cover";#N/A,#N/A,TRUE,"Conts";#N/A,#N/A,TRUE,"VOS";#N/A,#N/A,TRUE,"Warrington";#N/A,#N/A,TRUE,"Widnes"}</definedName>
    <definedName name="io" localSheetId="12" hidden="1">{#N/A,#N/A,TRUE,"Cover";#N/A,#N/A,TRUE,"Conts";#N/A,#N/A,TRUE,"VOS";#N/A,#N/A,TRUE,"Warrington";#N/A,#N/A,TRUE,"Widnes"}</definedName>
    <definedName name="io" localSheetId="5" hidden="1">{#N/A,#N/A,TRUE,"Cover";#N/A,#N/A,TRUE,"Conts";#N/A,#N/A,TRUE,"VOS";#N/A,#N/A,TRUE,"Warrington";#N/A,#N/A,TRUE,"Widnes"}</definedName>
    <definedName name="io" localSheetId="6" hidden="1">{#N/A,#N/A,TRUE,"Cover";#N/A,#N/A,TRUE,"Conts";#N/A,#N/A,TRUE,"VOS";#N/A,#N/A,TRUE,"Warrington";#N/A,#N/A,TRUE,"Widnes"}</definedName>
    <definedName name="io" hidden="1">{#N/A,#N/A,TRUE,"Cover";#N/A,#N/A,TRUE,"Conts";#N/A,#N/A,TRUE,"VOS";#N/A,#N/A,TRUE,"Warrington";#N/A,#N/A,TRUE,"Widnes"}</definedName>
    <definedName name="io8yuou8y" localSheetId="20" hidden="1">{#N/A,#N/A,TRUE,"Cover";#N/A,#N/A,TRUE,"Conts";#N/A,#N/A,TRUE,"VOS";#N/A,#N/A,TRUE,"Warrington";#N/A,#N/A,TRUE,"Widnes"}</definedName>
    <definedName name="io8yuou8y" localSheetId="7" hidden="1">{#N/A,#N/A,TRUE,"Cover";#N/A,#N/A,TRUE,"Conts";#N/A,#N/A,TRUE,"VOS";#N/A,#N/A,TRUE,"Warrington";#N/A,#N/A,TRUE,"Widnes"}</definedName>
    <definedName name="io8yuou8y" localSheetId="8" hidden="1">{#N/A,#N/A,TRUE,"Cover";#N/A,#N/A,TRUE,"Conts";#N/A,#N/A,TRUE,"VOS";#N/A,#N/A,TRUE,"Warrington";#N/A,#N/A,TRUE,"Widnes"}</definedName>
    <definedName name="io8yuou8y" localSheetId="10" hidden="1">{#N/A,#N/A,TRUE,"Cover";#N/A,#N/A,TRUE,"Conts";#N/A,#N/A,TRUE,"VOS";#N/A,#N/A,TRUE,"Warrington";#N/A,#N/A,TRUE,"Widnes"}</definedName>
    <definedName name="io8yuou8y" localSheetId="12" hidden="1">{#N/A,#N/A,TRUE,"Cover";#N/A,#N/A,TRUE,"Conts";#N/A,#N/A,TRUE,"VOS";#N/A,#N/A,TRUE,"Warrington";#N/A,#N/A,TRUE,"Widnes"}</definedName>
    <definedName name="io8yuou8y" localSheetId="5" hidden="1">{#N/A,#N/A,TRUE,"Cover";#N/A,#N/A,TRUE,"Conts";#N/A,#N/A,TRUE,"VOS";#N/A,#N/A,TRUE,"Warrington";#N/A,#N/A,TRUE,"Widnes"}</definedName>
    <definedName name="io8yuou8y" localSheetId="6" hidden="1">{#N/A,#N/A,TRUE,"Cover";#N/A,#N/A,TRUE,"Conts";#N/A,#N/A,TRUE,"VOS";#N/A,#N/A,TRUE,"Warrington";#N/A,#N/A,TRUE,"Widnes"}</definedName>
    <definedName name="io8yuou8y" hidden="1">{#N/A,#N/A,TRUE,"Cover";#N/A,#N/A,TRUE,"Conts";#N/A,#N/A,TRUE,"VOS";#N/A,#N/A,TRUE,"Warrington";#N/A,#N/A,TRUE,"Widnes"}</definedName>
    <definedName name="iol" localSheetId="20" hidden="1">{#N/A,#N/A,TRUE,"Cover";#N/A,#N/A,TRUE,"Conts";#N/A,#N/A,TRUE,"VOS";#N/A,#N/A,TRUE,"Warrington";#N/A,#N/A,TRUE,"Widnes"}</definedName>
    <definedName name="iol" localSheetId="7" hidden="1">{#N/A,#N/A,TRUE,"Cover";#N/A,#N/A,TRUE,"Conts";#N/A,#N/A,TRUE,"VOS";#N/A,#N/A,TRUE,"Warrington";#N/A,#N/A,TRUE,"Widnes"}</definedName>
    <definedName name="iol" localSheetId="8" hidden="1">{#N/A,#N/A,TRUE,"Cover";#N/A,#N/A,TRUE,"Conts";#N/A,#N/A,TRUE,"VOS";#N/A,#N/A,TRUE,"Warrington";#N/A,#N/A,TRUE,"Widnes"}</definedName>
    <definedName name="iol" localSheetId="10" hidden="1">{#N/A,#N/A,TRUE,"Cover";#N/A,#N/A,TRUE,"Conts";#N/A,#N/A,TRUE,"VOS";#N/A,#N/A,TRUE,"Warrington";#N/A,#N/A,TRUE,"Widnes"}</definedName>
    <definedName name="iol" localSheetId="12" hidden="1">{#N/A,#N/A,TRUE,"Cover";#N/A,#N/A,TRUE,"Conts";#N/A,#N/A,TRUE,"VOS";#N/A,#N/A,TRUE,"Warrington";#N/A,#N/A,TRUE,"Widnes"}</definedName>
    <definedName name="iol" localSheetId="5" hidden="1">{#N/A,#N/A,TRUE,"Cover";#N/A,#N/A,TRUE,"Conts";#N/A,#N/A,TRUE,"VOS";#N/A,#N/A,TRUE,"Warrington";#N/A,#N/A,TRUE,"Widnes"}</definedName>
    <definedName name="iol" localSheetId="6" hidden="1">{#N/A,#N/A,TRUE,"Cover";#N/A,#N/A,TRUE,"Conts";#N/A,#N/A,TRUE,"VOS";#N/A,#N/A,TRUE,"Warrington";#N/A,#N/A,TRUE,"Widnes"}</definedName>
    <definedName name="iol" hidden="1">{#N/A,#N/A,TRUE,"Cover";#N/A,#N/A,TRUE,"Conts";#N/A,#N/A,TRUE,"VOS";#N/A,#N/A,TRUE,"Warrington";#N/A,#N/A,TRUE,"Widnes"}</definedName>
    <definedName name="ioykyoyu" localSheetId="20" hidden="1">{#N/A,#N/A,TRUE,"Cover";#N/A,#N/A,TRUE,"Conts";#N/A,#N/A,TRUE,"VOS";#N/A,#N/A,TRUE,"Warrington";#N/A,#N/A,TRUE,"Widnes"}</definedName>
    <definedName name="ioykyoyu" localSheetId="7" hidden="1">{#N/A,#N/A,TRUE,"Cover";#N/A,#N/A,TRUE,"Conts";#N/A,#N/A,TRUE,"VOS";#N/A,#N/A,TRUE,"Warrington";#N/A,#N/A,TRUE,"Widnes"}</definedName>
    <definedName name="ioykyoyu" localSheetId="8" hidden="1">{#N/A,#N/A,TRUE,"Cover";#N/A,#N/A,TRUE,"Conts";#N/A,#N/A,TRUE,"VOS";#N/A,#N/A,TRUE,"Warrington";#N/A,#N/A,TRUE,"Widnes"}</definedName>
    <definedName name="ioykyoyu" localSheetId="10" hidden="1">{#N/A,#N/A,TRUE,"Cover";#N/A,#N/A,TRUE,"Conts";#N/A,#N/A,TRUE,"VOS";#N/A,#N/A,TRUE,"Warrington";#N/A,#N/A,TRUE,"Widnes"}</definedName>
    <definedName name="ioykyoyu" localSheetId="12" hidden="1">{#N/A,#N/A,TRUE,"Cover";#N/A,#N/A,TRUE,"Conts";#N/A,#N/A,TRUE,"VOS";#N/A,#N/A,TRUE,"Warrington";#N/A,#N/A,TRUE,"Widnes"}</definedName>
    <definedName name="ioykyoyu" localSheetId="5" hidden="1">{#N/A,#N/A,TRUE,"Cover";#N/A,#N/A,TRUE,"Conts";#N/A,#N/A,TRUE,"VOS";#N/A,#N/A,TRUE,"Warrington";#N/A,#N/A,TRUE,"Widnes"}</definedName>
    <definedName name="ioykyoyu" localSheetId="6"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#REF!</definedName>
    <definedName name="IssEscStatus1" localSheetId="12">'[21]#1'!$B$10:$B$14</definedName>
    <definedName name="IssEscStatus1" localSheetId="3">'[22]#1'!$B$10:$B$14</definedName>
    <definedName name="IssEscStatus1">'[23]#1'!$B$10:$B$14</definedName>
    <definedName name="Item_Range" localSheetId="10">#REF!</definedName>
    <definedName name="Item_Range">#REF!</definedName>
    <definedName name="iu" localSheetId="20" hidden="1">{#N/A,#N/A,TRUE,"Cover";#N/A,#N/A,TRUE,"Conts";#N/A,#N/A,TRUE,"VOS";#N/A,#N/A,TRUE,"Warrington";#N/A,#N/A,TRUE,"Widnes"}</definedName>
    <definedName name="iu" localSheetId="7" hidden="1">{#N/A,#N/A,TRUE,"Cover";#N/A,#N/A,TRUE,"Conts";#N/A,#N/A,TRUE,"VOS";#N/A,#N/A,TRUE,"Warrington";#N/A,#N/A,TRUE,"Widnes"}</definedName>
    <definedName name="iu" localSheetId="8" hidden="1">{#N/A,#N/A,TRUE,"Cover";#N/A,#N/A,TRUE,"Conts";#N/A,#N/A,TRUE,"VOS";#N/A,#N/A,TRUE,"Warrington";#N/A,#N/A,TRUE,"Widnes"}</definedName>
    <definedName name="iu" localSheetId="10" hidden="1">{#N/A,#N/A,TRUE,"Cover";#N/A,#N/A,TRUE,"Conts";#N/A,#N/A,TRUE,"VOS";#N/A,#N/A,TRUE,"Warrington";#N/A,#N/A,TRUE,"Widnes"}</definedName>
    <definedName name="iu" localSheetId="12" hidden="1">{#N/A,#N/A,TRUE,"Cover";#N/A,#N/A,TRUE,"Conts";#N/A,#N/A,TRUE,"VOS";#N/A,#N/A,TRUE,"Warrington";#N/A,#N/A,TRUE,"Widnes"}</definedName>
    <definedName name="iu" localSheetId="5" hidden="1">{#N/A,#N/A,TRUE,"Cover";#N/A,#N/A,TRUE,"Conts";#N/A,#N/A,TRUE,"VOS";#N/A,#N/A,TRUE,"Warrington";#N/A,#N/A,TRUE,"Widnes"}</definedName>
    <definedName name="iu" localSheetId="6" hidden="1">{#N/A,#N/A,TRUE,"Cover";#N/A,#N/A,TRUE,"Conts";#N/A,#N/A,TRUE,"VOS";#N/A,#N/A,TRUE,"Warrington";#N/A,#N/A,TRUE,"Widnes"}</definedName>
    <definedName name="iu" hidden="1">{#N/A,#N/A,TRUE,"Cover";#N/A,#N/A,TRUE,"Conts";#N/A,#N/A,TRUE,"VOS";#N/A,#N/A,TRUE,"Warrington";#N/A,#N/A,TRUE,"Widnes"}</definedName>
    <definedName name="iuh" localSheetId="20" hidden="1">{#N/A,#N/A,TRUE,"Cover";#N/A,#N/A,TRUE,"Conts";#N/A,#N/A,TRUE,"VOS";#N/A,#N/A,TRUE,"Warrington";#N/A,#N/A,TRUE,"Widnes"}</definedName>
    <definedName name="iuh" localSheetId="7" hidden="1">{#N/A,#N/A,TRUE,"Cover";#N/A,#N/A,TRUE,"Conts";#N/A,#N/A,TRUE,"VOS";#N/A,#N/A,TRUE,"Warrington";#N/A,#N/A,TRUE,"Widnes"}</definedName>
    <definedName name="iuh" localSheetId="8" hidden="1">{#N/A,#N/A,TRUE,"Cover";#N/A,#N/A,TRUE,"Conts";#N/A,#N/A,TRUE,"VOS";#N/A,#N/A,TRUE,"Warrington";#N/A,#N/A,TRUE,"Widnes"}</definedName>
    <definedName name="iuh" localSheetId="10" hidden="1">{#N/A,#N/A,TRUE,"Cover";#N/A,#N/A,TRUE,"Conts";#N/A,#N/A,TRUE,"VOS";#N/A,#N/A,TRUE,"Warrington";#N/A,#N/A,TRUE,"Widnes"}</definedName>
    <definedName name="iuh" localSheetId="12" hidden="1">{#N/A,#N/A,TRUE,"Cover";#N/A,#N/A,TRUE,"Conts";#N/A,#N/A,TRUE,"VOS";#N/A,#N/A,TRUE,"Warrington";#N/A,#N/A,TRUE,"Widnes"}</definedName>
    <definedName name="iuh" localSheetId="5" hidden="1">{#N/A,#N/A,TRUE,"Cover";#N/A,#N/A,TRUE,"Conts";#N/A,#N/A,TRUE,"VOS";#N/A,#N/A,TRUE,"Warrington";#N/A,#N/A,TRUE,"Widnes"}</definedName>
    <definedName name="iuh" localSheetId="6" hidden="1">{#N/A,#N/A,TRUE,"Cover";#N/A,#N/A,TRUE,"Conts";#N/A,#N/A,TRUE,"VOS";#N/A,#N/A,TRUE,"Warrington";#N/A,#N/A,TRUE,"Widnes"}</definedName>
    <definedName name="iuh" hidden="1">{#N/A,#N/A,TRUE,"Cover";#N/A,#N/A,TRUE,"Conts";#N/A,#N/A,TRUE,"VOS";#N/A,#N/A,TRUE,"Warrington";#N/A,#N/A,TRUE,"Widnes"}</definedName>
    <definedName name="iui" localSheetId="20" hidden="1">{#N/A,#N/A,TRUE,"Cover";#N/A,#N/A,TRUE,"Conts";#N/A,#N/A,TRUE,"VOS";#N/A,#N/A,TRUE,"Warrington";#N/A,#N/A,TRUE,"Widnes"}</definedName>
    <definedName name="iui" localSheetId="7" hidden="1">{#N/A,#N/A,TRUE,"Cover";#N/A,#N/A,TRUE,"Conts";#N/A,#N/A,TRUE,"VOS";#N/A,#N/A,TRUE,"Warrington";#N/A,#N/A,TRUE,"Widnes"}</definedName>
    <definedName name="iui" localSheetId="8" hidden="1">{#N/A,#N/A,TRUE,"Cover";#N/A,#N/A,TRUE,"Conts";#N/A,#N/A,TRUE,"VOS";#N/A,#N/A,TRUE,"Warrington";#N/A,#N/A,TRUE,"Widnes"}</definedName>
    <definedName name="iui" localSheetId="10" hidden="1">{#N/A,#N/A,TRUE,"Cover";#N/A,#N/A,TRUE,"Conts";#N/A,#N/A,TRUE,"VOS";#N/A,#N/A,TRUE,"Warrington";#N/A,#N/A,TRUE,"Widnes"}</definedName>
    <definedName name="iui" localSheetId="12" hidden="1">{#N/A,#N/A,TRUE,"Cover";#N/A,#N/A,TRUE,"Conts";#N/A,#N/A,TRUE,"VOS";#N/A,#N/A,TRUE,"Warrington";#N/A,#N/A,TRUE,"Widnes"}</definedName>
    <definedName name="iui" localSheetId="5" hidden="1">{#N/A,#N/A,TRUE,"Cover";#N/A,#N/A,TRUE,"Conts";#N/A,#N/A,TRUE,"VOS";#N/A,#N/A,TRUE,"Warrington";#N/A,#N/A,TRUE,"Widnes"}</definedName>
    <definedName name="iui" localSheetId="6" hidden="1">{#N/A,#N/A,TRUE,"Cover";#N/A,#N/A,TRUE,"Conts";#N/A,#N/A,TRUE,"VOS";#N/A,#N/A,TRUE,"Warrington";#N/A,#N/A,TRUE,"Widnes"}</definedName>
    <definedName name="iui" hidden="1">{#N/A,#N/A,TRUE,"Cover";#N/A,#N/A,TRUE,"Conts";#N/A,#N/A,TRUE,"VOS";#N/A,#N/A,TRUE,"Warrington";#N/A,#N/A,TRUE,"Widnes"}</definedName>
    <definedName name="iuiou" localSheetId="20" hidden="1">{#N/A,#N/A,TRUE,"Cover";#N/A,#N/A,TRUE,"Conts";#N/A,#N/A,TRUE,"VOS";#N/A,#N/A,TRUE,"Warrington";#N/A,#N/A,TRUE,"Widnes"}</definedName>
    <definedName name="iuiou" localSheetId="7" hidden="1">{#N/A,#N/A,TRUE,"Cover";#N/A,#N/A,TRUE,"Conts";#N/A,#N/A,TRUE,"VOS";#N/A,#N/A,TRUE,"Warrington";#N/A,#N/A,TRUE,"Widnes"}</definedName>
    <definedName name="iuiou" localSheetId="8" hidden="1">{#N/A,#N/A,TRUE,"Cover";#N/A,#N/A,TRUE,"Conts";#N/A,#N/A,TRUE,"VOS";#N/A,#N/A,TRUE,"Warrington";#N/A,#N/A,TRUE,"Widnes"}</definedName>
    <definedName name="iuiou" localSheetId="10" hidden="1">{#N/A,#N/A,TRUE,"Cover";#N/A,#N/A,TRUE,"Conts";#N/A,#N/A,TRUE,"VOS";#N/A,#N/A,TRUE,"Warrington";#N/A,#N/A,TRUE,"Widnes"}</definedName>
    <definedName name="iuiou" localSheetId="12" hidden="1">{#N/A,#N/A,TRUE,"Cover";#N/A,#N/A,TRUE,"Conts";#N/A,#N/A,TRUE,"VOS";#N/A,#N/A,TRUE,"Warrington";#N/A,#N/A,TRUE,"Widnes"}</definedName>
    <definedName name="iuiou" localSheetId="5" hidden="1">{#N/A,#N/A,TRUE,"Cover";#N/A,#N/A,TRUE,"Conts";#N/A,#N/A,TRUE,"VOS";#N/A,#N/A,TRUE,"Warrington";#N/A,#N/A,TRUE,"Widnes"}</definedName>
    <definedName name="iuiou" localSheetId="6" hidden="1">{#N/A,#N/A,TRUE,"Cover";#N/A,#N/A,TRUE,"Conts";#N/A,#N/A,TRUE,"VOS";#N/A,#N/A,TRUE,"Warrington";#N/A,#N/A,TRUE,"Widnes"}</definedName>
    <definedName name="iuiou" hidden="1">{#N/A,#N/A,TRUE,"Cover";#N/A,#N/A,TRUE,"Conts";#N/A,#N/A,TRUE,"VOS";#N/A,#N/A,TRUE,"Warrington";#N/A,#N/A,TRUE,"Widnes"}</definedName>
    <definedName name="iuk" localSheetId="20" hidden="1">{#N/A,#N/A,TRUE,"Cover";#N/A,#N/A,TRUE,"Conts";#N/A,#N/A,TRUE,"VOS";#N/A,#N/A,TRUE,"Warrington";#N/A,#N/A,TRUE,"Widnes"}</definedName>
    <definedName name="iuk" localSheetId="7" hidden="1">{#N/A,#N/A,TRUE,"Cover";#N/A,#N/A,TRUE,"Conts";#N/A,#N/A,TRUE,"VOS";#N/A,#N/A,TRUE,"Warrington";#N/A,#N/A,TRUE,"Widnes"}</definedName>
    <definedName name="iuk" localSheetId="8" hidden="1">{#N/A,#N/A,TRUE,"Cover";#N/A,#N/A,TRUE,"Conts";#N/A,#N/A,TRUE,"VOS";#N/A,#N/A,TRUE,"Warrington";#N/A,#N/A,TRUE,"Widnes"}</definedName>
    <definedName name="iuk" localSheetId="10" hidden="1">{#N/A,#N/A,TRUE,"Cover";#N/A,#N/A,TRUE,"Conts";#N/A,#N/A,TRUE,"VOS";#N/A,#N/A,TRUE,"Warrington";#N/A,#N/A,TRUE,"Widnes"}</definedName>
    <definedName name="iuk" localSheetId="12" hidden="1">{#N/A,#N/A,TRUE,"Cover";#N/A,#N/A,TRUE,"Conts";#N/A,#N/A,TRUE,"VOS";#N/A,#N/A,TRUE,"Warrington";#N/A,#N/A,TRUE,"Widnes"}</definedName>
    <definedName name="iuk" localSheetId="5" hidden="1">{#N/A,#N/A,TRUE,"Cover";#N/A,#N/A,TRUE,"Conts";#N/A,#N/A,TRUE,"VOS";#N/A,#N/A,TRUE,"Warrington";#N/A,#N/A,TRUE,"Widnes"}</definedName>
    <definedName name="iuk" localSheetId="6" hidden="1">{#N/A,#N/A,TRUE,"Cover";#N/A,#N/A,TRUE,"Conts";#N/A,#N/A,TRUE,"VOS";#N/A,#N/A,TRUE,"Warrington";#N/A,#N/A,TRUE,"Widnes"}</definedName>
    <definedName name="iuk" hidden="1">{#N/A,#N/A,TRUE,"Cover";#N/A,#N/A,TRUE,"Conts";#N/A,#N/A,TRUE,"VOS";#N/A,#N/A,TRUE,"Warrington";#N/A,#N/A,TRUE,"Widnes"}</definedName>
    <definedName name="iukh" localSheetId="20" hidden="1">{#N/A,#N/A,TRUE,"Cover";#N/A,#N/A,TRUE,"Conts";#N/A,#N/A,TRUE,"VOS";#N/A,#N/A,TRUE,"Warrington";#N/A,#N/A,TRUE,"Widnes"}</definedName>
    <definedName name="iukh" localSheetId="7" hidden="1">{#N/A,#N/A,TRUE,"Cover";#N/A,#N/A,TRUE,"Conts";#N/A,#N/A,TRUE,"VOS";#N/A,#N/A,TRUE,"Warrington";#N/A,#N/A,TRUE,"Widnes"}</definedName>
    <definedName name="iukh" localSheetId="8" hidden="1">{#N/A,#N/A,TRUE,"Cover";#N/A,#N/A,TRUE,"Conts";#N/A,#N/A,TRUE,"VOS";#N/A,#N/A,TRUE,"Warrington";#N/A,#N/A,TRUE,"Widnes"}</definedName>
    <definedName name="iukh" localSheetId="10" hidden="1">{#N/A,#N/A,TRUE,"Cover";#N/A,#N/A,TRUE,"Conts";#N/A,#N/A,TRUE,"VOS";#N/A,#N/A,TRUE,"Warrington";#N/A,#N/A,TRUE,"Widnes"}</definedName>
    <definedName name="iukh" localSheetId="12" hidden="1">{#N/A,#N/A,TRUE,"Cover";#N/A,#N/A,TRUE,"Conts";#N/A,#N/A,TRUE,"VOS";#N/A,#N/A,TRUE,"Warrington";#N/A,#N/A,TRUE,"Widnes"}</definedName>
    <definedName name="iukh" localSheetId="5" hidden="1">{#N/A,#N/A,TRUE,"Cover";#N/A,#N/A,TRUE,"Conts";#N/A,#N/A,TRUE,"VOS";#N/A,#N/A,TRUE,"Warrington";#N/A,#N/A,TRUE,"Widnes"}</definedName>
    <definedName name="iukh" localSheetId="6" hidden="1">{#N/A,#N/A,TRUE,"Cover";#N/A,#N/A,TRUE,"Conts";#N/A,#N/A,TRUE,"VOS";#N/A,#N/A,TRUE,"Warrington";#N/A,#N/A,TRUE,"Widnes"}</definedName>
    <definedName name="iukh" hidden="1">{#N/A,#N/A,TRUE,"Cover";#N/A,#N/A,TRUE,"Conts";#N/A,#N/A,TRUE,"VOS";#N/A,#N/A,TRUE,"Warrington";#N/A,#N/A,TRUE,"Widnes"}</definedName>
    <definedName name="iulouy" localSheetId="20" hidden="1">{#N/A,#N/A,TRUE,"Cover";#N/A,#N/A,TRUE,"Conts";#N/A,#N/A,TRUE,"VOS";#N/A,#N/A,TRUE,"Warrington";#N/A,#N/A,TRUE,"Widnes"}</definedName>
    <definedName name="iulouy" localSheetId="7" hidden="1">{#N/A,#N/A,TRUE,"Cover";#N/A,#N/A,TRUE,"Conts";#N/A,#N/A,TRUE,"VOS";#N/A,#N/A,TRUE,"Warrington";#N/A,#N/A,TRUE,"Widnes"}</definedName>
    <definedName name="iulouy" localSheetId="8" hidden="1">{#N/A,#N/A,TRUE,"Cover";#N/A,#N/A,TRUE,"Conts";#N/A,#N/A,TRUE,"VOS";#N/A,#N/A,TRUE,"Warrington";#N/A,#N/A,TRUE,"Widnes"}</definedName>
    <definedName name="iulouy" localSheetId="10" hidden="1">{#N/A,#N/A,TRUE,"Cover";#N/A,#N/A,TRUE,"Conts";#N/A,#N/A,TRUE,"VOS";#N/A,#N/A,TRUE,"Warrington";#N/A,#N/A,TRUE,"Widnes"}</definedName>
    <definedName name="iulouy" localSheetId="12" hidden="1">{#N/A,#N/A,TRUE,"Cover";#N/A,#N/A,TRUE,"Conts";#N/A,#N/A,TRUE,"VOS";#N/A,#N/A,TRUE,"Warrington";#N/A,#N/A,TRUE,"Widnes"}</definedName>
    <definedName name="iulouy" localSheetId="5" hidden="1">{#N/A,#N/A,TRUE,"Cover";#N/A,#N/A,TRUE,"Conts";#N/A,#N/A,TRUE,"VOS";#N/A,#N/A,TRUE,"Warrington";#N/A,#N/A,TRUE,"Widnes"}</definedName>
    <definedName name="iulouy" localSheetId="6" hidden="1">{#N/A,#N/A,TRUE,"Cover";#N/A,#N/A,TRUE,"Conts";#N/A,#N/A,TRUE,"VOS";#N/A,#N/A,TRUE,"Warrington";#N/A,#N/A,TRUE,"Widnes"}</definedName>
    <definedName name="iulouy" hidden="1">{#N/A,#N/A,TRUE,"Cover";#N/A,#N/A,TRUE,"Conts";#N/A,#N/A,TRUE,"VOS";#N/A,#N/A,TRUE,"Warrington";#N/A,#N/A,TRUE,"Widnes"}</definedName>
    <definedName name="jg" localSheetId="20" hidden="1">{#N/A,#N/A,TRUE,"Cover";#N/A,#N/A,TRUE,"Conts";#N/A,#N/A,TRUE,"VOS";#N/A,#N/A,TRUE,"Warrington";#N/A,#N/A,TRUE,"Widnes"}</definedName>
    <definedName name="jg" localSheetId="7" hidden="1">{#N/A,#N/A,TRUE,"Cover";#N/A,#N/A,TRUE,"Conts";#N/A,#N/A,TRUE,"VOS";#N/A,#N/A,TRUE,"Warrington";#N/A,#N/A,TRUE,"Widnes"}</definedName>
    <definedName name="jg" localSheetId="8" hidden="1">{#N/A,#N/A,TRUE,"Cover";#N/A,#N/A,TRUE,"Conts";#N/A,#N/A,TRUE,"VOS";#N/A,#N/A,TRUE,"Warrington";#N/A,#N/A,TRUE,"Widnes"}</definedName>
    <definedName name="jg" localSheetId="10" hidden="1">{#N/A,#N/A,TRUE,"Cover";#N/A,#N/A,TRUE,"Conts";#N/A,#N/A,TRUE,"VOS";#N/A,#N/A,TRUE,"Warrington";#N/A,#N/A,TRUE,"Widnes"}</definedName>
    <definedName name="jg" localSheetId="12" hidden="1">{#N/A,#N/A,TRUE,"Cover";#N/A,#N/A,TRUE,"Conts";#N/A,#N/A,TRUE,"VOS";#N/A,#N/A,TRUE,"Warrington";#N/A,#N/A,TRUE,"Widnes"}</definedName>
    <definedName name="jg" localSheetId="5" hidden="1">{#N/A,#N/A,TRUE,"Cover";#N/A,#N/A,TRUE,"Conts";#N/A,#N/A,TRUE,"VOS";#N/A,#N/A,TRUE,"Warrington";#N/A,#N/A,TRUE,"Widnes"}</definedName>
    <definedName name="jg" localSheetId="6" hidden="1">{#N/A,#N/A,TRUE,"Cover";#N/A,#N/A,TRUE,"Conts";#N/A,#N/A,TRUE,"VOS";#N/A,#N/A,TRUE,"Warrington";#N/A,#N/A,TRUE,"Widnes"}</definedName>
    <definedName name="jg" hidden="1">{#N/A,#N/A,TRUE,"Cover";#N/A,#N/A,TRUE,"Conts";#N/A,#N/A,TRUE,"VOS";#N/A,#N/A,TRUE,"Warrington";#N/A,#N/A,TRUE,"Widnes"}</definedName>
    <definedName name="jh" localSheetId="20" hidden="1">{#N/A,#N/A,TRUE,"Cover";#N/A,#N/A,TRUE,"Conts";#N/A,#N/A,TRUE,"VOS";#N/A,#N/A,TRUE,"Warrington";#N/A,#N/A,TRUE,"Widnes"}</definedName>
    <definedName name="jh" localSheetId="7" hidden="1">{#N/A,#N/A,TRUE,"Cover";#N/A,#N/A,TRUE,"Conts";#N/A,#N/A,TRUE,"VOS";#N/A,#N/A,TRUE,"Warrington";#N/A,#N/A,TRUE,"Widnes"}</definedName>
    <definedName name="jh" localSheetId="8" hidden="1">{#N/A,#N/A,TRUE,"Cover";#N/A,#N/A,TRUE,"Conts";#N/A,#N/A,TRUE,"VOS";#N/A,#N/A,TRUE,"Warrington";#N/A,#N/A,TRUE,"Widnes"}</definedName>
    <definedName name="jh" localSheetId="10" hidden="1">{#N/A,#N/A,TRUE,"Cover";#N/A,#N/A,TRUE,"Conts";#N/A,#N/A,TRUE,"VOS";#N/A,#N/A,TRUE,"Warrington";#N/A,#N/A,TRUE,"Widnes"}</definedName>
    <definedName name="jh" localSheetId="12" hidden="1">{#N/A,#N/A,TRUE,"Cover";#N/A,#N/A,TRUE,"Conts";#N/A,#N/A,TRUE,"VOS";#N/A,#N/A,TRUE,"Warrington";#N/A,#N/A,TRUE,"Widnes"}</definedName>
    <definedName name="jh" localSheetId="5" hidden="1">{#N/A,#N/A,TRUE,"Cover";#N/A,#N/A,TRUE,"Conts";#N/A,#N/A,TRUE,"VOS";#N/A,#N/A,TRUE,"Warrington";#N/A,#N/A,TRUE,"Widnes"}</definedName>
    <definedName name="jh" localSheetId="6" hidden="1">{#N/A,#N/A,TRUE,"Cover";#N/A,#N/A,TRUE,"Conts";#N/A,#N/A,TRUE,"VOS";#N/A,#N/A,TRUE,"Warrington";#N/A,#N/A,TRUE,"Widnes"}</definedName>
    <definedName name="jh" hidden="1">{#N/A,#N/A,TRUE,"Cover";#N/A,#N/A,TRUE,"Conts";#N/A,#N/A,TRUE,"VOS";#N/A,#N/A,TRUE,"Warrington";#N/A,#N/A,TRUE,"Widnes"}</definedName>
    <definedName name="jhg" localSheetId="20" hidden="1">{#N/A,#N/A,TRUE,"Cover";#N/A,#N/A,TRUE,"Conts";#N/A,#N/A,TRUE,"VOS";#N/A,#N/A,TRUE,"Warrington";#N/A,#N/A,TRUE,"Widnes"}</definedName>
    <definedName name="jhg" localSheetId="7" hidden="1">{#N/A,#N/A,TRUE,"Cover";#N/A,#N/A,TRUE,"Conts";#N/A,#N/A,TRUE,"VOS";#N/A,#N/A,TRUE,"Warrington";#N/A,#N/A,TRUE,"Widnes"}</definedName>
    <definedName name="jhg" localSheetId="8" hidden="1">{#N/A,#N/A,TRUE,"Cover";#N/A,#N/A,TRUE,"Conts";#N/A,#N/A,TRUE,"VOS";#N/A,#N/A,TRUE,"Warrington";#N/A,#N/A,TRUE,"Widnes"}</definedName>
    <definedName name="jhg" localSheetId="10" hidden="1">{#N/A,#N/A,TRUE,"Cover";#N/A,#N/A,TRUE,"Conts";#N/A,#N/A,TRUE,"VOS";#N/A,#N/A,TRUE,"Warrington";#N/A,#N/A,TRUE,"Widnes"}</definedName>
    <definedName name="jhg" localSheetId="12" hidden="1">{#N/A,#N/A,TRUE,"Cover";#N/A,#N/A,TRUE,"Conts";#N/A,#N/A,TRUE,"VOS";#N/A,#N/A,TRUE,"Warrington";#N/A,#N/A,TRUE,"Widnes"}</definedName>
    <definedName name="jhg" localSheetId="5" hidden="1">{#N/A,#N/A,TRUE,"Cover";#N/A,#N/A,TRUE,"Conts";#N/A,#N/A,TRUE,"VOS";#N/A,#N/A,TRUE,"Warrington";#N/A,#N/A,TRUE,"Widnes"}</definedName>
    <definedName name="jhg" localSheetId="6" hidden="1">{#N/A,#N/A,TRUE,"Cover";#N/A,#N/A,TRUE,"Conts";#N/A,#N/A,TRUE,"VOS";#N/A,#N/A,TRUE,"Warrington";#N/A,#N/A,TRUE,"Widnes"}</definedName>
    <definedName name="jhg" hidden="1">{#N/A,#N/A,TRUE,"Cover";#N/A,#N/A,TRUE,"Conts";#N/A,#N/A,TRUE,"VOS";#N/A,#N/A,TRUE,"Warrington";#N/A,#N/A,TRUE,"Widnes"}</definedName>
    <definedName name="jk" localSheetId="20" hidden="1">{#N/A,#N/A,TRUE,"Cover";#N/A,#N/A,TRUE,"Conts";#N/A,#N/A,TRUE,"VOS";#N/A,#N/A,TRUE,"Warrington";#N/A,#N/A,TRUE,"Widnes"}</definedName>
    <definedName name="jk" localSheetId="7" hidden="1">{#N/A,#N/A,TRUE,"Cover";#N/A,#N/A,TRUE,"Conts";#N/A,#N/A,TRUE,"VOS";#N/A,#N/A,TRUE,"Warrington";#N/A,#N/A,TRUE,"Widnes"}</definedName>
    <definedName name="jk" localSheetId="8" hidden="1">{#N/A,#N/A,TRUE,"Cover";#N/A,#N/A,TRUE,"Conts";#N/A,#N/A,TRUE,"VOS";#N/A,#N/A,TRUE,"Warrington";#N/A,#N/A,TRUE,"Widnes"}</definedName>
    <definedName name="jk" localSheetId="10" hidden="1">{#N/A,#N/A,TRUE,"Cover";#N/A,#N/A,TRUE,"Conts";#N/A,#N/A,TRUE,"VOS";#N/A,#N/A,TRUE,"Warrington";#N/A,#N/A,TRUE,"Widnes"}</definedName>
    <definedName name="jk" localSheetId="12" hidden="1">{#N/A,#N/A,TRUE,"Cover";#N/A,#N/A,TRUE,"Conts";#N/A,#N/A,TRUE,"VOS";#N/A,#N/A,TRUE,"Warrington";#N/A,#N/A,TRUE,"Widnes"}</definedName>
    <definedName name="jk" localSheetId="5" hidden="1">{#N/A,#N/A,TRUE,"Cover";#N/A,#N/A,TRUE,"Conts";#N/A,#N/A,TRUE,"VOS";#N/A,#N/A,TRUE,"Warrington";#N/A,#N/A,TRUE,"Widnes"}</definedName>
    <definedName name="jk" localSheetId="6" hidden="1">{#N/A,#N/A,TRUE,"Cover";#N/A,#N/A,TRUE,"Conts";#N/A,#N/A,TRUE,"VOS";#N/A,#N/A,TRUE,"Warrington";#N/A,#N/A,TRUE,"Widnes"}</definedName>
    <definedName name="jk" hidden="1">{#N/A,#N/A,TRUE,"Cover";#N/A,#N/A,TRUE,"Conts";#N/A,#N/A,TRUE,"VOS";#N/A,#N/A,TRUE,"Warrington";#N/A,#N/A,TRUE,"Widnes"}</definedName>
    <definedName name="jk.j.oi" localSheetId="20" hidden="1">{#N/A,#N/A,TRUE,"Cover";#N/A,#N/A,TRUE,"Conts";#N/A,#N/A,TRUE,"VOS";#N/A,#N/A,TRUE,"Warrington";#N/A,#N/A,TRUE,"Widnes"}</definedName>
    <definedName name="jk.j.oi" localSheetId="7" hidden="1">{#N/A,#N/A,TRUE,"Cover";#N/A,#N/A,TRUE,"Conts";#N/A,#N/A,TRUE,"VOS";#N/A,#N/A,TRUE,"Warrington";#N/A,#N/A,TRUE,"Widnes"}</definedName>
    <definedName name="jk.j.oi" localSheetId="8" hidden="1">{#N/A,#N/A,TRUE,"Cover";#N/A,#N/A,TRUE,"Conts";#N/A,#N/A,TRUE,"VOS";#N/A,#N/A,TRUE,"Warrington";#N/A,#N/A,TRUE,"Widnes"}</definedName>
    <definedName name="jk.j.oi" localSheetId="10" hidden="1">{#N/A,#N/A,TRUE,"Cover";#N/A,#N/A,TRUE,"Conts";#N/A,#N/A,TRUE,"VOS";#N/A,#N/A,TRUE,"Warrington";#N/A,#N/A,TRUE,"Widnes"}</definedName>
    <definedName name="jk.j.oi" localSheetId="12" hidden="1">{#N/A,#N/A,TRUE,"Cover";#N/A,#N/A,TRUE,"Conts";#N/A,#N/A,TRUE,"VOS";#N/A,#N/A,TRUE,"Warrington";#N/A,#N/A,TRUE,"Widnes"}</definedName>
    <definedName name="jk.j.oi" localSheetId="5" hidden="1">{#N/A,#N/A,TRUE,"Cover";#N/A,#N/A,TRUE,"Conts";#N/A,#N/A,TRUE,"VOS";#N/A,#N/A,TRUE,"Warrington";#N/A,#N/A,TRUE,"Widnes"}</definedName>
    <definedName name="jk.j.oi" localSheetId="6" hidden="1">{#N/A,#N/A,TRUE,"Cover";#N/A,#N/A,TRUE,"Conts";#N/A,#N/A,TRUE,"VOS";#N/A,#N/A,TRUE,"Warrington";#N/A,#N/A,TRUE,"Widnes"}</definedName>
    <definedName name="jk.j.oi" hidden="1">{#N/A,#N/A,TRUE,"Cover";#N/A,#N/A,TRUE,"Conts";#N/A,#N/A,TRUE,"VOS";#N/A,#N/A,TRUE,"Warrington";#N/A,#N/A,TRUE,"Widnes"}</definedName>
    <definedName name="JKGKJHK" localSheetId="20" hidden="1">{#N/A,#N/A,TRUE,"Cover";#N/A,#N/A,TRUE,"Conts";#N/A,#N/A,TRUE,"VOS";#N/A,#N/A,TRUE,"Warrington";#N/A,#N/A,TRUE,"Widnes"}</definedName>
    <definedName name="JKGKJHK" localSheetId="7" hidden="1">{#N/A,#N/A,TRUE,"Cover";#N/A,#N/A,TRUE,"Conts";#N/A,#N/A,TRUE,"VOS";#N/A,#N/A,TRUE,"Warrington";#N/A,#N/A,TRUE,"Widnes"}</definedName>
    <definedName name="JKGKJHK" localSheetId="8" hidden="1">{#N/A,#N/A,TRUE,"Cover";#N/A,#N/A,TRUE,"Conts";#N/A,#N/A,TRUE,"VOS";#N/A,#N/A,TRUE,"Warrington";#N/A,#N/A,TRUE,"Widnes"}</definedName>
    <definedName name="JKGKJHK" localSheetId="10" hidden="1">{#N/A,#N/A,TRUE,"Cover";#N/A,#N/A,TRUE,"Conts";#N/A,#N/A,TRUE,"VOS";#N/A,#N/A,TRUE,"Warrington";#N/A,#N/A,TRUE,"Widnes"}</definedName>
    <definedName name="JKGKJHK" localSheetId="12" hidden="1">{#N/A,#N/A,TRUE,"Cover";#N/A,#N/A,TRUE,"Conts";#N/A,#N/A,TRUE,"VOS";#N/A,#N/A,TRUE,"Warrington";#N/A,#N/A,TRUE,"Widnes"}</definedName>
    <definedName name="JKGKJHK" localSheetId="5" hidden="1">{#N/A,#N/A,TRUE,"Cover";#N/A,#N/A,TRUE,"Conts";#N/A,#N/A,TRUE,"VOS";#N/A,#N/A,TRUE,"Warrington";#N/A,#N/A,TRUE,"Widnes"}</definedName>
    <definedName name="JKGKJHK" localSheetId="6" hidden="1">{#N/A,#N/A,TRUE,"Cover";#N/A,#N/A,TRUE,"Conts";#N/A,#N/A,TRUE,"VOS";#N/A,#N/A,TRUE,"Warrington";#N/A,#N/A,TRUE,"Widnes"}</definedName>
    <definedName name="JKGKJHK" hidden="1">{#N/A,#N/A,TRUE,"Cover";#N/A,#N/A,TRUE,"Conts";#N/A,#N/A,TRUE,"VOS";#N/A,#N/A,TRUE,"Warrington";#N/A,#N/A,TRUE,"Widnes"}</definedName>
    <definedName name="jkljljkl" localSheetId="20" hidden="1">{#N/A,#N/A,TRUE,"Cover";#N/A,#N/A,TRUE,"Conts";#N/A,#N/A,TRUE,"VOS";#N/A,#N/A,TRUE,"Warrington";#N/A,#N/A,TRUE,"Widnes"}</definedName>
    <definedName name="jkljljkl" localSheetId="7" hidden="1">{#N/A,#N/A,TRUE,"Cover";#N/A,#N/A,TRUE,"Conts";#N/A,#N/A,TRUE,"VOS";#N/A,#N/A,TRUE,"Warrington";#N/A,#N/A,TRUE,"Widnes"}</definedName>
    <definedName name="jkljljkl" localSheetId="8" hidden="1">{#N/A,#N/A,TRUE,"Cover";#N/A,#N/A,TRUE,"Conts";#N/A,#N/A,TRUE,"VOS";#N/A,#N/A,TRUE,"Warrington";#N/A,#N/A,TRUE,"Widnes"}</definedName>
    <definedName name="jkljljkl" localSheetId="10" hidden="1">{#N/A,#N/A,TRUE,"Cover";#N/A,#N/A,TRUE,"Conts";#N/A,#N/A,TRUE,"VOS";#N/A,#N/A,TRUE,"Warrington";#N/A,#N/A,TRUE,"Widnes"}</definedName>
    <definedName name="jkljljkl" localSheetId="12" hidden="1">{#N/A,#N/A,TRUE,"Cover";#N/A,#N/A,TRUE,"Conts";#N/A,#N/A,TRUE,"VOS";#N/A,#N/A,TRUE,"Warrington";#N/A,#N/A,TRUE,"Widnes"}</definedName>
    <definedName name="jkljljkl" localSheetId="5" hidden="1">{#N/A,#N/A,TRUE,"Cover";#N/A,#N/A,TRUE,"Conts";#N/A,#N/A,TRUE,"VOS";#N/A,#N/A,TRUE,"Warrington";#N/A,#N/A,TRUE,"Widnes"}</definedName>
    <definedName name="jkljljkl" localSheetId="6" hidden="1">{#N/A,#N/A,TRUE,"Cover";#N/A,#N/A,TRUE,"Conts";#N/A,#N/A,TRUE,"VOS";#N/A,#N/A,TRUE,"Warrington";#N/A,#N/A,TRUE,"Widnes"}</definedName>
    <definedName name="jkljljkl" hidden="1">{#N/A,#N/A,TRUE,"Cover";#N/A,#N/A,TRUE,"Conts";#N/A,#N/A,TRUE,"VOS";#N/A,#N/A,TRUE,"Warrington";#N/A,#N/A,TRUE,"Widnes"}</definedName>
    <definedName name="jktrujij" localSheetId="20" hidden="1">{#N/A,#N/A,TRUE,"Cover";#N/A,#N/A,TRUE,"Conts";#N/A,#N/A,TRUE,"VOS";#N/A,#N/A,TRUE,"Warrington";#N/A,#N/A,TRUE,"Widnes"}</definedName>
    <definedName name="jktrujij" localSheetId="7" hidden="1">{#N/A,#N/A,TRUE,"Cover";#N/A,#N/A,TRUE,"Conts";#N/A,#N/A,TRUE,"VOS";#N/A,#N/A,TRUE,"Warrington";#N/A,#N/A,TRUE,"Widnes"}</definedName>
    <definedName name="jktrujij" localSheetId="8" hidden="1">{#N/A,#N/A,TRUE,"Cover";#N/A,#N/A,TRUE,"Conts";#N/A,#N/A,TRUE,"VOS";#N/A,#N/A,TRUE,"Warrington";#N/A,#N/A,TRUE,"Widnes"}</definedName>
    <definedName name="jktrujij" localSheetId="10" hidden="1">{#N/A,#N/A,TRUE,"Cover";#N/A,#N/A,TRUE,"Conts";#N/A,#N/A,TRUE,"VOS";#N/A,#N/A,TRUE,"Warrington";#N/A,#N/A,TRUE,"Widnes"}</definedName>
    <definedName name="jktrujij" localSheetId="12" hidden="1">{#N/A,#N/A,TRUE,"Cover";#N/A,#N/A,TRUE,"Conts";#N/A,#N/A,TRUE,"VOS";#N/A,#N/A,TRUE,"Warrington";#N/A,#N/A,TRUE,"Widnes"}</definedName>
    <definedName name="jktrujij" localSheetId="5" hidden="1">{#N/A,#N/A,TRUE,"Cover";#N/A,#N/A,TRUE,"Conts";#N/A,#N/A,TRUE,"VOS";#N/A,#N/A,TRUE,"Warrington";#N/A,#N/A,TRUE,"Widnes"}</definedName>
    <definedName name="jktrujij" localSheetId="6" hidden="1">{#N/A,#N/A,TRUE,"Cover";#N/A,#N/A,TRUE,"Conts";#N/A,#N/A,TRUE,"VOS";#N/A,#N/A,TRUE,"Warrington";#N/A,#N/A,TRUE,"Widnes"}</definedName>
    <definedName name="jktrujij" hidden="1">{#N/A,#N/A,TRUE,"Cover";#N/A,#N/A,TRUE,"Conts";#N/A,#N/A,TRUE,"VOS";#N/A,#N/A,TRUE,"Warrington";#N/A,#N/A,TRUE,"Widnes"}</definedName>
    <definedName name="jktukk" localSheetId="20" hidden="1">{#N/A,#N/A,TRUE,"Cover";#N/A,#N/A,TRUE,"Conts";#N/A,#N/A,TRUE,"VOS";#N/A,#N/A,TRUE,"Warrington";#N/A,#N/A,TRUE,"Widnes"}</definedName>
    <definedName name="jktukk" localSheetId="7" hidden="1">{#N/A,#N/A,TRUE,"Cover";#N/A,#N/A,TRUE,"Conts";#N/A,#N/A,TRUE,"VOS";#N/A,#N/A,TRUE,"Warrington";#N/A,#N/A,TRUE,"Widnes"}</definedName>
    <definedName name="jktukk" localSheetId="8" hidden="1">{#N/A,#N/A,TRUE,"Cover";#N/A,#N/A,TRUE,"Conts";#N/A,#N/A,TRUE,"VOS";#N/A,#N/A,TRUE,"Warrington";#N/A,#N/A,TRUE,"Widnes"}</definedName>
    <definedName name="jktukk" localSheetId="10" hidden="1">{#N/A,#N/A,TRUE,"Cover";#N/A,#N/A,TRUE,"Conts";#N/A,#N/A,TRUE,"VOS";#N/A,#N/A,TRUE,"Warrington";#N/A,#N/A,TRUE,"Widnes"}</definedName>
    <definedName name="jktukk" localSheetId="12" hidden="1">{#N/A,#N/A,TRUE,"Cover";#N/A,#N/A,TRUE,"Conts";#N/A,#N/A,TRUE,"VOS";#N/A,#N/A,TRUE,"Warrington";#N/A,#N/A,TRUE,"Widnes"}</definedName>
    <definedName name="jktukk" localSheetId="5" hidden="1">{#N/A,#N/A,TRUE,"Cover";#N/A,#N/A,TRUE,"Conts";#N/A,#N/A,TRUE,"VOS";#N/A,#N/A,TRUE,"Warrington";#N/A,#N/A,TRUE,"Widnes"}</definedName>
    <definedName name="jktukk" localSheetId="6" hidden="1">{#N/A,#N/A,TRUE,"Cover";#N/A,#N/A,TRUE,"Conts";#N/A,#N/A,TRUE,"VOS";#N/A,#N/A,TRUE,"Warrington";#N/A,#N/A,TRUE,"Widnes"}</definedName>
    <definedName name="jktukk" hidden="1">{#N/A,#N/A,TRUE,"Cover";#N/A,#N/A,TRUE,"Conts";#N/A,#N/A,TRUE,"VOS";#N/A,#N/A,TRUE,"Warrington";#N/A,#N/A,TRUE,"Widnes"}</definedName>
    <definedName name="jky" localSheetId="20" hidden="1">{#N/A,#N/A,TRUE,"Cover";#N/A,#N/A,TRUE,"Conts";#N/A,#N/A,TRUE,"VOS";#N/A,#N/A,TRUE,"Warrington";#N/A,#N/A,TRUE,"Widnes"}</definedName>
    <definedName name="jky" localSheetId="7" hidden="1">{#N/A,#N/A,TRUE,"Cover";#N/A,#N/A,TRUE,"Conts";#N/A,#N/A,TRUE,"VOS";#N/A,#N/A,TRUE,"Warrington";#N/A,#N/A,TRUE,"Widnes"}</definedName>
    <definedName name="jky" localSheetId="8" hidden="1">{#N/A,#N/A,TRUE,"Cover";#N/A,#N/A,TRUE,"Conts";#N/A,#N/A,TRUE,"VOS";#N/A,#N/A,TRUE,"Warrington";#N/A,#N/A,TRUE,"Widnes"}</definedName>
    <definedName name="jky" localSheetId="10" hidden="1">{#N/A,#N/A,TRUE,"Cover";#N/A,#N/A,TRUE,"Conts";#N/A,#N/A,TRUE,"VOS";#N/A,#N/A,TRUE,"Warrington";#N/A,#N/A,TRUE,"Widnes"}</definedName>
    <definedName name="jky" localSheetId="12" hidden="1">{#N/A,#N/A,TRUE,"Cover";#N/A,#N/A,TRUE,"Conts";#N/A,#N/A,TRUE,"VOS";#N/A,#N/A,TRUE,"Warrington";#N/A,#N/A,TRUE,"Widnes"}</definedName>
    <definedName name="jky" localSheetId="5" hidden="1">{#N/A,#N/A,TRUE,"Cover";#N/A,#N/A,TRUE,"Conts";#N/A,#N/A,TRUE,"VOS";#N/A,#N/A,TRUE,"Warrington";#N/A,#N/A,TRUE,"Widnes"}</definedName>
    <definedName name="jky" localSheetId="6" hidden="1">{#N/A,#N/A,TRUE,"Cover";#N/A,#N/A,TRUE,"Conts";#N/A,#N/A,TRUE,"VOS";#N/A,#N/A,TRUE,"Warrington";#N/A,#N/A,TRUE,"Widnes"}</definedName>
    <definedName name="jky" hidden="1">{#N/A,#N/A,TRUE,"Cover";#N/A,#N/A,TRUE,"Conts";#N/A,#N/A,TRUE,"VOS";#N/A,#N/A,TRUE,"Warrington";#N/A,#N/A,TRUE,"Widnes"}</definedName>
    <definedName name="jtyhjswjy" localSheetId="20" hidden="1">{#N/A,#N/A,TRUE,"Cover";#N/A,#N/A,TRUE,"Conts";#N/A,#N/A,TRUE,"VOS";#N/A,#N/A,TRUE,"Warrington";#N/A,#N/A,TRUE,"Widnes"}</definedName>
    <definedName name="jtyhjswjy" localSheetId="7" hidden="1">{#N/A,#N/A,TRUE,"Cover";#N/A,#N/A,TRUE,"Conts";#N/A,#N/A,TRUE,"VOS";#N/A,#N/A,TRUE,"Warrington";#N/A,#N/A,TRUE,"Widnes"}</definedName>
    <definedName name="jtyhjswjy" localSheetId="8" hidden="1">{#N/A,#N/A,TRUE,"Cover";#N/A,#N/A,TRUE,"Conts";#N/A,#N/A,TRUE,"VOS";#N/A,#N/A,TRUE,"Warrington";#N/A,#N/A,TRUE,"Widnes"}</definedName>
    <definedName name="jtyhjswjy" localSheetId="10" hidden="1">{#N/A,#N/A,TRUE,"Cover";#N/A,#N/A,TRUE,"Conts";#N/A,#N/A,TRUE,"VOS";#N/A,#N/A,TRUE,"Warrington";#N/A,#N/A,TRUE,"Widnes"}</definedName>
    <definedName name="jtyhjswjy" localSheetId="12" hidden="1">{#N/A,#N/A,TRUE,"Cover";#N/A,#N/A,TRUE,"Conts";#N/A,#N/A,TRUE,"VOS";#N/A,#N/A,TRUE,"Warrington";#N/A,#N/A,TRUE,"Widnes"}</definedName>
    <definedName name="jtyhjswjy" localSheetId="5" hidden="1">{#N/A,#N/A,TRUE,"Cover";#N/A,#N/A,TRUE,"Conts";#N/A,#N/A,TRUE,"VOS";#N/A,#N/A,TRUE,"Warrington";#N/A,#N/A,TRUE,"Widnes"}</definedName>
    <definedName name="jtyhjswjy" localSheetId="6" hidden="1">{#N/A,#N/A,TRUE,"Cover";#N/A,#N/A,TRUE,"Conts";#N/A,#N/A,TRUE,"VOS";#N/A,#N/A,TRUE,"Warrington";#N/A,#N/A,TRUE,"Widnes"}</definedName>
    <definedName name="jtyhjswjy" hidden="1">{#N/A,#N/A,TRUE,"Cover";#N/A,#N/A,TRUE,"Conts";#N/A,#N/A,TRUE,"VOS";#N/A,#N/A,TRUE,"Warrington";#N/A,#N/A,TRUE,"Widnes"}</definedName>
    <definedName name="k" localSheetId="20" hidden="1">{#N/A,#N/A,TRUE,"Cover";#N/A,#N/A,TRUE,"Conts";#N/A,#N/A,TRUE,"VOS";#N/A,#N/A,TRUE,"Warrington";#N/A,#N/A,TRUE,"Widnes"}</definedName>
    <definedName name="k" localSheetId="7" hidden="1">{#N/A,#N/A,TRUE,"Cover";#N/A,#N/A,TRUE,"Conts";#N/A,#N/A,TRUE,"VOS";#N/A,#N/A,TRUE,"Warrington";#N/A,#N/A,TRUE,"Widnes"}</definedName>
    <definedName name="k" localSheetId="8" hidden="1">{#N/A,#N/A,TRUE,"Cover";#N/A,#N/A,TRUE,"Conts";#N/A,#N/A,TRUE,"VOS";#N/A,#N/A,TRUE,"Warrington";#N/A,#N/A,TRUE,"Widnes"}</definedName>
    <definedName name="k" localSheetId="10" hidden="1">{#N/A,#N/A,TRUE,"Cover";#N/A,#N/A,TRUE,"Conts";#N/A,#N/A,TRUE,"VOS";#N/A,#N/A,TRUE,"Warrington";#N/A,#N/A,TRUE,"Widnes"}</definedName>
    <definedName name="k" localSheetId="12" hidden="1">{#N/A,#N/A,TRUE,"Cover";#N/A,#N/A,TRUE,"Conts";#N/A,#N/A,TRUE,"VOS";#N/A,#N/A,TRUE,"Warrington";#N/A,#N/A,TRUE,"Widnes"}</definedName>
    <definedName name="k" localSheetId="5" hidden="1">{#N/A,#N/A,TRUE,"Cover";#N/A,#N/A,TRUE,"Conts";#N/A,#N/A,TRUE,"VOS";#N/A,#N/A,TRUE,"Warrington";#N/A,#N/A,TRUE,"Widnes"}</definedName>
    <definedName name="k" localSheetId="6"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20" hidden="1">{#N/A,#N/A,TRUE,"Cover";#N/A,#N/A,TRUE,"Conts";#N/A,#N/A,TRUE,"VOS";#N/A,#N/A,TRUE,"Warrington";#N/A,#N/A,TRUE,"Widnes"}</definedName>
    <definedName name="kgjfgjgj" localSheetId="7" hidden="1">{#N/A,#N/A,TRUE,"Cover";#N/A,#N/A,TRUE,"Conts";#N/A,#N/A,TRUE,"VOS";#N/A,#N/A,TRUE,"Warrington";#N/A,#N/A,TRUE,"Widnes"}</definedName>
    <definedName name="kgjfgjgj" localSheetId="8" hidden="1">{#N/A,#N/A,TRUE,"Cover";#N/A,#N/A,TRUE,"Conts";#N/A,#N/A,TRUE,"VOS";#N/A,#N/A,TRUE,"Warrington";#N/A,#N/A,TRUE,"Widnes"}</definedName>
    <definedName name="kgjfgjgj" localSheetId="10" hidden="1">{#N/A,#N/A,TRUE,"Cover";#N/A,#N/A,TRUE,"Conts";#N/A,#N/A,TRUE,"VOS";#N/A,#N/A,TRUE,"Warrington";#N/A,#N/A,TRUE,"Widnes"}</definedName>
    <definedName name="kgjfgjgj" localSheetId="12" hidden="1">{#N/A,#N/A,TRUE,"Cover";#N/A,#N/A,TRUE,"Conts";#N/A,#N/A,TRUE,"VOS";#N/A,#N/A,TRUE,"Warrington";#N/A,#N/A,TRUE,"Widnes"}</definedName>
    <definedName name="kgjfgjgj" localSheetId="5" hidden="1">{#N/A,#N/A,TRUE,"Cover";#N/A,#N/A,TRUE,"Conts";#N/A,#N/A,TRUE,"VOS";#N/A,#N/A,TRUE,"Warrington";#N/A,#N/A,TRUE,"Widnes"}</definedName>
    <definedName name="kgjfgjgj" localSheetId="6" hidden="1">{#N/A,#N/A,TRUE,"Cover";#N/A,#N/A,TRUE,"Conts";#N/A,#N/A,TRUE,"VOS";#N/A,#N/A,TRUE,"Warrington";#N/A,#N/A,TRUE,"Widnes"}</definedName>
    <definedName name="kgjfgjgj" hidden="1">{#N/A,#N/A,TRUE,"Cover";#N/A,#N/A,TRUE,"Conts";#N/A,#N/A,TRUE,"VOS";#N/A,#N/A,TRUE,"Warrington";#N/A,#N/A,TRUE,"Widnes"}</definedName>
    <definedName name="khgfkhgf" localSheetId="20" hidden="1">{#N/A,#N/A,TRUE,"Cover";#N/A,#N/A,TRUE,"Conts";#N/A,#N/A,TRUE,"VOS";#N/A,#N/A,TRUE,"Warrington";#N/A,#N/A,TRUE,"Widnes"}</definedName>
    <definedName name="khgfkhgf" localSheetId="7" hidden="1">{#N/A,#N/A,TRUE,"Cover";#N/A,#N/A,TRUE,"Conts";#N/A,#N/A,TRUE,"VOS";#N/A,#N/A,TRUE,"Warrington";#N/A,#N/A,TRUE,"Widnes"}</definedName>
    <definedName name="khgfkhgf" localSheetId="8" hidden="1">{#N/A,#N/A,TRUE,"Cover";#N/A,#N/A,TRUE,"Conts";#N/A,#N/A,TRUE,"VOS";#N/A,#N/A,TRUE,"Warrington";#N/A,#N/A,TRUE,"Widnes"}</definedName>
    <definedName name="khgfkhgf" localSheetId="10" hidden="1">{#N/A,#N/A,TRUE,"Cover";#N/A,#N/A,TRUE,"Conts";#N/A,#N/A,TRUE,"VOS";#N/A,#N/A,TRUE,"Warrington";#N/A,#N/A,TRUE,"Widnes"}</definedName>
    <definedName name="khgfkhgf" localSheetId="12" hidden="1">{#N/A,#N/A,TRUE,"Cover";#N/A,#N/A,TRUE,"Conts";#N/A,#N/A,TRUE,"VOS";#N/A,#N/A,TRUE,"Warrington";#N/A,#N/A,TRUE,"Widnes"}</definedName>
    <definedName name="khgfkhgf" localSheetId="5" hidden="1">{#N/A,#N/A,TRUE,"Cover";#N/A,#N/A,TRUE,"Conts";#N/A,#N/A,TRUE,"VOS";#N/A,#N/A,TRUE,"Warrington";#N/A,#N/A,TRUE,"Widnes"}</definedName>
    <definedName name="khgfkhgf" localSheetId="6" hidden="1">{#N/A,#N/A,TRUE,"Cover";#N/A,#N/A,TRUE,"Conts";#N/A,#N/A,TRUE,"VOS";#N/A,#N/A,TRUE,"Warrington";#N/A,#N/A,TRUE,"Widnes"}</definedName>
    <definedName name="khgfkhgf" hidden="1">{#N/A,#N/A,TRUE,"Cover";#N/A,#N/A,TRUE,"Conts";#N/A,#N/A,TRUE,"VOS";#N/A,#N/A,TRUE,"Warrington";#N/A,#N/A,TRUE,"Widnes"}</definedName>
    <definedName name="kj" localSheetId="20" hidden="1">{#N/A,#N/A,TRUE,"Cover";#N/A,#N/A,TRUE,"Conts";#N/A,#N/A,TRUE,"VOS";#N/A,#N/A,TRUE,"Warrington";#N/A,#N/A,TRUE,"Widnes"}</definedName>
    <definedName name="kj" localSheetId="7" hidden="1">{#N/A,#N/A,TRUE,"Cover";#N/A,#N/A,TRUE,"Conts";#N/A,#N/A,TRUE,"VOS";#N/A,#N/A,TRUE,"Warrington";#N/A,#N/A,TRUE,"Widnes"}</definedName>
    <definedName name="kj" localSheetId="8" hidden="1">{#N/A,#N/A,TRUE,"Cover";#N/A,#N/A,TRUE,"Conts";#N/A,#N/A,TRUE,"VOS";#N/A,#N/A,TRUE,"Warrington";#N/A,#N/A,TRUE,"Widnes"}</definedName>
    <definedName name="kj" localSheetId="10" hidden="1">{#N/A,#N/A,TRUE,"Cover";#N/A,#N/A,TRUE,"Conts";#N/A,#N/A,TRUE,"VOS";#N/A,#N/A,TRUE,"Warrington";#N/A,#N/A,TRUE,"Widnes"}</definedName>
    <definedName name="kj" localSheetId="12" hidden="1">{#N/A,#N/A,TRUE,"Cover";#N/A,#N/A,TRUE,"Conts";#N/A,#N/A,TRUE,"VOS";#N/A,#N/A,TRUE,"Warrington";#N/A,#N/A,TRUE,"Widnes"}</definedName>
    <definedName name="kj" localSheetId="5" hidden="1">{#N/A,#N/A,TRUE,"Cover";#N/A,#N/A,TRUE,"Conts";#N/A,#N/A,TRUE,"VOS";#N/A,#N/A,TRUE,"Warrington";#N/A,#N/A,TRUE,"Widnes"}</definedName>
    <definedName name="kj" localSheetId="6" hidden="1">{#N/A,#N/A,TRUE,"Cover";#N/A,#N/A,TRUE,"Conts";#N/A,#N/A,TRUE,"VOS";#N/A,#N/A,TRUE,"Warrington";#N/A,#N/A,TRUE,"Widnes"}</definedName>
    <definedName name="kj" hidden="1">{#N/A,#N/A,TRUE,"Cover";#N/A,#N/A,TRUE,"Conts";#N/A,#N/A,TRUE,"VOS";#N/A,#N/A,TRUE,"Warrington";#N/A,#N/A,TRUE,"Widnes"}</definedName>
    <definedName name="kjhkj" localSheetId="20"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5" hidden="1">{#N/A,#N/A,FALSE,"SumG";#N/A,#N/A,FALSE,"ElecG";#N/A,#N/A,FALSE,"MechG";#N/A,#N/A,FALSE,"GeotG";#N/A,#N/A,FALSE,"PrcsG";#N/A,#N/A,FALSE,"TunnG";#N/A,#N/A,FALSE,"CivlG";#N/A,#N/A,FALSE,"NtwkG";#N/A,#N/A,FALSE,"EstgG";#N/A,#N/A,FALSE,"PEngG"}</definedName>
    <definedName name="kjhkj" localSheetId="6"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0" hidden="1">{#N/A,#N/A,TRUE,"Cover";#N/A,#N/A,TRUE,"Conts";#N/A,#N/A,TRUE,"VOS";#N/A,#N/A,TRUE,"Warrington";#N/A,#N/A,TRUE,"Widnes"}</definedName>
    <definedName name="kklmlk" localSheetId="7" hidden="1">{#N/A,#N/A,TRUE,"Cover";#N/A,#N/A,TRUE,"Conts";#N/A,#N/A,TRUE,"VOS";#N/A,#N/A,TRUE,"Warrington";#N/A,#N/A,TRUE,"Widnes"}</definedName>
    <definedName name="kklmlk" localSheetId="8" hidden="1">{#N/A,#N/A,TRUE,"Cover";#N/A,#N/A,TRUE,"Conts";#N/A,#N/A,TRUE,"VOS";#N/A,#N/A,TRUE,"Warrington";#N/A,#N/A,TRUE,"Widnes"}</definedName>
    <definedName name="kklmlk" localSheetId="10" hidden="1">{#N/A,#N/A,TRUE,"Cover";#N/A,#N/A,TRUE,"Conts";#N/A,#N/A,TRUE,"VOS";#N/A,#N/A,TRUE,"Warrington";#N/A,#N/A,TRUE,"Widnes"}</definedName>
    <definedName name="kklmlk" localSheetId="12" hidden="1">{#N/A,#N/A,TRUE,"Cover";#N/A,#N/A,TRUE,"Conts";#N/A,#N/A,TRUE,"VOS";#N/A,#N/A,TRUE,"Warrington";#N/A,#N/A,TRUE,"Widnes"}</definedName>
    <definedName name="kklmlk" localSheetId="5" hidden="1">{#N/A,#N/A,TRUE,"Cover";#N/A,#N/A,TRUE,"Conts";#N/A,#N/A,TRUE,"VOS";#N/A,#N/A,TRUE,"Warrington";#N/A,#N/A,TRUE,"Widnes"}</definedName>
    <definedName name="kklmlk" localSheetId="6" hidden="1">{#N/A,#N/A,TRUE,"Cover";#N/A,#N/A,TRUE,"Conts";#N/A,#N/A,TRUE,"VOS";#N/A,#N/A,TRUE,"Warrington";#N/A,#N/A,TRUE,"Widnes"}</definedName>
    <definedName name="kklmlk" hidden="1">{#N/A,#N/A,TRUE,"Cover";#N/A,#N/A,TRUE,"Conts";#N/A,#N/A,TRUE,"VOS";#N/A,#N/A,TRUE,"Warrington";#N/A,#N/A,TRUE,"Widnes"}</definedName>
    <definedName name="kpi" localSheetId="7">#REF!</definedName>
    <definedName name="kpi" localSheetId="13">#REF!</definedName>
    <definedName name="kpi" localSheetId="12">#REF!</definedName>
    <definedName name="kpi" localSheetId="5">#REF!</definedName>
    <definedName name="kpi" localSheetId="3">#REF!</definedName>
    <definedName name="kpi">#REF!</definedName>
    <definedName name="kryk" localSheetId="20" hidden="1">{#N/A,#N/A,TRUE,"Cover";#N/A,#N/A,TRUE,"Conts";#N/A,#N/A,TRUE,"VOS";#N/A,#N/A,TRUE,"Warrington";#N/A,#N/A,TRUE,"Widnes"}</definedName>
    <definedName name="kryk" localSheetId="7" hidden="1">{#N/A,#N/A,TRUE,"Cover";#N/A,#N/A,TRUE,"Conts";#N/A,#N/A,TRUE,"VOS";#N/A,#N/A,TRUE,"Warrington";#N/A,#N/A,TRUE,"Widnes"}</definedName>
    <definedName name="kryk" localSheetId="8" hidden="1">{#N/A,#N/A,TRUE,"Cover";#N/A,#N/A,TRUE,"Conts";#N/A,#N/A,TRUE,"VOS";#N/A,#N/A,TRUE,"Warrington";#N/A,#N/A,TRUE,"Widnes"}</definedName>
    <definedName name="kryk" localSheetId="10" hidden="1">{#N/A,#N/A,TRUE,"Cover";#N/A,#N/A,TRUE,"Conts";#N/A,#N/A,TRUE,"VOS";#N/A,#N/A,TRUE,"Warrington";#N/A,#N/A,TRUE,"Widnes"}</definedName>
    <definedName name="kryk" localSheetId="12" hidden="1">{#N/A,#N/A,TRUE,"Cover";#N/A,#N/A,TRUE,"Conts";#N/A,#N/A,TRUE,"VOS";#N/A,#N/A,TRUE,"Warrington";#N/A,#N/A,TRUE,"Widnes"}</definedName>
    <definedName name="kryk" localSheetId="5" hidden="1">{#N/A,#N/A,TRUE,"Cover";#N/A,#N/A,TRUE,"Conts";#N/A,#N/A,TRUE,"VOS";#N/A,#N/A,TRUE,"Warrington";#N/A,#N/A,TRUE,"Widnes"}</definedName>
    <definedName name="kryk" localSheetId="6" hidden="1">{#N/A,#N/A,TRUE,"Cover";#N/A,#N/A,TRUE,"Conts";#N/A,#N/A,TRUE,"VOS";#N/A,#N/A,TRUE,"Warrington";#N/A,#N/A,TRUE,"Widnes"}</definedName>
    <definedName name="kryk" hidden="1">{#N/A,#N/A,TRUE,"Cover";#N/A,#N/A,TRUE,"Conts";#N/A,#N/A,TRUE,"VOS";#N/A,#N/A,TRUE,"Warrington";#N/A,#N/A,TRUE,"Widnes"}</definedName>
    <definedName name="KYSTH" localSheetId="20" hidden="1">{#N/A,#N/A,TRUE,"Cover";#N/A,#N/A,TRUE,"Conts";#N/A,#N/A,TRUE,"VOS";#N/A,#N/A,TRUE,"Warrington";#N/A,#N/A,TRUE,"Widnes"}</definedName>
    <definedName name="KYSTH" localSheetId="7" hidden="1">{#N/A,#N/A,TRUE,"Cover";#N/A,#N/A,TRUE,"Conts";#N/A,#N/A,TRUE,"VOS";#N/A,#N/A,TRUE,"Warrington";#N/A,#N/A,TRUE,"Widnes"}</definedName>
    <definedName name="KYSTH" localSheetId="8" hidden="1">{#N/A,#N/A,TRUE,"Cover";#N/A,#N/A,TRUE,"Conts";#N/A,#N/A,TRUE,"VOS";#N/A,#N/A,TRUE,"Warrington";#N/A,#N/A,TRUE,"Widnes"}</definedName>
    <definedName name="KYSTH" localSheetId="10" hidden="1">{#N/A,#N/A,TRUE,"Cover";#N/A,#N/A,TRUE,"Conts";#N/A,#N/A,TRUE,"VOS";#N/A,#N/A,TRUE,"Warrington";#N/A,#N/A,TRUE,"Widnes"}</definedName>
    <definedName name="KYSTH" localSheetId="12" hidden="1">{#N/A,#N/A,TRUE,"Cover";#N/A,#N/A,TRUE,"Conts";#N/A,#N/A,TRUE,"VOS";#N/A,#N/A,TRUE,"Warrington";#N/A,#N/A,TRUE,"Widnes"}</definedName>
    <definedName name="KYSTH" localSheetId="5" hidden="1">{#N/A,#N/A,TRUE,"Cover";#N/A,#N/A,TRUE,"Conts";#N/A,#N/A,TRUE,"VOS";#N/A,#N/A,TRUE,"Warrington";#N/A,#N/A,TRUE,"Widnes"}</definedName>
    <definedName name="KYSTH" localSheetId="6" hidden="1">{#N/A,#N/A,TRUE,"Cover";#N/A,#N/A,TRUE,"Conts";#N/A,#N/A,TRUE,"VOS";#N/A,#N/A,TRUE,"Warrington";#N/A,#N/A,TRUE,"Widnes"}</definedName>
    <definedName name="KYSTH" hidden="1">{#N/A,#N/A,TRUE,"Cover";#N/A,#N/A,TRUE,"Conts";#N/A,#N/A,TRUE,"VOS";#N/A,#N/A,TRUE,"Warrington";#N/A,#N/A,TRUE,"Widnes"}</definedName>
    <definedName name="l" localSheetId="20" hidden="1">{#N/A,#N/A,TRUE,"Cover";#N/A,#N/A,TRUE,"Conts";#N/A,#N/A,TRUE,"VOS";#N/A,#N/A,TRUE,"Warrington";#N/A,#N/A,TRUE,"Widnes"}</definedName>
    <definedName name="l" localSheetId="7" hidden="1">{#N/A,#N/A,TRUE,"Cover";#N/A,#N/A,TRUE,"Conts";#N/A,#N/A,TRUE,"VOS";#N/A,#N/A,TRUE,"Warrington";#N/A,#N/A,TRUE,"Widnes"}</definedName>
    <definedName name="l" localSheetId="8" hidden="1">{#N/A,#N/A,TRUE,"Cover";#N/A,#N/A,TRUE,"Conts";#N/A,#N/A,TRUE,"VOS";#N/A,#N/A,TRUE,"Warrington";#N/A,#N/A,TRUE,"Widnes"}</definedName>
    <definedName name="l" localSheetId="10" hidden="1">{#N/A,#N/A,TRUE,"Cover";#N/A,#N/A,TRUE,"Conts";#N/A,#N/A,TRUE,"VOS";#N/A,#N/A,TRUE,"Warrington";#N/A,#N/A,TRUE,"Widnes"}</definedName>
    <definedName name="l" localSheetId="12" hidden="1">{#N/A,#N/A,TRUE,"Cover";#N/A,#N/A,TRUE,"Conts";#N/A,#N/A,TRUE,"VOS";#N/A,#N/A,TRUE,"Warrington";#N/A,#N/A,TRUE,"Widnes"}</definedName>
    <definedName name="l" localSheetId="5" hidden="1">{#N/A,#N/A,TRUE,"Cover";#N/A,#N/A,TRUE,"Conts";#N/A,#N/A,TRUE,"VOS";#N/A,#N/A,TRUE,"Warrington";#N/A,#N/A,TRUE,"Widnes"}</definedName>
    <definedName name="l" localSheetId="6"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0" hidden="1">{#N/A,#N/A,TRUE,"Cover";#N/A,#N/A,TRUE,"Conts";#N/A,#N/A,TRUE,"VOS";#N/A,#N/A,TRUE,"Warrington";#N/A,#N/A,TRUE,"Widnes"}</definedName>
    <definedName name="level" localSheetId="7" hidden="1">{#N/A,#N/A,TRUE,"Cover";#N/A,#N/A,TRUE,"Conts";#N/A,#N/A,TRUE,"VOS";#N/A,#N/A,TRUE,"Warrington";#N/A,#N/A,TRUE,"Widnes"}</definedName>
    <definedName name="level" localSheetId="8" hidden="1">{#N/A,#N/A,TRUE,"Cover";#N/A,#N/A,TRUE,"Conts";#N/A,#N/A,TRUE,"VOS";#N/A,#N/A,TRUE,"Warrington";#N/A,#N/A,TRUE,"Widnes"}</definedName>
    <definedName name="level" localSheetId="10" hidden="1">{#N/A,#N/A,TRUE,"Cover";#N/A,#N/A,TRUE,"Conts";#N/A,#N/A,TRUE,"VOS";#N/A,#N/A,TRUE,"Warrington";#N/A,#N/A,TRUE,"Widnes"}</definedName>
    <definedName name="level" localSheetId="12" hidden="1">{#N/A,#N/A,TRUE,"Cover";#N/A,#N/A,TRUE,"Conts";#N/A,#N/A,TRUE,"VOS";#N/A,#N/A,TRUE,"Warrington";#N/A,#N/A,TRUE,"Widnes"}</definedName>
    <definedName name="level" localSheetId="5" hidden="1">{#N/A,#N/A,TRUE,"Cover";#N/A,#N/A,TRUE,"Conts";#N/A,#N/A,TRUE,"VOS";#N/A,#N/A,TRUE,"Warrington";#N/A,#N/A,TRUE,"Widnes"}</definedName>
    <definedName name="level" localSheetId="6" hidden="1">{#N/A,#N/A,TRUE,"Cover";#N/A,#N/A,TRUE,"Conts";#N/A,#N/A,TRUE,"VOS";#N/A,#N/A,TRUE,"Warrington";#N/A,#N/A,TRUE,"Widnes"}</definedName>
    <definedName name="level" hidden="1">{#N/A,#N/A,TRUE,"Cover";#N/A,#N/A,TRUE,"Conts";#N/A,#N/A,TRUE,"VOS";#N/A,#N/A,TRUE,"Warrington";#N/A,#N/A,TRUE,"Widnes"}</definedName>
    <definedName name="level3" localSheetId="20" hidden="1">{#N/A,#N/A,TRUE,"Cover";#N/A,#N/A,TRUE,"Conts";#N/A,#N/A,TRUE,"VOS";#N/A,#N/A,TRUE,"Warrington";#N/A,#N/A,TRUE,"Widnes"}</definedName>
    <definedName name="level3" localSheetId="7" hidden="1">{#N/A,#N/A,TRUE,"Cover";#N/A,#N/A,TRUE,"Conts";#N/A,#N/A,TRUE,"VOS";#N/A,#N/A,TRUE,"Warrington";#N/A,#N/A,TRUE,"Widnes"}</definedName>
    <definedName name="level3" localSheetId="8" hidden="1">{#N/A,#N/A,TRUE,"Cover";#N/A,#N/A,TRUE,"Conts";#N/A,#N/A,TRUE,"VOS";#N/A,#N/A,TRUE,"Warrington";#N/A,#N/A,TRUE,"Widnes"}</definedName>
    <definedName name="level3" localSheetId="10" hidden="1">{#N/A,#N/A,TRUE,"Cover";#N/A,#N/A,TRUE,"Conts";#N/A,#N/A,TRUE,"VOS";#N/A,#N/A,TRUE,"Warrington";#N/A,#N/A,TRUE,"Widnes"}</definedName>
    <definedName name="level3" localSheetId="12" hidden="1">{#N/A,#N/A,TRUE,"Cover";#N/A,#N/A,TRUE,"Conts";#N/A,#N/A,TRUE,"VOS";#N/A,#N/A,TRUE,"Warrington";#N/A,#N/A,TRUE,"Widnes"}</definedName>
    <definedName name="level3" localSheetId="5" hidden="1">{#N/A,#N/A,TRUE,"Cover";#N/A,#N/A,TRUE,"Conts";#N/A,#N/A,TRUE,"VOS";#N/A,#N/A,TRUE,"Warrington";#N/A,#N/A,TRUE,"Widnes"}</definedName>
    <definedName name="level3" localSheetId="6" hidden="1">{#N/A,#N/A,TRUE,"Cover";#N/A,#N/A,TRUE,"Conts";#N/A,#N/A,TRUE,"VOS";#N/A,#N/A,TRUE,"Warrington";#N/A,#N/A,TRUE,"Widnes"}</definedName>
    <definedName name="level3" hidden="1">{#N/A,#N/A,TRUE,"Cover";#N/A,#N/A,TRUE,"Conts";#N/A,#N/A,TRUE,"VOS";#N/A,#N/A,TRUE,"Warrington";#N/A,#N/A,TRUE,"Widnes"}</definedName>
    <definedName name="lgoguliu" localSheetId="20" hidden="1">{#N/A,#N/A,TRUE,"Cover";#N/A,#N/A,TRUE,"Conts";#N/A,#N/A,TRUE,"VOS";#N/A,#N/A,TRUE,"Warrington";#N/A,#N/A,TRUE,"Widnes"}</definedName>
    <definedName name="lgoguliu" localSheetId="7" hidden="1">{#N/A,#N/A,TRUE,"Cover";#N/A,#N/A,TRUE,"Conts";#N/A,#N/A,TRUE,"VOS";#N/A,#N/A,TRUE,"Warrington";#N/A,#N/A,TRUE,"Widnes"}</definedName>
    <definedName name="lgoguliu" localSheetId="8" hidden="1">{#N/A,#N/A,TRUE,"Cover";#N/A,#N/A,TRUE,"Conts";#N/A,#N/A,TRUE,"VOS";#N/A,#N/A,TRUE,"Warrington";#N/A,#N/A,TRUE,"Widnes"}</definedName>
    <definedName name="lgoguliu" localSheetId="10" hidden="1">{#N/A,#N/A,TRUE,"Cover";#N/A,#N/A,TRUE,"Conts";#N/A,#N/A,TRUE,"VOS";#N/A,#N/A,TRUE,"Warrington";#N/A,#N/A,TRUE,"Widnes"}</definedName>
    <definedName name="lgoguliu" localSheetId="12" hidden="1">{#N/A,#N/A,TRUE,"Cover";#N/A,#N/A,TRUE,"Conts";#N/A,#N/A,TRUE,"VOS";#N/A,#N/A,TRUE,"Warrington";#N/A,#N/A,TRUE,"Widnes"}</definedName>
    <definedName name="lgoguliu" localSheetId="5" hidden="1">{#N/A,#N/A,TRUE,"Cover";#N/A,#N/A,TRUE,"Conts";#N/A,#N/A,TRUE,"VOS";#N/A,#N/A,TRUE,"Warrington";#N/A,#N/A,TRUE,"Widnes"}</definedName>
    <definedName name="lgoguliu" localSheetId="6" hidden="1">{#N/A,#N/A,TRUE,"Cover";#N/A,#N/A,TRUE,"Conts";#N/A,#N/A,TRUE,"VOS";#N/A,#N/A,TRUE,"Warrington";#N/A,#N/A,TRUE,"Widnes"}</definedName>
    <definedName name="lgoguliu" hidden="1">{#N/A,#N/A,TRUE,"Cover";#N/A,#N/A,TRUE,"Conts";#N/A,#N/A,TRUE,"VOS";#N/A,#N/A,TRUE,"Warrington";#N/A,#N/A,TRUE,"Widnes"}</definedName>
    <definedName name="Lib_Range">#REF!</definedName>
    <definedName name="lkjikjoi" localSheetId="20" hidden="1">{#N/A,#N/A,TRUE,"Cover";#N/A,#N/A,TRUE,"Conts";#N/A,#N/A,TRUE,"VOS";#N/A,#N/A,TRUE,"Warrington";#N/A,#N/A,TRUE,"Widnes"}</definedName>
    <definedName name="lkjikjoi" localSheetId="7" hidden="1">{#N/A,#N/A,TRUE,"Cover";#N/A,#N/A,TRUE,"Conts";#N/A,#N/A,TRUE,"VOS";#N/A,#N/A,TRUE,"Warrington";#N/A,#N/A,TRUE,"Widnes"}</definedName>
    <definedName name="lkjikjoi" localSheetId="8" hidden="1">{#N/A,#N/A,TRUE,"Cover";#N/A,#N/A,TRUE,"Conts";#N/A,#N/A,TRUE,"VOS";#N/A,#N/A,TRUE,"Warrington";#N/A,#N/A,TRUE,"Widnes"}</definedName>
    <definedName name="lkjikjoi" localSheetId="10" hidden="1">{#N/A,#N/A,TRUE,"Cover";#N/A,#N/A,TRUE,"Conts";#N/A,#N/A,TRUE,"VOS";#N/A,#N/A,TRUE,"Warrington";#N/A,#N/A,TRUE,"Widnes"}</definedName>
    <definedName name="lkjikjoi" localSheetId="12" hidden="1">{#N/A,#N/A,TRUE,"Cover";#N/A,#N/A,TRUE,"Conts";#N/A,#N/A,TRUE,"VOS";#N/A,#N/A,TRUE,"Warrington";#N/A,#N/A,TRUE,"Widnes"}</definedName>
    <definedName name="lkjikjoi" localSheetId="5" hidden="1">{#N/A,#N/A,TRUE,"Cover";#N/A,#N/A,TRUE,"Conts";#N/A,#N/A,TRUE,"VOS";#N/A,#N/A,TRUE,"Warrington";#N/A,#N/A,TRUE,"Widnes"}</definedName>
    <definedName name="lkjikjoi" localSheetId="6" hidden="1">{#N/A,#N/A,TRUE,"Cover";#N/A,#N/A,TRUE,"Conts";#N/A,#N/A,TRUE,"VOS";#N/A,#N/A,TRUE,"Warrington";#N/A,#N/A,TRUE,"Widnes"}</definedName>
    <definedName name="lkjikjoi" hidden="1">{#N/A,#N/A,TRUE,"Cover";#N/A,#N/A,TRUE,"Conts";#N/A,#N/A,TRUE,"VOS";#N/A,#N/A,TRUE,"Warrington";#N/A,#N/A,TRUE,"Widnes"}</definedName>
    <definedName name="LKL" localSheetId="20"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5" hidden="1">{#N/A,#N/A,FALSE,"SumG";#N/A,#N/A,FALSE,"ElecG";#N/A,#N/A,FALSE,"MechG";#N/A,#N/A,FALSE,"GeotG";#N/A,#N/A,FALSE,"PrcsG";#N/A,#N/A,FALSE,"TunnG";#N/A,#N/A,FALSE,"CivlG";#N/A,#N/A,FALSE,"NtwkG";#N/A,#N/A,FALSE,"EstgG";#N/A,#N/A,FALSE,"PEngG"}</definedName>
    <definedName name="LKL" localSheetId="6"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0">City&amp;" "&amp;State</definedName>
    <definedName name="Location" localSheetId="7">City&amp;" "&amp;State</definedName>
    <definedName name="Location" localSheetId="8">City&amp;" "&amp;State</definedName>
    <definedName name="Location" localSheetId="10">City&amp;" "&amp;State</definedName>
    <definedName name="Location" localSheetId="12">City&amp;" "&amp;State</definedName>
    <definedName name="Location" localSheetId="5">City&amp;" "&amp;State</definedName>
    <definedName name="Location" localSheetId="6">City&amp;" "&amp;State</definedName>
    <definedName name="Location">City&amp;" "&amp;State</definedName>
    <definedName name="m" localSheetId="10" hidden="1">#REF!</definedName>
    <definedName name="m" hidden="1">#REF!</definedName>
    <definedName name="ma" localSheetId="20" hidden="1">{#N/A,#N/A,TRUE,"Cover";#N/A,#N/A,TRUE,"Conts";#N/A,#N/A,TRUE,"VOS";#N/A,#N/A,TRUE,"Warrington";#N/A,#N/A,TRUE,"Widnes"}</definedName>
    <definedName name="ma" localSheetId="7" hidden="1">{#N/A,#N/A,TRUE,"Cover";#N/A,#N/A,TRUE,"Conts";#N/A,#N/A,TRUE,"VOS";#N/A,#N/A,TRUE,"Warrington";#N/A,#N/A,TRUE,"Widnes"}</definedName>
    <definedName name="ma" localSheetId="8" hidden="1">{#N/A,#N/A,TRUE,"Cover";#N/A,#N/A,TRUE,"Conts";#N/A,#N/A,TRUE,"VOS";#N/A,#N/A,TRUE,"Warrington";#N/A,#N/A,TRUE,"Widnes"}</definedName>
    <definedName name="ma" localSheetId="10" hidden="1">{#N/A,#N/A,TRUE,"Cover";#N/A,#N/A,TRUE,"Conts";#N/A,#N/A,TRUE,"VOS";#N/A,#N/A,TRUE,"Warrington";#N/A,#N/A,TRUE,"Widnes"}</definedName>
    <definedName name="ma" localSheetId="12" hidden="1">{#N/A,#N/A,TRUE,"Cover";#N/A,#N/A,TRUE,"Conts";#N/A,#N/A,TRUE,"VOS";#N/A,#N/A,TRUE,"Warrington";#N/A,#N/A,TRUE,"Widnes"}</definedName>
    <definedName name="ma" localSheetId="5" hidden="1">{#N/A,#N/A,TRUE,"Cover";#N/A,#N/A,TRUE,"Conts";#N/A,#N/A,TRUE,"VOS";#N/A,#N/A,TRUE,"Warrington";#N/A,#N/A,TRUE,"Widnes"}</definedName>
    <definedName name="ma" localSheetId="6"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10">#REF!</definedName>
    <definedName name="MANUEL_INPUT">#REF!</definedName>
    <definedName name="masontry" localSheetId="20"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5" hidden="1">{#N/A,#N/A,FALSE,"C3";#N/A,#N/A,FALSE,"D2-17";#N/A,#N/A,FALSE,"C2-17";#N/A,#N/A,FALSE,"C2-CIVIL";#N/A,#N/A,FALSE,"D1-C1 contract";#N/A,#N/A,FALSE,"D1-CIVIL";#N/A,#N/A,FALSE,"C1 hourly";#N/A,#N/A,FALSE,"C1 contract";#N/A,#N/A,FALSE,"D1-C1 hourly"}</definedName>
    <definedName name="masontry" localSheetId="6"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0">City&amp;" "&amp;State</definedName>
    <definedName name="Material" localSheetId="7">City&amp;" "&amp;State</definedName>
    <definedName name="Material" localSheetId="8">City&amp;" "&amp;State</definedName>
    <definedName name="Material" localSheetId="10">City&amp;" "&amp;State</definedName>
    <definedName name="Material" localSheetId="12">City&amp;" "&amp;State</definedName>
    <definedName name="Material" localSheetId="5">City&amp;" "&amp;State</definedName>
    <definedName name="Material" localSheetId="6">City&amp;" "&amp;State</definedName>
    <definedName name="Material">City&amp;" "&amp;State</definedName>
    <definedName name="MATL_PART">[25]RATES!$E$67</definedName>
    <definedName name="MEP" localSheetId="20"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5" hidden="1">{#N/A,#N/A,TRUE,"Front";#N/A,#N/A,TRUE,"Simple Letter";#N/A,#N/A,TRUE,"Inside";#N/A,#N/A,TRUE,"Contents";#N/A,#N/A,TRUE,"Basis";#N/A,#N/A,TRUE,"Inclusions";#N/A,#N/A,TRUE,"Exclusions";#N/A,#N/A,TRUE,"Areas";#N/A,#N/A,TRUE,"Summary";#N/A,#N/A,TRUE,"Detail"}</definedName>
    <definedName name="MEP" localSheetId="6"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0"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5" hidden="1">{#N/A,#N/A,FALSE,"C3";#N/A,#N/A,FALSE,"D2-17";#N/A,#N/A,FALSE,"C2-17";#N/A,#N/A,FALSE,"C2-CIVIL";#N/A,#N/A,FALSE,"D1-C1 contract";#N/A,#N/A,FALSE,"D1-CIVIL";#N/A,#N/A,FALSE,"C1 hourly";#N/A,#N/A,FALSE,"C1 contract";#N/A,#N/A,FALSE,"D1-C1 hourly"}</definedName>
    <definedName name="METEO" localSheetId="6"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0" hidden="1">{#N/A,#N/A,TRUE,"Cover";#N/A,#N/A,TRUE,"Conts";#N/A,#N/A,TRUE,"VOS";#N/A,#N/A,TRUE,"Warrington";#N/A,#N/A,TRUE,"Widnes"}</definedName>
    <definedName name="nddddddddf" localSheetId="7" hidden="1">{#N/A,#N/A,TRUE,"Cover";#N/A,#N/A,TRUE,"Conts";#N/A,#N/A,TRUE,"VOS";#N/A,#N/A,TRUE,"Warrington";#N/A,#N/A,TRUE,"Widnes"}</definedName>
    <definedName name="nddddddddf" localSheetId="8" hidden="1">{#N/A,#N/A,TRUE,"Cover";#N/A,#N/A,TRUE,"Conts";#N/A,#N/A,TRUE,"VOS";#N/A,#N/A,TRUE,"Warrington";#N/A,#N/A,TRUE,"Widnes"}</definedName>
    <definedName name="nddddddddf" localSheetId="10" hidden="1">{#N/A,#N/A,TRUE,"Cover";#N/A,#N/A,TRUE,"Conts";#N/A,#N/A,TRUE,"VOS";#N/A,#N/A,TRUE,"Warrington";#N/A,#N/A,TRUE,"Widnes"}</definedName>
    <definedName name="nddddddddf" localSheetId="12" hidden="1">{#N/A,#N/A,TRUE,"Cover";#N/A,#N/A,TRUE,"Conts";#N/A,#N/A,TRUE,"VOS";#N/A,#N/A,TRUE,"Warrington";#N/A,#N/A,TRUE,"Widnes"}</definedName>
    <definedName name="nddddddddf" localSheetId="5" hidden="1">{#N/A,#N/A,TRUE,"Cover";#N/A,#N/A,TRUE,"Conts";#N/A,#N/A,TRUE,"VOS";#N/A,#N/A,TRUE,"Warrington";#N/A,#N/A,TRUE,"Widnes"}</definedName>
    <definedName name="nddddddddf" localSheetId="6" hidden="1">{#N/A,#N/A,TRUE,"Cover";#N/A,#N/A,TRUE,"Conts";#N/A,#N/A,TRUE,"VOS";#N/A,#N/A,TRUE,"Warrington";#N/A,#N/A,TRUE,"Widnes"}</definedName>
    <definedName name="nddddddddf" hidden="1">{#N/A,#N/A,TRUE,"Cover";#N/A,#N/A,TRUE,"Conts";#N/A,#N/A,TRUE,"VOS";#N/A,#N/A,TRUE,"Warrington";#N/A,#N/A,TRUE,"Widnes"}</definedName>
    <definedName name="nnn" localSheetId="20"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5" hidden="1">{#N/A,#N/A,FALSE,"SumD";#N/A,#N/A,FALSE,"ElecD";#N/A,#N/A,FALSE,"MechD";#N/A,#N/A,FALSE,"GeotD";#N/A,#N/A,FALSE,"PrcsD";#N/A,#N/A,FALSE,"TunnD";#N/A,#N/A,FALSE,"CivlD";#N/A,#N/A,FALSE,"NtwkD";#N/A,#N/A,FALSE,"EstgD";#N/A,#N/A,FALSE,"PEngD"}</definedName>
    <definedName name="nnn" localSheetId="6"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0" hidden="1">{#N/A,#N/A,TRUE,"Cover";#N/A,#N/A,TRUE,"Conts";#N/A,#N/A,TRUE,"VOS";#N/A,#N/A,TRUE,"Warrington";#N/A,#N/A,TRUE,"Widnes"}</definedName>
    <definedName name="no.1" localSheetId="7" hidden="1">{#N/A,#N/A,TRUE,"Cover";#N/A,#N/A,TRUE,"Conts";#N/A,#N/A,TRUE,"VOS";#N/A,#N/A,TRUE,"Warrington";#N/A,#N/A,TRUE,"Widnes"}</definedName>
    <definedName name="no.1" localSheetId="8" hidden="1">{#N/A,#N/A,TRUE,"Cover";#N/A,#N/A,TRUE,"Conts";#N/A,#N/A,TRUE,"VOS";#N/A,#N/A,TRUE,"Warrington";#N/A,#N/A,TRUE,"Widnes"}</definedName>
    <definedName name="no.1" localSheetId="10" hidden="1">{#N/A,#N/A,TRUE,"Cover";#N/A,#N/A,TRUE,"Conts";#N/A,#N/A,TRUE,"VOS";#N/A,#N/A,TRUE,"Warrington";#N/A,#N/A,TRUE,"Widnes"}</definedName>
    <definedName name="no.1" localSheetId="12" hidden="1">{#N/A,#N/A,TRUE,"Cover";#N/A,#N/A,TRUE,"Conts";#N/A,#N/A,TRUE,"VOS";#N/A,#N/A,TRUE,"Warrington";#N/A,#N/A,TRUE,"Widnes"}</definedName>
    <definedName name="no.1" localSheetId="5" hidden="1">{#N/A,#N/A,TRUE,"Cover";#N/A,#N/A,TRUE,"Conts";#N/A,#N/A,TRUE,"VOS";#N/A,#N/A,TRUE,"Warrington";#N/A,#N/A,TRUE,"Widnes"}</definedName>
    <definedName name="no.1" localSheetId="6" hidden="1">{#N/A,#N/A,TRUE,"Cover";#N/A,#N/A,TRUE,"Conts";#N/A,#N/A,TRUE,"VOS";#N/A,#N/A,TRUE,"Warrington";#N/A,#N/A,TRUE,"Widnes"}</definedName>
    <definedName name="no.1" hidden="1">{#N/A,#N/A,TRUE,"Cover";#N/A,#N/A,TRUE,"Conts";#N/A,#N/A,TRUE,"VOS";#N/A,#N/A,TRUE,"Warrington";#N/A,#N/A,TRUE,"Widnes"}</definedName>
    <definedName name="o9u0piupi" localSheetId="20" hidden="1">{#N/A,#N/A,TRUE,"Cover";#N/A,#N/A,TRUE,"Conts";#N/A,#N/A,TRUE,"VOS";#N/A,#N/A,TRUE,"Warrington";#N/A,#N/A,TRUE,"Widnes"}</definedName>
    <definedName name="o9u0piupi" localSheetId="7" hidden="1">{#N/A,#N/A,TRUE,"Cover";#N/A,#N/A,TRUE,"Conts";#N/A,#N/A,TRUE,"VOS";#N/A,#N/A,TRUE,"Warrington";#N/A,#N/A,TRUE,"Widnes"}</definedName>
    <definedName name="o9u0piupi" localSheetId="8" hidden="1">{#N/A,#N/A,TRUE,"Cover";#N/A,#N/A,TRUE,"Conts";#N/A,#N/A,TRUE,"VOS";#N/A,#N/A,TRUE,"Warrington";#N/A,#N/A,TRUE,"Widnes"}</definedName>
    <definedName name="o9u0piupi" localSheetId="10" hidden="1">{#N/A,#N/A,TRUE,"Cover";#N/A,#N/A,TRUE,"Conts";#N/A,#N/A,TRUE,"VOS";#N/A,#N/A,TRUE,"Warrington";#N/A,#N/A,TRUE,"Widnes"}</definedName>
    <definedName name="o9u0piupi" localSheetId="12" hidden="1">{#N/A,#N/A,TRUE,"Cover";#N/A,#N/A,TRUE,"Conts";#N/A,#N/A,TRUE,"VOS";#N/A,#N/A,TRUE,"Warrington";#N/A,#N/A,TRUE,"Widnes"}</definedName>
    <definedName name="o9u0piupi" localSheetId="5" hidden="1">{#N/A,#N/A,TRUE,"Cover";#N/A,#N/A,TRUE,"Conts";#N/A,#N/A,TRUE,"VOS";#N/A,#N/A,TRUE,"Warrington";#N/A,#N/A,TRUE,"Widnes"}</definedName>
    <definedName name="o9u0piupi" localSheetId="6" hidden="1">{#N/A,#N/A,TRUE,"Cover";#N/A,#N/A,TRUE,"Conts";#N/A,#N/A,TRUE,"VOS";#N/A,#N/A,TRUE,"Warrington";#N/A,#N/A,TRUE,"Widnes"}</definedName>
    <definedName name="o9u0piupi" hidden="1">{#N/A,#N/A,TRUE,"Cover";#N/A,#N/A,TRUE,"Conts";#N/A,#N/A,TRUE,"VOS";#N/A,#N/A,TRUE,"Warrington";#N/A,#N/A,TRUE,"Widnes"}</definedName>
    <definedName name="oi" localSheetId="20" hidden="1">{#N/A,#N/A,TRUE,"Cover";#N/A,#N/A,TRUE,"Conts";#N/A,#N/A,TRUE,"VOS";#N/A,#N/A,TRUE,"Warrington";#N/A,#N/A,TRUE,"Widnes"}</definedName>
    <definedName name="oi" localSheetId="7" hidden="1">{#N/A,#N/A,TRUE,"Cover";#N/A,#N/A,TRUE,"Conts";#N/A,#N/A,TRUE,"VOS";#N/A,#N/A,TRUE,"Warrington";#N/A,#N/A,TRUE,"Widnes"}</definedName>
    <definedName name="oi" localSheetId="8" hidden="1">{#N/A,#N/A,TRUE,"Cover";#N/A,#N/A,TRUE,"Conts";#N/A,#N/A,TRUE,"VOS";#N/A,#N/A,TRUE,"Warrington";#N/A,#N/A,TRUE,"Widnes"}</definedName>
    <definedName name="oi" localSheetId="10" hidden="1">{#N/A,#N/A,TRUE,"Cover";#N/A,#N/A,TRUE,"Conts";#N/A,#N/A,TRUE,"VOS";#N/A,#N/A,TRUE,"Warrington";#N/A,#N/A,TRUE,"Widnes"}</definedName>
    <definedName name="oi" localSheetId="12" hidden="1">{#N/A,#N/A,TRUE,"Cover";#N/A,#N/A,TRUE,"Conts";#N/A,#N/A,TRUE,"VOS";#N/A,#N/A,TRUE,"Warrington";#N/A,#N/A,TRUE,"Widnes"}</definedName>
    <definedName name="oi" localSheetId="5" hidden="1">{#N/A,#N/A,TRUE,"Cover";#N/A,#N/A,TRUE,"Conts";#N/A,#N/A,TRUE,"VOS";#N/A,#N/A,TRUE,"Warrington";#N/A,#N/A,TRUE,"Widnes"}</definedName>
    <definedName name="oi" localSheetId="6" hidden="1">{#N/A,#N/A,TRUE,"Cover";#N/A,#N/A,TRUE,"Conts";#N/A,#N/A,TRUE,"VOS";#N/A,#N/A,TRUE,"Warrington";#N/A,#N/A,TRUE,"Widnes"}</definedName>
    <definedName name="oi" hidden="1">{#N/A,#N/A,TRUE,"Cover";#N/A,#N/A,TRUE,"Conts";#N/A,#N/A,TRUE,"VOS";#N/A,#N/A,TRUE,"Warrington";#N/A,#N/A,TRUE,"Widnes"}</definedName>
    <definedName name="opogd" localSheetId="20" hidden="1">{#N/A,#N/A,TRUE,"Cover";#N/A,#N/A,TRUE,"Conts";#N/A,#N/A,TRUE,"VOS";#N/A,#N/A,TRUE,"Warrington";#N/A,#N/A,TRUE,"Widnes"}</definedName>
    <definedName name="opogd" localSheetId="7" hidden="1">{#N/A,#N/A,TRUE,"Cover";#N/A,#N/A,TRUE,"Conts";#N/A,#N/A,TRUE,"VOS";#N/A,#N/A,TRUE,"Warrington";#N/A,#N/A,TRUE,"Widnes"}</definedName>
    <definedName name="opogd" localSheetId="8" hidden="1">{#N/A,#N/A,TRUE,"Cover";#N/A,#N/A,TRUE,"Conts";#N/A,#N/A,TRUE,"VOS";#N/A,#N/A,TRUE,"Warrington";#N/A,#N/A,TRUE,"Widnes"}</definedName>
    <definedName name="opogd" localSheetId="10" hidden="1">{#N/A,#N/A,TRUE,"Cover";#N/A,#N/A,TRUE,"Conts";#N/A,#N/A,TRUE,"VOS";#N/A,#N/A,TRUE,"Warrington";#N/A,#N/A,TRUE,"Widnes"}</definedName>
    <definedName name="opogd" localSheetId="12" hidden="1">{#N/A,#N/A,TRUE,"Cover";#N/A,#N/A,TRUE,"Conts";#N/A,#N/A,TRUE,"VOS";#N/A,#N/A,TRUE,"Warrington";#N/A,#N/A,TRUE,"Widnes"}</definedName>
    <definedName name="opogd" localSheetId="5" hidden="1">{#N/A,#N/A,TRUE,"Cover";#N/A,#N/A,TRUE,"Conts";#N/A,#N/A,TRUE,"VOS";#N/A,#N/A,TRUE,"Warrington";#N/A,#N/A,TRUE,"Widnes"}</definedName>
    <definedName name="opogd" localSheetId="6" hidden="1">{#N/A,#N/A,TRUE,"Cover";#N/A,#N/A,TRUE,"Conts";#N/A,#N/A,TRUE,"VOS";#N/A,#N/A,TRUE,"Warrington";#N/A,#N/A,TRUE,"Widnes"}</definedName>
    <definedName name="opogd" hidden="1">{#N/A,#N/A,TRUE,"Cover";#N/A,#N/A,TRUE,"Conts";#N/A,#N/A,TRUE,"VOS";#N/A,#N/A,TRUE,"Warrington";#N/A,#N/A,TRUE,"Widnes"}</definedName>
    <definedName name="ORBC">#REF!</definedName>
    <definedName name="ORBQ">#REF!</definedName>
    <definedName name="osdnvkls" hidden="1">'[28]Labor abs-NMR'!$I$1:$I$7</definedName>
    <definedName name="p" localSheetId="10" hidden="1">#REF!</definedName>
    <definedName name="p" hidden="1">#REF!</definedName>
    <definedName name="P1R" localSheetId="10">'[16]Fill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20" hidden="1">{#N/A,#N/A,TRUE,"Cover";#N/A,#N/A,TRUE,"Conts";#N/A,#N/A,TRUE,"VOS";#N/A,#N/A,TRUE,"Warrington";#N/A,#N/A,TRUE,"Widnes"}</definedName>
    <definedName name="p7y" localSheetId="7" hidden="1">{#N/A,#N/A,TRUE,"Cover";#N/A,#N/A,TRUE,"Conts";#N/A,#N/A,TRUE,"VOS";#N/A,#N/A,TRUE,"Warrington";#N/A,#N/A,TRUE,"Widnes"}</definedName>
    <definedName name="p7y" localSheetId="8" hidden="1">{#N/A,#N/A,TRUE,"Cover";#N/A,#N/A,TRUE,"Conts";#N/A,#N/A,TRUE,"VOS";#N/A,#N/A,TRUE,"Warrington";#N/A,#N/A,TRUE,"Widnes"}</definedName>
    <definedName name="p7y" localSheetId="10" hidden="1">{#N/A,#N/A,TRUE,"Cover";#N/A,#N/A,TRUE,"Conts";#N/A,#N/A,TRUE,"VOS";#N/A,#N/A,TRUE,"Warrington";#N/A,#N/A,TRUE,"Widnes"}</definedName>
    <definedName name="p7y" localSheetId="12" hidden="1">{#N/A,#N/A,TRUE,"Cover";#N/A,#N/A,TRUE,"Conts";#N/A,#N/A,TRUE,"VOS";#N/A,#N/A,TRUE,"Warrington";#N/A,#N/A,TRUE,"Widnes"}</definedName>
    <definedName name="p7y" localSheetId="5" hidden="1">{#N/A,#N/A,TRUE,"Cover";#N/A,#N/A,TRUE,"Conts";#N/A,#N/A,TRUE,"VOS";#N/A,#N/A,TRUE,"Warrington";#N/A,#N/A,TRUE,"Widnes"}</definedName>
    <definedName name="p7y" localSheetId="6" hidden="1">{#N/A,#N/A,TRUE,"Cover";#N/A,#N/A,TRUE,"Conts";#N/A,#N/A,TRUE,"VOS";#N/A,#N/A,TRUE,"Warrington";#N/A,#N/A,TRUE,"Widnes"}</definedName>
    <definedName name="p7y" hidden="1">{#N/A,#N/A,TRUE,"Cover";#N/A,#N/A,TRUE,"Conts";#N/A,#N/A,TRUE,"VOS";#N/A,#N/A,TRUE,"Warrington";#N/A,#N/A,TRUE,"Widnes"}</definedName>
    <definedName name="pafegseg" localSheetId="20" hidden="1">{#N/A,#N/A,TRUE,"Cover";#N/A,#N/A,TRUE,"Conts";#N/A,#N/A,TRUE,"VOS";#N/A,#N/A,TRUE,"Warrington";#N/A,#N/A,TRUE,"Widnes"}</definedName>
    <definedName name="pafegseg" localSheetId="7" hidden="1">{#N/A,#N/A,TRUE,"Cover";#N/A,#N/A,TRUE,"Conts";#N/A,#N/A,TRUE,"VOS";#N/A,#N/A,TRUE,"Warrington";#N/A,#N/A,TRUE,"Widnes"}</definedName>
    <definedName name="pafegseg" localSheetId="8" hidden="1">{#N/A,#N/A,TRUE,"Cover";#N/A,#N/A,TRUE,"Conts";#N/A,#N/A,TRUE,"VOS";#N/A,#N/A,TRUE,"Warrington";#N/A,#N/A,TRUE,"Widnes"}</definedName>
    <definedName name="pafegseg" localSheetId="10" hidden="1">{#N/A,#N/A,TRUE,"Cover";#N/A,#N/A,TRUE,"Conts";#N/A,#N/A,TRUE,"VOS";#N/A,#N/A,TRUE,"Warrington";#N/A,#N/A,TRUE,"Widnes"}</definedName>
    <definedName name="pafegseg" localSheetId="12" hidden="1">{#N/A,#N/A,TRUE,"Cover";#N/A,#N/A,TRUE,"Conts";#N/A,#N/A,TRUE,"VOS";#N/A,#N/A,TRUE,"Warrington";#N/A,#N/A,TRUE,"Widnes"}</definedName>
    <definedName name="pafegseg" localSheetId="5" hidden="1">{#N/A,#N/A,TRUE,"Cover";#N/A,#N/A,TRUE,"Conts";#N/A,#N/A,TRUE,"VOS";#N/A,#N/A,TRUE,"Warrington";#N/A,#N/A,TRUE,"Widnes"}</definedName>
    <definedName name="pafegseg" localSheetId="6" hidden="1">{#N/A,#N/A,TRUE,"Cover";#N/A,#N/A,TRUE,"Conts";#N/A,#N/A,TRUE,"VOS";#N/A,#N/A,TRUE,"Warrington";#N/A,#N/A,TRUE,"Widnes"}</definedName>
    <definedName name="pafegseg" hidden="1">{#N/A,#N/A,TRUE,"Cover";#N/A,#N/A,TRUE,"Conts";#N/A,#N/A,TRUE,"VOS";#N/A,#N/A,TRUE,"Warrington";#N/A,#N/A,TRUE,"Widnes"}</definedName>
    <definedName name="PAN_TILES">#REF!</definedName>
    <definedName name="Pavement_Type">[12]Road_Schedule!$Q$4:$X$6</definedName>
    <definedName name="PCA" localSheetId="20"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5" hidden="1">{#N/A,#N/A,FALSE,"C3";#N/A,#N/A,FALSE,"D2-17";#N/A,#N/A,FALSE,"C2-17";#N/A,#N/A,FALSE,"C2-CIVIL";#N/A,#N/A,FALSE,"D1-C1 contract";#N/A,#N/A,FALSE,"D1-CIVIL";#N/A,#N/A,FALSE,"C1 hourly";#N/A,#N/A,FALSE,"C1 contract";#N/A,#N/A,FALSE,"D1-C1 hourly"}</definedName>
    <definedName name="PCA" localSheetId="6"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0" hidden="1">{#N/A,#N/A,FALSE,"intag";#N/A,#N/A,FALSE,"budg";#N/A,#N/A,FALSE,"samtl"}</definedName>
    <definedName name="perbolag" localSheetId="7" hidden="1">{#N/A,#N/A,FALSE,"intag";#N/A,#N/A,FALSE,"budg";#N/A,#N/A,FALSE,"samtl"}</definedName>
    <definedName name="perbolag" localSheetId="8" hidden="1">{#N/A,#N/A,FALSE,"intag";#N/A,#N/A,FALSE,"budg";#N/A,#N/A,FALSE,"samtl"}</definedName>
    <definedName name="perbolag" localSheetId="10" hidden="1">{#N/A,#N/A,FALSE,"intag";#N/A,#N/A,FALSE,"budg";#N/A,#N/A,FALSE,"samtl"}</definedName>
    <definedName name="perbolag" localSheetId="12" hidden="1">{#N/A,#N/A,FALSE,"intag";#N/A,#N/A,FALSE,"budg";#N/A,#N/A,FALSE,"samtl"}</definedName>
    <definedName name="perbolag" localSheetId="5" hidden="1">{#N/A,#N/A,FALSE,"intag";#N/A,#N/A,FALSE,"budg";#N/A,#N/A,FALSE,"samtl"}</definedName>
    <definedName name="perbolag" localSheetId="6" hidden="1">{#N/A,#N/A,FALSE,"intag";#N/A,#N/A,FALSE,"budg";#N/A,#N/A,FALSE,"samtl"}</definedName>
    <definedName name="perbolag" hidden="1">{#N/A,#N/A,FALSE,"intag";#N/A,#N/A,FALSE,"budg";#N/A,#N/A,FALSE,"samtl"}</definedName>
    <definedName name="perbolagneu" localSheetId="20" hidden="1">{#N/A,#N/A,FALSE,"intag";#N/A,#N/A,FALSE,"budg";#N/A,#N/A,FALSE,"samtl"}</definedName>
    <definedName name="perbolagneu" localSheetId="7" hidden="1">{#N/A,#N/A,FALSE,"intag";#N/A,#N/A,FALSE,"budg";#N/A,#N/A,FALSE,"samtl"}</definedName>
    <definedName name="perbolagneu" localSheetId="8" hidden="1">{#N/A,#N/A,FALSE,"intag";#N/A,#N/A,FALSE,"budg";#N/A,#N/A,FALSE,"samtl"}</definedName>
    <definedName name="perbolagneu" localSheetId="10" hidden="1">{#N/A,#N/A,FALSE,"intag";#N/A,#N/A,FALSE,"budg";#N/A,#N/A,FALSE,"samtl"}</definedName>
    <definedName name="perbolagneu" localSheetId="12" hidden="1">{#N/A,#N/A,FALSE,"intag";#N/A,#N/A,FALSE,"budg";#N/A,#N/A,FALSE,"samtl"}</definedName>
    <definedName name="perbolagneu" localSheetId="5" hidden="1">{#N/A,#N/A,FALSE,"intag";#N/A,#N/A,FALSE,"budg";#N/A,#N/A,FALSE,"samtl"}</definedName>
    <definedName name="perbolagneu" localSheetId="6"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10">#REF!</definedName>
    <definedName name="Pkg_col">#REF!</definedName>
    <definedName name="pkml" localSheetId="20" hidden="1">{#N/A,#N/A,TRUE,"Cover";#N/A,#N/A,TRUE,"Conts";#N/A,#N/A,TRUE,"VOS";#N/A,#N/A,TRUE,"Warrington";#N/A,#N/A,TRUE,"Widnes"}</definedName>
    <definedName name="pkml" localSheetId="7" hidden="1">{#N/A,#N/A,TRUE,"Cover";#N/A,#N/A,TRUE,"Conts";#N/A,#N/A,TRUE,"VOS";#N/A,#N/A,TRUE,"Warrington";#N/A,#N/A,TRUE,"Widnes"}</definedName>
    <definedName name="pkml" localSheetId="8" hidden="1">{#N/A,#N/A,TRUE,"Cover";#N/A,#N/A,TRUE,"Conts";#N/A,#N/A,TRUE,"VOS";#N/A,#N/A,TRUE,"Warrington";#N/A,#N/A,TRUE,"Widnes"}</definedName>
    <definedName name="pkml" localSheetId="10" hidden="1">{#N/A,#N/A,TRUE,"Cover";#N/A,#N/A,TRUE,"Conts";#N/A,#N/A,TRUE,"VOS";#N/A,#N/A,TRUE,"Warrington";#N/A,#N/A,TRUE,"Widnes"}</definedName>
    <definedName name="pkml" localSheetId="12" hidden="1">{#N/A,#N/A,TRUE,"Cover";#N/A,#N/A,TRUE,"Conts";#N/A,#N/A,TRUE,"VOS";#N/A,#N/A,TRUE,"Warrington";#N/A,#N/A,TRUE,"Widnes"}</definedName>
    <definedName name="pkml" localSheetId="5" hidden="1">{#N/A,#N/A,TRUE,"Cover";#N/A,#N/A,TRUE,"Conts";#N/A,#N/A,TRUE,"VOS";#N/A,#N/A,TRUE,"Warrington";#N/A,#N/A,TRUE,"Widnes"}</definedName>
    <definedName name="pkml" localSheetId="6"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0" hidden="1">{#N/A,#N/A,TRUE,"Cover";#N/A,#N/A,TRUE,"Conts";#N/A,#N/A,TRUE,"VOS";#N/A,#N/A,TRUE,"Warrington";#N/A,#N/A,TRUE,"Widnes"}</definedName>
    <definedName name="PLAT" localSheetId="7" hidden="1">{#N/A,#N/A,TRUE,"Cover";#N/A,#N/A,TRUE,"Conts";#N/A,#N/A,TRUE,"VOS";#N/A,#N/A,TRUE,"Warrington";#N/A,#N/A,TRUE,"Widnes"}</definedName>
    <definedName name="PLAT" localSheetId="8" hidden="1">{#N/A,#N/A,TRUE,"Cover";#N/A,#N/A,TRUE,"Conts";#N/A,#N/A,TRUE,"VOS";#N/A,#N/A,TRUE,"Warrington";#N/A,#N/A,TRUE,"Widnes"}</definedName>
    <definedName name="PLAT" localSheetId="10" hidden="1">{#N/A,#N/A,TRUE,"Cover";#N/A,#N/A,TRUE,"Conts";#N/A,#N/A,TRUE,"VOS";#N/A,#N/A,TRUE,"Warrington";#N/A,#N/A,TRUE,"Widnes"}</definedName>
    <definedName name="PLAT" localSheetId="12" hidden="1">{#N/A,#N/A,TRUE,"Cover";#N/A,#N/A,TRUE,"Conts";#N/A,#N/A,TRUE,"VOS";#N/A,#N/A,TRUE,"Warrington";#N/A,#N/A,TRUE,"Widnes"}</definedName>
    <definedName name="PLAT" localSheetId="5" hidden="1">{#N/A,#N/A,TRUE,"Cover";#N/A,#N/A,TRUE,"Conts";#N/A,#N/A,TRUE,"VOS";#N/A,#N/A,TRUE,"Warrington";#N/A,#N/A,TRUE,"Widnes"}</definedName>
    <definedName name="PLAT" localSheetId="6" hidden="1">{#N/A,#N/A,TRUE,"Cover";#N/A,#N/A,TRUE,"Conts";#N/A,#N/A,TRUE,"VOS";#N/A,#N/A,TRUE,"Warrington";#N/A,#N/A,TRUE,"Widnes"}</definedName>
    <definedName name="PLAT" hidden="1">{#N/A,#N/A,TRUE,"Cover";#N/A,#N/A,TRUE,"Conts";#N/A,#N/A,TRUE,"VOS";#N/A,#N/A,TRUE,"Warrington";#N/A,#N/A,TRUE,"Widnes"}</definedName>
    <definedName name="PLATFORM" localSheetId="20" hidden="1">{#N/A,#N/A,TRUE,"Cover";#N/A,#N/A,TRUE,"Conts";#N/A,#N/A,TRUE,"VOS";#N/A,#N/A,TRUE,"Warrington";#N/A,#N/A,TRUE,"Widnes"}</definedName>
    <definedName name="PLATFORM" localSheetId="7" hidden="1">{#N/A,#N/A,TRUE,"Cover";#N/A,#N/A,TRUE,"Conts";#N/A,#N/A,TRUE,"VOS";#N/A,#N/A,TRUE,"Warrington";#N/A,#N/A,TRUE,"Widnes"}</definedName>
    <definedName name="PLATFORM" localSheetId="8" hidden="1">{#N/A,#N/A,TRUE,"Cover";#N/A,#N/A,TRUE,"Conts";#N/A,#N/A,TRUE,"VOS";#N/A,#N/A,TRUE,"Warrington";#N/A,#N/A,TRUE,"Widnes"}</definedName>
    <definedName name="PLATFORM" localSheetId="10" hidden="1">{#N/A,#N/A,TRUE,"Cover";#N/A,#N/A,TRUE,"Conts";#N/A,#N/A,TRUE,"VOS";#N/A,#N/A,TRUE,"Warrington";#N/A,#N/A,TRUE,"Widnes"}</definedName>
    <definedName name="PLATFORM" localSheetId="12" hidden="1">{#N/A,#N/A,TRUE,"Cover";#N/A,#N/A,TRUE,"Conts";#N/A,#N/A,TRUE,"VOS";#N/A,#N/A,TRUE,"Warrington";#N/A,#N/A,TRUE,"Widnes"}</definedName>
    <definedName name="PLATFORM" localSheetId="5" hidden="1">{#N/A,#N/A,TRUE,"Cover";#N/A,#N/A,TRUE,"Conts";#N/A,#N/A,TRUE,"VOS";#N/A,#N/A,TRUE,"Warrington";#N/A,#N/A,TRUE,"Widnes"}</definedName>
    <definedName name="PLATFORM" localSheetId="6" hidden="1">{#N/A,#N/A,TRUE,"Cover";#N/A,#N/A,TRUE,"Conts";#N/A,#N/A,TRUE,"VOS";#N/A,#N/A,TRUE,"Warrington";#N/A,#N/A,TRUE,"Widnes"}</definedName>
    <definedName name="PLATFORM" hidden="1">{#N/A,#N/A,TRUE,"Cover";#N/A,#N/A,TRUE,"Conts";#N/A,#N/A,TRUE,"VOS";#N/A,#N/A,TRUE,"Warrington";#N/A,#N/A,TRUE,"Widnes"}</definedName>
    <definedName name="pmlr27">[30]Rates!$M$252</definedName>
    <definedName name="pmlr28">[30]Rates!$M$257</definedName>
    <definedName name="pmlr29">[30]Rates!$M$262</definedName>
    <definedName name="pmlr63">[30]Rates!$M$770</definedName>
    <definedName name="point1" localSheetId="10">#REF!</definedName>
    <definedName name="point1">#REF!</definedName>
    <definedName name="pojboijioljn" localSheetId="20" hidden="1">{#N/A,#N/A,TRUE,"Cover";#N/A,#N/A,TRUE,"Conts";#N/A,#N/A,TRUE,"VOS";#N/A,#N/A,TRUE,"Warrington";#N/A,#N/A,TRUE,"Widnes"}</definedName>
    <definedName name="pojboijioljn" localSheetId="7" hidden="1">{#N/A,#N/A,TRUE,"Cover";#N/A,#N/A,TRUE,"Conts";#N/A,#N/A,TRUE,"VOS";#N/A,#N/A,TRUE,"Warrington";#N/A,#N/A,TRUE,"Widnes"}</definedName>
    <definedName name="pojboijioljn" localSheetId="8" hidden="1">{#N/A,#N/A,TRUE,"Cover";#N/A,#N/A,TRUE,"Conts";#N/A,#N/A,TRUE,"VOS";#N/A,#N/A,TRUE,"Warrington";#N/A,#N/A,TRUE,"Widnes"}</definedName>
    <definedName name="pojboijioljn" localSheetId="10" hidden="1">{#N/A,#N/A,TRUE,"Cover";#N/A,#N/A,TRUE,"Conts";#N/A,#N/A,TRUE,"VOS";#N/A,#N/A,TRUE,"Warrington";#N/A,#N/A,TRUE,"Widnes"}</definedName>
    <definedName name="pojboijioljn" localSheetId="12" hidden="1">{#N/A,#N/A,TRUE,"Cover";#N/A,#N/A,TRUE,"Conts";#N/A,#N/A,TRUE,"VOS";#N/A,#N/A,TRUE,"Warrington";#N/A,#N/A,TRUE,"Widnes"}</definedName>
    <definedName name="pojboijioljn" localSheetId="5" hidden="1">{#N/A,#N/A,TRUE,"Cover";#N/A,#N/A,TRUE,"Conts";#N/A,#N/A,TRUE,"VOS";#N/A,#N/A,TRUE,"Warrington";#N/A,#N/A,TRUE,"Widnes"}</definedName>
    <definedName name="pojboijioljn" localSheetId="6" hidden="1">{#N/A,#N/A,TRUE,"Cover";#N/A,#N/A,TRUE,"Conts";#N/A,#N/A,TRUE,"VOS";#N/A,#N/A,TRUE,"Warrington";#N/A,#N/A,TRUE,"Widnes"}</definedName>
    <definedName name="pojboijioljn" hidden="1">{#N/A,#N/A,TRUE,"Cover";#N/A,#N/A,TRUE,"Conts";#N/A,#N/A,TRUE,"VOS";#N/A,#N/A,TRUE,"Warrington";#N/A,#N/A,TRUE,"Widnes"}</definedName>
    <definedName name="Pos_Neg_Obs" localSheetId="7">#REF!</definedName>
    <definedName name="Pos_Neg_Obs" localSheetId="13">#REF!</definedName>
    <definedName name="Pos_Neg_Obs" localSheetId="5">#REF!</definedName>
    <definedName name="Pos_Neg_Obs" localSheetId="3">#REF!</definedName>
    <definedName name="Pos_Neg_Obs">#REF!</definedName>
    <definedName name="ppok" localSheetId="20" hidden="1">{#N/A,#N/A,TRUE,"Cover";#N/A,#N/A,TRUE,"Conts";#N/A,#N/A,TRUE,"VOS";#N/A,#N/A,TRUE,"Warrington";#N/A,#N/A,TRUE,"Widnes"}</definedName>
    <definedName name="ppok" localSheetId="7" hidden="1">{#N/A,#N/A,TRUE,"Cover";#N/A,#N/A,TRUE,"Conts";#N/A,#N/A,TRUE,"VOS";#N/A,#N/A,TRUE,"Warrington";#N/A,#N/A,TRUE,"Widnes"}</definedName>
    <definedName name="ppok" localSheetId="8" hidden="1">{#N/A,#N/A,TRUE,"Cover";#N/A,#N/A,TRUE,"Conts";#N/A,#N/A,TRUE,"VOS";#N/A,#N/A,TRUE,"Warrington";#N/A,#N/A,TRUE,"Widnes"}</definedName>
    <definedName name="ppok" localSheetId="10" hidden="1">{#N/A,#N/A,TRUE,"Cover";#N/A,#N/A,TRUE,"Conts";#N/A,#N/A,TRUE,"VOS";#N/A,#N/A,TRUE,"Warrington";#N/A,#N/A,TRUE,"Widnes"}</definedName>
    <definedName name="ppok" localSheetId="12" hidden="1">{#N/A,#N/A,TRUE,"Cover";#N/A,#N/A,TRUE,"Conts";#N/A,#N/A,TRUE,"VOS";#N/A,#N/A,TRUE,"Warrington";#N/A,#N/A,TRUE,"Widnes"}</definedName>
    <definedName name="ppok" localSheetId="5" hidden="1">{#N/A,#N/A,TRUE,"Cover";#N/A,#N/A,TRUE,"Conts";#N/A,#N/A,TRUE,"VOS";#N/A,#N/A,TRUE,"Warrington";#N/A,#N/A,TRUE,"Widnes"}</definedName>
    <definedName name="ppok" localSheetId="6"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0">Conclusion!$A$1:$O$34</definedName>
    <definedName name="_xlnm.Print_Area" localSheetId="7">HSE!$B$1:$AH$29</definedName>
    <definedName name="_xlnm.Print_Area" localSheetId="10">#REF!</definedName>
    <definedName name="_xlnm.Print_Area" localSheetId="9">'Invoice Log'!$B$5:$AB$33</definedName>
    <definedName name="_xlnm.Print_Area" localSheetId="13">#REF!</definedName>
    <definedName name="_xlnm.Print_Area" localSheetId="17">'LOOK AHEAD '!$A$1:$AC$3</definedName>
    <definedName name="_xlnm.Print_Area" localSheetId="19">Manpower!$A$1:$Z$20</definedName>
    <definedName name="_xlnm.Print_Area" localSheetId="12">Procurement!$A$1:$Z$86</definedName>
    <definedName name="_xlnm.Print_Area" localSheetId="2">Progress!$A$1:$Q$25</definedName>
    <definedName name="_xlnm.Print_Area" localSheetId="5">'Quality  '!$A$1:$AD$54</definedName>
    <definedName name="_xlnm.Print_Area" localSheetId="6">'Quality-Stat  '!$A$9:$M$37</definedName>
    <definedName name="_xlnm.Print_Area" localSheetId="3">#REF!</definedName>
    <definedName name="_xlnm.Print_Area" localSheetId="0">'Weekly Progress Report'!$A$1:$AH$120</definedName>
    <definedName name="_xlnm.Print_Area">#REF!</definedName>
    <definedName name="PRINT_AREA_MI" localSheetId="7">#REF!</definedName>
    <definedName name="PRINT_AREA_MI" localSheetId="13">#REF!</definedName>
    <definedName name="PRINT_AREA_MI" localSheetId="12">#REF!</definedName>
    <definedName name="PRINT_AREA_MI" localSheetId="5">#REF!</definedName>
    <definedName name="PRINT_AREA_MI" localSheetId="3">#REF!</definedName>
    <definedName name="PRINT_AREA_MI">#REF!</definedName>
    <definedName name="Print_Range">#REF!</definedName>
    <definedName name="_xlnm.Print_Titles" localSheetId="10">#REF!</definedName>
    <definedName name="_xlnm.Print_Titles" localSheetId="13">Issues!$2:$6</definedName>
    <definedName name="_xlnm.Print_Titles" localSheetId="12">Procurement!$2:$2</definedName>
    <definedName name="_xlnm.Print_Titles">#REF!</definedName>
    <definedName name="Print_Titles_MI" localSheetId="10">#REF!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0" hidden="1">{#N/A,#N/A,TRUE,"Cover";#N/A,#N/A,TRUE,"Conts";#N/A,#N/A,TRUE,"VOS";#N/A,#N/A,TRUE,"Warrington";#N/A,#N/A,TRUE,"Widnes"}</definedName>
    <definedName name="pswyry" localSheetId="7" hidden="1">{#N/A,#N/A,TRUE,"Cover";#N/A,#N/A,TRUE,"Conts";#N/A,#N/A,TRUE,"VOS";#N/A,#N/A,TRUE,"Warrington";#N/A,#N/A,TRUE,"Widnes"}</definedName>
    <definedName name="pswyry" localSheetId="8" hidden="1">{#N/A,#N/A,TRUE,"Cover";#N/A,#N/A,TRUE,"Conts";#N/A,#N/A,TRUE,"VOS";#N/A,#N/A,TRUE,"Warrington";#N/A,#N/A,TRUE,"Widnes"}</definedName>
    <definedName name="pswyry" localSheetId="10" hidden="1">{#N/A,#N/A,TRUE,"Cover";#N/A,#N/A,TRUE,"Conts";#N/A,#N/A,TRUE,"VOS";#N/A,#N/A,TRUE,"Warrington";#N/A,#N/A,TRUE,"Widnes"}</definedName>
    <definedName name="pswyry" localSheetId="12" hidden="1">{#N/A,#N/A,TRUE,"Cover";#N/A,#N/A,TRUE,"Conts";#N/A,#N/A,TRUE,"VOS";#N/A,#N/A,TRUE,"Warrington";#N/A,#N/A,TRUE,"Widnes"}</definedName>
    <definedName name="pswyry" localSheetId="5" hidden="1">{#N/A,#N/A,TRUE,"Cover";#N/A,#N/A,TRUE,"Conts";#N/A,#N/A,TRUE,"VOS";#N/A,#N/A,TRUE,"Warrington";#N/A,#N/A,TRUE,"Widnes"}</definedName>
    <definedName name="pswyry" localSheetId="6" hidden="1">{#N/A,#N/A,TRUE,"Cover";#N/A,#N/A,TRUE,"Conts";#N/A,#N/A,TRUE,"VOS";#N/A,#N/A,TRUE,"Warrington";#N/A,#N/A,TRUE,"Widnes"}</definedName>
    <definedName name="pswyry" hidden="1">{#N/A,#N/A,TRUE,"Cover";#N/A,#N/A,TRUE,"Conts";#N/A,#N/A,TRUE,"VOS";#N/A,#N/A,TRUE,"Warrington";#N/A,#N/A,TRUE,"Widnes"}</definedName>
    <definedName name="puy" localSheetId="20" hidden="1">{#N/A,#N/A,TRUE,"Cover";#N/A,#N/A,TRUE,"Conts";#N/A,#N/A,TRUE,"VOS";#N/A,#N/A,TRUE,"Warrington";#N/A,#N/A,TRUE,"Widnes"}</definedName>
    <definedName name="puy" localSheetId="7" hidden="1">{#N/A,#N/A,TRUE,"Cover";#N/A,#N/A,TRUE,"Conts";#N/A,#N/A,TRUE,"VOS";#N/A,#N/A,TRUE,"Warrington";#N/A,#N/A,TRUE,"Widnes"}</definedName>
    <definedName name="puy" localSheetId="8" hidden="1">{#N/A,#N/A,TRUE,"Cover";#N/A,#N/A,TRUE,"Conts";#N/A,#N/A,TRUE,"VOS";#N/A,#N/A,TRUE,"Warrington";#N/A,#N/A,TRUE,"Widnes"}</definedName>
    <definedName name="puy" localSheetId="10" hidden="1">{#N/A,#N/A,TRUE,"Cover";#N/A,#N/A,TRUE,"Conts";#N/A,#N/A,TRUE,"VOS";#N/A,#N/A,TRUE,"Warrington";#N/A,#N/A,TRUE,"Widnes"}</definedName>
    <definedName name="puy" localSheetId="12" hidden="1">{#N/A,#N/A,TRUE,"Cover";#N/A,#N/A,TRUE,"Conts";#N/A,#N/A,TRUE,"VOS";#N/A,#N/A,TRUE,"Warrington";#N/A,#N/A,TRUE,"Widnes"}</definedName>
    <definedName name="puy" localSheetId="5" hidden="1">{#N/A,#N/A,TRUE,"Cover";#N/A,#N/A,TRUE,"Conts";#N/A,#N/A,TRUE,"VOS";#N/A,#N/A,TRUE,"Warrington";#N/A,#N/A,TRUE,"Widnes"}</definedName>
    <definedName name="puy" localSheetId="6" hidden="1">{#N/A,#N/A,TRUE,"Cover";#N/A,#N/A,TRUE,"Conts";#N/A,#N/A,TRUE,"VOS";#N/A,#N/A,TRUE,"Warrington";#N/A,#N/A,TRUE,"Widnes"}</definedName>
    <definedName name="puy" hidden="1">{#N/A,#N/A,TRUE,"Cover";#N/A,#N/A,TRUE,"Conts";#N/A,#N/A,TRUE,"VOS";#N/A,#N/A,TRUE,"Warrington";#N/A,#N/A,TRUE,"Widnes"}</definedName>
    <definedName name="q3tqtq" localSheetId="20" hidden="1">{#N/A,#N/A,TRUE,"Cover";#N/A,#N/A,TRUE,"Conts";#N/A,#N/A,TRUE,"VOS";#N/A,#N/A,TRUE,"Warrington";#N/A,#N/A,TRUE,"Widnes"}</definedName>
    <definedName name="q3tqtq" localSheetId="7" hidden="1">{#N/A,#N/A,TRUE,"Cover";#N/A,#N/A,TRUE,"Conts";#N/A,#N/A,TRUE,"VOS";#N/A,#N/A,TRUE,"Warrington";#N/A,#N/A,TRUE,"Widnes"}</definedName>
    <definedName name="q3tqtq" localSheetId="8" hidden="1">{#N/A,#N/A,TRUE,"Cover";#N/A,#N/A,TRUE,"Conts";#N/A,#N/A,TRUE,"VOS";#N/A,#N/A,TRUE,"Warrington";#N/A,#N/A,TRUE,"Widnes"}</definedName>
    <definedName name="q3tqtq" localSheetId="10" hidden="1">{#N/A,#N/A,TRUE,"Cover";#N/A,#N/A,TRUE,"Conts";#N/A,#N/A,TRUE,"VOS";#N/A,#N/A,TRUE,"Warrington";#N/A,#N/A,TRUE,"Widnes"}</definedName>
    <definedName name="q3tqtq" localSheetId="12" hidden="1">{#N/A,#N/A,TRUE,"Cover";#N/A,#N/A,TRUE,"Conts";#N/A,#N/A,TRUE,"VOS";#N/A,#N/A,TRUE,"Warrington";#N/A,#N/A,TRUE,"Widnes"}</definedName>
    <definedName name="q3tqtq" localSheetId="5" hidden="1">{#N/A,#N/A,TRUE,"Cover";#N/A,#N/A,TRUE,"Conts";#N/A,#N/A,TRUE,"VOS";#N/A,#N/A,TRUE,"Warrington";#N/A,#N/A,TRUE,"Widnes"}</definedName>
    <definedName name="q3tqtq" localSheetId="6" hidden="1">{#N/A,#N/A,TRUE,"Cover";#N/A,#N/A,TRUE,"Conts";#N/A,#N/A,TRUE,"VOS";#N/A,#N/A,TRUE,"Warrington";#N/A,#N/A,TRUE,"Widnes"}</definedName>
    <definedName name="q3tqtq" hidden="1">{#N/A,#N/A,TRUE,"Cover";#N/A,#N/A,TRUE,"Conts";#N/A,#N/A,TRUE,"VOS";#N/A,#N/A,TRUE,"Warrington";#N/A,#N/A,TRUE,"Widnes"}</definedName>
    <definedName name="q5ttyr" localSheetId="20" hidden="1">{#N/A,#N/A,TRUE,"Cover";#N/A,#N/A,TRUE,"Conts";#N/A,#N/A,TRUE,"VOS";#N/A,#N/A,TRUE,"Warrington";#N/A,#N/A,TRUE,"Widnes"}</definedName>
    <definedName name="q5ttyr" localSheetId="7" hidden="1">{#N/A,#N/A,TRUE,"Cover";#N/A,#N/A,TRUE,"Conts";#N/A,#N/A,TRUE,"VOS";#N/A,#N/A,TRUE,"Warrington";#N/A,#N/A,TRUE,"Widnes"}</definedName>
    <definedName name="q5ttyr" localSheetId="8" hidden="1">{#N/A,#N/A,TRUE,"Cover";#N/A,#N/A,TRUE,"Conts";#N/A,#N/A,TRUE,"VOS";#N/A,#N/A,TRUE,"Warrington";#N/A,#N/A,TRUE,"Widnes"}</definedName>
    <definedName name="q5ttyr" localSheetId="10" hidden="1">{#N/A,#N/A,TRUE,"Cover";#N/A,#N/A,TRUE,"Conts";#N/A,#N/A,TRUE,"VOS";#N/A,#N/A,TRUE,"Warrington";#N/A,#N/A,TRUE,"Widnes"}</definedName>
    <definedName name="q5ttyr" localSheetId="12" hidden="1">{#N/A,#N/A,TRUE,"Cover";#N/A,#N/A,TRUE,"Conts";#N/A,#N/A,TRUE,"VOS";#N/A,#N/A,TRUE,"Warrington";#N/A,#N/A,TRUE,"Widnes"}</definedName>
    <definedName name="q5ttyr" localSheetId="5" hidden="1">{#N/A,#N/A,TRUE,"Cover";#N/A,#N/A,TRUE,"Conts";#N/A,#N/A,TRUE,"VOS";#N/A,#N/A,TRUE,"Warrington";#N/A,#N/A,TRUE,"Widnes"}</definedName>
    <definedName name="q5ttyr" localSheetId="6" hidden="1">{#N/A,#N/A,TRUE,"Cover";#N/A,#N/A,TRUE,"Conts";#N/A,#N/A,TRUE,"VOS";#N/A,#N/A,TRUE,"Warrington";#N/A,#N/A,TRUE,"Widnes"}</definedName>
    <definedName name="q5ttyr" hidden="1">{#N/A,#N/A,TRUE,"Cover";#N/A,#N/A,TRUE,"Conts";#N/A,#N/A,TRUE,"VOS";#N/A,#N/A,TRUE,"Warrington";#N/A,#N/A,TRUE,"Widnes"}</definedName>
    <definedName name="qq">'[19]REG-BASIS'!$C$3:$S$150</definedName>
    <definedName name="qqq" localSheetId="20" hidden="1">{#N/A,#N/A,TRUE,"Cover";#N/A,#N/A,TRUE,"Conts";#N/A,#N/A,TRUE,"VOS";#N/A,#N/A,TRUE,"Warrington";#N/A,#N/A,TRUE,"Widnes"}</definedName>
    <definedName name="qqq" localSheetId="7" hidden="1">{#N/A,#N/A,TRUE,"Cover";#N/A,#N/A,TRUE,"Conts";#N/A,#N/A,TRUE,"VOS";#N/A,#N/A,TRUE,"Warrington";#N/A,#N/A,TRUE,"Widnes"}</definedName>
    <definedName name="qqq" localSheetId="8" hidden="1">{#N/A,#N/A,TRUE,"Cover";#N/A,#N/A,TRUE,"Conts";#N/A,#N/A,TRUE,"VOS";#N/A,#N/A,TRUE,"Warrington";#N/A,#N/A,TRUE,"Widnes"}</definedName>
    <definedName name="qqq" localSheetId="10" hidden="1">{#N/A,#N/A,TRUE,"Cover";#N/A,#N/A,TRUE,"Conts";#N/A,#N/A,TRUE,"VOS";#N/A,#N/A,TRUE,"Warrington";#N/A,#N/A,TRUE,"Widnes"}</definedName>
    <definedName name="qqq" localSheetId="12" hidden="1">{#N/A,#N/A,TRUE,"Cover";#N/A,#N/A,TRUE,"Conts";#N/A,#N/A,TRUE,"VOS";#N/A,#N/A,TRUE,"Warrington";#N/A,#N/A,TRUE,"Widnes"}</definedName>
    <definedName name="qqq" localSheetId="5" hidden="1">{#N/A,#N/A,TRUE,"Cover";#N/A,#N/A,TRUE,"Conts";#N/A,#N/A,TRUE,"VOS";#N/A,#N/A,TRUE,"Warrington";#N/A,#N/A,TRUE,"Widnes"}</definedName>
    <definedName name="qqq" localSheetId="6" hidden="1">{#N/A,#N/A,TRUE,"Cover";#N/A,#N/A,TRUE,"Conts";#N/A,#N/A,TRUE,"VOS";#N/A,#N/A,TRUE,"Warrington";#N/A,#N/A,TRUE,"Widnes"}</definedName>
    <definedName name="qqq" hidden="1">{#N/A,#N/A,TRUE,"Cover";#N/A,#N/A,TRUE,"Conts";#N/A,#N/A,TRUE,"VOS";#N/A,#N/A,TRUE,"Warrington";#N/A,#N/A,TRUE,"Widnes"}</definedName>
    <definedName name="qrt" localSheetId="20" hidden="1">{#N/A,#N/A,TRUE,"Cover";#N/A,#N/A,TRUE,"Conts";#N/A,#N/A,TRUE,"VOS";#N/A,#N/A,TRUE,"Warrington";#N/A,#N/A,TRUE,"Widnes"}</definedName>
    <definedName name="qrt" localSheetId="7" hidden="1">{#N/A,#N/A,TRUE,"Cover";#N/A,#N/A,TRUE,"Conts";#N/A,#N/A,TRUE,"VOS";#N/A,#N/A,TRUE,"Warrington";#N/A,#N/A,TRUE,"Widnes"}</definedName>
    <definedName name="qrt" localSheetId="8" hidden="1">{#N/A,#N/A,TRUE,"Cover";#N/A,#N/A,TRUE,"Conts";#N/A,#N/A,TRUE,"VOS";#N/A,#N/A,TRUE,"Warrington";#N/A,#N/A,TRUE,"Widnes"}</definedName>
    <definedName name="qrt" localSheetId="10" hidden="1">{#N/A,#N/A,TRUE,"Cover";#N/A,#N/A,TRUE,"Conts";#N/A,#N/A,TRUE,"VOS";#N/A,#N/A,TRUE,"Warrington";#N/A,#N/A,TRUE,"Widnes"}</definedName>
    <definedName name="qrt" localSheetId="12" hidden="1">{#N/A,#N/A,TRUE,"Cover";#N/A,#N/A,TRUE,"Conts";#N/A,#N/A,TRUE,"VOS";#N/A,#N/A,TRUE,"Warrington";#N/A,#N/A,TRUE,"Widnes"}</definedName>
    <definedName name="qrt" localSheetId="5" hidden="1">{#N/A,#N/A,TRUE,"Cover";#N/A,#N/A,TRUE,"Conts";#N/A,#N/A,TRUE,"VOS";#N/A,#N/A,TRUE,"Warrington";#N/A,#N/A,TRUE,"Widnes"}</definedName>
    <definedName name="qrt" localSheetId="6" hidden="1">{#N/A,#N/A,TRUE,"Cover";#N/A,#N/A,TRUE,"Conts";#N/A,#N/A,TRUE,"VOS";#N/A,#N/A,TRUE,"Warrington";#N/A,#N/A,TRUE,"Widnes"}</definedName>
    <definedName name="qrt" hidden="1">{#N/A,#N/A,TRUE,"Cover";#N/A,#N/A,TRUE,"Conts";#N/A,#N/A,TRUE,"VOS";#N/A,#N/A,TRUE,"Warrington";#N/A,#N/A,TRUE,"Widnes"}</definedName>
    <definedName name="qttyry" localSheetId="20" hidden="1">{#N/A,#N/A,TRUE,"Cover";#N/A,#N/A,TRUE,"Conts";#N/A,#N/A,TRUE,"VOS";#N/A,#N/A,TRUE,"Warrington";#N/A,#N/A,TRUE,"Widnes"}</definedName>
    <definedName name="qttyry" localSheetId="7" hidden="1">{#N/A,#N/A,TRUE,"Cover";#N/A,#N/A,TRUE,"Conts";#N/A,#N/A,TRUE,"VOS";#N/A,#N/A,TRUE,"Warrington";#N/A,#N/A,TRUE,"Widnes"}</definedName>
    <definedName name="qttyry" localSheetId="8" hidden="1">{#N/A,#N/A,TRUE,"Cover";#N/A,#N/A,TRUE,"Conts";#N/A,#N/A,TRUE,"VOS";#N/A,#N/A,TRUE,"Warrington";#N/A,#N/A,TRUE,"Widnes"}</definedName>
    <definedName name="qttyry" localSheetId="10" hidden="1">{#N/A,#N/A,TRUE,"Cover";#N/A,#N/A,TRUE,"Conts";#N/A,#N/A,TRUE,"VOS";#N/A,#N/A,TRUE,"Warrington";#N/A,#N/A,TRUE,"Widnes"}</definedName>
    <definedName name="qttyry" localSheetId="12" hidden="1">{#N/A,#N/A,TRUE,"Cover";#N/A,#N/A,TRUE,"Conts";#N/A,#N/A,TRUE,"VOS";#N/A,#N/A,TRUE,"Warrington";#N/A,#N/A,TRUE,"Widnes"}</definedName>
    <definedName name="qttyry" localSheetId="5" hidden="1">{#N/A,#N/A,TRUE,"Cover";#N/A,#N/A,TRUE,"Conts";#N/A,#N/A,TRUE,"VOS";#N/A,#N/A,TRUE,"Warrington";#N/A,#N/A,TRUE,"Widnes"}</definedName>
    <definedName name="qttyry" localSheetId="6" hidden="1">{#N/A,#N/A,TRUE,"Cover";#N/A,#N/A,TRUE,"Conts";#N/A,#N/A,TRUE,"VOS";#N/A,#N/A,TRUE,"Warrington";#N/A,#N/A,TRUE,"Widnes"}</definedName>
    <definedName name="qttyry" hidden="1">{#N/A,#N/A,TRUE,"Cover";#N/A,#N/A,TRUE,"Conts";#N/A,#N/A,TRUE,"VOS";#N/A,#N/A,TRUE,"Warrington";#N/A,#N/A,TRUE,"Widnes"}</definedName>
    <definedName name="qtyhytrh" localSheetId="20" hidden="1">{#N/A,#N/A,TRUE,"Cover";#N/A,#N/A,TRUE,"Conts";#N/A,#N/A,TRUE,"VOS";#N/A,#N/A,TRUE,"Warrington";#N/A,#N/A,TRUE,"Widnes"}</definedName>
    <definedName name="qtyhytrh" localSheetId="7" hidden="1">{#N/A,#N/A,TRUE,"Cover";#N/A,#N/A,TRUE,"Conts";#N/A,#N/A,TRUE,"VOS";#N/A,#N/A,TRUE,"Warrington";#N/A,#N/A,TRUE,"Widnes"}</definedName>
    <definedName name="qtyhytrh" localSheetId="8" hidden="1">{#N/A,#N/A,TRUE,"Cover";#N/A,#N/A,TRUE,"Conts";#N/A,#N/A,TRUE,"VOS";#N/A,#N/A,TRUE,"Warrington";#N/A,#N/A,TRUE,"Widnes"}</definedName>
    <definedName name="qtyhytrh" localSheetId="10" hidden="1">{#N/A,#N/A,TRUE,"Cover";#N/A,#N/A,TRUE,"Conts";#N/A,#N/A,TRUE,"VOS";#N/A,#N/A,TRUE,"Warrington";#N/A,#N/A,TRUE,"Widnes"}</definedName>
    <definedName name="qtyhytrh" localSheetId="12" hidden="1">{#N/A,#N/A,TRUE,"Cover";#N/A,#N/A,TRUE,"Conts";#N/A,#N/A,TRUE,"VOS";#N/A,#N/A,TRUE,"Warrington";#N/A,#N/A,TRUE,"Widnes"}</definedName>
    <definedName name="qtyhytrh" localSheetId="5" hidden="1">{#N/A,#N/A,TRUE,"Cover";#N/A,#N/A,TRUE,"Conts";#N/A,#N/A,TRUE,"VOS";#N/A,#N/A,TRUE,"Warrington";#N/A,#N/A,TRUE,"Widnes"}</definedName>
    <definedName name="qtyhytrh" localSheetId="6" hidden="1">{#N/A,#N/A,TRUE,"Cover";#N/A,#N/A,TRUE,"Conts";#N/A,#N/A,TRUE,"VOS";#N/A,#N/A,TRUE,"Warrington";#N/A,#N/A,TRUE,"Widnes"}</definedName>
    <definedName name="qtyhytrh" hidden="1">{#N/A,#N/A,TRUE,"Cover";#N/A,#N/A,TRUE,"Conts";#N/A,#N/A,TRUE,"VOS";#N/A,#N/A,TRUE,"Warrington";#N/A,#N/A,TRUE,"Widnes"}</definedName>
    <definedName name="qtyu" localSheetId="20" hidden="1">{#N/A,#N/A,TRUE,"Cover";#N/A,#N/A,TRUE,"Conts";#N/A,#N/A,TRUE,"VOS";#N/A,#N/A,TRUE,"Warrington";#N/A,#N/A,TRUE,"Widnes"}</definedName>
    <definedName name="qtyu" localSheetId="7" hidden="1">{#N/A,#N/A,TRUE,"Cover";#N/A,#N/A,TRUE,"Conts";#N/A,#N/A,TRUE,"VOS";#N/A,#N/A,TRUE,"Warrington";#N/A,#N/A,TRUE,"Widnes"}</definedName>
    <definedName name="qtyu" localSheetId="8" hidden="1">{#N/A,#N/A,TRUE,"Cover";#N/A,#N/A,TRUE,"Conts";#N/A,#N/A,TRUE,"VOS";#N/A,#N/A,TRUE,"Warrington";#N/A,#N/A,TRUE,"Widnes"}</definedName>
    <definedName name="qtyu" localSheetId="10" hidden="1">{#N/A,#N/A,TRUE,"Cover";#N/A,#N/A,TRUE,"Conts";#N/A,#N/A,TRUE,"VOS";#N/A,#N/A,TRUE,"Warrington";#N/A,#N/A,TRUE,"Widnes"}</definedName>
    <definedName name="qtyu" localSheetId="12" hidden="1">{#N/A,#N/A,TRUE,"Cover";#N/A,#N/A,TRUE,"Conts";#N/A,#N/A,TRUE,"VOS";#N/A,#N/A,TRUE,"Warrington";#N/A,#N/A,TRUE,"Widnes"}</definedName>
    <definedName name="qtyu" localSheetId="5" hidden="1">{#N/A,#N/A,TRUE,"Cover";#N/A,#N/A,TRUE,"Conts";#N/A,#N/A,TRUE,"VOS";#N/A,#N/A,TRUE,"Warrington";#N/A,#N/A,TRUE,"Widnes"}</definedName>
    <definedName name="qtyu" localSheetId="6" hidden="1">{#N/A,#N/A,TRUE,"Cover";#N/A,#N/A,TRUE,"Conts";#N/A,#N/A,TRUE,"VOS";#N/A,#N/A,TRUE,"Warrington";#N/A,#N/A,TRUE,"Widnes"}</definedName>
    <definedName name="qtyu" hidden="1">{#N/A,#N/A,TRUE,"Cover";#N/A,#N/A,TRUE,"Conts";#N/A,#N/A,TRUE,"VOS";#N/A,#N/A,TRUE,"Warrington";#N/A,#N/A,TRUE,"Widnes"}</definedName>
    <definedName name="qtyyut" localSheetId="20" hidden="1">{#N/A,#N/A,TRUE,"Cover";#N/A,#N/A,TRUE,"Conts";#N/A,#N/A,TRUE,"VOS";#N/A,#N/A,TRUE,"Warrington";#N/A,#N/A,TRUE,"Widnes"}</definedName>
    <definedName name="qtyyut" localSheetId="7" hidden="1">{#N/A,#N/A,TRUE,"Cover";#N/A,#N/A,TRUE,"Conts";#N/A,#N/A,TRUE,"VOS";#N/A,#N/A,TRUE,"Warrington";#N/A,#N/A,TRUE,"Widnes"}</definedName>
    <definedName name="qtyyut" localSheetId="8" hidden="1">{#N/A,#N/A,TRUE,"Cover";#N/A,#N/A,TRUE,"Conts";#N/A,#N/A,TRUE,"VOS";#N/A,#N/A,TRUE,"Warrington";#N/A,#N/A,TRUE,"Widnes"}</definedName>
    <definedName name="qtyyut" localSheetId="10" hidden="1">{#N/A,#N/A,TRUE,"Cover";#N/A,#N/A,TRUE,"Conts";#N/A,#N/A,TRUE,"VOS";#N/A,#N/A,TRUE,"Warrington";#N/A,#N/A,TRUE,"Widnes"}</definedName>
    <definedName name="qtyyut" localSheetId="12" hidden="1">{#N/A,#N/A,TRUE,"Cover";#N/A,#N/A,TRUE,"Conts";#N/A,#N/A,TRUE,"VOS";#N/A,#N/A,TRUE,"Warrington";#N/A,#N/A,TRUE,"Widnes"}</definedName>
    <definedName name="qtyyut" localSheetId="5" hidden="1">{#N/A,#N/A,TRUE,"Cover";#N/A,#N/A,TRUE,"Conts";#N/A,#N/A,TRUE,"VOS";#N/A,#N/A,TRUE,"Warrington";#N/A,#N/A,TRUE,"Widnes"}</definedName>
    <definedName name="qtyyut" localSheetId="6" hidden="1">{#N/A,#N/A,TRUE,"Cover";#N/A,#N/A,TRUE,"Conts";#N/A,#N/A,TRUE,"VOS";#N/A,#N/A,TRUE,"Warrington";#N/A,#N/A,TRUE,"Widnes"}</definedName>
    <definedName name="qtyyut" hidden="1">{#N/A,#N/A,TRUE,"Cover";#N/A,#N/A,TRUE,"Conts";#N/A,#N/A,TRUE,"VOS";#N/A,#N/A,TRUE,"Warrington";#N/A,#N/A,TRUE,"Widnes"}</definedName>
    <definedName name="qtyyyhh" localSheetId="20" hidden="1">{#N/A,#N/A,TRUE,"Cover";#N/A,#N/A,TRUE,"Conts";#N/A,#N/A,TRUE,"VOS";#N/A,#N/A,TRUE,"Warrington";#N/A,#N/A,TRUE,"Widnes"}</definedName>
    <definedName name="qtyyyhh" localSheetId="7" hidden="1">{#N/A,#N/A,TRUE,"Cover";#N/A,#N/A,TRUE,"Conts";#N/A,#N/A,TRUE,"VOS";#N/A,#N/A,TRUE,"Warrington";#N/A,#N/A,TRUE,"Widnes"}</definedName>
    <definedName name="qtyyyhh" localSheetId="8" hidden="1">{#N/A,#N/A,TRUE,"Cover";#N/A,#N/A,TRUE,"Conts";#N/A,#N/A,TRUE,"VOS";#N/A,#N/A,TRUE,"Warrington";#N/A,#N/A,TRUE,"Widnes"}</definedName>
    <definedName name="qtyyyhh" localSheetId="10" hidden="1">{#N/A,#N/A,TRUE,"Cover";#N/A,#N/A,TRUE,"Conts";#N/A,#N/A,TRUE,"VOS";#N/A,#N/A,TRUE,"Warrington";#N/A,#N/A,TRUE,"Widnes"}</definedName>
    <definedName name="qtyyyhh" localSheetId="12" hidden="1">{#N/A,#N/A,TRUE,"Cover";#N/A,#N/A,TRUE,"Conts";#N/A,#N/A,TRUE,"VOS";#N/A,#N/A,TRUE,"Warrington";#N/A,#N/A,TRUE,"Widnes"}</definedName>
    <definedName name="qtyyyhh" localSheetId="5" hidden="1">{#N/A,#N/A,TRUE,"Cover";#N/A,#N/A,TRUE,"Conts";#N/A,#N/A,TRUE,"VOS";#N/A,#N/A,TRUE,"Warrington";#N/A,#N/A,TRUE,"Widnes"}</definedName>
    <definedName name="qtyyyhh" localSheetId="6" hidden="1">{#N/A,#N/A,TRUE,"Cover";#N/A,#N/A,TRUE,"Conts";#N/A,#N/A,TRUE,"VOS";#N/A,#N/A,TRUE,"Warrington";#N/A,#N/A,TRUE,"Widnes"}</definedName>
    <definedName name="qtyyyhh" hidden="1">{#N/A,#N/A,TRUE,"Cover";#N/A,#N/A,TRUE,"Conts";#N/A,#N/A,TRUE,"VOS";#N/A,#N/A,TRUE,"Warrington";#N/A,#N/A,TRUE,"Widnes"}</definedName>
    <definedName name="ra">#N/A</definedName>
    <definedName name="rasgg" localSheetId="20" hidden="1">{#N/A,#N/A,TRUE,"Cover";#N/A,#N/A,TRUE,"Conts";#N/A,#N/A,TRUE,"VOS";#N/A,#N/A,TRUE,"Warrington";#N/A,#N/A,TRUE,"Widnes"}</definedName>
    <definedName name="rasgg" localSheetId="7" hidden="1">{#N/A,#N/A,TRUE,"Cover";#N/A,#N/A,TRUE,"Conts";#N/A,#N/A,TRUE,"VOS";#N/A,#N/A,TRUE,"Warrington";#N/A,#N/A,TRUE,"Widnes"}</definedName>
    <definedName name="rasgg" localSheetId="8" hidden="1">{#N/A,#N/A,TRUE,"Cover";#N/A,#N/A,TRUE,"Conts";#N/A,#N/A,TRUE,"VOS";#N/A,#N/A,TRUE,"Warrington";#N/A,#N/A,TRUE,"Widnes"}</definedName>
    <definedName name="rasgg" localSheetId="10" hidden="1">{#N/A,#N/A,TRUE,"Cover";#N/A,#N/A,TRUE,"Conts";#N/A,#N/A,TRUE,"VOS";#N/A,#N/A,TRUE,"Warrington";#N/A,#N/A,TRUE,"Widnes"}</definedName>
    <definedName name="rasgg" localSheetId="12" hidden="1">{#N/A,#N/A,TRUE,"Cover";#N/A,#N/A,TRUE,"Conts";#N/A,#N/A,TRUE,"VOS";#N/A,#N/A,TRUE,"Warrington";#N/A,#N/A,TRUE,"Widnes"}</definedName>
    <definedName name="rasgg" localSheetId="5" hidden="1">{#N/A,#N/A,TRUE,"Cover";#N/A,#N/A,TRUE,"Conts";#N/A,#N/A,TRUE,"VOS";#N/A,#N/A,TRUE,"Warrington";#N/A,#N/A,TRUE,"Widnes"}</definedName>
    <definedName name="rasgg" localSheetId="6"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10">#REF!</definedName>
    <definedName name="RD">#REF!</definedName>
    <definedName name="rdegsegrg" localSheetId="20" hidden="1">{#N/A,#N/A,TRUE,"Cover";#N/A,#N/A,TRUE,"Conts";#N/A,#N/A,TRUE,"VOS";#N/A,#N/A,TRUE,"Warrington";#N/A,#N/A,TRUE,"Widnes"}</definedName>
    <definedName name="rdegsegrg" localSheetId="7" hidden="1">{#N/A,#N/A,TRUE,"Cover";#N/A,#N/A,TRUE,"Conts";#N/A,#N/A,TRUE,"VOS";#N/A,#N/A,TRUE,"Warrington";#N/A,#N/A,TRUE,"Widnes"}</definedName>
    <definedName name="rdegsegrg" localSheetId="8" hidden="1">{#N/A,#N/A,TRUE,"Cover";#N/A,#N/A,TRUE,"Conts";#N/A,#N/A,TRUE,"VOS";#N/A,#N/A,TRUE,"Warrington";#N/A,#N/A,TRUE,"Widnes"}</definedName>
    <definedName name="rdegsegrg" localSheetId="10" hidden="1">{#N/A,#N/A,TRUE,"Cover";#N/A,#N/A,TRUE,"Conts";#N/A,#N/A,TRUE,"VOS";#N/A,#N/A,TRUE,"Warrington";#N/A,#N/A,TRUE,"Widnes"}</definedName>
    <definedName name="rdegsegrg" localSheetId="12" hidden="1">{#N/A,#N/A,TRUE,"Cover";#N/A,#N/A,TRUE,"Conts";#N/A,#N/A,TRUE,"VOS";#N/A,#N/A,TRUE,"Warrington";#N/A,#N/A,TRUE,"Widnes"}</definedName>
    <definedName name="rdegsegrg" localSheetId="5" hidden="1">{#N/A,#N/A,TRUE,"Cover";#N/A,#N/A,TRUE,"Conts";#N/A,#N/A,TRUE,"VOS";#N/A,#N/A,TRUE,"Warrington";#N/A,#N/A,TRUE,"Widnes"}</definedName>
    <definedName name="rdegsegrg" localSheetId="6" hidden="1">{#N/A,#N/A,TRUE,"Cover";#N/A,#N/A,TRUE,"Conts";#N/A,#N/A,TRUE,"VOS";#N/A,#N/A,TRUE,"Warrington";#N/A,#N/A,TRUE,"Widnes"}</definedName>
    <definedName name="rdegsegrg" hidden="1">{#N/A,#N/A,TRUE,"Cover";#N/A,#N/A,TRUE,"Conts";#N/A,#N/A,TRUE,"VOS";#N/A,#N/A,TRUE,"Warrington";#N/A,#N/A,TRUE,"Widnes"}</definedName>
    <definedName name="READ" hidden="1">FALSE</definedName>
    <definedName name="_xlnm.Recorder">#REF!</definedName>
    <definedName name="Reinforcement">'[10]RCBC Reinforcement'!$G$5:$S$77</definedName>
    <definedName name="REMOVE">#N/A</definedName>
    <definedName name="rer" localSheetId="20" hidden="1">{#N/A,#N/A,TRUE,"Cover";#N/A,#N/A,TRUE,"Conts";#N/A,#N/A,TRUE,"VOS";#N/A,#N/A,TRUE,"Warrington";#N/A,#N/A,TRUE,"Widnes"}</definedName>
    <definedName name="rer" localSheetId="7" hidden="1">{#N/A,#N/A,TRUE,"Cover";#N/A,#N/A,TRUE,"Conts";#N/A,#N/A,TRUE,"VOS";#N/A,#N/A,TRUE,"Warrington";#N/A,#N/A,TRUE,"Widnes"}</definedName>
    <definedName name="rer" localSheetId="8" hidden="1">{#N/A,#N/A,TRUE,"Cover";#N/A,#N/A,TRUE,"Conts";#N/A,#N/A,TRUE,"VOS";#N/A,#N/A,TRUE,"Warrington";#N/A,#N/A,TRUE,"Widnes"}</definedName>
    <definedName name="rer" localSheetId="10" hidden="1">{#N/A,#N/A,TRUE,"Cover";#N/A,#N/A,TRUE,"Conts";#N/A,#N/A,TRUE,"VOS";#N/A,#N/A,TRUE,"Warrington";#N/A,#N/A,TRUE,"Widnes"}</definedName>
    <definedName name="rer" localSheetId="12" hidden="1">{#N/A,#N/A,TRUE,"Cover";#N/A,#N/A,TRUE,"Conts";#N/A,#N/A,TRUE,"VOS";#N/A,#N/A,TRUE,"Warrington";#N/A,#N/A,TRUE,"Widnes"}</definedName>
    <definedName name="rer" localSheetId="5" hidden="1">{#N/A,#N/A,TRUE,"Cover";#N/A,#N/A,TRUE,"Conts";#N/A,#N/A,TRUE,"VOS";#N/A,#N/A,TRUE,"Warrington";#N/A,#N/A,TRUE,"Widnes"}</definedName>
    <definedName name="rer" localSheetId="6" hidden="1">{#N/A,#N/A,TRUE,"Cover";#N/A,#N/A,TRUE,"Conts";#N/A,#N/A,TRUE,"VOS";#N/A,#N/A,TRUE,"Warrington";#N/A,#N/A,TRUE,"Widnes"}</definedName>
    <definedName name="rer" hidden="1">{#N/A,#N/A,TRUE,"Cover";#N/A,#N/A,TRUE,"Conts";#N/A,#N/A,TRUE,"VOS";#N/A,#N/A,TRUE,"Warrington";#N/A,#N/A,TRUE,"Widnes"}</definedName>
    <definedName name="RES">[7]WorkBreakDown!#REF!</definedName>
    <definedName name="rghhythy" localSheetId="20" hidden="1">{#N/A,#N/A,TRUE,"Cover";#N/A,#N/A,TRUE,"Conts";#N/A,#N/A,TRUE,"VOS";#N/A,#N/A,TRUE,"Warrington";#N/A,#N/A,TRUE,"Widnes"}</definedName>
    <definedName name="rghhythy" localSheetId="7" hidden="1">{#N/A,#N/A,TRUE,"Cover";#N/A,#N/A,TRUE,"Conts";#N/A,#N/A,TRUE,"VOS";#N/A,#N/A,TRUE,"Warrington";#N/A,#N/A,TRUE,"Widnes"}</definedName>
    <definedName name="rghhythy" localSheetId="8" hidden="1">{#N/A,#N/A,TRUE,"Cover";#N/A,#N/A,TRUE,"Conts";#N/A,#N/A,TRUE,"VOS";#N/A,#N/A,TRUE,"Warrington";#N/A,#N/A,TRUE,"Widnes"}</definedName>
    <definedName name="rghhythy" localSheetId="10" hidden="1">{#N/A,#N/A,TRUE,"Cover";#N/A,#N/A,TRUE,"Conts";#N/A,#N/A,TRUE,"VOS";#N/A,#N/A,TRUE,"Warrington";#N/A,#N/A,TRUE,"Widnes"}</definedName>
    <definedName name="rghhythy" localSheetId="12" hidden="1">{#N/A,#N/A,TRUE,"Cover";#N/A,#N/A,TRUE,"Conts";#N/A,#N/A,TRUE,"VOS";#N/A,#N/A,TRUE,"Warrington";#N/A,#N/A,TRUE,"Widnes"}</definedName>
    <definedName name="rghhythy" localSheetId="5" hidden="1">{#N/A,#N/A,TRUE,"Cover";#N/A,#N/A,TRUE,"Conts";#N/A,#N/A,TRUE,"VOS";#N/A,#N/A,TRUE,"Warrington";#N/A,#N/A,TRUE,"Widnes"}</definedName>
    <definedName name="rghhythy" localSheetId="6" hidden="1">{#N/A,#N/A,TRUE,"Cover";#N/A,#N/A,TRUE,"Conts";#N/A,#N/A,TRUE,"VOS";#N/A,#N/A,TRUE,"Warrington";#N/A,#N/A,TRUE,"Widnes"}</definedName>
    <definedName name="rghhythy" hidden="1">{#N/A,#N/A,TRUE,"Cover";#N/A,#N/A,TRUE,"Conts";#N/A,#N/A,TRUE,"VOS";#N/A,#N/A,TRUE,"Warrington";#N/A,#N/A,TRUE,"Widnes"}</definedName>
    <definedName name="rhyuyi" localSheetId="20" hidden="1">{#N/A,#N/A,TRUE,"Cover";#N/A,#N/A,TRUE,"Conts";#N/A,#N/A,TRUE,"VOS";#N/A,#N/A,TRUE,"Warrington";#N/A,#N/A,TRUE,"Widnes"}</definedName>
    <definedName name="rhyuyi" localSheetId="7" hidden="1">{#N/A,#N/A,TRUE,"Cover";#N/A,#N/A,TRUE,"Conts";#N/A,#N/A,TRUE,"VOS";#N/A,#N/A,TRUE,"Warrington";#N/A,#N/A,TRUE,"Widnes"}</definedName>
    <definedName name="rhyuyi" localSheetId="8" hidden="1">{#N/A,#N/A,TRUE,"Cover";#N/A,#N/A,TRUE,"Conts";#N/A,#N/A,TRUE,"VOS";#N/A,#N/A,TRUE,"Warrington";#N/A,#N/A,TRUE,"Widnes"}</definedName>
    <definedName name="rhyuyi" localSheetId="10" hidden="1">{#N/A,#N/A,TRUE,"Cover";#N/A,#N/A,TRUE,"Conts";#N/A,#N/A,TRUE,"VOS";#N/A,#N/A,TRUE,"Warrington";#N/A,#N/A,TRUE,"Widnes"}</definedName>
    <definedName name="rhyuyi" localSheetId="12" hidden="1">{#N/A,#N/A,TRUE,"Cover";#N/A,#N/A,TRUE,"Conts";#N/A,#N/A,TRUE,"VOS";#N/A,#N/A,TRUE,"Warrington";#N/A,#N/A,TRUE,"Widnes"}</definedName>
    <definedName name="rhyuyi" localSheetId="5" hidden="1">{#N/A,#N/A,TRUE,"Cover";#N/A,#N/A,TRUE,"Conts";#N/A,#N/A,TRUE,"VOS";#N/A,#N/A,TRUE,"Warrington";#N/A,#N/A,TRUE,"Widnes"}</definedName>
    <definedName name="rhyuyi" localSheetId="6" hidden="1">{#N/A,#N/A,TRUE,"Cover";#N/A,#N/A,TRUE,"Conts";#N/A,#N/A,TRUE,"VOS";#N/A,#N/A,TRUE,"Warrington";#N/A,#N/A,TRUE,"Widnes"}</definedName>
    <definedName name="rhyuyi" hidden="1">{#N/A,#N/A,TRUE,"Cover";#N/A,#N/A,TRUE,"Conts";#N/A,#N/A,TRUE,"VOS";#N/A,#N/A,TRUE,"Warrington";#N/A,#N/A,TRUE,"Widnes"}</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10">#REF!</definedName>
    <definedName name="rolly">#REF!</definedName>
    <definedName name="ROOF" localSheetId="10">'[11]Build-up'!#REF!</definedName>
    <definedName name="ROOF">'[11]Build-up'!#REF!</definedName>
    <definedName name="RR" localSheetId="20"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5" hidden="1">{#N/A,#N/A,FALSE,"C3";#N/A,#N/A,FALSE,"D2-17";#N/A,#N/A,FALSE,"C2-17";#N/A,#N/A,FALSE,"C2-CIVIL";#N/A,#N/A,FALSE,"D1-C1 contract";#N/A,#N/A,FALSE,"D1-CIVIL";#N/A,#N/A,FALSE,"C1 hourly";#N/A,#N/A,FALSE,"C1 contract";#N/A,#N/A,FALSE,"D1-C1 hourly"}</definedName>
    <definedName name="RR" localSheetId="6"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0" hidden="1">{#N/A,#N/A,TRUE,"Cover";#N/A,#N/A,TRUE,"Conts";#N/A,#N/A,TRUE,"VOS";#N/A,#N/A,TRUE,"Warrington";#N/A,#N/A,TRUE,"Widnes"}</definedName>
    <definedName name="rrr" localSheetId="7" hidden="1">{#N/A,#N/A,TRUE,"Cover";#N/A,#N/A,TRUE,"Conts";#N/A,#N/A,TRUE,"VOS";#N/A,#N/A,TRUE,"Warrington";#N/A,#N/A,TRUE,"Widnes"}</definedName>
    <definedName name="rrr" localSheetId="8" hidden="1">{#N/A,#N/A,TRUE,"Cover";#N/A,#N/A,TRUE,"Conts";#N/A,#N/A,TRUE,"VOS";#N/A,#N/A,TRUE,"Warrington";#N/A,#N/A,TRUE,"Widnes"}</definedName>
    <definedName name="rrr" localSheetId="10" hidden="1">{#N/A,#N/A,TRUE,"Cover";#N/A,#N/A,TRUE,"Conts";#N/A,#N/A,TRUE,"VOS";#N/A,#N/A,TRUE,"Warrington";#N/A,#N/A,TRUE,"Widnes"}</definedName>
    <definedName name="rrr" localSheetId="12" hidden="1">{#N/A,#N/A,TRUE,"Cover";#N/A,#N/A,TRUE,"Conts";#N/A,#N/A,TRUE,"VOS";#N/A,#N/A,TRUE,"Warrington";#N/A,#N/A,TRUE,"Widnes"}</definedName>
    <definedName name="rrr" localSheetId="5" hidden="1">{#N/A,#N/A,TRUE,"Cover";#N/A,#N/A,TRUE,"Conts";#N/A,#N/A,TRUE,"VOS";#N/A,#N/A,TRUE,"Warrington";#N/A,#N/A,TRUE,"Widnes"}</definedName>
    <definedName name="rrr" localSheetId="6" hidden="1">{#N/A,#N/A,TRUE,"Cover";#N/A,#N/A,TRUE,"Conts";#N/A,#N/A,TRUE,"VOS";#N/A,#N/A,TRUE,"Warrington";#N/A,#N/A,TRUE,"Widnes"}</definedName>
    <definedName name="rrr" hidden="1">{#N/A,#N/A,TRUE,"Cover";#N/A,#N/A,TRUE,"Conts";#N/A,#N/A,TRUE,"VOS";#N/A,#N/A,TRUE,"Warrington";#N/A,#N/A,TRUE,"Widnes"}</definedName>
    <definedName name="rrrr" localSheetId="20" hidden="1">{#N/A,#N/A,TRUE,"Cover";#N/A,#N/A,TRUE,"Conts";#N/A,#N/A,TRUE,"VOS";#N/A,#N/A,TRUE,"Warrington";#N/A,#N/A,TRUE,"Widnes"}</definedName>
    <definedName name="rrrr" localSheetId="7" hidden="1">{#N/A,#N/A,TRUE,"Cover";#N/A,#N/A,TRUE,"Conts";#N/A,#N/A,TRUE,"VOS";#N/A,#N/A,TRUE,"Warrington";#N/A,#N/A,TRUE,"Widnes"}</definedName>
    <definedName name="rrrr" localSheetId="8" hidden="1">{#N/A,#N/A,TRUE,"Cover";#N/A,#N/A,TRUE,"Conts";#N/A,#N/A,TRUE,"VOS";#N/A,#N/A,TRUE,"Warrington";#N/A,#N/A,TRUE,"Widnes"}</definedName>
    <definedName name="rrrr" localSheetId="10" hidden="1">{#N/A,#N/A,TRUE,"Cover";#N/A,#N/A,TRUE,"Conts";#N/A,#N/A,TRUE,"VOS";#N/A,#N/A,TRUE,"Warrington";#N/A,#N/A,TRUE,"Widnes"}</definedName>
    <definedName name="rrrr" localSheetId="12" hidden="1">{#N/A,#N/A,TRUE,"Cover";#N/A,#N/A,TRUE,"Conts";#N/A,#N/A,TRUE,"VOS";#N/A,#N/A,TRUE,"Warrington";#N/A,#N/A,TRUE,"Widnes"}</definedName>
    <definedName name="rrrr" localSheetId="5" hidden="1">{#N/A,#N/A,TRUE,"Cover";#N/A,#N/A,TRUE,"Conts";#N/A,#N/A,TRUE,"VOS";#N/A,#N/A,TRUE,"Warrington";#N/A,#N/A,TRUE,"Widnes"}</definedName>
    <definedName name="rrrr" localSheetId="6" hidden="1">{#N/A,#N/A,TRUE,"Cover";#N/A,#N/A,TRUE,"Conts";#N/A,#N/A,TRUE,"VOS";#N/A,#N/A,TRUE,"Warrington";#N/A,#N/A,TRUE,"Widnes"}</definedName>
    <definedName name="rrrr" hidden="1">{#N/A,#N/A,TRUE,"Cover";#N/A,#N/A,TRUE,"Conts";#N/A,#N/A,TRUE,"VOS";#N/A,#N/A,TRUE,"Warrington";#N/A,#N/A,TRUE,"Widnes"}</definedName>
    <definedName name="rrrrr" localSheetId="20" hidden="1">{#N/A,#N/A,TRUE,"Cover";#N/A,#N/A,TRUE,"Conts";#N/A,#N/A,TRUE,"VOS";#N/A,#N/A,TRUE,"Warrington";#N/A,#N/A,TRUE,"Widnes"}</definedName>
    <definedName name="rrrrr" localSheetId="7" hidden="1">{#N/A,#N/A,TRUE,"Cover";#N/A,#N/A,TRUE,"Conts";#N/A,#N/A,TRUE,"VOS";#N/A,#N/A,TRUE,"Warrington";#N/A,#N/A,TRUE,"Widnes"}</definedName>
    <definedName name="rrrrr" localSheetId="8" hidden="1">{#N/A,#N/A,TRUE,"Cover";#N/A,#N/A,TRUE,"Conts";#N/A,#N/A,TRUE,"VOS";#N/A,#N/A,TRUE,"Warrington";#N/A,#N/A,TRUE,"Widnes"}</definedName>
    <definedName name="rrrrr" localSheetId="10" hidden="1">{#N/A,#N/A,TRUE,"Cover";#N/A,#N/A,TRUE,"Conts";#N/A,#N/A,TRUE,"VOS";#N/A,#N/A,TRUE,"Warrington";#N/A,#N/A,TRUE,"Widnes"}</definedName>
    <definedName name="rrrrr" localSheetId="12" hidden="1">{#N/A,#N/A,TRUE,"Cover";#N/A,#N/A,TRUE,"Conts";#N/A,#N/A,TRUE,"VOS";#N/A,#N/A,TRUE,"Warrington";#N/A,#N/A,TRUE,"Widnes"}</definedName>
    <definedName name="rrrrr" localSheetId="5" hidden="1">{#N/A,#N/A,TRUE,"Cover";#N/A,#N/A,TRUE,"Conts";#N/A,#N/A,TRUE,"VOS";#N/A,#N/A,TRUE,"Warrington";#N/A,#N/A,TRUE,"Widnes"}</definedName>
    <definedName name="rrrrr" localSheetId="6" hidden="1">{#N/A,#N/A,TRUE,"Cover";#N/A,#N/A,TRUE,"Conts";#N/A,#N/A,TRUE,"VOS";#N/A,#N/A,TRUE,"Warrington";#N/A,#N/A,TRUE,"Widnes"}</definedName>
    <definedName name="rrrrr" hidden="1">{#N/A,#N/A,TRUE,"Cover";#N/A,#N/A,TRUE,"Conts";#N/A,#N/A,TRUE,"VOS";#N/A,#N/A,TRUE,"Warrington";#N/A,#N/A,TRUE,"Widnes"}</definedName>
    <definedName name="rrrrrrr" localSheetId="20" hidden="1">{#N/A,#N/A,TRUE,"Cover";#N/A,#N/A,TRUE,"Conts";#N/A,#N/A,TRUE,"VOS";#N/A,#N/A,TRUE,"Warrington";#N/A,#N/A,TRUE,"Widnes"}</definedName>
    <definedName name="rrrrrrr" localSheetId="7" hidden="1">{#N/A,#N/A,TRUE,"Cover";#N/A,#N/A,TRUE,"Conts";#N/A,#N/A,TRUE,"VOS";#N/A,#N/A,TRUE,"Warrington";#N/A,#N/A,TRUE,"Widnes"}</definedName>
    <definedName name="rrrrrrr" localSheetId="8" hidden="1">{#N/A,#N/A,TRUE,"Cover";#N/A,#N/A,TRUE,"Conts";#N/A,#N/A,TRUE,"VOS";#N/A,#N/A,TRUE,"Warrington";#N/A,#N/A,TRUE,"Widnes"}</definedName>
    <definedName name="rrrrrrr" localSheetId="10" hidden="1">{#N/A,#N/A,TRUE,"Cover";#N/A,#N/A,TRUE,"Conts";#N/A,#N/A,TRUE,"VOS";#N/A,#N/A,TRUE,"Warrington";#N/A,#N/A,TRUE,"Widnes"}</definedName>
    <definedName name="rrrrrrr" localSheetId="12" hidden="1">{#N/A,#N/A,TRUE,"Cover";#N/A,#N/A,TRUE,"Conts";#N/A,#N/A,TRUE,"VOS";#N/A,#N/A,TRUE,"Warrington";#N/A,#N/A,TRUE,"Widnes"}</definedName>
    <definedName name="rrrrrrr" localSheetId="5" hidden="1">{#N/A,#N/A,TRUE,"Cover";#N/A,#N/A,TRUE,"Conts";#N/A,#N/A,TRUE,"VOS";#N/A,#N/A,TRUE,"Warrington";#N/A,#N/A,TRUE,"Widnes"}</definedName>
    <definedName name="rrrrrrr" localSheetId="6" hidden="1">{#N/A,#N/A,TRUE,"Cover";#N/A,#N/A,TRUE,"Conts";#N/A,#N/A,TRUE,"VOS";#N/A,#N/A,TRUE,"Warrington";#N/A,#N/A,TRUE,"Widnes"}</definedName>
    <definedName name="rrrrrrr" hidden="1">{#N/A,#N/A,TRUE,"Cover";#N/A,#N/A,TRUE,"Conts";#N/A,#N/A,TRUE,"VOS";#N/A,#N/A,TRUE,"Warrington";#N/A,#N/A,TRUE,"Widnes"}</definedName>
    <definedName name="rrrrrrrrrr" localSheetId="20" hidden="1">{#N/A,#N/A,TRUE,"Cover";#N/A,#N/A,TRUE,"Conts";#N/A,#N/A,TRUE,"VOS";#N/A,#N/A,TRUE,"Warrington";#N/A,#N/A,TRUE,"Widnes"}</definedName>
    <definedName name="rrrrrrrrrr" localSheetId="7" hidden="1">{#N/A,#N/A,TRUE,"Cover";#N/A,#N/A,TRUE,"Conts";#N/A,#N/A,TRUE,"VOS";#N/A,#N/A,TRUE,"Warrington";#N/A,#N/A,TRUE,"Widnes"}</definedName>
    <definedName name="rrrrrrrrrr" localSheetId="8" hidden="1">{#N/A,#N/A,TRUE,"Cover";#N/A,#N/A,TRUE,"Conts";#N/A,#N/A,TRUE,"VOS";#N/A,#N/A,TRUE,"Warrington";#N/A,#N/A,TRUE,"Widnes"}</definedName>
    <definedName name="rrrrrrrrrr" localSheetId="10" hidden="1">{#N/A,#N/A,TRUE,"Cover";#N/A,#N/A,TRUE,"Conts";#N/A,#N/A,TRUE,"VOS";#N/A,#N/A,TRUE,"Warrington";#N/A,#N/A,TRUE,"Widnes"}</definedName>
    <definedName name="rrrrrrrrrr" localSheetId="12" hidden="1">{#N/A,#N/A,TRUE,"Cover";#N/A,#N/A,TRUE,"Conts";#N/A,#N/A,TRUE,"VOS";#N/A,#N/A,TRUE,"Warrington";#N/A,#N/A,TRUE,"Widnes"}</definedName>
    <definedName name="rrrrrrrrrr" localSheetId="5" hidden="1">{#N/A,#N/A,TRUE,"Cover";#N/A,#N/A,TRUE,"Conts";#N/A,#N/A,TRUE,"VOS";#N/A,#N/A,TRUE,"Warrington";#N/A,#N/A,TRUE,"Widnes"}</definedName>
    <definedName name="rrrrrrrrrr" localSheetId="6" hidden="1">{#N/A,#N/A,TRUE,"Cover";#N/A,#N/A,TRUE,"Conts";#N/A,#N/A,TRUE,"VOS";#N/A,#N/A,TRUE,"Warrington";#N/A,#N/A,TRUE,"Widnes"}</definedName>
    <definedName name="rrrrrrrrrr" hidden="1">{#N/A,#N/A,TRUE,"Cover";#N/A,#N/A,TRUE,"Conts";#N/A,#N/A,TRUE,"VOS";#N/A,#N/A,TRUE,"Warrington";#N/A,#N/A,TRUE,"Widnes"}</definedName>
    <definedName name="rrttt" localSheetId="20" hidden="1">{#N/A,#N/A,TRUE,"Cover";#N/A,#N/A,TRUE,"Conts";#N/A,#N/A,TRUE,"VOS";#N/A,#N/A,TRUE,"Warrington";#N/A,#N/A,TRUE,"Widnes"}</definedName>
    <definedName name="rrttt" localSheetId="7" hidden="1">{#N/A,#N/A,TRUE,"Cover";#N/A,#N/A,TRUE,"Conts";#N/A,#N/A,TRUE,"VOS";#N/A,#N/A,TRUE,"Warrington";#N/A,#N/A,TRUE,"Widnes"}</definedName>
    <definedName name="rrttt" localSheetId="8" hidden="1">{#N/A,#N/A,TRUE,"Cover";#N/A,#N/A,TRUE,"Conts";#N/A,#N/A,TRUE,"VOS";#N/A,#N/A,TRUE,"Warrington";#N/A,#N/A,TRUE,"Widnes"}</definedName>
    <definedName name="rrttt" localSheetId="10" hidden="1">{#N/A,#N/A,TRUE,"Cover";#N/A,#N/A,TRUE,"Conts";#N/A,#N/A,TRUE,"VOS";#N/A,#N/A,TRUE,"Warrington";#N/A,#N/A,TRUE,"Widnes"}</definedName>
    <definedName name="rrttt" localSheetId="12" hidden="1">{#N/A,#N/A,TRUE,"Cover";#N/A,#N/A,TRUE,"Conts";#N/A,#N/A,TRUE,"VOS";#N/A,#N/A,TRUE,"Warrington";#N/A,#N/A,TRUE,"Widnes"}</definedName>
    <definedName name="rrttt" localSheetId="5" hidden="1">{#N/A,#N/A,TRUE,"Cover";#N/A,#N/A,TRUE,"Conts";#N/A,#N/A,TRUE,"VOS";#N/A,#N/A,TRUE,"Warrington";#N/A,#N/A,TRUE,"Widnes"}</definedName>
    <definedName name="rrttt" localSheetId="6" hidden="1">{#N/A,#N/A,TRUE,"Cover";#N/A,#N/A,TRUE,"Conts";#N/A,#N/A,TRUE,"VOS";#N/A,#N/A,TRUE,"Warrington";#N/A,#N/A,TRUE,"Widnes"}</definedName>
    <definedName name="rrttt" hidden="1">{#N/A,#N/A,TRUE,"Cover";#N/A,#N/A,TRUE,"Conts";#N/A,#N/A,TRUE,"VOS";#N/A,#N/A,TRUE,"Warrington";#N/A,#N/A,TRUE,"Widnes"}</definedName>
    <definedName name="rt" localSheetId="20" hidden="1">{#N/A,#N/A,TRUE,"Cover";#N/A,#N/A,TRUE,"Conts";#N/A,#N/A,TRUE,"VOS";#N/A,#N/A,TRUE,"Warrington";#N/A,#N/A,TRUE,"Widnes"}</definedName>
    <definedName name="rt" localSheetId="7" hidden="1">{#N/A,#N/A,TRUE,"Cover";#N/A,#N/A,TRUE,"Conts";#N/A,#N/A,TRUE,"VOS";#N/A,#N/A,TRUE,"Warrington";#N/A,#N/A,TRUE,"Widnes"}</definedName>
    <definedName name="rt" localSheetId="8" hidden="1">{#N/A,#N/A,TRUE,"Cover";#N/A,#N/A,TRUE,"Conts";#N/A,#N/A,TRUE,"VOS";#N/A,#N/A,TRUE,"Warrington";#N/A,#N/A,TRUE,"Widnes"}</definedName>
    <definedName name="rt" localSheetId="10" hidden="1">{#N/A,#N/A,TRUE,"Cover";#N/A,#N/A,TRUE,"Conts";#N/A,#N/A,TRUE,"VOS";#N/A,#N/A,TRUE,"Warrington";#N/A,#N/A,TRUE,"Widnes"}</definedName>
    <definedName name="rt" localSheetId="12" hidden="1">{#N/A,#N/A,TRUE,"Cover";#N/A,#N/A,TRUE,"Conts";#N/A,#N/A,TRUE,"VOS";#N/A,#N/A,TRUE,"Warrington";#N/A,#N/A,TRUE,"Widnes"}</definedName>
    <definedName name="rt" localSheetId="5" hidden="1">{#N/A,#N/A,TRUE,"Cover";#N/A,#N/A,TRUE,"Conts";#N/A,#N/A,TRUE,"VOS";#N/A,#N/A,TRUE,"Warrington";#N/A,#N/A,TRUE,"Widnes"}</definedName>
    <definedName name="rt" localSheetId="6" hidden="1">{#N/A,#N/A,TRUE,"Cover";#N/A,#N/A,TRUE,"Conts";#N/A,#N/A,TRUE,"VOS";#N/A,#N/A,TRUE,"Warrington";#N/A,#N/A,TRUE,"Widnes"}</definedName>
    <definedName name="rt" hidden="1">{#N/A,#N/A,TRUE,"Cover";#N/A,#N/A,TRUE,"Conts";#N/A,#N/A,TRUE,"VOS";#N/A,#N/A,TRUE,"Warrington";#N/A,#N/A,TRUE,"Widnes"}</definedName>
    <definedName name="rthsrhs" localSheetId="20" hidden="1">{#N/A,#N/A,TRUE,"Cover";#N/A,#N/A,TRUE,"Conts";#N/A,#N/A,TRUE,"VOS";#N/A,#N/A,TRUE,"Warrington";#N/A,#N/A,TRUE,"Widnes"}</definedName>
    <definedName name="rthsrhs" localSheetId="7" hidden="1">{#N/A,#N/A,TRUE,"Cover";#N/A,#N/A,TRUE,"Conts";#N/A,#N/A,TRUE,"VOS";#N/A,#N/A,TRUE,"Warrington";#N/A,#N/A,TRUE,"Widnes"}</definedName>
    <definedName name="rthsrhs" localSheetId="8" hidden="1">{#N/A,#N/A,TRUE,"Cover";#N/A,#N/A,TRUE,"Conts";#N/A,#N/A,TRUE,"VOS";#N/A,#N/A,TRUE,"Warrington";#N/A,#N/A,TRUE,"Widnes"}</definedName>
    <definedName name="rthsrhs" localSheetId="10" hidden="1">{#N/A,#N/A,TRUE,"Cover";#N/A,#N/A,TRUE,"Conts";#N/A,#N/A,TRUE,"VOS";#N/A,#N/A,TRUE,"Warrington";#N/A,#N/A,TRUE,"Widnes"}</definedName>
    <definedName name="rthsrhs" localSheetId="12" hidden="1">{#N/A,#N/A,TRUE,"Cover";#N/A,#N/A,TRUE,"Conts";#N/A,#N/A,TRUE,"VOS";#N/A,#N/A,TRUE,"Warrington";#N/A,#N/A,TRUE,"Widnes"}</definedName>
    <definedName name="rthsrhs" localSheetId="5" hidden="1">{#N/A,#N/A,TRUE,"Cover";#N/A,#N/A,TRUE,"Conts";#N/A,#N/A,TRUE,"VOS";#N/A,#N/A,TRUE,"Warrington";#N/A,#N/A,TRUE,"Widnes"}</definedName>
    <definedName name="rthsrhs" localSheetId="6" hidden="1">{#N/A,#N/A,TRUE,"Cover";#N/A,#N/A,TRUE,"Conts";#N/A,#N/A,TRUE,"VOS";#N/A,#N/A,TRUE,"Warrington";#N/A,#N/A,TRUE,"Widnes"}</definedName>
    <definedName name="rthsrhs" hidden="1">{#N/A,#N/A,TRUE,"Cover";#N/A,#N/A,TRUE,"Conts";#N/A,#N/A,TRUE,"VOS";#N/A,#N/A,TRUE,"Warrington";#N/A,#N/A,TRUE,"Widnes"}</definedName>
    <definedName name="RTRGJHJ" localSheetId="20" hidden="1">{#N/A,#N/A,TRUE,"Cover";#N/A,#N/A,TRUE,"Conts";#N/A,#N/A,TRUE,"VOS";#N/A,#N/A,TRUE,"Warrington";#N/A,#N/A,TRUE,"Widnes"}</definedName>
    <definedName name="RTRGJHJ" localSheetId="7" hidden="1">{#N/A,#N/A,TRUE,"Cover";#N/A,#N/A,TRUE,"Conts";#N/A,#N/A,TRUE,"VOS";#N/A,#N/A,TRUE,"Warrington";#N/A,#N/A,TRUE,"Widnes"}</definedName>
    <definedName name="RTRGJHJ" localSheetId="8" hidden="1">{#N/A,#N/A,TRUE,"Cover";#N/A,#N/A,TRUE,"Conts";#N/A,#N/A,TRUE,"VOS";#N/A,#N/A,TRUE,"Warrington";#N/A,#N/A,TRUE,"Widnes"}</definedName>
    <definedName name="RTRGJHJ" localSheetId="10" hidden="1">{#N/A,#N/A,TRUE,"Cover";#N/A,#N/A,TRUE,"Conts";#N/A,#N/A,TRUE,"VOS";#N/A,#N/A,TRUE,"Warrington";#N/A,#N/A,TRUE,"Widnes"}</definedName>
    <definedName name="RTRGJHJ" localSheetId="12" hidden="1">{#N/A,#N/A,TRUE,"Cover";#N/A,#N/A,TRUE,"Conts";#N/A,#N/A,TRUE,"VOS";#N/A,#N/A,TRUE,"Warrington";#N/A,#N/A,TRUE,"Widnes"}</definedName>
    <definedName name="RTRGJHJ" localSheetId="5" hidden="1">{#N/A,#N/A,TRUE,"Cover";#N/A,#N/A,TRUE,"Conts";#N/A,#N/A,TRUE,"VOS";#N/A,#N/A,TRUE,"Warrington";#N/A,#N/A,TRUE,"Widnes"}</definedName>
    <definedName name="RTRGJHJ" localSheetId="6" hidden="1">{#N/A,#N/A,TRUE,"Cover";#N/A,#N/A,TRUE,"Conts";#N/A,#N/A,TRUE,"VOS";#N/A,#N/A,TRUE,"Warrington";#N/A,#N/A,TRUE,"Widnes"}</definedName>
    <definedName name="RTRGJHJ" hidden="1">{#N/A,#N/A,TRUE,"Cover";#N/A,#N/A,TRUE,"Conts";#N/A,#N/A,TRUE,"VOS";#N/A,#N/A,TRUE,"Warrington";#N/A,#N/A,TRUE,"Widnes"}</definedName>
    <definedName name="rtryj" localSheetId="20" hidden="1">{#N/A,#N/A,TRUE,"Cover";#N/A,#N/A,TRUE,"Conts";#N/A,#N/A,TRUE,"VOS";#N/A,#N/A,TRUE,"Warrington";#N/A,#N/A,TRUE,"Widnes"}</definedName>
    <definedName name="rtryj" localSheetId="7" hidden="1">{#N/A,#N/A,TRUE,"Cover";#N/A,#N/A,TRUE,"Conts";#N/A,#N/A,TRUE,"VOS";#N/A,#N/A,TRUE,"Warrington";#N/A,#N/A,TRUE,"Widnes"}</definedName>
    <definedName name="rtryj" localSheetId="8" hidden="1">{#N/A,#N/A,TRUE,"Cover";#N/A,#N/A,TRUE,"Conts";#N/A,#N/A,TRUE,"VOS";#N/A,#N/A,TRUE,"Warrington";#N/A,#N/A,TRUE,"Widnes"}</definedName>
    <definedName name="rtryj" localSheetId="10" hidden="1">{#N/A,#N/A,TRUE,"Cover";#N/A,#N/A,TRUE,"Conts";#N/A,#N/A,TRUE,"VOS";#N/A,#N/A,TRUE,"Warrington";#N/A,#N/A,TRUE,"Widnes"}</definedName>
    <definedName name="rtryj" localSheetId="12" hidden="1">{#N/A,#N/A,TRUE,"Cover";#N/A,#N/A,TRUE,"Conts";#N/A,#N/A,TRUE,"VOS";#N/A,#N/A,TRUE,"Warrington";#N/A,#N/A,TRUE,"Widnes"}</definedName>
    <definedName name="rtryj" localSheetId="5" hidden="1">{#N/A,#N/A,TRUE,"Cover";#N/A,#N/A,TRUE,"Conts";#N/A,#N/A,TRUE,"VOS";#N/A,#N/A,TRUE,"Warrington";#N/A,#N/A,TRUE,"Widnes"}</definedName>
    <definedName name="rtryj" localSheetId="6" hidden="1">{#N/A,#N/A,TRUE,"Cover";#N/A,#N/A,TRUE,"Conts";#N/A,#N/A,TRUE,"VOS";#N/A,#N/A,TRUE,"Warrington";#N/A,#N/A,TRUE,"Widnes"}</definedName>
    <definedName name="rtryj" hidden="1">{#N/A,#N/A,TRUE,"Cover";#N/A,#N/A,TRUE,"Conts";#N/A,#N/A,TRUE,"VOS";#N/A,#N/A,TRUE,"Warrington";#N/A,#N/A,TRUE,"Widnes"}</definedName>
    <definedName name="rturudu" localSheetId="20" hidden="1">{#N/A,#N/A,TRUE,"Cover";#N/A,#N/A,TRUE,"Conts";#N/A,#N/A,TRUE,"VOS";#N/A,#N/A,TRUE,"Warrington";#N/A,#N/A,TRUE,"Widnes"}</definedName>
    <definedName name="rturudu" localSheetId="7" hidden="1">{#N/A,#N/A,TRUE,"Cover";#N/A,#N/A,TRUE,"Conts";#N/A,#N/A,TRUE,"VOS";#N/A,#N/A,TRUE,"Warrington";#N/A,#N/A,TRUE,"Widnes"}</definedName>
    <definedName name="rturudu" localSheetId="8" hidden="1">{#N/A,#N/A,TRUE,"Cover";#N/A,#N/A,TRUE,"Conts";#N/A,#N/A,TRUE,"VOS";#N/A,#N/A,TRUE,"Warrington";#N/A,#N/A,TRUE,"Widnes"}</definedName>
    <definedName name="rturudu" localSheetId="10" hidden="1">{#N/A,#N/A,TRUE,"Cover";#N/A,#N/A,TRUE,"Conts";#N/A,#N/A,TRUE,"VOS";#N/A,#N/A,TRUE,"Warrington";#N/A,#N/A,TRUE,"Widnes"}</definedName>
    <definedName name="rturudu" localSheetId="12" hidden="1">{#N/A,#N/A,TRUE,"Cover";#N/A,#N/A,TRUE,"Conts";#N/A,#N/A,TRUE,"VOS";#N/A,#N/A,TRUE,"Warrington";#N/A,#N/A,TRUE,"Widnes"}</definedName>
    <definedName name="rturudu" localSheetId="5" hidden="1">{#N/A,#N/A,TRUE,"Cover";#N/A,#N/A,TRUE,"Conts";#N/A,#N/A,TRUE,"VOS";#N/A,#N/A,TRUE,"Warrington";#N/A,#N/A,TRUE,"Widnes"}</definedName>
    <definedName name="rturudu" localSheetId="6" hidden="1">{#N/A,#N/A,TRUE,"Cover";#N/A,#N/A,TRUE,"Conts";#N/A,#N/A,TRUE,"VOS";#N/A,#N/A,TRUE,"Warrington";#N/A,#N/A,TRUE,"Widnes"}</definedName>
    <definedName name="rturudu" hidden="1">{#N/A,#N/A,TRUE,"Cover";#N/A,#N/A,TRUE,"Conts";#N/A,#N/A,TRUE,"VOS";#N/A,#N/A,TRUE,"Warrington";#N/A,#N/A,TRUE,"Widnes"}</definedName>
    <definedName name="rtysh" localSheetId="20" hidden="1">{#N/A,#N/A,TRUE,"Cover";#N/A,#N/A,TRUE,"Conts";#N/A,#N/A,TRUE,"VOS";#N/A,#N/A,TRUE,"Warrington";#N/A,#N/A,TRUE,"Widnes"}</definedName>
    <definedName name="rtysh" localSheetId="7" hidden="1">{#N/A,#N/A,TRUE,"Cover";#N/A,#N/A,TRUE,"Conts";#N/A,#N/A,TRUE,"VOS";#N/A,#N/A,TRUE,"Warrington";#N/A,#N/A,TRUE,"Widnes"}</definedName>
    <definedName name="rtysh" localSheetId="8" hidden="1">{#N/A,#N/A,TRUE,"Cover";#N/A,#N/A,TRUE,"Conts";#N/A,#N/A,TRUE,"VOS";#N/A,#N/A,TRUE,"Warrington";#N/A,#N/A,TRUE,"Widnes"}</definedName>
    <definedName name="rtysh" localSheetId="10" hidden="1">{#N/A,#N/A,TRUE,"Cover";#N/A,#N/A,TRUE,"Conts";#N/A,#N/A,TRUE,"VOS";#N/A,#N/A,TRUE,"Warrington";#N/A,#N/A,TRUE,"Widnes"}</definedName>
    <definedName name="rtysh" localSheetId="12" hidden="1">{#N/A,#N/A,TRUE,"Cover";#N/A,#N/A,TRUE,"Conts";#N/A,#N/A,TRUE,"VOS";#N/A,#N/A,TRUE,"Warrington";#N/A,#N/A,TRUE,"Widnes"}</definedName>
    <definedName name="rtysh" localSheetId="5" hidden="1">{#N/A,#N/A,TRUE,"Cover";#N/A,#N/A,TRUE,"Conts";#N/A,#N/A,TRUE,"VOS";#N/A,#N/A,TRUE,"Warrington";#N/A,#N/A,TRUE,"Widnes"}</definedName>
    <definedName name="rtysh" localSheetId="6" hidden="1">{#N/A,#N/A,TRUE,"Cover";#N/A,#N/A,TRUE,"Conts";#N/A,#N/A,TRUE,"VOS";#N/A,#N/A,TRUE,"Warrington";#N/A,#N/A,TRUE,"Widnes"}</definedName>
    <definedName name="rtysh" hidden="1">{#N/A,#N/A,TRUE,"Cover";#N/A,#N/A,TRUE,"Conts";#N/A,#N/A,TRUE,"VOS";#N/A,#N/A,TRUE,"Warrington";#N/A,#N/A,TRUE,"Widnes"}</definedName>
    <definedName name="RUT">[7]WorkBreakDown!#REF!</definedName>
    <definedName name="rwt" localSheetId="20" hidden="1">{#N/A,#N/A,TRUE,"Cover";#N/A,#N/A,TRUE,"Conts";#N/A,#N/A,TRUE,"VOS";#N/A,#N/A,TRUE,"Warrington";#N/A,#N/A,TRUE,"Widnes"}</definedName>
    <definedName name="rwt" localSheetId="7" hidden="1">{#N/A,#N/A,TRUE,"Cover";#N/A,#N/A,TRUE,"Conts";#N/A,#N/A,TRUE,"VOS";#N/A,#N/A,TRUE,"Warrington";#N/A,#N/A,TRUE,"Widnes"}</definedName>
    <definedName name="rwt" localSheetId="8" hidden="1">{#N/A,#N/A,TRUE,"Cover";#N/A,#N/A,TRUE,"Conts";#N/A,#N/A,TRUE,"VOS";#N/A,#N/A,TRUE,"Warrington";#N/A,#N/A,TRUE,"Widnes"}</definedName>
    <definedName name="rwt" localSheetId="10" hidden="1">{#N/A,#N/A,TRUE,"Cover";#N/A,#N/A,TRUE,"Conts";#N/A,#N/A,TRUE,"VOS";#N/A,#N/A,TRUE,"Warrington";#N/A,#N/A,TRUE,"Widnes"}</definedName>
    <definedName name="rwt" localSheetId="12" hidden="1">{#N/A,#N/A,TRUE,"Cover";#N/A,#N/A,TRUE,"Conts";#N/A,#N/A,TRUE,"VOS";#N/A,#N/A,TRUE,"Warrington";#N/A,#N/A,TRUE,"Widnes"}</definedName>
    <definedName name="rwt" localSheetId="5" hidden="1">{#N/A,#N/A,TRUE,"Cover";#N/A,#N/A,TRUE,"Conts";#N/A,#N/A,TRUE,"VOS";#N/A,#N/A,TRUE,"Warrington";#N/A,#N/A,TRUE,"Widnes"}</definedName>
    <definedName name="rwt" localSheetId="6" hidden="1">{#N/A,#N/A,TRUE,"Cover";#N/A,#N/A,TRUE,"Conts";#N/A,#N/A,TRUE,"VOS";#N/A,#N/A,TRUE,"Warrington";#N/A,#N/A,TRUE,"Widnes"}</definedName>
    <definedName name="rwt" hidden="1">{#N/A,#N/A,TRUE,"Cover";#N/A,#N/A,TRUE,"Conts";#N/A,#N/A,TRUE,"VOS";#N/A,#N/A,TRUE,"Warrington";#N/A,#N/A,TRUE,"Widnes"}</definedName>
    <definedName name="ryeru" localSheetId="20" hidden="1">{#N/A,#N/A,TRUE,"Cover";#N/A,#N/A,TRUE,"Conts";#N/A,#N/A,TRUE,"VOS";#N/A,#N/A,TRUE,"Warrington";#N/A,#N/A,TRUE,"Widnes"}</definedName>
    <definedName name="ryeru" localSheetId="7" hidden="1">{#N/A,#N/A,TRUE,"Cover";#N/A,#N/A,TRUE,"Conts";#N/A,#N/A,TRUE,"VOS";#N/A,#N/A,TRUE,"Warrington";#N/A,#N/A,TRUE,"Widnes"}</definedName>
    <definedName name="ryeru" localSheetId="8" hidden="1">{#N/A,#N/A,TRUE,"Cover";#N/A,#N/A,TRUE,"Conts";#N/A,#N/A,TRUE,"VOS";#N/A,#N/A,TRUE,"Warrington";#N/A,#N/A,TRUE,"Widnes"}</definedName>
    <definedName name="ryeru" localSheetId="10" hidden="1">{#N/A,#N/A,TRUE,"Cover";#N/A,#N/A,TRUE,"Conts";#N/A,#N/A,TRUE,"VOS";#N/A,#N/A,TRUE,"Warrington";#N/A,#N/A,TRUE,"Widnes"}</definedName>
    <definedName name="ryeru" localSheetId="12" hidden="1">{#N/A,#N/A,TRUE,"Cover";#N/A,#N/A,TRUE,"Conts";#N/A,#N/A,TRUE,"VOS";#N/A,#N/A,TRUE,"Warrington";#N/A,#N/A,TRUE,"Widnes"}</definedName>
    <definedName name="ryeru" localSheetId="5" hidden="1">{#N/A,#N/A,TRUE,"Cover";#N/A,#N/A,TRUE,"Conts";#N/A,#N/A,TRUE,"VOS";#N/A,#N/A,TRUE,"Warrington";#N/A,#N/A,TRUE,"Widnes"}</definedName>
    <definedName name="ryeru" localSheetId="6" hidden="1">{#N/A,#N/A,TRUE,"Cover";#N/A,#N/A,TRUE,"Conts";#N/A,#N/A,TRUE,"VOS";#N/A,#N/A,TRUE,"Warrington";#N/A,#N/A,TRUE,"Widnes"}</definedName>
    <definedName name="ryeru" hidden="1">{#N/A,#N/A,TRUE,"Cover";#N/A,#N/A,TRUE,"Conts";#N/A,#N/A,TRUE,"VOS";#N/A,#N/A,TRUE,"Warrington";#N/A,#N/A,TRUE,"Widnes"}</definedName>
    <definedName name="rysrtryftry" localSheetId="20" hidden="1">{#N/A,#N/A,TRUE,"Cover";#N/A,#N/A,TRUE,"Conts";#N/A,#N/A,TRUE,"VOS";#N/A,#N/A,TRUE,"Warrington";#N/A,#N/A,TRUE,"Widnes"}</definedName>
    <definedName name="rysrtryftry" localSheetId="7" hidden="1">{#N/A,#N/A,TRUE,"Cover";#N/A,#N/A,TRUE,"Conts";#N/A,#N/A,TRUE,"VOS";#N/A,#N/A,TRUE,"Warrington";#N/A,#N/A,TRUE,"Widnes"}</definedName>
    <definedName name="rysrtryftry" localSheetId="8" hidden="1">{#N/A,#N/A,TRUE,"Cover";#N/A,#N/A,TRUE,"Conts";#N/A,#N/A,TRUE,"VOS";#N/A,#N/A,TRUE,"Warrington";#N/A,#N/A,TRUE,"Widnes"}</definedName>
    <definedName name="rysrtryftry" localSheetId="10" hidden="1">{#N/A,#N/A,TRUE,"Cover";#N/A,#N/A,TRUE,"Conts";#N/A,#N/A,TRUE,"VOS";#N/A,#N/A,TRUE,"Warrington";#N/A,#N/A,TRUE,"Widnes"}</definedName>
    <definedName name="rysrtryftry" localSheetId="12" hidden="1">{#N/A,#N/A,TRUE,"Cover";#N/A,#N/A,TRUE,"Conts";#N/A,#N/A,TRUE,"VOS";#N/A,#N/A,TRUE,"Warrington";#N/A,#N/A,TRUE,"Widnes"}</definedName>
    <definedName name="rysrtryftry" localSheetId="5" hidden="1">{#N/A,#N/A,TRUE,"Cover";#N/A,#N/A,TRUE,"Conts";#N/A,#N/A,TRUE,"VOS";#N/A,#N/A,TRUE,"Warrington";#N/A,#N/A,TRUE,"Widnes"}</definedName>
    <definedName name="rysrtryftry" localSheetId="6"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0"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5" hidden="1">{#N/A,#N/A,FALSE,"Summary";#N/A,#N/A,FALSE,"3TJ";#N/A,#N/A,FALSE,"3TN";#N/A,#N/A,FALSE,"3TP";#N/A,#N/A,FALSE,"3SJ";#N/A,#N/A,FALSE,"3CJ";#N/A,#N/A,FALSE,"3CN";#N/A,#N/A,FALSE,"3CP";#N/A,#N/A,FALSE,"3A"}</definedName>
    <definedName name="scarce" localSheetId="6"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0" hidden="1">{#N/A,#N/A,TRUE,"Cover";#N/A,#N/A,TRUE,"Conts";#N/A,#N/A,TRUE,"VOS";#N/A,#N/A,TRUE,"Warrington";#N/A,#N/A,TRUE,"Widnes"}</definedName>
    <definedName name="sdefegdeg" localSheetId="7" hidden="1">{#N/A,#N/A,TRUE,"Cover";#N/A,#N/A,TRUE,"Conts";#N/A,#N/A,TRUE,"VOS";#N/A,#N/A,TRUE,"Warrington";#N/A,#N/A,TRUE,"Widnes"}</definedName>
    <definedName name="sdefegdeg" localSheetId="8" hidden="1">{#N/A,#N/A,TRUE,"Cover";#N/A,#N/A,TRUE,"Conts";#N/A,#N/A,TRUE,"VOS";#N/A,#N/A,TRUE,"Warrington";#N/A,#N/A,TRUE,"Widnes"}</definedName>
    <definedName name="sdefegdeg" localSheetId="10" hidden="1">{#N/A,#N/A,TRUE,"Cover";#N/A,#N/A,TRUE,"Conts";#N/A,#N/A,TRUE,"VOS";#N/A,#N/A,TRUE,"Warrington";#N/A,#N/A,TRUE,"Widnes"}</definedName>
    <definedName name="sdefegdeg" localSheetId="12" hidden="1">{#N/A,#N/A,TRUE,"Cover";#N/A,#N/A,TRUE,"Conts";#N/A,#N/A,TRUE,"VOS";#N/A,#N/A,TRUE,"Warrington";#N/A,#N/A,TRUE,"Widnes"}</definedName>
    <definedName name="sdefegdeg" localSheetId="5" hidden="1">{#N/A,#N/A,TRUE,"Cover";#N/A,#N/A,TRUE,"Conts";#N/A,#N/A,TRUE,"VOS";#N/A,#N/A,TRUE,"Warrington";#N/A,#N/A,TRUE,"Widnes"}</definedName>
    <definedName name="sdefegdeg" localSheetId="6" hidden="1">{#N/A,#N/A,TRUE,"Cover";#N/A,#N/A,TRUE,"Conts";#N/A,#N/A,TRUE,"VOS";#N/A,#N/A,TRUE,"Warrington";#N/A,#N/A,TRUE,"Widnes"}</definedName>
    <definedName name="sdefegdeg" hidden="1">{#N/A,#N/A,TRUE,"Cover";#N/A,#N/A,TRUE,"Conts";#N/A,#N/A,TRUE,"VOS";#N/A,#N/A,TRUE,"Warrington";#N/A,#N/A,TRUE,"Widnes"}</definedName>
    <definedName name="sdf" localSheetId="20" hidden="1">{#N/A,#N/A,TRUE,"Cover";#N/A,#N/A,TRUE,"Conts";#N/A,#N/A,TRUE,"VOS";#N/A,#N/A,TRUE,"Warrington";#N/A,#N/A,TRUE,"Widnes"}</definedName>
    <definedName name="sdf" localSheetId="7" hidden="1">{#N/A,#N/A,TRUE,"Cover";#N/A,#N/A,TRUE,"Conts";#N/A,#N/A,TRUE,"VOS";#N/A,#N/A,TRUE,"Warrington";#N/A,#N/A,TRUE,"Widnes"}</definedName>
    <definedName name="sdf" localSheetId="8" hidden="1">{#N/A,#N/A,TRUE,"Cover";#N/A,#N/A,TRUE,"Conts";#N/A,#N/A,TRUE,"VOS";#N/A,#N/A,TRUE,"Warrington";#N/A,#N/A,TRUE,"Widnes"}</definedName>
    <definedName name="sdf" localSheetId="10" hidden="1">{#N/A,#N/A,TRUE,"Cover";#N/A,#N/A,TRUE,"Conts";#N/A,#N/A,TRUE,"VOS";#N/A,#N/A,TRUE,"Warrington";#N/A,#N/A,TRUE,"Widnes"}</definedName>
    <definedName name="sdf" localSheetId="12" hidden="1">{#N/A,#N/A,TRUE,"Cover";#N/A,#N/A,TRUE,"Conts";#N/A,#N/A,TRUE,"VOS";#N/A,#N/A,TRUE,"Warrington";#N/A,#N/A,TRUE,"Widnes"}</definedName>
    <definedName name="sdf" localSheetId="5" hidden="1">{#N/A,#N/A,TRUE,"Cover";#N/A,#N/A,TRUE,"Conts";#N/A,#N/A,TRUE,"VOS";#N/A,#N/A,TRUE,"Warrington";#N/A,#N/A,TRUE,"Widnes"}</definedName>
    <definedName name="sdf" localSheetId="6" hidden="1">{#N/A,#N/A,TRUE,"Cover";#N/A,#N/A,TRUE,"Conts";#N/A,#N/A,TRUE,"VOS";#N/A,#N/A,TRUE,"Warrington";#N/A,#N/A,TRUE,"Widnes"}</definedName>
    <definedName name="sdf" hidden="1">{#N/A,#N/A,TRUE,"Cover";#N/A,#N/A,TRUE,"Conts";#N/A,#N/A,TRUE,"VOS";#N/A,#N/A,TRUE,"Warrington";#N/A,#N/A,TRUE,"Widnes"}</definedName>
    <definedName name="sdhydfyftuu" localSheetId="20" hidden="1">{#N/A,#N/A,TRUE,"Cover";#N/A,#N/A,TRUE,"Conts";#N/A,#N/A,TRUE,"VOS";#N/A,#N/A,TRUE,"Warrington";#N/A,#N/A,TRUE,"Widnes"}</definedName>
    <definedName name="sdhydfyftuu" localSheetId="7" hidden="1">{#N/A,#N/A,TRUE,"Cover";#N/A,#N/A,TRUE,"Conts";#N/A,#N/A,TRUE,"VOS";#N/A,#N/A,TRUE,"Warrington";#N/A,#N/A,TRUE,"Widnes"}</definedName>
    <definedName name="sdhydfyftuu" localSheetId="8" hidden="1">{#N/A,#N/A,TRUE,"Cover";#N/A,#N/A,TRUE,"Conts";#N/A,#N/A,TRUE,"VOS";#N/A,#N/A,TRUE,"Warrington";#N/A,#N/A,TRUE,"Widnes"}</definedName>
    <definedName name="sdhydfyftuu" localSheetId="10" hidden="1">{#N/A,#N/A,TRUE,"Cover";#N/A,#N/A,TRUE,"Conts";#N/A,#N/A,TRUE,"VOS";#N/A,#N/A,TRUE,"Warrington";#N/A,#N/A,TRUE,"Widnes"}</definedName>
    <definedName name="sdhydfyftuu" localSheetId="12" hidden="1">{#N/A,#N/A,TRUE,"Cover";#N/A,#N/A,TRUE,"Conts";#N/A,#N/A,TRUE,"VOS";#N/A,#N/A,TRUE,"Warrington";#N/A,#N/A,TRUE,"Widnes"}</definedName>
    <definedName name="sdhydfyftuu" localSheetId="5" hidden="1">{#N/A,#N/A,TRUE,"Cover";#N/A,#N/A,TRUE,"Conts";#N/A,#N/A,TRUE,"VOS";#N/A,#N/A,TRUE,"Warrington";#N/A,#N/A,TRUE,"Widnes"}</definedName>
    <definedName name="sdhydfyftuu" localSheetId="6"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0"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5" hidden="1">{#N/A,#N/A,FALSE,"Pricing";#N/A,#N/A,FALSE,"Summary";#N/A,#N/A,FALSE,"CompProd";#N/A,#N/A,FALSE,"CompJobhrs";#N/A,#N/A,FALSE,"Escalation";#N/A,#N/A,FALSE,"Contingency";#N/A,#N/A,FALSE,"GM";#N/A,#N/A,FALSE,"CompWage";#N/A,#N/A,FALSE,"costSum"}</definedName>
    <definedName name="Services2" localSheetId="6"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0" hidden="1">{#N/A,#N/A,TRUE,"Cover";#N/A,#N/A,TRUE,"Conts";#N/A,#N/A,TRUE,"VOS";#N/A,#N/A,TRUE,"Warrington";#N/A,#N/A,TRUE,"Widnes"}</definedName>
    <definedName name="setdydy" localSheetId="7" hidden="1">{#N/A,#N/A,TRUE,"Cover";#N/A,#N/A,TRUE,"Conts";#N/A,#N/A,TRUE,"VOS";#N/A,#N/A,TRUE,"Warrington";#N/A,#N/A,TRUE,"Widnes"}</definedName>
    <definedName name="setdydy" localSheetId="8" hidden="1">{#N/A,#N/A,TRUE,"Cover";#N/A,#N/A,TRUE,"Conts";#N/A,#N/A,TRUE,"VOS";#N/A,#N/A,TRUE,"Warrington";#N/A,#N/A,TRUE,"Widnes"}</definedName>
    <definedName name="setdydy" localSheetId="10" hidden="1">{#N/A,#N/A,TRUE,"Cover";#N/A,#N/A,TRUE,"Conts";#N/A,#N/A,TRUE,"VOS";#N/A,#N/A,TRUE,"Warrington";#N/A,#N/A,TRUE,"Widnes"}</definedName>
    <definedName name="setdydy" localSheetId="12" hidden="1">{#N/A,#N/A,TRUE,"Cover";#N/A,#N/A,TRUE,"Conts";#N/A,#N/A,TRUE,"VOS";#N/A,#N/A,TRUE,"Warrington";#N/A,#N/A,TRUE,"Widnes"}</definedName>
    <definedName name="setdydy" localSheetId="5" hidden="1">{#N/A,#N/A,TRUE,"Cover";#N/A,#N/A,TRUE,"Conts";#N/A,#N/A,TRUE,"VOS";#N/A,#N/A,TRUE,"Warrington";#N/A,#N/A,TRUE,"Widnes"}</definedName>
    <definedName name="setdydy" localSheetId="6" hidden="1">{#N/A,#N/A,TRUE,"Cover";#N/A,#N/A,TRUE,"Conts";#N/A,#N/A,TRUE,"VOS";#N/A,#N/A,TRUE,"Warrington";#N/A,#N/A,TRUE,"Widnes"}</definedName>
    <definedName name="setdydy" hidden="1">{#N/A,#N/A,TRUE,"Cover";#N/A,#N/A,TRUE,"Conts";#N/A,#N/A,TRUE,"VOS";#N/A,#N/A,TRUE,"Warrington";#N/A,#N/A,TRUE,"Widnes"}</definedName>
    <definedName name="Sewer">#REF!</definedName>
    <definedName name="sffff" localSheetId="20"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5" hidden="1">{#N/A,#N/A,FALSE,"SumD";#N/A,#N/A,FALSE,"ElecD";#N/A,#N/A,FALSE,"MechD";#N/A,#N/A,FALSE,"GeotD";#N/A,#N/A,FALSE,"PrcsD";#N/A,#N/A,FALSE,"TunnD";#N/A,#N/A,FALSE,"CivlD";#N/A,#N/A,FALSE,"NtwkD";#N/A,#N/A,FALSE,"EstgD";#N/A,#N/A,FALSE,"PEngD"}</definedName>
    <definedName name="sffff" localSheetId="6"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0" hidden="1">{#N/A,#N/A,TRUE,"Cover";#N/A,#N/A,TRUE,"Conts";#N/A,#N/A,TRUE,"VOS";#N/A,#N/A,TRUE,"Warrington";#N/A,#N/A,TRUE,"Widnes"}</definedName>
    <definedName name="sfhdfj" localSheetId="7" hidden="1">{#N/A,#N/A,TRUE,"Cover";#N/A,#N/A,TRUE,"Conts";#N/A,#N/A,TRUE,"VOS";#N/A,#N/A,TRUE,"Warrington";#N/A,#N/A,TRUE,"Widnes"}</definedName>
    <definedName name="sfhdfj" localSheetId="8" hidden="1">{#N/A,#N/A,TRUE,"Cover";#N/A,#N/A,TRUE,"Conts";#N/A,#N/A,TRUE,"VOS";#N/A,#N/A,TRUE,"Warrington";#N/A,#N/A,TRUE,"Widnes"}</definedName>
    <definedName name="sfhdfj" localSheetId="10" hidden="1">{#N/A,#N/A,TRUE,"Cover";#N/A,#N/A,TRUE,"Conts";#N/A,#N/A,TRUE,"VOS";#N/A,#N/A,TRUE,"Warrington";#N/A,#N/A,TRUE,"Widnes"}</definedName>
    <definedName name="sfhdfj" localSheetId="12" hidden="1">{#N/A,#N/A,TRUE,"Cover";#N/A,#N/A,TRUE,"Conts";#N/A,#N/A,TRUE,"VOS";#N/A,#N/A,TRUE,"Warrington";#N/A,#N/A,TRUE,"Widnes"}</definedName>
    <definedName name="sfhdfj" localSheetId="5" hidden="1">{#N/A,#N/A,TRUE,"Cover";#N/A,#N/A,TRUE,"Conts";#N/A,#N/A,TRUE,"VOS";#N/A,#N/A,TRUE,"Warrington";#N/A,#N/A,TRUE,"Widnes"}</definedName>
    <definedName name="sfhdfj" localSheetId="6" hidden="1">{#N/A,#N/A,TRUE,"Cover";#N/A,#N/A,TRUE,"Conts";#N/A,#N/A,TRUE,"VOS";#N/A,#N/A,TRUE,"Warrington";#N/A,#N/A,TRUE,"Widnes"}</definedName>
    <definedName name="sfhdfj" hidden="1">{#N/A,#N/A,TRUE,"Cover";#N/A,#N/A,TRUE,"Conts";#N/A,#N/A,TRUE,"VOS";#N/A,#N/A,TRUE,"Warrington";#N/A,#N/A,TRUE,"Widnes"}</definedName>
    <definedName name="sgsegegrt" localSheetId="20" hidden="1">{#N/A,#N/A,TRUE,"Cover";#N/A,#N/A,TRUE,"Conts";#N/A,#N/A,TRUE,"VOS";#N/A,#N/A,TRUE,"Warrington";#N/A,#N/A,TRUE,"Widnes"}</definedName>
    <definedName name="sgsegegrt" localSheetId="7" hidden="1">{#N/A,#N/A,TRUE,"Cover";#N/A,#N/A,TRUE,"Conts";#N/A,#N/A,TRUE,"VOS";#N/A,#N/A,TRUE,"Warrington";#N/A,#N/A,TRUE,"Widnes"}</definedName>
    <definedName name="sgsegegrt" localSheetId="8" hidden="1">{#N/A,#N/A,TRUE,"Cover";#N/A,#N/A,TRUE,"Conts";#N/A,#N/A,TRUE,"VOS";#N/A,#N/A,TRUE,"Warrington";#N/A,#N/A,TRUE,"Widnes"}</definedName>
    <definedName name="sgsegegrt" localSheetId="10" hidden="1">{#N/A,#N/A,TRUE,"Cover";#N/A,#N/A,TRUE,"Conts";#N/A,#N/A,TRUE,"VOS";#N/A,#N/A,TRUE,"Warrington";#N/A,#N/A,TRUE,"Widnes"}</definedName>
    <definedName name="sgsegegrt" localSheetId="12" hidden="1">{#N/A,#N/A,TRUE,"Cover";#N/A,#N/A,TRUE,"Conts";#N/A,#N/A,TRUE,"VOS";#N/A,#N/A,TRUE,"Warrington";#N/A,#N/A,TRUE,"Widnes"}</definedName>
    <definedName name="sgsegegrt" localSheetId="5" hidden="1">{#N/A,#N/A,TRUE,"Cover";#N/A,#N/A,TRUE,"Conts";#N/A,#N/A,TRUE,"VOS";#N/A,#N/A,TRUE,"Warrington";#N/A,#N/A,TRUE,"Widnes"}</definedName>
    <definedName name="sgsegegrt" localSheetId="6" hidden="1">{#N/A,#N/A,TRUE,"Cover";#N/A,#N/A,TRUE,"Conts";#N/A,#N/A,TRUE,"VOS";#N/A,#N/A,TRUE,"Warrington";#N/A,#N/A,TRUE,"Widnes"}</definedName>
    <definedName name="sgsegegrt" hidden="1">{#N/A,#N/A,TRUE,"Cover";#N/A,#N/A,TRUE,"Conts";#N/A,#N/A,TRUE,"VOS";#N/A,#N/A,TRUE,"Warrington";#N/A,#N/A,TRUE,"Widnes"}</definedName>
    <definedName name="sgsghju" localSheetId="20" hidden="1">{#N/A,#N/A,TRUE,"Cover";#N/A,#N/A,TRUE,"Conts";#N/A,#N/A,TRUE,"VOS";#N/A,#N/A,TRUE,"Warrington";#N/A,#N/A,TRUE,"Widnes"}</definedName>
    <definedName name="sgsghju" localSheetId="7" hidden="1">{#N/A,#N/A,TRUE,"Cover";#N/A,#N/A,TRUE,"Conts";#N/A,#N/A,TRUE,"VOS";#N/A,#N/A,TRUE,"Warrington";#N/A,#N/A,TRUE,"Widnes"}</definedName>
    <definedName name="sgsghju" localSheetId="8" hidden="1">{#N/A,#N/A,TRUE,"Cover";#N/A,#N/A,TRUE,"Conts";#N/A,#N/A,TRUE,"VOS";#N/A,#N/A,TRUE,"Warrington";#N/A,#N/A,TRUE,"Widnes"}</definedName>
    <definedName name="sgsghju" localSheetId="10" hidden="1">{#N/A,#N/A,TRUE,"Cover";#N/A,#N/A,TRUE,"Conts";#N/A,#N/A,TRUE,"VOS";#N/A,#N/A,TRUE,"Warrington";#N/A,#N/A,TRUE,"Widnes"}</definedName>
    <definedName name="sgsghju" localSheetId="12" hidden="1">{#N/A,#N/A,TRUE,"Cover";#N/A,#N/A,TRUE,"Conts";#N/A,#N/A,TRUE,"VOS";#N/A,#N/A,TRUE,"Warrington";#N/A,#N/A,TRUE,"Widnes"}</definedName>
    <definedName name="sgsghju" localSheetId="5" hidden="1">{#N/A,#N/A,TRUE,"Cover";#N/A,#N/A,TRUE,"Conts";#N/A,#N/A,TRUE,"VOS";#N/A,#N/A,TRUE,"Warrington";#N/A,#N/A,TRUE,"Widnes"}</definedName>
    <definedName name="sgsghju" localSheetId="6" hidden="1">{#N/A,#N/A,TRUE,"Cover";#N/A,#N/A,TRUE,"Conts";#N/A,#N/A,TRUE,"VOS";#N/A,#N/A,TRUE,"Warrington";#N/A,#N/A,TRUE,"Widnes"}</definedName>
    <definedName name="sgsghju" hidden="1">{#N/A,#N/A,TRUE,"Cover";#N/A,#N/A,TRUE,"Conts";#N/A,#N/A,TRUE,"VOS";#N/A,#N/A,TRUE,"Warrington";#N/A,#N/A,TRUE,"Widnes"}</definedName>
    <definedName name="sgsgr" localSheetId="20" hidden="1">{#N/A,#N/A,TRUE,"Cover";#N/A,#N/A,TRUE,"Conts";#N/A,#N/A,TRUE,"VOS";#N/A,#N/A,TRUE,"Warrington";#N/A,#N/A,TRUE,"Widnes"}</definedName>
    <definedName name="sgsgr" localSheetId="7" hidden="1">{#N/A,#N/A,TRUE,"Cover";#N/A,#N/A,TRUE,"Conts";#N/A,#N/A,TRUE,"VOS";#N/A,#N/A,TRUE,"Warrington";#N/A,#N/A,TRUE,"Widnes"}</definedName>
    <definedName name="sgsgr" localSheetId="8" hidden="1">{#N/A,#N/A,TRUE,"Cover";#N/A,#N/A,TRUE,"Conts";#N/A,#N/A,TRUE,"VOS";#N/A,#N/A,TRUE,"Warrington";#N/A,#N/A,TRUE,"Widnes"}</definedName>
    <definedName name="sgsgr" localSheetId="10" hidden="1">{#N/A,#N/A,TRUE,"Cover";#N/A,#N/A,TRUE,"Conts";#N/A,#N/A,TRUE,"VOS";#N/A,#N/A,TRUE,"Warrington";#N/A,#N/A,TRUE,"Widnes"}</definedName>
    <definedName name="sgsgr" localSheetId="12" hidden="1">{#N/A,#N/A,TRUE,"Cover";#N/A,#N/A,TRUE,"Conts";#N/A,#N/A,TRUE,"VOS";#N/A,#N/A,TRUE,"Warrington";#N/A,#N/A,TRUE,"Widnes"}</definedName>
    <definedName name="sgsgr" localSheetId="5" hidden="1">{#N/A,#N/A,TRUE,"Cover";#N/A,#N/A,TRUE,"Conts";#N/A,#N/A,TRUE,"VOS";#N/A,#N/A,TRUE,"Warrington";#N/A,#N/A,TRUE,"Widnes"}</definedName>
    <definedName name="sgsgr" localSheetId="6" hidden="1">{#N/A,#N/A,TRUE,"Cover";#N/A,#N/A,TRUE,"Conts";#N/A,#N/A,TRUE,"VOS";#N/A,#N/A,TRUE,"Warrington";#N/A,#N/A,TRUE,"Widnes"}</definedName>
    <definedName name="sgsgr" hidden="1">{#N/A,#N/A,TRUE,"Cover";#N/A,#N/A,TRUE,"Conts";#N/A,#N/A,TRUE,"VOS";#N/A,#N/A,TRUE,"Warrington";#N/A,#N/A,TRUE,"Widnes"}</definedName>
    <definedName name="sheet" localSheetId="20" hidden="1">{#N/A,#N/A,TRUE,"Cover";#N/A,#N/A,TRUE,"Conts";#N/A,#N/A,TRUE,"VOS";#N/A,#N/A,TRUE,"Warrington";#N/A,#N/A,TRUE,"Widnes"}</definedName>
    <definedName name="sheet" localSheetId="7" hidden="1">{#N/A,#N/A,TRUE,"Cover";#N/A,#N/A,TRUE,"Conts";#N/A,#N/A,TRUE,"VOS";#N/A,#N/A,TRUE,"Warrington";#N/A,#N/A,TRUE,"Widnes"}</definedName>
    <definedName name="sheet" localSheetId="8" hidden="1">{#N/A,#N/A,TRUE,"Cover";#N/A,#N/A,TRUE,"Conts";#N/A,#N/A,TRUE,"VOS";#N/A,#N/A,TRUE,"Warrington";#N/A,#N/A,TRUE,"Widnes"}</definedName>
    <definedName name="sheet" localSheetId="10" hidden="1">{#N/A,#N/A,TRUE,"Cover";#N/A,#N/A,TRUE,"Conts";#N/A,#N/A,TRUE,"VOS";#N/A,#N/A,TRUE,"Warrington";#N/A,#N/A,TRUE,"Widnes"}</definedName>
    <definedName name="sheet" localSheetId="12" hidden="1">{#N/A,#N/A,TRUE,"Cover";#N/A,#N/A,TRUE,"Conts";#N/A,#N/A,TRUE,"VOS";#N/A,#N/A,TRUE,"Warrington";#N/A,#N/A,TRUE,"Widnes"}</definedName>
    <definedName name="sheet" localSheetId="5" hidden="1">{#N/A,#N/A,TRUE,"Cover";#N/A,#N/A,TRUE,"Conts";#N/A,#N/A,TRUE,"VOS";#N/A,#N/A,TRUE,"Warrington";#N/A,#N/A,TRUE,"Widnes"}</definedName>
    <definedName name="sheet" localSheetId="6" hidden="1">{#N/A,#N/A,TRUE,"Cover";#N/A,#N/A,TRUE,"Conts";#N/A,#N/A,TRUE,"VOS";#N/A,#N/A,TRUE,"Warrington";#N/A,#N/A,TRUE,"Widnes"}</definedName>
    <definedName name="sheet" hidden="1">{#N/A,#N/A,TRUE,"Cover";#N/A,#N/A,TRUE,"Conts";#N/A,#N/A,TRUE,"VOS";#N/A,#N/A,TRUE,"Warrington";#N/A,#N/A,TRUE,"Widnes"}</definedName>
    <definedName name="shshgtr" localSheetId="20" hidden="1">{#N/A,#N/A,TRUE,"Cover";#N/A,#N/A,TRUE,"Conts";#N/A,#N/A,TRUE,"VOS";#N/A,#N/A,TRUE,"Warrington";#N/A,#N/A,TRUE,"Widnes"}</definedName>
    <definedName name="shshgtr" localSheetId="7" hidden="1">{#N/A,#N/A,TRUE,"Cover";#N/A,#N/A,TRUE,"Conts";#N/A,#N/A,TRUE,"VOS";#N/A,#N/A,TRUE,"Warrington";#N/A,#N/A,TRUE,"Widnes"}</definedName>
    <definedName name="shshgtr" localSheetId="8" hidden="1">{#N/A,#N/A,TRUE,"Cover";#N/A,#N/A,TRUE,"Conts";#N/A,#N/A,TRUE,"VOS";#N/A,#N/A,TRUE,"Warrington";#N/A,#N/A,TRUE,"Widnes"}</definedName>
    <definedName name="shshgtr" localSheetId="10" hidden="1">{#N/A,#N/A,TRUE,"Cover";#N/A,#N/A,TRUE,"Conts";#N/A,#N/A,TRUE,"VOS";#N/A,#N/A,TRUE,"Warrington";#N/A,#N/A,TRUE,"Widnes"}</definedName>
    <definedName name="shshgtr" localSheetId="12" hidden="1">{#N/A,#N/A,TRUE,"Cover";#N/A,#N/A,TRUE,"Conts";#N/A,#N/A,TRUE,"VOS";#N/A,#N/A,TRUE,"Warrington";#N/A,#N/A,TRUE,"Widnes"}</definedName>
    <definedName name="shshgtr" localSheetId="5" hidden="1">{#N/A,#N/A,TRUE,"Cover";#N/A,#N/A,TRUE,"Conts";#N/A,#N/A,TRUE,"VOS";#N/A,#N/A,TRUE,"Warrington";#N/A,#N/A,TRUE,"Widnes"}</definedName>
    <definedName name="shshgtr" localSheetId="6"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7">#REF!</definedName>
    <definedName name="Specific_Category" localSheetId="13">#REF!</definedName>
    <definedName name="Specific_Category" localSheetId="5">#REF!</definedName>
    <definedName name="Specific_Category" localSheetId="3">#REF!</definedName>
    <definedName name="Specific_Category">#REF!</definedName>
    <definedName name="srhrh" localSheetId="20" hidden="1">{#N/A,#N/A,TRUE,"Cover";#N/A,#N/A,TRUE,"Conts";#N/A,#N/A,TRUE,"VOS";#N/A,#N/A,TRUE,"Warrington";#N/A,#N/A,TRUE,"Widnes"}</definedName>
    <definedName name="srhrh" localSheetId="7" hidden="1">{#N/A,#N/A,TRUE,"Cover";#N/A,#N/A,TRUE,"Conts";#N/A,#N/A,TRUE,"VOS";#N/A,#N/A,TRUE,"Warrington";#N/A,#N/A,TRUE,"Widnes"}</definedName>
    <definedName name="srhrh" localSheetId="8" hidden="1">{#N/A,#N/A,TRUE,"Cover";#N/A,#N/A,TRUE,"Conts";#N/A,#N/A,TRUE,"VOS";#N/A,#N/A,TRUE,"Warrington";#N/A,#N/A,TRUE,"Widnes"}</definedName>
    <definedName name="srhrh" localSheetId="10" hidden="1">{#N/A,#N/A,TRUE,"Cover";#N/A,#N/A,TRUE,"Conts";#N/A,#N/A,TRUE,"VOS";#N/A,#N/A,TRUE,"Warrington";#N/A,#N/A,TRUE,"Widnes"}</definedName>
    <definedName name="srhrh" localSheetId="12" hidden="1">{#N/A,#N/A,TRUE,"Cover";#N/A,#N/A,TRUE,"Conts";#N/A,#N/A,TRUE,"VOS";#N/A,#N/A,TRUE,"Warrington";#N/A,#N/A,TRUE,"Widnes"}</definedName>
    <definedName name="srhrh" localSheetId="5" hidden="1">{#N/A,#N/A,TRUE,"Cover";#N/A,#N/A,TRUE,"Conts";#N/A,#N/A,TRUE,"VOS";#N/A,#N/A,TRUE,"Warrington";#N/A,#N/A,TRUE,"Widnes"}</definedName>
    <definedName name="srhrh" localSheetId="6" hidden="1">{#N/A,#N/A,TRUE,"Cover";#N/A,#N/A,TRUE,"Conts";#N/A,#N/A,TRUE,"VOS";#N/A,#N/A,TRUE,"Warrington";#N/A,#N/A,TRUE,"Widnes"}</definedName>
    <definedName name="srhrh" hidden="1">{#N/A,#N/A,TRUE,"Cover";#N/A,#N/A,TRUE,"Conts";#N/A,#N/A,TRUE,"VOS";#N/A,#N/A,TRUE,"Warrington";#N/A,#N/A,TRUE,"Widnes"}</definedName>
    <definedName name="srsetrthgfh" localSheetId="20" hidden="1">{#N/A,#N/A,TRUE,"Cover";#N/A,#N/A,TRUE,"Conts";#N/A,#N/A,TRUE,"VOS";#N/A,#N/A,TRUE,"Warrington";#N/A,#N/A,TRUE,"Widnes"}</definedName>
    <definedName name="srsetrthgfh" localSheetId="7" hidden="1">{#N/A,#N/A,TRUE,"Cover";#N/A,#N/A,TRUE,"Conts";#N/A,#N/A,TRUE,"VOS";#N/A,#N/A,TRUE,"Warrington";#N/A,#N/A,TRUE,"Widnes"}</definedName>
    <definedName name="srsetrthgfh" localSheetId="8" hidden="1">{#N/A,#N/A,TRUE,"Cover";#N/A,#N/A,TRUE,"Conts";#N/A,#N/A,TRUE,"VOS";#N/A,#N/A,TRUE,"Warrington";#N/A,#N/A,TRUE,"Widnes"}</definedName>
    <definedName name="srsetrthgfh" localSheetId="10" hidden="1">{#N/A,#N/A,TRUE,"Cover";#N/A,#N/A,TRUE,"Conts";#N/A,#N/A,TRUE,"VOS";#N/A,#N/A,TRUE,"Warrington";#N/A,#N/A,TRUE,"Widnes"}</definedName>
    <definedName name="srsetrthgfh" localSheetId="12" hidden="1">{#N/A,#N/A,TRUE,"Cover";#N/A,#N/A,TRUE,"Conts";#N/A,#N/A,TRUE,"VOS";#N/A,#N/A,TRUE,"Warrington";#N/A,#N/A,TRUE,"Widnes"}</definedName>
    <definedName name="srsetrthgfh" localSheetId="5" hidden="1">{#N/A,#N/A,TRUE,"Cover";#N/A,#N/A,TRUE,"Conts";#N/A,#N/A,TRUE,"VOS";#N/A,#N/A,TRUE,"Warrington";#N/A,#N/A,TRUE,"Widnes"}</definedName>
    <definedName name="srsetrthgfh" localSheetId="6" hidden="1">{#N/A,#N/A,TRUE,"Cover";#N/A,#N/A,TRUE,"Conts";#N/A,#N/A,TRUE,"VOS";#N/A,#N/A,TRUE,"Warrington";#N/A,#N/A,TRUE,"Widnes"}</definedName>
    <definedName name="srsetrthgfh" hidden="1">{#N/A,#N/A,TRUE,"Cover";#N/A,#N/A,TRUE,"Conts";#N/A,#N/A,TRUE,"VOS";#N/A,#N/A,TRUE,"Warrington";#N/A,#N/A,TRUE,"Widnes"}</definedName>
    <definedName name="srsretr" localSheetId="20" hidden="1">{#N/A,#N/A,TRUE,"Cover";#N/A,#N/A,TRUE,"Conts";#N/A,#N/A,TRUE,"VOS";#N/A,#N/A,TRUE,"Warrington";#N/A,#N/A,TRUE,"Widnes"}</definedName>
    <definedName name="srsretr" localSheetId="7" hidden="1">{#N/A,#N/A,TRUE,"Cover";#N/A,#N/A,TRUE,"Conts";#N/A,#N/A,TRUE,"VOS";#N/A,#N/A,TRUE,"Warrington";#N/A,#N/A,TRUE,"Widnes"}</definedName>
    <definedName name="srsretr" localSheetId="8" hidden="1">{#N/A,#N/A,TRUE,"Cover";#N/A,#N/A,TRUE,"Conts";#N/A,#N/A,TRUE,"VOS";#N/A,#N/A,TRUE,"Warrington";#N/A,#N/A,TRUE,"Widnes"}</definedName>
    <definedName name="srsretr" localSheetId="10" hidden="1">{#N/A,#N/A,TRUE,"Cover";#N/A,#N/A,TRUE,"Conts";#N/A,#N/A,TRUE,"VOS";#N/A,#N/A,TRUE,"Warrington";#N/A,#N/A,TRUE,"Widnes"}</definedName>
    <definedName name="srsretr" localSheetId="12" hidden="1">{#N/A,#N/A,TRUE,"Cover";#N/A,#N/A,TRUE,"Conts";#N/A,#N/A,TRUE,"VOS";#N/A,#N/A,TRUE,"Warrington";#N/A,#N/A,TRUE,"Widnes"}</definedName>
    <definedName name="srsretr" localSheetId="5" hidden="1">{#N/A,#N/A,TRUE,"Cover";#N/A,#N/A,TRUE,"Conts";#N/A,#N/A,TRUE,"VOS";#N/A,#N/A,TRUE,"Warrington";#N/A,#N/A,TRUE,"Widnes"}</definedName>
    <definedName name="srsretr" localSheetId="6" hidden="1">{#N/A,#N/A,TRUE,"Cover";#N/A,#N/A,TRUE,"Conts";#N/A,#N/A,TRUE,"VOS";#N/A,#N/A,TRUE,"Warrington";#N/A,#N/A,TRUE,"Widnes"}</definedName>
    <definedName name="srsretr" hidden="1">{#N/A,#N/A,TRUE,"Cover";#N/A,#N/A,TRUE,"Conts";#N/A,#N/A,TRUE,"VOS";#N/A,#N/A,TRUE,"Warrington";#N/A,#N/A,TRUE,"Widnes"}</definedName>
    <definedName name="sryeysr" localSheetId="20" hidden="1">{#N/A,#N/A,TRUE,"Cover";#N/A,#N/A,TRUE,"Conts";#N/A,#N/A,TRUE,"VOS";#N/A,#N/A,TRUE,"Warrington";#N/A,#N/A,TRUE,"Widnes"}</definedName>
    <definedName name="sryeysr" localSheetId="7" hidden="1">{#N/A,#N/A,TRUE,"Cover";#N/A,#N/A,TRUE,"Conts";#N/A,#N/A,TRUE,"VOS";#N/A,#N/A,TRUE,"Warrington";#N/A,#N/A,TRUE,"Widnes"}</definedName>
    <definedName name="sryeysr" localSheetId="8" hidden="1">{#N/A,#N/A,TRUE,"Cover";#N/A,#N/A,TRUE,"Conts";#N/A,#N/A,TRUE,"VOS";#N/A,#N/A,TRUE,"Warrington";#N/A,#N/A,TRUE,"Widnes"}</definedName>
    <definedName name="sryeysr" localSheetId="10" hidden="1">{#N/A,#N/A,TRUE,"Cover";#N/A,#N/A,TRUE,"Conts";#N/A,#N/A,TRUE,"VOS";#N/A,#N/A,TRUE,"Warrington";#N/A,#N/A,TRUE,"Widnes"}</definedName>
    <definedName name="sryeysr" localSheetId="12" hidden="1">{#N/A,#N/A,TRUE,"Cover";#N/A,#N/A,TRUE,"Conts";#N/A,#N/A,TRUE,"VOS";#N/A,#N/A,TRUE,"Warrington";#N/A,#N/A,TRUE,"Widnes"}</definedName>
    <definedName name="sryeysr" localSheetId="5" hidden="1">{#N/A,#N/A,TRUE,"Cover";#N/A,#N/A,TRUE,"Conts";#N/A,#N/A,TRUE,"VOS";#N/A,#N/A,TRUE,"Warrington";#N/A,#N/A,TRUE,"Widnes"}</definedName>
    <definedName name="sryeysr" localSheetId="6" hidden="1">{#N/A,#N/A,TRUE,"Cover";#N/A,#N/A,TRUE,"Conts";#N/A,#N/A,TRUE,"VOS";#N/A,#N/A,TRUE,"Warrington";#N/A,#N/A,TRUE,"Widnes"}</definedName>
    <definedName name="sryeysr" hidden="1">{#N/A,#N/A,TRUE,"Cover";#N/A,#N/A,TRUE,"Conts";#N/A,#N/A,TRUE,"VOS";#N/A,#N/A,TRUE,"Warrington";#N/A,#N/A,TRUE,"Widnes"}</definedName>
    <definedName name="ssshhh" localSheetId="20"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5" hidden="1">{#N/A,#N/A,FALSE,"SumG";#N/A,#N/A,FALSE,"ElecG";#N/A,#N/A,FALSE,"MechG";#N/A,#N/A,FALSE,"GeotG";#N/A,#N/A,FALSE,"PrcsG";#N/A,#N/A,FALSE,"TunnG";#N/A,#N/A,FALSE,"CivlG";#N/A,#N/A,FALSE,"NtwkG";#N/A,#N/A,FALSE,"EstgG";#N/A,#N/A,FALSE,"PEngG"}</definedName>
    <definedName name="ssshhh" localSheetId="6"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'[11]Build-up'!#REF!</definedName>
    <definedName name="start" localSheetId="10">#REF!</definedName>
    <definedName name="start">#REF!</definedName>
    <definedName name="Status">[9]Lookups!$C$2:$C$3</definedName>
    <definedName name="steps" localSheetId="20"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5" hidden="1">{#N/A,#N/A,FALSE,"C3";#N/A,#N/A,FALSE,"D2-17";#N/A,#N/A,FALSE,"C2-17";#N/A,#N/A,FALSE,"C2-CIVIL";#N/A,#N/A,FALSE,"D1-C1 contract";#N/A,#N/A,FALSE,"D1-CIVIL";#N/A,#N/A,FALSE,"C1 hourly";#N/A,#N/A,FALSE,"C1 contract";#N/A,#N/A,FALSE,"D1-C1 hourly"}</definedName>
    <definedName name="steps" localSheetId="6"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#REF!</definedName>
    <definedName name="stormwater_pipe_network">'[12]Stormwater Pipe Network'!$D$13:$F$1575</definedName>
    <definedName name="stryt5u8h87" localSheetId="20" hidden="1">{#N/A,#N/A,TRUE,"Cover";#N/A,#N/A,TRUE,"Conts";#N/A,#N/A,TRUE,"VOS";#N/A,#N/A,TRUE,"Warrington";#N/A,#N/A,TRUE,"Widnes"}</definedName>
    <definedName name="stryt5u8h87" localSheetId="7" hidden="1">{#N/A,#N/A,TRUE,"Cover";#N/A,#N/A,TRUE,"Conts";#N/A,#N/A,TRUE,"VOS";#N/A,#N/A,TRUE,"Warrington";#N/A,#N/A,TRUE,"Widnes"}</definedName>
    <definedName name="stryt5u8h87" localSheetId="8" hidden="1">{#N/A,#N/A,TRUE,"Cover";#N/A,#N/A,TRUE,"Conts";#N/A,#N/A,TRUE,"VOS";#N/A,#N/A,TRUE,"Warrington";#N/A,#N/A,TRUE,"Widnes"}</definedName>
    <definedName name="stryt5u8h87" localSheetId="10" hidden="1">{#N/A,#N/A,TRUE,"Cover";#N/A,#N/A,TRUE,"Conts";#N/A,#N/A,TRUE,"VOS";#N/A,#N/A,TRUE,"Warrington";#N/A,#N/A,TRUE,"Widnes"}</definedName>
    <definedName name="stryt5u8h87" localSheetId="12" hidden="1">{#N/A,#N/A,TRUE,"Cover";#N/A,#N/A,TRUE,"Conts";#N/A,#N/A,TRUE,"VOS";#N/A,#N/A,TRUE,"Warrington";#N/A,#N/A,TRUE,"Widnes"}</definedName>
    <definedName name="stryt5u8h87" localSheetId="5" hidden="1">{#N/A,#N/A,TRUE,"Cover";#N/A,#N/A,TRUE,"Conts";#N/A,#N/A,TRUE,"VOS";#N/A,#N/A,TRUE,"Warrington";#N/A,#N/A,TRUE,"Widnes"}</definedName>
    <definedName name="stryt5u8h87" localSheetId="6"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'[11]Build-up'!#REF!</definedName>
    <definedName name="sum6b" localSheetId="10">#REF!</definedName>
    <definedName name="sum6b">#REF!</definedName>
    <definedName name="sum6C" localSheetId="10">#REF!</definedName>
    <definedName name="sum6C">#REF!</definedName>
    <definedName name="summary" localSheetId="10">#REF!</definedName>
    <definedName name="summary">#REF!</definedName>
    <definedName name="swsdfa" localSheetId="20" hidden="1">{#N/A,#N/A,TRUE,"Cover";#N/A,#N/A,TRUE,"Conts";#N/A,#N/A,TRUE,"VOS";#N/A,#N/A,TRUE,"Warrington";#N/A,#N/A,TRUE,"Widnes"}</definedName>
    <definedName name="swsdfa" localSheetId="7" hidden="1">{#N/A,#N/A,TRUE,"Cover";#N/A,#N/A,TRUE,"Conts";#N/A,#N/A,TRUE,"VOS";#N/A,#N/A,TRUE,"Warrington";#N/A,#N/A,TRUE,"Widnes"}</definedName>
    <definedName name="swsdfa" localSheetId="8" hidden="1">{#N/A,#N/A,TRUE,"Cover";#N/A,#N/A,TRUE,"Conts";#N/A,#N/A,TRUE,"VOS";#N/A,#N/A,TRUE,"Warrington";#N/A,#N/A,TRUE,"Widnes"}</definedName>
    <definedName name="swsdfa" localSheetId="10" hidden="1">{#N/A,#N/A,TRUE,"Cover";#N/A,#N/A,TRUE,"Conts";#N/A,#N/A,TRUE,"VOS";#N/A,#N/A,TRUE,"Warrington";#N/A,#N/A,TRUE,"Widnes"}</definedName>
    <definedName name="swsdfa" localSheetId="12" hidden="1">{#N/A,#N/A,TRUE,"Cover";#N/A,#N/A,TRUE,"Conts";#N/A,#N/A,TRUE,"VOS";#N/A,#N/A,TRUE,"Warrington";#N/A,#N/A,TRUE,"Widnes"}</definedName>
    <definedName name="swsdfa" localSheetId="5" hidden="1">{#N/A,#N/A,TRUE,"Cover";#N/A,#N/A,TRUE,"Conts";#N/A,#N/A,TRUE,"VOS";#N/A,#N/A,TRUE,"Warrington";#N/A,#N/A,TRUE,"Widnes"}</definedName>
    <definedName name="swsdfa" localSheetId="6" hidden="1">{#N/A,#N/A,TRUE,"Cover";#N/A,#N/A,TRUE,"Conts";#N/A,#N/A,TRUE,"VOS";#N/A,#N/A,TRUE,"Warrington";#N/A,#N/A,TRUE,"Widnes"}</definedName>
    <definedName name="swsdfa" hidden="1">{#N/A,#N/A,TRUE,"Cover";#N/A,#N/A,TRUE,"Conts";#N/A,#N/A,TRUE,"VOS";#N/A,#N/A,TRUE,"Warrington";#N/A,#N/A,TRUE,"Widnes"}</definedName>
    <definedName name="syu" localSheetId="20" hidden="1">{#N/A,#N/A,TRUE,"Cover";#N/A,#N/A,TRUE,"Conts";#N/A,#N/A,TRUE,"VOS";#N/A,#N/A,TRUE,"Warrington";#N/A,#N/A,TRUE,"Widnes"}</definedName>
    <definedName name="syu" localSheetId="7" hidden="1">{#N/A,#N/A,TRUE,"Cover";#N/A,#N/A,TRUE,"Conts";#N/A,#N/A,TRUE,"VOS";#N/A,#N/A,TRUE,"Warrington";#N/A,#N/A,TRUE,"Widnes"}</definedName>
    <definedName name="syu" localSheetId="8" hidden="1">{#N/A,#N/A,TRUE,"Cover";#N/A,#N/A,TRUE,"Conts";#N/A,#N/A,TRUE,"VOS";#N/A,#N/A,TRUE,"Warrington";#N/A,#N/A,TRUE,"Widnes"}</definedName>
    <definedName name="syu" localSheetId="10" hidden="1">{#N/A,#N/A,TRUE,"Cover";#N/A,#N/A,TRUE,"Conts";#N/A,#N/A,TRUE,"VOS";#N/A,#N/A,TRUE,"Warrington";#N/A,#N/A,TRUE,"Widnes"}</definedName>
    <definedName name="syu" localSheetId="12" hidden="1">{#N/A,#N/A,TRUE,"Cover";#N/A,#N/A,TRUE,"Conts";#N/A,#N/A,TRUE,"VOS";#N/A,#N/A,TRUE,"Warrington";#N/A,#N/A,TRUE,"Widnes"}</definedName>
    <definedName name="syu" localSheetId="5" hidden="1">{#N/A,#N/A,TRUE,"Cover";#N/A,#N/A,TRUE,"Conts";#N/A,#N/A,TRUE,"VOS";#N/A,#N/A,TRUE,"Warrington";#N/A,#N/A,TRUE,"Widnes"}</definedName>
    <definedName name="syu" localSheetId="6" hidden="1">{#N/A,#N/A,TRUE,"Cover";#N/A,#N/A,TRUE,"Conts";#N/A,#N/A,TRUE,"VOS";#N/A,#N/A,TRUE,"Warrington";#N/A,#N/A,TRUE,"Widnes"}</definedName>
    <definedName name="syu" hidden="1">{#N/A,#N/A,TRUE,"Cover";#N/A,#N/A,TRUE,"Conts";#N/A,#N/A,TRUE,"VOS";#N/A,#N/A,TRUE,"Warrington";#N/A,#N/A,TRUE,"Widnes"}</definedName>
    <definedName name="test" localSheetId="20"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5" hidden="1">{#N/A,#N/A,FALSE,"Pricing";#N/A,#N/A,FALSE,"Summary";#N/A,#N/A,FALSE,"CompProd";#N/A,#N/A,FALSE,"CompJobhrs";#N/A,#N/A,FALSE,"Escalation";#N/A,#N/A,FALSE,"Contingency";#N/A,#N/A,FALSE,"GM";#N/A,#N/A,FALSE,"CompWage";#N/A,#N/A,FALSE,"costSum"}</definedName>
    <definedName name="test" localSheetId="6"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0" hidden="1">{#N/A,#N/A,TRUE,"Cover";#N/A,#N/A,TRUE,"Conts";#N/A,#N/A,TRUE,"VOS";#N/A,#N/A,TRUE,"Warrington";#N/A,#N/A,TRUE,"Widnes"}</definedName>
    <definedName name="thwghrt" localSheetId="7" hidden="1">{#N/A,#N/A,TRUE,"Cover";#N/A,#N/A,TRUE,"Conts";#N/A,#N/A,TRUE,"VOS";#N/A,#N/A,TRUE,"Warrington";#N/A,#N/A,TRUE,"Widnes"}</definedName>
    <definedName name="thwghrt" localSheetId="8" hidden="1">{#N/A,#N/A,TRUE,"Cover";#N/A,#N/A,TRUE,"Conts";#N/A,#N/A,TRUE,"VOS";#N/A,#N/A,TRUE,"Warrington";#N/A,#N/A,TRUE,"Widnes"}</definedName>
    <definedName name="thwghrt" localSheetId="10" hidden="1">{#N/A,#N/A,TRUE,"Cover";#N/A,#N/A,TRUE,"Conts";#N/A,#N/A,TRUE,"VOS";#N/A,#N/A,TRUE,"Warrington";#N/A,#N/A,TRUE,"Widnes"}</definedName>
    <definedName name="thwghrt" localSheetId="12" hidden="1">{#N/A,#N/A,TRUE,"Cover";#N/A,#N/A,TRUE,"Conts";#N/A,#N/A,TRUE,"VOS";#N/A,#N/A,TRUE,"Warrington";#N/A,#N/A,TRUE,"Widnes"}</definedName>
    <definedName name="thwghrt" localSheetId="5" hidden="1">{#N/A,#N/A,TRUE,"Cover";#N/A,#N/A,TRUE,"Conts";#N/A,#N/A,TRUE,"VOS";#N/A,#N/A,TRUE,"Warrington";#N/A,#N/A,TRUE,"Widnes"}</definedName>
    <definedName name="thwghrt" localSheetId="6" hidden="1">{#N/A,#N/A,TRUE,"Cover";#N/A,#N/A,TRUE,"Conts";#N/A,#N/A,TRUE,"VOS";#N/A,#N/A,TRUE,"Warrington";#N/A,#N/A,TRUE,"Widnes"}</definedName>
    <definedName name="thwghrt" hidden="1">{#N/A,#N/A,TRUE,"Cover";#N/A,#N/A,TRUE,"Conts";#N/A,#N/A,TRUE,"VOS";#N/A,#N/A,TRUE,"Warrington";#N/A,#N/A,TRUE,"Widnes"}</definedName>
    <definedName name="TITLE">[7]WorkBreakDown!#REF!</definedName>
    <definedName name="Total" localSheetId="10">#REF!</definedName>
    <definedName name="Total">#REF!</definedName>
    <definedName name="total_net_rent_for_cashflow">'[8]Net rent analysis'!$J$190:$X$191</definedName>
    <definedName name="TP">'[19]TENDER PROG.'!$A$1:$P$17</definedName>
    <definedName name="trbnuomi" localSheetId="20" hidden="1">{#N/A,#N/A,TRUE,"Cover";#N/A,#N/A,TRUE,"Conts";#N/A,#N/A,TRUE,"VOS";#N/A,#N/A,TRUE,"Warrington";#N/A,#N/A,TRUE,"Widnes"}</definedName>
    <definedName name="trbnuomi" localSheetId="7" hidden="1">{#N/A,#N/A,TRUE,"Cover";#N/A,#N/A,TRUE,"Conts";#N/A,#N/A,TRUE,"VOS";#N/A,#N/A,TRUE,"Warrington";#N/A,#N/A,TRUE,"Widnes"}</definedName>
    <definedName name="trbnuomi" localSheetId="8" hidden="1">{#N/A,#N/A,TRUE,"Cover";#N/A,#N/A,TRUE,"Conts";#N/A,#N/A,TRUE,"VOS";#N/A,#N/A,TRUE,"Warrington";#N/A,#N/A,TRUE,"Widnes"}</definedName>
    <definedName name="trbnuomi" localSheetId="10" hidden="1">{#N/A,#N/A,TRUE,"Cover";#N/A,#N/A,TRUE,"Conts";#N/A,#N/A,TRUE,"VOS";#N/A,#N/A,TRUE,"Warrington";#N/A,#N/A,TRUE,"Widnes"}</definedName>
    <definedName name="trbnuomi" localSheetId="12" hidden="1">{#N/A,#N/A,TRUE,"Cover";#N/A,#N/A,TRUE,"Conts";#N/A,#N/A,TRUE,"VOS";#N/A,#N/A,TRUE,"Warrington";#N/A,#N/A,TRUE,"Widnes"}</definedName>
    <definedName name="trbnuomi" localSheetId="5" hidden="1">{#N/A,#N/A,TRUE,"Cover";#N/A,#N/A,TRUE,"Conts";#N/A,#N/A,TRUE,"VOS";#N/A,#N/A,TRUE,"Warrington";#N/A,#N/A,TRUE,"Widnes"}</definedName>
    <definedName name="trbnuomi" localSheetId="6" hidden="1">{#N/A,#N/A,TRUE,"Cover";#N/A,#N/A,TRUE,"Conts";#N/A,#N/A,TRUE,"VOS";#N/A,#N/A,TRUE,"Warrington";#N/A,#N/A,TRUE,"Widnes"}</definedName>
    <definedName name="trbnuomi" hidden="1">{#N/A,#N/A,TRUE,"Cover";#N/A,#N/A,TRUE,"Conts";#N/A,#N/A,TRUE,"VOS";#N/A,#N/A,TRUE,"Warrington";#N/A,#N/A,TRUE,"Widnes"}</definedName>
    <definedName name="trgr" localSheetId="20" hidden="1">{#N/A,#N/A,TRUE,"Cover";#N/A,#N/A,TRUE,"Conts";#N/A,#N/A,TRUE,"VOS";#N/A,#N/A,TRUE,"Warrington";#N/A,#N/A,TRUE,"Widnes"}</definedName>
    <definedName name="trgr" localSheetId="7" hidden="1">{#N/A,#N/A,TRUE,"Cover";#N/A,#N/A,TRUE,"Conts";#N/A,#N/A,TRUE,"VOS";#N/A,#N/A,TRUE,"Warrington";#N/A,#N/A,TRUE,"Widnes"}</definedName>
    <definedName name="trgr" localSheetId="8" hidden="1">{#N/A,#N/A,TRUE,"Cover";#N/A,#N/A,TRUE,"Conts";#N/A,#N/A,TRUE,"VOS";#N/A,#N/A,TRUE,"Warrington";#N/A,#N/A,TRUE,"Widnes"}</definedName>
    <definedName name="trgr" localSheetId="10" hidden="1">{#N/A,#N/A,TRUE,"Cover";#N/A,#N/A,TRUE,"Conts";#N/A,#N/A,TRUE,"VOS";#N/A,#N/A,TRUE,"Warrington";#N/A,#N/A,TRUE,"Widnes"}</definedName>
    <definedName name="trgr" localSheetId="12" hidden="1">{#N/A,#N/A,TRUE,"Cover";#N/A,#N/A,TRUE,"Conts";#N/A,#N/A,TRUE,"VOS";#N/A,#N/A,TRUE,"Warrington";#N/A,#N/A,TRUE,"Widnes"}</definedName>
    <definedName name="trgr" localSheetId="5" hidden="1">{#N/A,#N/A,TRUE,"Cover";#N/A,#N/A,TRUE,"Conts";#N/A,#N/A,TRUE,"VOS";#N/A,#N/A,TRUE,"Warrington";#N/A,#N/A,TRUE,"Widnes"}</definedName>
    <definedName name="trgr" localSheetId="6" hidden="1">{#N/A,#N/A,TRUE,"Cover";#N/A,#N/A,TRUE,"Conts";#N/A,#N/A,TRUE,"VOS";#N/A,#N/A,TRUE,"Warrington";#N/A,#N/A,TRUE,"Widnes"}</definedName>
    <definedName name="trgr" hidden="1">{#N/A,#N/A,TRUE,"Cover";#N/A,#N/A,TRUE,"Conts";#N/A,#N/A,TRUE,"VOS";#N/A,#N/A,TRUE,"Warrington";#N/A,#N/A,TRUE,"Widnes"}</definedName>
    <definedName name="trhe" localSheetId="20" hidden="1">{#N/A,#N/A,TRUE,"Cover";#N/A,#N/A,TRUE,"Conts";#N/A,#N/A,TRUE,"VOS";#N/A,#N/A,TRUE,"Warrington";#N/A,#N/A,TRUE,"Widnes"}</definedName>
    <definedName name="trhe" localSheetId="7" hidden="1">{#N/A,#N/A,TRUE,"Cover";#N/A,#N/A,TRUE,"Conts";#N/A,#N/A,TRUE,"VOS";#N/A,#N/A,TRUE,"Warrington";#N/A,#N/A,TRUE,"Widnes"}</definedName>
    <definedName name="trhe" localSheetId="8" hidden="1">{#N/A,#N/A,TRUE,"Cover";#N/A,#N/A,TRUE,"Conts";#N/A,#N/A,TRUE,"VOS";#N/A,#N/A,TRUE,"Warrington";#N/A,#N/A,TRUE,"Widnes"}</definedName>
    <definedName name="trhe" localSheetId="10" hidden="1">{#N/A,#N/A,TRUE,"Cover";#N/A,#N/A,TRUE,"Conts";#N/A,#N/A,TRUE,"VOS";#N/A,#N/A,TRUE,"Warrington";#N/A,#N/A,TRUE,"Widnes"}</definedName>
    <definedName name="trhe" localSheetId="12" hidden="1">{#N/A,#N/A,TRUE,"Cover";#N/A,#N/A,TRUE,"Conts";#N/A,#N/A,TRUE,"VOS";#N/A,#N/A,TRUE,"Warrington";#N/A,#N/A,TRUE,"Widnes"}</definedName>
    <definedName name="trhe" localSheetId="5" hidden="1">{#N/A,#N/A,TRUE,"Cover";#N/A,#N/A,TRUE,"Conts";#N/A,#N/A,TRUE,"VOS";#N/A,#N/A,TRUE,"Warrington";#N/A,#N/A,TRUE,"Widnes"}</definedName>
    <definedName name="trhe" localSheetId="6" hidden="1">{#N/A,#N/A,TRUE,"Cover";#N/A,#N/A,TRUE,"Conts";#N/A,#N/A,TRUE,"VOS";#N/A,#N/A,TRUE,"Warrington";#N/A,#N/A,TRUE,"Widnes"}</definedName>
    <definedName name="trhe" hidden="1">{#N/A,#N/A,TRUE,"Cover";#N/A,#N/A,TRUE,"Conts";#N/A,#N/A,TRUE,"VOS";#N/A,#N/A,TRUE,"Warrington";#N/A,#N/A,TRUE,"Widnes"}</definedName>
    <definedName name="trhsh" localSheetId="20" hidden="1">{#N/A,#N/A,TRUE,"Cover";#N/A,#N/A,TRUE,"Conts";#N/A,#N/A,TRUE,"VOS";#N/A,#N/A,TRUE,"Warrington";#N/A,#N/A,TRUE,"Widnes"}</definedName>
    <definedName name="trhsh" localSheetId="7" hidden="1">{#N/A,#N/A,TRUE,"Cover";#N/A,#N/A,TRUE,"Conts";#N/A,#N/A,TRUE,"VOS";#N/A,#N/A,TRUE,"Warrington";#N/A,#N/A,TRUE,"Widnes"}</definedName>
    <definedName name="trhsh" localSheetId="8" hidden="1">{#N/A,#N/A,TRUE,"Cover";#N/A,#N/A,TRUE,"Conts";#N/A,#N/A,TRUE,"VOS";#N/A,#N/A,TRUE,"Warrington";#N/A,#N/A,TRUE,"Widnes"}</definedName>
    <definedName name="trhsh" localSheetId="10" hidden="1">{#N/A,#N/A,TRUE,"Cover";#N/A,#N/A,TRUE,"Conts";#N/A,#N/A,TRUE,"VOS";#N/A,#N/A,TRUE,"Warrington";#N/A,#N/A,TRUE,"Widnes"}</definedName>
    <definedName name="trhsh" localSheetId="12" hidden="1">{#N/A,#N/A,TRUE,"Cover";#N/A,#N/A,TRUE,"Conts";#N/A,#N/A,TRUE,"VOS";#N/A,#N/A,TRUE,"Warrington";#N/A,#N/A,TRUE,"Widnes"}</definedName>
    <definedName name="trhsh" localSheetId="5" hidden="1">{#N/A,#N/A,TRUE,"Cover";#N/A,#N/A,TRUE,"Conts";#N/A,#N/A,TRUE,"VOS";#N/A,#N/A,TRUE,"Warrington";#N/A,#N/A,TRUE,"Widnes"}</definedName>
    <definedName name="trhsh" localSheetId="6" hidden="1">{#N/A,#N/A,TRUE,"Cover";#N/A,#N/A,TRUE,"Conts";#N/A,#N/A,TRUE,"VOS";#N/A,#N/A,TRUE,"Warrington";#N/A,#N/A,TRUE,"Widnes"}</definedName>
    <definedName name="trhsh" hidden="1">{#N/A,#N/A,TRUE,"Cover";#N/A,#N/A,TRUE,"Conts";#N/A,#N/A,TRUE,"VOS";#N/A,#N/A,TRUE,"Warrington";#N/A,#N/A,TRUE,"Widnes"}</definedName>
    <definedName name="trhsw" localSheetId="20" hidden="1">{#N/A,#N/A,TRUE,"Cover";#N/A,#N/A,TRUE,"Conts";#N/A,#N/A,TRUE,"VOS";#N/A,#N/A,TRUE,"Warrington";#N/A,#N/A,TRUE,"Widnes"}</definedName>
    <definedName name="trhsw" localSheetId="7" hidden="1">{#N/A,#N/A,TRUE,"Cover";#N/A,#N/A,TRUE,"Conts";#N/A,#N/A,TRUE,"VOS";#N/A,#N/A,TRUE,"Warrington";#N/A,#N/A,TRUE,"Widnes"}</definedName>
    <definedName name="trhsw" localSheetId="8" hidden="1">{#N/A,#N/A,TRUE,"Cover";#N/A,#N/A,TRUE,"Conts";#N/A,#N/A,TRUE,"VOS";#N/A,#N/A,TRUE,"Warrington";#N/A,#N/A,TRUE,"Widnes"}</definedName>
    <definedName name="trhsw" localSheetId="10" hidden="1">{#N/A,#N/A,TRUE,"Cover";#N/A,#N/A,TRUE,"Conts";#N/A,#N/A,TRUE,"VOS";#N/A,#N/A,TRUE,"Warrington";#N/A,#N/A,TRUE,"Widnes"}</definedName>
    <definedName name="trhsw" localSheetId="12" hidden="1">{#N/A,#N/A,TRUE,"Cover";#N/A,#N/A,TRUE,"Conts";#N/A,#N/A,TRUE,"VOS";#N/A,#N/A,TRUE,"Warrington";#N/A,#N/A,TRUE,"Widnes"}</definedName>
    <definedName name="trhsw" localSheetId="5" hidden="1">{#N/A,#N/A,TRUE,"Cover";#N/A,#N/A,TRUE,"Conts";#N/A,#N/A,TRUE,"VOS";#N/A,#N/A,TRUE,"Warrington";#N/A,#N/A,TRUE,"Widnes"}</definedName>
    <definedName name="trhsw" localSheetId="6"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0" hidden="1">{#N/A,#N/A,TRUE,"Cover";#N/A,#N/A,TRUE,"Conts";#N/A,#N/A,TRUE,"VOS";#N/A,#N/A,TRUE,"Warrington";#N/A,#N/A,TRUE,"Widnes"}</definedName>
    <definedName name="tui" localSheetId="7" hidden="1">{#N/A,#N/A,TRUE,"Cover";#N/A,#N/A,TRUE,"Conts";#N/A,#N/A,TRUE,"VOS";#N/A,#N/A,TRUE,"Warrington";#N/A,#N/A,TRUE,"Widnes"}</definedName>
    <definedName name="tui" localSheetId="8" hidden="1">{#N/A,#N/A,TRUE,"Cover";#N/A,#N/A,TRUE,"Conts";#N/A,#N/A,TRUE,"VOS";#N/A,#N/A,TRUE,"Warrington";#N/A,#N/A,TRUE,"Widnes"}</definedName>
    <definedName name="tui" localSheetId="10" hidden="1">{#N/A,#N/A,TRUE,"Cover";#N/A,#N/A,TRUE,"Conts";#N/A,#N/A,TRUE,"VOS";#N/A,#N/A,TRUE,"Warrington";#N/A,#N/A,TRUE,"Widnes"}</definedName>
    <definedName name="tui" localSheetId="12" hidden="1">{#N/A,#N/A,TRUE,"Cover";#N/A,#N/A,TRUE,"Conts";#N/A,#N/A,TRUE,"VOS";#N/A,#N/A,TRUE,"Warrington";#N/A,#N/A,TRUE,"Widnes"}</definedName>
    <definedName name="tui" localSheetId="5" hidden="1">{#N/A,#N/A,TRUE,"Cover";#N/A,#N/A,TRUE,"Conts";#N/A,#N/A,TRUE,"VOS";#N/A,#N/A,TRUE,"Warrington";#N/A,#N/A,TRUE,"Widnes"}</definedName>
    <definedName name="tui" localSheetId="6" hidden="1">{#N/A,#N/A,TRUE,"Cover";#N/A,#N/A,TRUE,"Conts";#N/A,#N/A,TRUE,"VOS";#N/A,#N/A,TRUE,"Warrington";#N/A,#N/A,TRUE,"Widnes"}</definedName>
    <definedName name="tui" hidden="1">{#N/A,#N/A,TRUE,"Cover";#N/A,#N/A,TRUE,"Conts";#N/A,#N/A,TRUE,"VOS";#N/A,#N/A,TRUE,"Warrington";#N/A,#N/A,TRUE,"Widnes"}</definedName>
    <definedName name="tuite" localSheetId="20" hidden="1">{#N/A,#N/A,TRUE,"Cover";#N/A,#N/A,TRUE,"Conts";#N/A,#N/A,TRUE,"VOS";#N/A,#N/A,TRUE,"Warrington";#N/A,#N/A,TRUE,"Widnes"}</definedName>
    <definedName name="tuite" localSheetId="7" hidden="1">{#N/A,#N/A,TRUE,"Cover";#N/A,#N/A,TRUE,"Conts";#N/A,#N/A,TRUE,"VOS";#N/A,#N/A,TRUE,"Warrington";#N/A,#N/A,TRUE,"Widnes"}</definedName>
    <definedName name="tuite" localSheetId="8" hidden="1">{#N/A,#N/A,TRUE,"Cover";#N/A,#N/A,TRUE,"Conts";#N/A,#N/A,TRUE,"VOS";#N/A,#N/A,TRUE,"Warrington";#N/A,#N/A,TRUE,"Widnes"}</definedName>
    <definedName name="tuite" localSheetId="10" hidden="1">{#N/A,#N/A,TRUE,"Cover";#N/A,#N/A,TRUE,"Conts";#N/A,#N/A,TRUE,"VOS";#N/A,#N/A,TRUE,"Warrington";#N/A,#N/A,TRUE,"Widnes"}</definedName>
    <definedName name="tuite" localSheetId="12" hidden="1">{#N/A,#N/A,TRUE,"Cover";#N/A,#N/A,TRUE,"Conts";#N/A,#N/A,TRUE,"VOS";#N/A,#N/A,TRUE,"Warrington";#N/A,#N/A,TRUE,"Widnes"}</definedName>
    <definedName name="tuite" localSheetId="5" hidden="1">{#N/A,#N/A,TRUE,"Cover";#N/A,#N/A,TRUE,"Conts";#N/A,#N/A,TRUE,"VOS";#N/A,#N/A,TRUE,"Warrington";#N/A,#N/A,TRUE,"Widnes"}</definedName>
    <definedName name="tuite" localSheetId="6" hidden="1">{#N/A,#N/A,TRUE,"Cover";#N/A,#N/A,TRUE,"Conts";#N/A,#N/A,TRUE,"VOS";#N/A,#N/A,TRUE,"Warrington";#N/A,#N/A,TRUE,"Widnes"}</definedName>
    <definedName name="tuite" hidden="1">{#N/A,#N/A,TRUE,"Cover";#N/A,#N/A,TRUE,"Conts";#N/A,#N/A,TRUE,"VOS";#N/A,#N/A,TRUE,"Warrington";#N/A,#N/A,TRUE,"Widnes"}</definedName>
    <definedName name="tvtyiuoujl" localSheetId="20" hidden="1">{#N/A,#N/A,TRUE,"Cover";#N/A,#N/A,TRUE,"Conts";#N/A,#N/A,TRUE,"VOS";#N/A,#N/A,TRUE,"Warrington";#N/A,#N/A,TRUE,"Widnes"}</definedName>
    <definedName name="tvtyiuoujl" localSheetId="7" hidden="1">{#N/A,#N/A,TRUE,"Cover";#N/A,#N/A,TRUE,"Conts";#N/A,#N/A,TRUE,"VOS";#N/A,#N/A,TRUE,"Warrington";#N/A,#N/A,TRUE,"Widnes"}</definedName>
    <definedName name="tvtyiuoujl" localSheetId="8" hidden="1">{#N/A,#N/A,TRUE,"Cover";#N/A,#N/A,TRUE,"Conts";#N/A,#N/A,TRUE,"VOS";#N/A,#N/A,TRUE,"Warrington";#N/A,#N/A,TRUE,"Widnes"}</definedName>
    <definedName name="tvtyiuoujl" localSheetId="10" hidden="1">{#N/A,#N/A,TRUE,"Cover";#N/A,#N/A,TRUE,"Conts";#N/A,#N/A,TRUE,"VOS";#N/A,#N/A,TRUE,"Warrington";#N/A,#N/A,TRUE,"Widnes"}</definedName>
    <definedName name="tvtyiuoujl" localSheetId="12" hidden="1">{#N/A,#N/A,TRUE,"Cover";#N/A,#N/A,TRUE,"Conts";#N/A,#N/A,TRUE,"VOS";#N/A,#N/A,TRUE,"Warrington";#N/A,#N/A,TRUE,"Widnes"}</definedName>
    <definedName name="tvtyiuoujl" localSheetId="5" hidden="1">{#N/A,#N/A,TRUE,"Cover";#N/A,#N/A,TRUE,"Conts";#N/A,#N/A,TRUE,"VOS";#N/A,#N/A,TRUE,"Warrington";#N/A,#N/A,TRUE,"Widnes"}</definedName>
    <definedName name="tvtyiuoujl" localSheetId="6" hidden="1">{#N/A,#N/A,TRUE,"Cover";#N/A,#N/A,TRUE,"Conts";#N/A,#N/A,TRUE,"VOS";#N/A,#N/A,TRUE,"Warrington";#N/A,#N/A,TRUE,"Widnes"}</definedName>
    <definedName name="tvtyiuoujl" hidden="1">{#N/A,#N/A,TRUE,"Cover";#N/A,#N/A,TRUE,"Conts";#N/A,#N/A,TRUE,"VOS";#N/A,#N/A,TRUE,"Warrington";#N/A,#N/A,TRUE,"Widnes"}</definedName>
    <definedName name="ty" localSheetId="20" hidden="1">{#N/A,#N/A,TRUE,"Cover";#N/A,#N/A,TRUE,"Conts";#N/A,#N/A,TRUE,"VOS";#N/A,#N/A,TRUE,"Warrington";#N/A,#N/A,TRUE,"Widnes"}</definedName>
    <definedName name="ty" localSheetId="7" hidden="1">{#N/A,#N/A,TRUE,"Cover";#N/A,#N/A,TRUE,"Conts";#N/A,#N/A,TRUE,"VOS";#N/A,#N/A,TRUE,"Warrington";#N/A,#N/A,TRUE,"Widnes"}</definedName>
    <definedName name="ty" localSheetId="8" hidden="1">{#N/A,#N/A,TRUE,"Cover";#N/A,#N/A,TRUE,"Conts";#N/A,#N/A,TRUE,"VOS";#N/A,#N/A,TRUE,"Warrington";#N/A,#N/A,TRUE,"Widnes"}</definedName>
    <definedName name="ty" localSheetId="10" hidden="1">{#N/A,#N/A,TRUE,"Cover";#N/A,#N/A,TRUE,"Conts";#N/A,#N/A,TRUE,"VOS";#N/A,#N/A,TRUE,"Warrington";#N/A,#N/A,TRUE,"Widnes"}</definedName>
    <definedName name="ty" localSheetId="12" hidden="1">{#N/A,#N/A,TRUE,"Cover";#N/A,#N/A,TRUE,"Conts";#N/A,#N/A,TRUE,"VOS";#N/A,#N/A,TRUE,"Warrington";#N/A,#N/A,TRUE,"Widnes"}</definedName>
    <definedName name="ty" localSheetId="5" hidden="1">{#N/A,#N/A,TRUE,"Cover";#N/A,#N/A,TRUE,"Conts";#N/A,#N/A,TRUE,"VOS";#N/A,#N/A,TRUE,"Warrington";#N/A,#N/A,TRUE,"Widnes"}</definedName>
    <definedName name="ty" localSheetId="6"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7">[9]Lookups!#REF!</definedName>
    <definedName name="Type_of_Incident" localSheetId="13">[9]Lookups!#REF!</definedName>
    <definedName name="Type_of_Incident" localSheetId="5">[9]Lookups!#REF!</definedName>
    <definedName name="Type_of_Incident" localSheetId="3">[9]Lookups!#REF!</definedName>
    <definedName name="Type_of_Incident">[9]Lookups!#REF!</definedName>
    <definedName name="Type_of_Inspection" localSheetId="7">#REF!</definedName>
    <definedName name="Type_of_Inspection" localSheetId="13">#REF!</definedName>
    <definedName name="Type_of_Inspection" localSheetId="5">#REF!</definedName>
    <definedName name="Type_of_Inspection" localSheetId="3">#REF!</definedName>
    <definedName name="Type_of_Inspection">#REF!</definedName>
    <definedName name="TypeOfFinish">'[29]CESMM3 class'!$B$19:$B$20</definedName>
    <definedName name="TypeOfPipes">'[12]CESMM3 class'!$B$7:$B$14</definedName>
    <definedName name="tyutri" localSheetId="20" hidden="1">{#N/A,#N/A,TRUE,"Cover";#N/A,#N/A,TRUE,"Conts";#N/A,#N/A,TRUE,"VOS";#N/A,#N/A,TRUE,"Warrington";#N/A,#N/A,TRUE,"Widnes"}</definedName>
    <definedName name="tyutri" localSheetId="7" hidden="1">{#N/A,#N/A,TRUE,"Cover";#N/A,#N/A,TRUE,"Conts";#N/A,#N/A,TRUE,"VOS";#N/A,#N/A,TRUE,"Warrington";#N/A,#N/A,TRUE,"Widnes"}</definedName>
    <definedName name="tyutri" localSheetId="8" hidden="1">{#N/A,#N/A,TRUE,"Cover";#N/A,#N/A,TRUE,"Conts";#N/A,#N/A,TRUE,"VOS";#N/A,#N/A,TRUE,"Warrington";#N/A,#N/A,TRUE,"Widnes"}</definedName>
    <definedName name="tyutri" localSheetId="10" hidden="1">{#N/A,#N/A,TRUE,"Cover";#N/A,#N/A,TRUE,"Conts";#N/A,#N/A,TRUE,"VOS";#N/A,#N/A,TRUE,"Warrington";#N/A,#N/A,TRUE,"Widnes"}</definedName>
    <definedName name="tyutri" localSheetId="12" hidden="1">{#N/A,#N/A,TRUE,"Cover";#N/A,#N/A,TRUE,"Conts";#N/A,#N/A,TRUE,"VOS";#N/A,#N/A,TRUE,"Warrington";#N/A,#N/A,TRUE,"Widnes"}</definedName>
    <definedName name="tyutri" localSheetId="5" hidden="1">{#N/A,#N/A,TRUE,"Cover";#N/A,#N/A,TRUE,"Conts";#N/A,#N/A,TRUE,"VOS";#N/A,#N/A,TRUE,"Warrington";#N/A,#N/A,TRUE,"Widnes"}</definedName>
    <definedName name="tyutri" localSheetId="6" hidden="1">{#N/A,#N/A,TRUE,"Cover";#N/A,#N/A,TRUE,"Conts";#N/A,#N/A,TRUE,"VOS";#N/A,#N/A,TRUE,"Warrington";#N/A,#N/A,TRUE,"Widnes"}</definedName>
    <definedName name="tyutri" hidden="1">{#N/A,#N/A,TRUE,"Cover";#N/A,#N/A,TRUE,"Conts";#N/A,#N/A,TRUE,"VOS";#N/A,#N/A,TRUE,"Warrington";#N/A,#N/A,TRUE,"Widnes"}</definedName>
    <definedName name="u" localSheetId="20" hidden="1">{#N/A,#N/A,TRUE,"Cover";#N/A,#N/A,TRUE,"Conts";#N/A,#N/A,TRUE,"VOS";#N/A,#N/A,TRUE,"Warrington";#N/A,#N/A,TRUE,"Widnes"}</definedName>
    <definedName name="u" localSheetId="7" hidden="1">{#N/A,#N/A,TRUE,"Cover";#N/A,#N/A,TRUE,"Conts";#N/A,#N/A,TRUE,"VOS";#N/A,#N/A,TRUE,"Warrington";#N/A,#N/A,TRUE,"Widnes"}</definedName>
    <definedName name="u" localSheetId="8" hidden="1">{#N/A,#N/A,TRUE,"Cover";#N/A,#N/A,TRUE,"Conts";#N/A,#N/A,TRUE,"VOS";#N/A,#N/A,TRUE,"Warrington";#N/A,#N/A,TRUE,"Widnes"}</definedName>
    <definedName name="u" localSheetId="10" hidden="1">{#N/A,#N/A,TRUE,"Cover";#N/A,#N/A,TRUE,"Conts";#N/A,#N/A,TRUE,"VOS";#N/A,#N/A,TRUE,"Warrington";#N/A,#N/A,TRUE,"Widnes"}</definedName>
    <definedName name="u" localSheetId="12" hidden="1">{#N/A,#N/A,TRUE,"Cover";#N/A,#N/A,TRUE,"Conts";#N/A,#N/A,TRUE,"VOS";#N/A,#N/A,TRUE,"Warrington";#N/A,#N/A,TRUE,"Widnes"}</definedName>
    <definedName name="u" localSheetId="5" hidden="1">{#N/A,#N/A,TRUE,"Cover";#N/A,#N/A,TRUE,"Conts";#N/A,#N/A,TRUE,"VOS";#N/A,#N/A,TRUE,"Warrington";#N/A,#N/A,TRUE,"Widnes"}</definedName>
    <definedName name="u" localSheetId="6" hidden="1">{#N/A,#N/A,TRUE,"Cover";#N/A,#N/A,TRUE,"Conts";#N/A,#N/A,TRUE,"VOS";#N/A,#N/A,TRUE,"Warrington";#N/A,#N/A,TRUE,"Widnes"}</definedName>
    <definedName name="u" hidden="1">{#N/A,#N/A,TRUE,"Cover";#N/A,#N/A,TRUE,"Conts";#N/A,#N/A,TRUE,"VOS";#N/A,#N/A,TRUE,"Warrington";#N/A,#N/A,TRUE,"Widnes"}</definedName>
    <definedName name="uhhtrytrs" localSheetId="20" hidden="1">{#N/A,#N/A,TRUE,"Cover";#N/A,#N/A,TRUE,"Conts";#N/A,#N/A,TRUE,"VOS";#N/A,#N/A,TRUE,"Warrington";#N/A,#N/A,TRUE,"Widnes"}</definedName>
    <definedName name="uhhtrytrs" localSheetId="7" hidden="1">{#N/A,#N/A,TRUE,"Cover";#N/A,#N/A,TRUE,"Conts";#N/A,#N/A,TRUE,"VOS";#N/A,#N/A,TRUE,"Warrington";#N/A,#N/A,TRUE,"Widnes"}</definedName>
    <definedName name="uhhtrytrs" localSheetId="8" hidden="1">{#N/A,#N/A,TRUE,"Cover";#N/A,#N/A,TRUE,"Conts";#N/A,#N/A,TRUE,"VOS";#N/A,#N/A,TRUE,"Warrington";#N/A,#N/A,TRUE,"Widnes"}</definedName>
    <definedName name="uhhtrytrs" localSheetId="10" hidden="1">{#N/A,#N/A,TRUE,"Cover";#N/A,#N/A,TRUE,"Conts";#N/A,#N/A,TRUE,"VOS";#N/A,#N/A,TRUE,"Warrington";#N/A,#N/A,TRUE,"Widnes"}</definedName>
    <definedName name="uhhtrytrs" localSheetId="12" hidden="1">{#N/A,#N/A,TRUE,"Cover";#N/A,#N/A,TRUE,"Conts";#N/A,#N/A,TRUE,"VOS";#N/A,#N/A,TRUE,"Warrington";#N/A,#N/A,TRUE,"Widnes"}</definedName>
    <definedName name="uhhtrytrs" localSheetId="5" hidden="1">{#N/A,#N/A,TRUE,"Cover";#N/A,#N/A,TRUE,"Conts";#N/A,#N/A,TRUE,"VOS";#N/A,#N/A,TRUE,"Warrington";#N/A,#N/A,TRUE,"Widnes"}</definedName>
    <definedName name="uhhtrytrs" localSheetId="6" hidden="1">{#N/A,#N/A,TRUE,"Cover";#N/A,#N/A,TRUE,"Conts";#N/A,#N/A,TRUE,"VOS";#N/A,#N/A,TRUE,"Warrington";#N/A,#N/A,TRUE,"Widnes"}</definedName>
    <definedName name="uhhtrytrs" hidden="1">{#N/A,#N/A,TRUE,"Cover";#N/A,#N/A,TRUE,"Conts";#N/A,#N/A,TRUE,"VOS";#N/A,#N/A,TRUE,"Warrington";#N/A,#N/A,TRUE,"Widnes"}</definedName>
    <definedName name="ui" localSheetId="20" hidden="1">{#N/A,#N/A,TRUE,"Cover";#N/A,#N/A,TRUE,"Conts";#N/A,#N/A,TRUE,"VOS";#N/A,#N/A,TRUE,"Warrington";#N/A,#N/A,TRUE,"Widnes"}</definedName>
    <definedName name="ui" localSheetId="7" hidden="1">{#N/A,#N/A,TRUE,"Cover";#N/A,#N/A,TRUE,"Conts";#N/A,#N/A,TRUE,"VOS";#N/A,#N/A,TRUE,"Warrington";#N/A,#N/A,TRUE,"Widnes"}</definedName>
    <definedName name="ui" localSheetId="8" hidden="1">{#N/A,#N/A,TRUE,"Cover";#N/A,#N/A,TRUE,"Conts";#N/A,#N/A,TRUE,"VOS";#N/A,#N/A,TRUE,"Warrington";#N/A,#N/A,TRUE,"Widnes"}</definedName>
    <definedName name="ui" localSheetId="10" hidden="1">{#N/A,#N/A,TRUE,"Cover";#N/A,#N/A,TRUE,"Conts";#N/A,#N/A,TRUE,"VOS";#N/A,#N/A,TRUE,"Warrington";#N/A,#N/A,TRUE,"Widnes"}</definedName>
    <definedName name="ui" localSheetId="12" hidden="1">{#N/A,#N/A,TRUE,"Cover";#N/A,#N/A,TRUE,"Conts";#N/A,#N/A,TRUE,"VOS";#N/A,#N/A,TRUE,"Warrington";#N/A,#N/A,TRUE,"Widnes"}</definedName>
    <definedName name="ui" localSheetId="5" hidden="1">{#N/A,#N/A,TRUE,"Cover";#N/A,#N/A,TRUE,"Conts";#N/A,#N/A,TRUE,"VOS";#N/A,#N/A,TRUE,"Warrington";#N/A,#N/A,TRUE,"Widnes"}</definedName>
    <definedName name="ui" localSheetId="6" hidden="1">{#N/A,#N/A,TRUE,"Cover";#N/A,#N/A,TRUE,"Conts";#N/A,#N/A,TRUE,"VOS";#N/A,#N/A,TRUE,"Warrington";#N/A,#N/A,TRUE,"Widnes"}</definedName>
    <definedName name="ui" hidden="1">{#N/A,#N/A,TRUE,"Cover";#N/A,#N/A,TRUE,"Conts";#N/A,#N/A,TRUE,"VOS";#N/A,#N/A,TRUE,"Warrington";#N/A,#N/A,TRUE,"Widnes"}</definedName>
    <definedName name="uih" localSheetId="20" hidden="1">{#N/A,#N/A,TRUE,"Cover";#N/A,#N/A,TRUE,"Conts";#N/A,#N/A,TRUE,"VOS";#N/A,#N/A,TRUE,"Warrington";#N/A,#N/A,TRUE,"Widnes"}</definedName>
    <definedName name="uih" localSheetId="7" hidden="1">{#N/A,#N/A,TRUE,"Cover";#N/A,#N/A,TRUE,"Conts";#N/A,#N/A,TRUE,"VOS";#N/A,#N/A,TRUE,"Warrington";#N/A,#N/A,TRUE,"Widnes"}</definedName>
    <definedName name="uih" localSheetId="8" hidden="1">{#N/A,#N/A,TRUE,"Cover";#N/A,#N/A,TRUE,"Conts";#N/A,#N/A,TRUE,"VOS";#N/A,#N/A,TRUE,"Warrington";#N/A,#N/A,TRUE,"Widnes"}</definedName>
    <definedName name="uih" localSheetId="10" hidden="1">{#N/A,#N/A,TRUE,"Cover";#N/A,#N/A,TRUE,"Conts";#N/A,#N/A,TRUE,"VOS";#N/A,#N/A,TRUE,"Warrington";#N/A,#N/A,TRUE,"Widnes"}</definedName>
    <definedName name="uih" localSheetId="12" hidden="1">{#N/A,#N/A,TRUE,"Cover";#N/A,#N/A,TRUE,"Conts";#N/A,#N/A,TRUE,"VOS";#N/A,#N/A,TRUE,"Warrington";#N/A,#N/A,TRUE,"Widnes"}</definedName>
    <definedName name="uih" localSheetId="5" hidden="1">{#N/A,#N/A,TRUE,"Cover";#N/A,#N/A,TRUE,"Conts";#N/A,#N/A,TRUE,"VOS";#N/A,#N/A,TRUE,"Warrington";#N/A,#N/A,TRUE,"Widnes"}</definedName>
    <definedName name="uih" localSheetId="6" hidden="1">{#N/A,#N/A,TRUE,"Cover";#N/A,#N/A,TRUE,"Conts";#N/A,#N/A,TRUE,"VOS";#N/A,#N/A,TRUE,"Warrington";#N/A,#N/A,TRUE,"Widnes"}</definedName>
    <definedName name="uih" hidden="1">{#N/A,#N/A,TRUE,"Cover";#N/A,#N/A,TRUE,"Conts";#N/A,#N/A,TRUE,"VOS";#N/A,#N/A,TRUE,"Warrington";#N/A,#N/A,TRUE,"Widnes"}</definedName>
    <definedName name="uit" localSheetId="20" hidden="1">{#N/A,#N/A,TRUE,"Cover";#N/A,#N/A,TRUE,"Conts";#N/A,#N/A,TRUE,"VOS";#N/A,#N/A,TRUE,"Warrington";#N/A,#N/A,TRUE,"Widnes"}</definedName>
    <definedName name="uit" localSheetId="7" hidden="1">{#N/A,#N/A,TRUE,"Cover";#N/A,#N/A,TRUE,"Conts";#N/A,#N/A,TRUE,"VOS";#N/A,#N/A,TRUE,"Warrington";#N/A,#N/A,TRUE,"Widnes"}</definedName>
    <definedName name="uit" localSheetId="8" hidden="1">{#N/A,#N/A,TRUE,"Cover";#N/A,#N/A,TRUE,"Conts";#N/A,#N/A,TRUE,"VOS";#N/A,#N/A,TRUE,"Warrington";#N/A,#N/A,TRUE,"Widnes"}</definedName>
    <definedName name="uit" localSheetId="10" hidden="1">{#N/A,#N/A,TRUE,"Cover";#N/A,#N/A,TRUE,"Conts";#N/A,#N/A,TRUE,"VOS";#N/A,#N/A,TRUE,"Warrington";#N/A,#N/A,TRUE,"Widnes"}</definedName>
    <definedName name="uit" localSheetId="12" hidden="1">{#N/A,#N/A,TRUE,"Cover";#N/A,#N/A,TRUE,"Conts";#N/A,#N/A,TRUE,"VOS";#N/A,#N/A,TRUE,"Warrington";#N/A,#N/A,TRUE,"Widnes"}</definedName>
    <definedName name="uit" localSheetId="5" hidden="1">{#N/A,#N/A,TRUE,"Cover";#N/A,#N/A,TRUE,"Conts";#N/A,#N/A,TRUE,"VOS";#N/A,#N/A,TRUE,"Warrington";#N/A,#N/A,TRUE,"Widnes"}</definedName>
    <definedName name="uit" localSheetId="6" hidden="1">{#N/A,#N/A,TRUE,"Cover";#N/A,#N/A,TRUE,"Conts";#N/A,#N/A,TRUE,"VOS";#N/A,#N/A,TRUE,"Warrington";#N/A,#N/A,TRUE,"Widnes"}</definedName>
    <definedName name="uit" hidden="1">{#N/A,#N/A,TRUE,"Cover";#N/A,#N/A,TRUE,"Conts";#N/A,#N/A,TRUE,"VOS";#N/A,#N/A,TRUE,"Warrington";#N/A,#N/A,TRUE,"Widnes"}</definedName>
    <definedName name="uiuif" localSheetId="20" hidden="1">{#N/A,#N/A,TRUE,"Cover";#N/A,#N/A,TRUE,"Conts";#N/A,#N/A,TRUE,"VOS";#N/A,#N/A,TRUE,"Warrington";#N/A,#N/A,TRUE,"Widnes"}</definedName>
    <definedName name="uiuif" localSheetId="7" hidden="1">{#N/A,#N/A,TRUE,"Cover";#N/A,#N/A,TRUE,"Conts";#N/A,#N/A,TRUE,"VOS";#N/A,#N/A,TRUE,"Warrington";#N/A,#N/A,TRUE,"Widnes"}</definedName>
    <definedName name="uiuif" localSheetId="8" hidden="1">{#N/A,#N/A,TRUE,"Cover";#N/A,#N/A,TRUE,"Conts";#N/A,#N/A,TRUE,"VOS";#N/A,#N/A,TRUE,"Warrington";#N/A,#N/A,TRUE,"Widnes"}</definedName>
    <definedName name="uiuif" localSheetId="10" hidden="1">{#N/A,#N/A,TRUE,"Cover";#N/A,#N/A,TRUE,"Conts";#N/A,#N/A,TRUE,"VOS";#N/A,#N/A,TRUE,"Warrington";#N/A,#N/A,TRUE,"Widnes"}</definedName>
    <definedName name="uiuif" localSheetId="12" hidden="1">{#N/A,#N/A,TRUE,"Cover";#N/A,#N/A,TRUE,"Conts";#N/A,#N/A,TRUE,"VOS";#N/A,#N/A,TRUE,"Warrington";#N/A,#N/A,TRUE,"Widnes"}</definedName>
    <definedName name="uiuif" localSheetId="5" hidden="1">{#N/A,#N/A,TRUE,"Cover";#N/A,#N/A,TRUE,"Conts";#N/A,#N/A,TRUE,"VOS";#N/A,#N/A,TRUE,"Warrington";#N/A,#N/A,TRUE,"Widnes"}</definedName>
    <definedName name="uiuif" localSheetId="6" hidden="1">{#N/A,#N/A,TRUE,"Cover";#N/A,#N/A,TRUE,"Conts";#N/A,#N/A,TRUE,"VOS";#N/A,#N/A,TRUE,"Warrington";#N/A,#N/A,TRUE,"Widnes"}</definedName>
    <definedName name="uiuif" hidden="1">{#N/A,#N/A,TRUE,"Cover";#N/A,#N/A,TRUE,"Conts";#N/A,#N/A,TRUE,"VOS";#N/A,#N/A,TRUE,"Warrington";#N/A,#N/A,TRUE,"Widnes"}</definedName>
    <definedName name="uiy" localSheetId="20" hidden="1">{#N/A,#N/A,TRUE,"Cover";#N/A,#N/A,TRUE,"Conts";#N/A,#N/A,TRUE,"VOS";#N/A,#N/A,TRUE,"Warrington";#N/A,#N/A,TRUE,"Widnes"}</definedName>
    <definedName name="uiy" localSheetId="7" hidden="1">{#N/A,#N/A,TRUE,"Cover";#N/A,#N/A,TRUE,"Conts";#N/A,#N/A,TRUE,"VOS";#N/A,#N/A,TRUE,"Warrington";#N/A,#N/A,TRUE,"Widnes"}</definedName>
    <definedName name="uiy" localSheetId="8" hidden="1">{#N/A,#N/A,TRUE,"Cover";#N/A,#N/A,TRUE,"Conts";#N/A,#N/A,TRUE,"VOS";#N/A,#N/A,TRUE,"Warrington";#N/A,#N/A,TRUE,"Widnes"}</definedName>
    <definedName name="uiy" localSheetId="10" hidden="1">{#N/A,#N/A,TRUE,"Cover";#N/A,#N/A,TRUE,"Conts";#N/A,#N/A,TRUE,"VOS";#N/A,#N/A,TRUE,"Warrington";#N/A,#N/A,TRUE,"Widnes"}</definedName>
    <definedName name="uiy" localSheetId="12" hidden="1">{#N/A,#N/A,TRUE,"Cover";#N/A,#N/A,TRUE,"Conts";#N/A,#N/A,TRUE,"VOS";#N/A,#N/A,TRUE,"Warrington";#N/A,#N/A,TRUE,"Widnes"}</definedName>
    <definedName name="uiy" localSheetId="5" hidden="1">{#N/A,#N/A,TRUE,"Cover";#N/A,#N/A,TRUE,"Conts";#N/A,#N/A,TRUE,"VOS";#N/A,#N/A,TRUE,"Warrington";#N/A,#N/A,TRUE,"Widnes"}</definedName>
    <definedName name="uiy" localSheetId="6" hidden="1">{#N/A,#N/A,TRUE,"Cover";#N/A,#N/A,TRUE,"Conts";#N/A,#N/A,TRUE,"VOS";#N/A,#N/A,TRUE,"Warrington";#N/A,#N/A,TRUE,"Widnes"}</definedName>
    <definedName name="uiy" hidden="1">{#N/A,#N/A,TRUE,"Cover";#N/A,#N/A,TRUE,"Conts";#N/A,#N/A,TRUE,"VOS";#N/A,#N/A,TRUE,"Warrington";#N/A,#N/A,TRUE,"Widnes"}</definedName>
    <definedName name="uiyuitii" localSheetId="20" hidden="1">{#N/A,#N/A,TRUE,"Cover";#N/A,#N/A,TRUE,"Conts";#N/A,#N/A,TRUE,"VOS";#N/A,#N/A,TRUE,"Warrington";#N/A,#N/A,TRUE,"Widnes"}</definedName>
    <definedName name="uiyuitii" localSheetId="7" hidden="1">{#N/A,#N/A,TRUE,"Cover";#N/A,#N/A,TRUE,"Conts";#N/A,#N/A,TRUE,"VOS";#N/A,#N/A,TRUE,"Warrington";#N/A,#N/A,TRUE,"Widnes"}</definedName>
    <definedName name="uiyuitii" localSheetId="8" hidden="1">{#N/A,#N/A,TRUE,"Cover";#N/A,#N/A,TRUE,"Conts";#N/A,#N/A,TRUE,"VOS";#N/A,#N/A,TRUE,"Warrington";#N/A,#N/A,TRUE,"Widnes"}</definedName>
    <definedName name="uiyuitii" localSheetId="10" hidden="1">{#N/A,#N/A,TRUE,"Cover";#N/A,#N/A,TRUE,"Conts";#N/A,#N/A,TRUE,"VOS";#N/A,#N/A,TRUE,"Warrington";#N/A,#N/A,TRUE,"Widnes"}</definedName>
    <definedName name="uiyuitii" localSheetId="12" hidden="1">{#N/A,#N/A,TRUE,"Cover";#N/A,#N/A,TRUE,"Conts";#N/A,#N/A,TRUE,"VOS";#N/A,#N/A,TRUE,"Warrington";#N/A,#N/A,TRUE,"Widnes"}</definedName>
    <definedName name="uiyuitii" localSheetId="5" hidden="1">{#N/A,#N/A,TRUE,"Cover";#N/A,#N/A,TRUE,"Conts";#N/A,#N/A,TRUE,"VOS";#N/A,#N/A,TRUE,"Warrington";#N/A,#N/A,TRUE,"Widnes"}</definedName>
    <definedName name="uiyuitii" localSheetId="6" hidden="1">{#N/A,#N/A,TRUE,"Cover";#N/A,#N/A,TRUE,"Conts";#N/A,#N/A,TRUE,"VOS";#N/A,#N/A,TRUE,"Warrington";#N/A,#N/A,TRUE,"Widnes"}</definedName>
    <definedName name="uiyuitii" hidden="1">{#N/A,#N/A,TRUE,"Cover";#N/A,#N/A,TRUE,"Conts";#N/A,#N/A,TRUE,"VOS";#N/A,#N/A,TRUE,"Warrington";#N/A,#N/A,TRUE,"Widnes"}</definedName>
    <definedName name="uj" localSheetId="20"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5" hidden="1">{#N/A,#N/A,FALSE,"SumG";#N/A,#N/A,FALSE,"ElecG";#N/A,#N/A,FALSE,"MechG";#N/A,#N/A,FALSE,"GeotG";#N/A,#N/A,FALSE,"PrcsG";#N/A,#N/A,FALSE,"TunnG";#N/A,#N/A,FALSE,"CivlG";#N/A,#N/A,FALSE,"NtwkG";#N/A,#N/A,FALSE,"EstgG";#N/A,#N/A,FALSE,"PEngG"}</definedName>
    <definedName name="uj" localSheetId="6"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0" hidden="1">{#N/A,#N/A,TRUE,"Cover";#N/A,#N/A,TRUE,"Conts";#N/A,#N/A,TRUE,"VOS";#N/A,#N/A,TRUE,"Warrington";#N/A,#N/A,TRUE,"Widnes"}</definedName>
    <definedName name="ulppuipui" localSheetId="7" hidden="1">{#N/A,#N/A,TRUE,"Cover";#N/A,#N/A,TRUE,"Conts";#N/A,#N/A,TRUE,"VOS";#N/A,#N/A,TRUE,"Warrington";#N/A,#N/A,TRUE,"Widnes"}</definedName>
    <definedName name="ulppuipui" localSheetId="8" hidden="1">{#N/A,#N/A,TRUE,"Cover";#N/A,#N/A,TRUE,"Conts";#N/A,#N/A,TRUE,"VOS";#N/A,#N/A,TRUE,"Warrington";#N/A,#N/A,TRUE,"Widnes"}</definedName>
    <definedName name="ulppuipui" localSheetId="10" hidden="1">{#N/A,#N/A,TRUE,"Cover";#N/A,#N/A,TRUE,"Conts";#N/A,#N/A,TRUE,"VOS";#N/A,#N/A,TRUE,"Warrington";#N/A,#N/A,TRUE,"Widnes"}</definedName>
    <definedName name="ulppuipui" localSheetId="12" hidden="1">{#N/A,#N/A,TRUE,"Cover";#N/A,#N/A,TRUE,"Conts";#N/A,#N/A,TRUE,"VOS";#N/A,#N/A,TRUE,"Warrington";#N/A,#N/A,TRUE,"Widnes"}</definedName>
    <definedName name="ulppuipui" localSheetId="5" hidden="1">{#N/A,#N/A,TRUE,"Cover";#N/A,#N/A,TRUE,"Conts";#N/A,#N/A,TRUE,"VOS";#N/A,#N/A,TRUE,"Warrington";#N/A,#N/A,TRUE,"Widnes"}</definedName>
    <definedName name="ulppuipui" localSheetId="6" hidden="1">{#N/A,#N/A,TRUE,"Cover";#N/A,#N/A,TRUE,"Conts";#N/A,#N/A,TRUE,"VOS";#N/A,#N/A,TRUE,"Warrington";#N/A,#N/A,TRUE,"Widnes"}</definedName>
    <definedName name="ulppuipui" hidden="1">{#N/A,#N/A,TRUE,"Cover";#N/A,#N/A,TRUE,"Conts";#N/A,#N/A,TRUE,"VOS";#N/A,#N/A,TRUE,"Warrington";#N/A,#N/A,TRUE,"Widnes"}</definedName>
    <definedName name="undo" localSheetId="20" hidden="1">{#N/A,#N/A,TRUE,"Cover";#N/A,#N/A,TRUE,"Conts";#N/A,#N/A,TRUE,"VOS";#N/A,#N/A,TRUE,"Warrington";#N/A,#N/A,TRUE,"Widnes"}</definedName>
    <definedName name="undo" localSheetId="7" hidden="1">{#N/A,#N/A,TRUE,"Cover";#N/A,#N/A,TRUE,"Conts";#N/A,#N/A,TRUE,"VOS";#N/A,#N/A,TRUE,"Warrington";#N/A,#N/A,TRUE,"Widnes"}</definedName>
    <definedName name="undo" localSheetId="8" hidden="1">{#N/A,#N/A,TRUE,"Cover";#N/A,#N/A,TRUE,"Conts";#N/A,#N/A,TRUE,"VOS";#N/A,#N/A,TRUE,"Warrington";#N/A,#N/A,TRUE,"Widnes"}</definedName>
    <definedName name="undo" localSheetId="10" hidden="1">{#N/A,#N/A,TRUE,"Cover";#N/A,#N/A,TRUE,"Conts";#N/A,#N/A,TRUE,"VOS";#N/A,#N/A,TRUE,"Warrington";#N/A,#N/A,TRUE,"Widnes"}</definedName>
    <definedName name="undo" localSheetId="12" hidden="1">{#N/A,#N/A,TRUE,"Cover";#N/A,#N/A,TRUE,"Conts";#N/A,#N/A,TRUE,"VOS";#N/A,#N/A,TRUE,"Warrington";#N/A,#N/A,TRUE,"Widnes"}</definedName>
    <definedName name="undo" localSheetId="5" hidden="1">{#N/A,#N/A,TRUE,"Cover";#N/A,#N/A,TRUE,"Conts";#N/A,#N/A,TRUE,"VOS";#N/A,#N/A,TRUE,"Warrington";#N/A,#N/A,TRUE,"Widnes"}</definedName>
    <definedName name="undo" localSheetId="6" hidden="1">{#N/A,#N/A,TRUE,"Cover";#N/A,#N/A,TRUE,"Conts";#N/A,#N/A,TRUE,"VOS";#N/A,#N/A,TRUE,"Warrington";#N/A,#N/A,TRUE,"Widnes"}</definedName>
    <definedName name="undo" hidden="1">{#N/A,#N/A,TRUE,"Cover";#N/A,#N/A,TRUE,"Conts";#N/A,#N/A,TRUE,"VOS";#N/A,#N/A,TRUE,"Warrington";#N/A,#N/A,TRUE,"Widnes"}</definedName>
    <definedName name="uolougouio" localSheetId="20" hidden="1">{#N/A,#N/A,TRUE,"Cover";#N/A,#N/A,TRUE,"Conts";#N/A,#N/A,TRUE,"VOS";#N/A,#N/A,TRUE,"Warrington";#N/A,#N/A,TRUE,"Widnes"}</definedName>
    <definedName name="uolougouio" localSheetId="7" hidden="1">{#N/A,#N/A,TRUE,"Cover";#N/A,#N/A,TRUE,"Conts";#N/A,#N/A,TRUE,"VOS";#N/A,#N/A,TRUE,"Warrington";#N/A,#N/A,TRUE,"Widnes"}</definedName>
    <definedName name="uolougouio" localSheetId="8" hidden="1">{#N/A,#N/A,TRUE,"Cover";#N/A,#N/A,TRUE,"Conts";#N/A,#N/A,TRUE,"VOS";#N/A,#N/A,TRUE,"Warrington";#N/A,#N/A,TRUE,"Widnes"}</definedName>
    <definedName name="uolougouio" localSheetId="10" hidden="1">{#N/A,#N/A,TRUE,"Cover";#N/A,#N/A,TRUE,"Conts";#N/A,#N/A,TRUE,"VOS";#N/A,#N/A,TRUE,"Warrington";#N/A,#N/A,TRUE,"Widnes"}</definedName>
    <definedName name="uolougouio" localSheetId="12" hidden="1">{#N/A,#N/A,TRUE,"Cover";#N/A,#N/A,TRUE,"Conts";#N/A,#N/A,TRUE,"VOS";#N/A,#N/A,TRUE,"Warrington";#N/A,#N/A,TRUE,"Widnes"}</definedName>
    <definedName name="uolougouio" localSheetId="5" hidden="1">{#N/A,#N/A,TRUE,"Cover";#N/A,#N/A,TRUE,"Conts";#N/A,#N/A,TRUE,"VOS";#N/A,#N/A,TRUE,"Warrington";#N/A,#N/A,TRUE,"Widnes"}</definedName>
    <definedName name="uolougouio" localSheetId="6" hidden="1">{#N/A,#N/A,TRUE,"Cover";#N/A,#N/A,TRUE,"Conts";#N/A,#N/A,TRUE,"VOS";#N/A,#N/A,TRUE,"Warrington";#N/A,#N/A,TRUE,"Widnes"}</definedName>
    <definedName name="uolougouio" hidden="1">{#N/A,#N/A,TRUE,"Cover";#N/A,#N/A,TRUE,"Conts";#N/A,#N/A,TRUE,"VOS";#N/A,#N/A,TRUE,"Warrington";#N/A,#N/A,TRUE,"Widnes"}</definedName>
    <definedName name="UPT">[7]WorkBreakDown!#REF!</definedName>
    <definedName name="uy" localSheetId="20" hidden="1">{#N/A,#N/A,TRUE,"Cover";#N/A,#N/A,TRUE,"Conts";#N/A,#N/A,TRUE,"VOS";#N/A,#N/A,TRUE,"Warrington";#N/A,#N/A,TRUE,"Widnes"}</definedName>
    <definedName name="uy" localSheetId="7" hidden="1">{#N/A,#N/A,TRUE,"Cover";#N/A,#N/A,TRUE,"Conts";#N/A,#N/A,TRUE,"VOS";#N/A,#N/A,TRUE,"Warrington";#N/A,#N/A,TRUE,"Widnes"}</definedName>
    <definedName name="uy" localSheetId="8" hidden="1">{#N/A,#N/A,TRUE,"Cover";#N/A,#N/A,TRUE,"Conts";#N/A,#N/A,TRUE,"VOS";#N/A,#N/A,TRUE,"Warrington";#N/A,#N/A,TRUE,"Widnes"}</definedName>
    <definedName name="uy" localSheetId="10" hidden="1">{#N/A,#N/A,TRUE,"Cover";#N/A,#N/A,TRUE,"Conts";#N/A,#N/A,TRUE,"VOS";#N/A,#N/A,TRUE,"Warrington";#N/A,#N/A,TRUE,"Widnes"}</definedName>
    <definedName name="uy" localSheetId="12" hidden="1">{#N/A,#N/A,TRUE,"Cover";#N/A,#N/A,TRUE,"Conts";#N/A,#N/A,TRUE,"VOS";#N/A,#N/A,TRUE,"Warrington";#N/A,#N/A,TRUE,"Widnes"}</definedName>
    <definedName name="uy" localSheetId="5" hidden="1">{#N/A,#N/A,TRUE,"Cover";#N/A,#N/A,TRUE,"Conts";#N/A,#N/A,TRUE,"VOS";#N/A,#N/A,TRUE,"Warrington";#N/A,#N/A,TRUE,"Widnes"}</definedName>
    <definedName name="uy" localSheetId="6" hidden="1">{#N/A,#N/A,TRUE,"Cover";#N/A,#N/A,TRUE,"Conts";#N/A,#N/A,TRUE,"VOS";#N/A,#N/A,TRUE,"Warrington";#N/A,#N/A,TRUE,"Widnes"}</definedName>
    <definedName name="uy" hidden="1">{#N/A,#N/A,TRUE,"Cover";#N/A,#N/A,TRUE,"Conts";#N/A,#N/A,TRUE,"VOS";#N/A,#N/A,TRUE,"Warrington";#N/A,#N/A,TRUE,"Widnes"}</definedName>
    <definedName name="v" localSheetId="20" hidden="1">{#N/A,#N/A,TRUE,"Cover";#N/A,#N/A,TRUE,"Conts";#N/A,#N/A,TRUE,"VOS";#N/A,#N/A,TRUE,"Warrington";#N/A,#N/A,TRUE,"Widnes"}</definedName>
    <definedName name="v" localSheetId="7" hidden="1">{#N/A,#N/A,TRUE,"Cover";#N/A,#N/A,TRUE,"Conts";#N/A,#N/A,TRUE,"VOS";#N/A,#N/A,TRUE,"Warrington";#N/A,#N/A,TRUE,"Widnes"}</definedName>
    <definedName name="v" localSheetId="8" hidden="1">{#N/A,#N/A,TRUE,"Cover";#N/A,#N/A,TRUE,"Conts";#N/A,#N/A,TRUE,"VOS";#N/A,#N/A,TRUE,"Warrington";#N/A,#N/A,TRUE,"Widnes"}</definedName>
    <definedName name="v" localSheetId="10" hidden="1">{#N/A,#N/A,TRUE,"Cover";#N/A,#N/A,TRUE,"Conts";#N/A,#N/A,TRUE,"VOS";#N/A,#N/A,TRUE,"Warrington";#N/A,#N/A,TRUE,"Widnes"}</definedName>
    <definedName name="v" localSheetId="12" hidden="1">{#N/A,#N/A,TRUE,"Cover";#N/A,#N/A,TRUE,"Conts";#N/A,#N/A,TRUE,"VOS";#N/A,#N/A,TRUE,"Warrington";#N/A,#N/A,TRUE,"Widnes"}</definedName>
    <definedName name="v" localSheetId="5" hidden="1">{#N/A,#N/A,TRUE,"Cover";#N/A,#N/A,TRUE,"Conts";#N/A,#N/A,TRUE,"VOS";#N/A,#N/A,TRUE,"Warrington";#N/A,#N/A,TRUE,"Widnes"}</definedName>
    <definedName name="v" localSheetId="6" hidden="1">{#N/A,#N/A,TRUE,"Cover";#N/A,#N/A,TRUE,"Conts";#N/A,#N/A,TRUE,"VOS";#N/A,#N/A,TRUE,"Warrington";#N/A,#N/A,TRUE,"Widnes"}</definedName>
    <definedName name="v" hidden="1">{#N/A,#N/A,TRUE,"Cover";#N/A,#N/A,TRUE,"Conts";#N/A,#N/A,TRUE,"VOS";#N/A,#N/A,TRUE,"Warrington";#N/A,#N/A,TRUE,"Widnes"}</definedName>
    <definedName name="Value_Col">#REF!</definedName>
    <definedName name="Variation" localSheetId="20"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5" hidden="1">{#N/A,#N/A,FALSE,"SumD";#N/A,#N/A,FALSE,"ElecD";#N/A,#N/A,FALSE,"MechD";#N/A,#N/A,FALSE,"GeotD";#N/A,#N/A,FALSE,"PrcsD";#N/A,#N/A,FALSE,"TunnD";#N/A,#N/A,FALSE,"CivlD";#N/A,#N/A,FALSE,"NtwkD";#N/A,#N/A,FALSE,"EstgD";#N/A,#N/A,FALSE,"PEngD"}</definedName>
    <definedName name="Variation" localSheetId="6"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0" hidden="1">{#N/A,#N/A,TRUE,"Cover";#N/A,#N/A,TRUE,"Conts";#N/A,#N/A,TRUE,"VOS";#N/A,#N/A,TRUE,"Warrington";#N/A,#N/A,TRUE,"Widnes"}</definedName>
    <definedName name="VENT" localSheetId="7" hidden="1">{#N/A,#N/A,TRUE,"Cover";#N/A,#N/A,TRUE,"Conts";#N/A,#N/A,TRUE,"VOS";#N/A,#N/A,TRUE,"Warrington";#N/A,#N/A,TRUE,"Widnes"}</definedName>
    <definedName name="VENT" localSheetId="8" hidden="1">{#N/A,#N/A,TRUE,"Cover";#N/A,#N/A,TRUE,"Conts";#N/A,#N/A,TRUE,"VOS";#N/A,#N/A,TRUE,"Warrington";#N/A,#N/A,TRUE,"Widnes"}</definedName>
    <definedName name="VENT" localSheetId="10" hidden="1">{#N/A,#N/A,TRUE,"Cover";#N/A,#N/A,TRUE,"Conts";#N/A,#N/A,TRUE,"VOS";#N/A,#N/A,TRUE,"Warrington";#N/A,#N/A,TRUE,"Widnes"}</definedName>
    <definedName name="VENT" localSheetId="12" hidden="1">{#N/A,#N/A,TRUE,"Cover";#N/A,#N/A,TRUE,"Conts";#N/A,#N/A,TRUE,"VOS";#N/A,#N/A,TRUE,"Warrington";#N/A,#N/A,TRUE,"Widnes"}</definedName>
    <definedName name="VENT" localSheetId="5" hidden="1">{#N/A,#N/A,TRUE,"Cover";#N/A,#N/A,TRUE,"Conts";#N/A,#N/A,TRUE,"VOS";#N/A,#N/A,TRUE,"Warrington";#N/A,#N/A,TRUE,"Widnes"}</definedName>
    <definedName name="VENT" localSheetId="6" hidden="1">{#N/A,#N/A,TRUE,"Cover";#N/A,#N/A,TRUE,"Conts";#N/A,#N/A,TRUE,"VOS";#N/A,#N/A,TRUE,"Warrington";#N/A,#N/A,TRUE,"Widnes"}</definedName>
    <definedName name="VENT" hidden="1">{#N/A,#N/A,TRUE,"Cover";#N/A,#N/A,TRUE,"Conts";#N/A,#N/A,TRUE,"VOS";#N/A,#N/A,TRUE,"Warrington";#N/A,#N/A,TRUE,"Widnes"}</definedName>
    <definedName name="vj" localSheetId="20" hidden="1">{#N/A,#N/A,TRUE,"Cover";#N/A,#N/A,TRUE,"Conts";#N/A,#N/A,TRUE,"VOS";#N/A,#N/A,TRUE,"Warrington";#N/A,#N/A,TRUE,"Widnes"}</definedName>
    <definedName name="vj" localSheetId="7" hidden="1">{#N/A,#N/A,TRUE,"Cover";#N/A,#N/A,TRUE,"Conts";#N/A,#N/A,TRUE,"VOS";#N/A,#N/A,TRUE,"Warrington";#N/A,#N/A,TRUE,"Widnes"}</definedName>
    <definedName name="vj" localSheetId="8" hidden="1">{#N/A,#N/A,TRUE,"Cover";#N/A,#N/A,TRUE,"Conts";#N/A,#N/A,TRUE,"VOS";#N/A,#N/A,TRUE,"Warrington";#N/A,#N/A,TRUE,"Widnes"}</definedName>
    <definedName name="vj" localSheetId="10" hidden="1">{#N/A,#N/A,TRUE,"Cover";#N/A,#N/A,TRUE,"Conts";#N/A,#N/A,TRUE,"VOS";#N/A,#N/A,TRUE,"Warrington";#N/A,#N/A,TRUE,"Widnes"}</definedName>
    <definedName name="vj" localSheetId="12" hidden="1">{#N/A,#N/A,TRUE,"Cover";#N/A,#N/A,TRUE,"Conts";#N/A,#N/A,TRUE,"VOS";#N/A,#N/A,TRUE,"Warrington";#N/A,#N/A,TRUE,"Widnes"}</definedName>
    <definedName name="vj" localSheetId="5" hidden="1">{#N/A,#N/A,TRUE,"Cover";#N/A,#N/A,TRUE,"Conts";#N/A,#N/A,TRUE,"VOS";#N/A,#N/A,TRUE,"Warrington";#N/A,#N/A,TRUE,"Widnes"}</definedName>
    <definedName name="vj" localSheetId="6" hidden="1">{#N/A,#N/A,TRUE,"Cover";#N/A,#N/A,TRUE,"Conts";#N/A,#N/A,TRUE,"VOS";#N/A,#N/A,TRUE,"Warrington";#N/A,#N/A,TRUE,"Widnes"}</definedName>
    <definedName name="vj" hidden="1">{#N/A,#N/A,TRUE,"Cover";#N/A,#N/A,TRUE,"Conts";#N/A,#N/A,TRUE,"VOS";#N/A,#N/A,TRUE,"Warrington";#N/A,#N/A,TRUE,"Widnes"}</definedName>
    <definedName name="VO">#REF!</definedName>
    <definedName name="W">#REF!</definedName>
    <definedName name="w26te" localSheetId="20" hidden="1">{#N/A,#N/A,TRUE,"Cover";#N/A,#N/A,TRUE,"Conts";#N/A,#N/A,TRUE,"VOS";#N/A,#N/A,TRUE,"Warrington";#N/A,#N/A,TRUE,"Widnes"}</definedName>
    <definedName name="w26te" localSheetId="7" hidden="1">{#N/A,#N/A,TRUE,"Cover";#N/A,#N/A,TRUE,"Conts";#N/A,#N/A,TRUE,"VOS";#N/A,#N/A,TRUE,"Warrington";#N/A,#N/A,TRUE,"Widnes"}</definedName>
    <definedName name="w26te" localSheetId="8" hidden="1">{#N/A,#N/A,TRUE,"Cover";#N/A,#N/A,TRUE,"Conts";#N/A,#N/A,TRUE,"VOS";#N/A,#N/A,TRUE,"Warrington";#N/A,#N/A,TRUE,"Widnes"}</definedName>
    <definedName name="w26te" localSheetId="10" hidden="1">{#N/A,#N/A,TRUE,"Cover";#N/A,#N/A,TRUE,"Conts";#N/A,#N/A,TRUE,"VOS";#N/A,#N/A,TRUE,"Warrington";#N/A,#N/A,TRUE,"Widnes"}</definedName>
    <definedName name="w26te" localSheetId="12" hidden="1">{#N/A,#N/A,TRUE,"Cover";#N/A,#N/A,TRUE,"Conts";#N/A,#N/A,TRUE,"VOS";#N/A,#N/A,TRUE,"Warrington";#N/A,#N/A,TRUE,"Widnes"}</definedName>
    <definedName name="w26te" localSheetId="5" hidden="1">{#N/A,#N/A,TRUE,"Cover";#N/A,#N/A,TRUE,"Conts";#N/A,#N/A,TRUE,"VOS";#N/A,#N/A,TRUE,"Warrington";#N/A,#N/A,TRUE,"Widnes"}</definedName>
    <definedName name="w26te" localSheetId="6" hidden="1">{#N/A,#N/A,TRUE,"Cover";#N/A,#N/A,TRUE,"Conts";#N/A,#N/A,TRUE,"VOS";#N/A,#N/A,TRUE,"Warrington";#N/A,#N/A,TRUE,"Widnes"}</definedName>
    <definedName name="w26te" hidden="1">{#N/A,#N/A,TRUE,"Cover";#N/A,#N/A,TRUE,"Conts";#N/A,#N/A,TRUE,"VOS";#N/A,#N/A,TRUE,"Warrington";#N/A,#N/A,TRUE,"Widnes"}</definedName>
    <definedName name="w6y" localSheetId="20" hidden="1">{#N/A,#N/A,TRUE,"Cover";#N/A,#N/A,TRUE,"Conts";#N/A,#N/A,TRUE,"VOS";#N/A,#N/A,TRUE,"Warrington";#N/A,#N/A,TRUE,"Widnes"}</definedName>
    <definedName name="w6y" localSheetId="7" hidden="1">{#N/A,#N/A,TRUE,"Cover";#N/A,#N/A,TRUE,"Conts";#N/A,#N/A,TRUE,"VOS";#N/A,#N/A,TRUE,"Warrington";#N/A,#N/A,TRUE,"Widnes"}</definedName>
    <definedName name="w6y" localSheetId="8" hidden="1">{#N/A,#N/A,TRUE,"Cover";#N/A,#N/A,TRUE,"Conts";#N/A,#N/A,TRUE,"VOS";#N/A,#N/A,TRUE,"Warrington";#N/A,#N/A,TRUE,"Widnes"}</definedName>
    <definedName name="w6y" localSheetId="10" hidden="1">{#N/A,#N/A,TRUE,"Cover";#N/A,#N/A,TRUE,"Conts";#N/A,#N/A,TRUE,"VOS";#N/A,#N/A,TRUE,"Warrington";#N/A,#N/A,TRUE,"Widnes"}</definedName>
    <definedName name="w6y" localSheetId="12" hidden="1">{#N/A,#N/A,TRUE,"Cover";#N/A,#N/A,TRUE,"Conts";#N/A,#N/A,TRUE,"VOS";#N/A,#N/A,TRUE,"Warrington";#N/A,#N/A,TRUE,"Widnes"}</definedName>
    <definedName name="w6y" localSheetId="5" hidden="1">{#N/A,#N/A,TRUE,"Cover";#N/A,#N/A,TRUE,"Conts";#N/A,#N/A,TRUE,"VOS";#N/A,#N/A,TRUE,"Warrington";#N/A,#N/A,TRUE,"Widnes"}</definedName>
    <definedName name="w6y" localSheetId="6" hidden="1">{#N/A,#N/A,TRUE,"Cover";#N/A,#N/A,TRUE,"Conts";#N/A,#N/A,TRUE,"VOS";#N/A,#N/A,TRUE,"Warrington";#N/A,#N/A,TRUE,"Widnes"}</definedName>
    <definedName name="w6y" hidden="1">{#N/A,#N/A,TRUE,"Cover";#N/A,#N/A,TRUE,"Conts";#N/A,#N/A,TRUE,"VOS";#N/A,#N/A,TRUE,"Warrington";#N/A,#N/A,TRUE,"Widnes"}</definedName>
    <definedName name="waff" localSheetId="20" hidden="1">{#N/A,#N/A,TRUE,"Cover";#N/A,#N/A,TRUE,"Conts";#N/A,#N/A,TRUE,"VOS";#N/A,#N/A,TRUE,"Warrington";#N/A,#N/A,TRUE,"Widnes"}</definedName>
    <definedName name="waff" localSheetId="7" hidden="1">{#N/A,#N/A,TRUE,"Cover";#N/A,#N/A,TRUE,"Conts";#N/A,#N/A,TRUE,"VOS";#N/A,#N/A,TRUE,"Warrington";#N/A,#N/A,TRUE,"Widnes"}</definedName>
    <definedName name="waff" localSheetId="8" hidden="1">{#N/A,#N/A,TRUE,"Cover";#N/A,#N/A,TRUE,"Conts";#N/A,#N/A,TRUE,"VOS";#N/A,#N/A,TRUE,"Warrington";#N/A,#N/A,TRUE,"Widnes"}</definedName>
    <definedName name="waff" localSheetId="10" hidden="1">{#N/A,#N/A,TRUE,"Cover";#N/A,#N/A,TRUE,"Conts";#N/A,#N/A,TRUE,"VOS";#N/A,#N/A,TRUE,"Warrington";#N/A,#N/A,TRUE,"Widnes"}</definedName>
    <definedName name="waff" localSheetId="12" hidden="1">{#N/A,#N/A,TRUE,"Cover";#N/A,#N/A,TRUE,"Conts";#N/A,#N/A,TRUE,"VOS";#N/A,#N/A,TRUE,"Warrington";#N/A,#N/A,TRUE,"Widnes"}</definedName>
    <definedName name="waff" localSheetId="5" hidden="1">{#N/A,#N/A,TRUE,"Cover";#N/A,#N/A,TRUE,"Conts";#N/A,#N/A,TRUE,"VOS";#N/A,#N/A,TRUE,"Warrington";#N/A,#N/A,TRUE,"Widnes"}</definedName>
    <definedName name="waff" localSheetId="6"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20" hidden="1">{#N/A,#N/A,TRUE,"Cover";#N/A,#N/A,TRUE,"Conts";#N/A,#N/A,TRUE,"VOS";#N/A,#N/A,TRUE,"Warrington";#N/A,#N/A,TRUE,"Widnes"}</definedName>
    <definedName name="warergtrjyiu" localSheetId="7" hidden="1">{#N/A,#N/A,TRUE,"Cover";#N/A,#N/A,TRUE,"Conts";#N/A,#N/A,TRUE,"VOS";#N/A,#N/A,TRUE,"Warrington";#N/A,#N/A,TRUE,"Widnes"}</definedName>
    <definedName name="warergtrjyiu" localSheetId="8" hidden="1">{#N/A,#N/A,TRUE,"Cover";#N/A,#N/A,TRUE,"Conts";#N/A,#N/A,TRUE,"VOS";#N/A,#N/A,TRUE,"Warrington";#N/A,#N/A,TRUE,"Widnes"}</definedName>
    <definedName name="warergtrjyiu" localSheetId="10" hidden="1">{#N/A,#N/A,TRUE,"Cover";#N/A,#N/A,TRUE,"Conts";#N/A,#N/A,TRUE,"VOS";#N/A,#N/A,TRUE,"Warrington";#N/A,#N/A,TRUE,"Widnes"}</definedName>
    <definedName name="warergtrjyiu" localSheetId="12" hidden="1">{#N/A,#N/A,TRUE,"Cover";#N/A,#N/A,TRUE,"Conts";#N/A,#N/A,TRUE,"VOS";#N/A,#N/A,TRUE,"Warrington";#N/A,#N/A,TRUE,"Widnes"}</definedName>
    <definedName name="warergtrjyiu" localSheetId="5" hidden="1">{#N/A,#N/A,TRUE,"Cover";#N/A,#N/A,TRUE,"Conts";#N/A,#N/A,TRUE,"VOS";#N/A,#N/A,TRUE,"Warrington";#N/A,#N/A,TRUE,"Widnes"}</definedName>
    <definedName name="warergtrjyiu" localSheetId="6"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0" hidden="1">{#N/A,#N/A,TRUE,"Cover";#N/A,#N/A,TRUE,"Conts";#N/A,#N/A,TRUE,"VOS";#N/A,#N/A,TRUE,"Warrington";#N/A,#N/A,TRUE,"Widnes"}</definedName>
    <definedName name="wawst" localSheetId="7" hidden="1">{#N/A,#N/A,TRUE,"Cover";#N/A,#N/A,TRUE,"Conts";#N/A,#N/A,TRUE,"VOS";#N/A,#N/A,TRUE,"Warrington";#N/A,#N/A,TRUE,"Widnes"}</definedName>
    <definedName name="wawst" localSheetId="8" hidden="1">{#N/A,#N/A,TRUE,"Cover";#N/A,#N/A,TRUE,"Conts";#N/A,#N/A,TRUE,"VOS";#N/A,#N/A,TRUE,"Warrington";#N/A,#N/A,TRUE,"Widnes"}</definedName>
    <definedName name="wawst" localSheetId="10" hidden="1">{#N/A,#N/A,TRUE,"Cover";#N/A,#N/A,TRUE,"Conts";#N/A,#N/A,TRUE,"VOS";#N/A,#N/A,TRUE,"Warrington";#N/A,#N/A,TRUE,"Widnes"}</definedName>
    <definedName name="wawst" localSheetId="12" hidden="1">{#N/A,#N/A,TRUE,"Cover";#N/A,#N/A,TRUE,"Conts";#N/A,#N/A,TRUE,"VOS";#N/A,#N/A,TRUE,"Warrington";#N/A,#N/A,TRUE,"Widnes"}</definedName>
    <definedName name="wawst" localSheetId="5" hidden="1">{#N/A,#N/A,TRUE,"Cover";#N/A,#N/A,TRUE,"Conts";#N/A,#N/A,TRUE,"VOS";#N/A,#N/A,TRUE,"Warrington";#N/A,#N/A,TRUE,"Widnes"}</definedName>
    <definedName name="wawst" localSheetId="6" hidden="1">{#N/A,#N/A,TRUE,"Cover";#N/A,#N/A,TRUE,"Conts";#N/A,#N/A,TRUE,"VOS";#N/A,#N/A,TRUE,"Warrington";#N/A,#N/A,TRUE,"Widnes"}</definedName>
    <definedName name="wawst" hidden="1">{#N/A,#N/A,TRUE,"Cover";#N/A,#N/A,TRUE,"Conts";#N/A,#N/A,TRUE,"VOS";#N/A,#N/A,TRUE,"Warrington";#N/A,#N/A,TRUE,"Widnes"}</definedName>
    <definedName name="wegywegt" localSheetId="20" hidden="1">{#N/A,#N/A,TRUE,"Cover";#N/A,#N/A,TRUE,"Conts";#N/A,#N/A,TRUE,"VOS";#N/A,#N/A,TRUE,"Warrington";#N/A,#N/A,TRUE,"Widnes"}</definedName>
    <definedName name="wegywegt" localSheetId="7" hidden="1">{#N/A,#N/A,TRUE,"Cover";#N/A,#N/A,TRUE,"Conts";#N/A,#N/A,TRUE,"VOS";#N/A,#N/A,TRUE,"Warrington";#N/A,#N/A,TRUE,"Widnes"}</definedName>
    <definedName name="wegywegt" localSheetId="8" hidden="1">{#N/A,#N/A,TRUE,"Cover";#N/A,#N/A,TRUE,"Conts";#N/A,#N/A,TRUE,"VOS";#N/A,#N/A,TRUE,"Warrington";#N/A,#N/A,TRUE,"Widnes"}</definedName>
    <definedName name="wegywegt" localSheetId="10" hidden="1">{#N/A,#N/A,TRUE,"Cover";#N/A,#N/A,TRUE,"Conts";#N/A,#N/A,TRUE,"VOS";#N/A,#N/A,TRUE,"Warrington";#N/A,#N/A,TRUE,"Widnes"}</definedName>
    <definedName name="wegywegt" localSheetId="12" hidden="1">{#N/A,#N/A,TRUE,"Cover";#N/A,#N/A,TRUE,"Conts";#N/A,#N/A,TRUE,"VOS";#N/A,#N/A,TRUE,"Warrington";#N/A,#N/A,TRUE,"Widnes"}</definedName>
    <definedName name="wegywegt" localSheetId="5" hidden="1">{#N/A,#N/A,TRUE,"Cover";#N/A,#N/A,TRUE,"Conts";#N/A,#N/A,TRUE,"VOS";#N/A,#N/A,TRUE,"Warrington";#N/A,#N/A,TRUE,"Widnes"}</definedName>
    <definedName name="wegywegt" localSheetId="6" hidden="1">{#N/A,#N/A,TRUE,"Cover";#N/A,#N/A,TRUE,"Conts";#N/A,#N/A,TRUE,"VOS";#N/A,#N/A,TRUE,"Warrington";#N/A,#N/A,TRUE,"Widnes"}</definedName>
    <definedName name="wegywegt" hidden="1">{#N/A,#N/A,TRUE,"Cover";#N/A,#N/A,TRUE,"Conts";#N/A,#N/A,TRUE,"VOS";#N/A,#N/A,TRUE,"Warrington";#N/A,#N/A,TRUE,"Widnes"}</definedName>
    <definedName name="weq" localSheetId="20"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5" hidden="1">{#N/A,#N/A,FALSE,"SumD";#N/A,#N/A,FALSE,"ElecD";#N/A,#N/A,FALSE,"MechD";#N/A,#N/A,FALSE,"GeotD";#N/A,#N/A,FALSE,"PrcsD";#N/A,#N/A,FALSE,"TunnD";#N/A,#N/A,FALSE,"CivlD";#N/A,#N/A,FALSE,"NtwkD";#N/A,#N/A,FALSE,"EstgD";#N/A,#N/A,FALSE,"PEngD"}</definedName>
    <definedName name="weq" localSheetId="6"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0" hidden="1">{#N/A,#N/A,TRUE,"Cover";#N/A,#N/A,TRUE,"Conts";#N/A,#N/A,TRUE,"VOS";#N/A,#N/A,TRUE,"Warrington";#N/A,#N/A,TRUE,"Widnes"}</definedName>
    <definedName name="wert" localSheetId="7" hidden="1">{#N/A,#N/A,TRUE,"Cover";#N/A,#N/A,TRUE,"Conts";#N/A,#N/A,TRUE,"VOS";#N/A,#N/A,TRUE,"Warrington";#N/A,#N/A,TRUE,"Widnes"}</definedName>
    <definedName name="wert" localSheetId="8" hidden="1">{#N/A,#N/A,TRUE,"Cover";#N/A,#N/A,TRUE,"Conts";#N/A,#N/A,TRUE,"VOS";#N/A,#N/A,TRUE,"Warrington";#N/A,#N/A,TRUE,"Widnes"}</definedName>
    <definedName name="wert" localSheetId="10" hidden="1">{#N/A,#N/A,TRUE,"Cover";#N/A,#N/A,TRUE,"Conts";#N/A,#N/A,TRUE,"VOS";#N/A,#N/A,TRUE,"Warrington";#N/A,#N/A,TRUE,"Widnes"}</definedName>
    <definedName name="wert" localSheetId="12" hidden="1">{#N/A,#N/A,TRUE,"Cover";#N/A,#N/A,TRUE,"Conts";#N/A,#N/A,TRUE,"VOS";#N/A,#N/A,TRUE,"Warrington";#N/A,#N/A,TRUE,"Widnes"}</definedName>
    <definedName name="wert" localSheetId="5" hidden="1">{#N/A,#N/A,TRUE,"Cover";#N/A,#N/A,TRUE,"Conts";#N/A,#N/A,TRUE,"VOS";#N/A,#N/A,TRUE,"Warrington";#N/A,#N/A,TRUE,"Widnes"}</definedName>
    <definedName name="wert" localSheetId="6" hidden="1">{#N/A,#N/A,TRUE,"Cover";#N/A,#N/A,TRUE,"Conts";#N/A,#N/A,TRUE,"VOS";#N/A,#N/A,TRUE,"Warrington";#N/A,#N/A,TRUE,"Widnes"}</definedName>
    <definedName name="wert" hidden="1">{#N/A,#N/A,TRUE,"Cover";#N/A,#N/A,TRUE,"Conts";#N/A,#N/A,TRUE,"VOS";#N/A,#N/A,TRUE,"Warrington";#N/A,#N/A,TRUE,"Widnes"}</definedName>
    <definedName name="wetjy" localSheetId="20" hidden="1">{#N/A,#N/A,TRUE,"Cover";#N/A,#N/A,TRUE,"Conts";#N/A,#N/A,TRUE,"VOS";#N/A,#N/A,TRUE,"Warrington";#N/A,#N/A,TRUE,"Widnes"}</definedName>
    <definedName name="wetjy" localSheetId="7" hidden="1">{#N/A,#N/A,TRUE,"Cover";#N/A,#N/A,TRUE,"Conts";#N/A,#N/A,TRUE,"VOS";#N/A,#N/A,TRUE,"Warrington";#N/A,#N/A,TRUE,"Widnes"}</definedName>
    <definedName name="wetjy" localSheetId="8" hidden="1">{#N/A,#N/A,TRUE,"Cover";#N/A,#N/A,TRUE,"Conts";#N/A,#N/A,TRUE,"VOS";#N/A,#N/A,TRUE,"Warrington";#N/A,#N/A,TRUE,"Widnes"}</definedName>
    <definedName name="wetjy" localSheetId="10" hidden="1">{#N/A,#N/A,TRUE,"Cover";#N/A,#N/A,TRUE,"Conts";#N/A,#N/A,TRUE,"VOS";#N/A,#N/A,TRUE,"Warrington";#N/A,#N/A,TRUE,"Widnes"}</definedName>
    <definedName name="wetjy" localSheetId="12" hidden="1">{#N/A,#N/A,TRUE,"Cover";#N/A,#N/A,TRUE,"Conts";#N/A,#N/A,TRUE,"VOS";#N/A,#N/A,TRUE,"Warrington";#N/A,#N/A,TRUE,"Widnes"}</definedName>
    <definedName name="wetjy" localSheetId="5" hidden="1">{#N/A,#N/A,TRUE,"Cover";#N/A,#N/A,TRUE,"Conts";#N/A,#N/A,TRUE,"VOS";#N/A,#N/A,TRUE,"Warrington";#N/A,#N/A,TRUE,"Widnes"}</definedName>
    <definedName name="wetjy" localSheetId="6" hidden="1">{#N/A,#N/A,TRUE,"Cover";#N/A,#N/A,TRUE,"Conts";#N/A,#N/A,TRUE,"VOS";#N/A,#N/A,TRUE,"Warrington";#N/A,#N/A,TRUE,"Widnes"}</definedName>
    <definedName name="wetjy" hidden="1">{#N/A,#N/A,TRUE,"Cover";#N/A,#N/A,TRUE,"Conts";#N/A,#N/A,TRUE,"VOS";#N/A,#N/A,TRUE,"Warrington";#N/A,#N/A,TRUE,"Widnes"}</definedName>
    <definedName name="wetyrutu" localSheetId="20" hidden="1">{#N/A,#N/A,TRUE,"Cover";#N/A,#N/A,TRUE,"Conts";#N/A,#N/A,TRUE,"VOS";#N/A,#N/A,TRUE,"Warrington";#N/A,#N/A,TRUE,"Widnes"}</definedName>
    <definedName name="wetyrutu" localSheetId="7" hidden="1">{#N/A,#N/A,TRUE,"Cover";#N/A,#N/A,TRUE,"Conts";#N/A,#N/A,TRUE,"VOS";#N/A,#N/A,TRUE,"Warrington";#N/A,#N/A,TRUE,"Widnes"}</definedName>
    <definedName name="wetyrutu" localSheetId="8" hidden="1">{#N/A,#N/A,TRUE,"Cover";#N/A,#N/A,TRUE,"Conts";#N/A,#N/A,TRUE,"VOS";#N/A,#N/A,TRUE,"Warrington";#N/A,#N/A,TRUE,"Widnes"}</definedName>
    <definedName name="wetyrutu" localSheetId="10" hidden="1">{#N/A,#N/A,TRUE,"Cover";#N/A,#N/A,TRUE,"Conts";#N/A,#N/A,TRUE,"VOS";#N/A,#N/A,TRUE,"Warrington";#N/A,#N/A,TRUE,"Widnes"}</definedName>
    <definedName name="wetyrutu" localSheetId="12" hidden="1">{#N/A,#N/A,TRUE,"Cover";#N/A,#N/A,TRUE,"Conts";#N/A,#N/A,TRUE,"VOS";#N/A,#N/A,TRUE,"Warrington";#N/A,#N/A,TRUE,"Widnes"}</definedName>
    <definedName name="wetyrutu" localSheetId="5" hidden="1">{#N/A,#N/A,TRUE,"Cover";#N/A,#N/A,TRUE,"Conts";#N/A,#N/A,TRUE,"VOS";#N/A,#N/A,TRUE,"Warrington";#N/A,#N/A,TRUE,"Widnes"}</definedName>
    <definedName name="wetyrutu" localSheetId="6"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20" hidden="1">{#N/A,#N/A,TRUE,"Cover";#N/A,#N/A,TRUE,"Conts";#N/A,#N/A,TRUE,"VOS";#N/A,#N/A,TRUE,"Warrington";#N/A,#N/A,TRUE,"Widnes"}</definedName>
    <definedName name="wqer" localSheetId="7" hidden="1">{#N/A,#N/A,TRUE,"Cover";#N/A,#N/A,TRUE,"Conts";#N/A,#N/A,TRUE,"VOS";#N/A,#N/A,TRUE,"Warrington";#N/A,#N/A,TRUE,"Widnes"}</definedName>
    <definedName name="wqer" localSheetId="8" hidden="1">{#N/A,#N/A,TRUE,"Cover";#N/A,#N/A,TRUE,"Conts";#N/A,#N/A,TRUE,"VOS";#N/A,#N/A,TRUE,"Warrington";#N/A,#N/A,TRUE,"Widnes"}</definedName>
    <definedName name="wqer" localSheetId="10" hidden="1">{#N/A,#N/A,TRUE,"Cover";#N/A,#N/A,TRUE,"Conts";#N/A,#N/A,TRUE,"VOS";#N/A,#N/A,TRUE,"Warrington";#N/A,#N/A,TRUE,"Widnes"}</definedName>
    <definedName name="wqer" localSheetId="12" hidden="1">{#N/A,#N/A,TRUE,"Cover";#N/A,#N/A,TRUE,"Conts";#N/A,#N/A,TRUE,"VOS";#N/A,#N/A,TRUE,"Warrington";#N/A,#N/A,TRUE,"Widnes"}</definedName>
    <definedName name="wqer" localSheetId="5" hidden="1">{#N/A,#N/A,TRUE,"Cover";#N/A,#N/A,TRUE,"Conts";#N/A,#N/A,TRUE,"VOS";#N/A,#N/A,TRUE,"Warrington";#N/A,#N/A,TRUE,"Widnes"}</definedName>
    <definedName name="wqer" localSheetId="6" hidden="1">{#N/A,#N/A,TRUE,"Cover";#N/A,#N/A,TRUE,"Conts";#N/A,#N/A,TRUE,"VOS";#N/A,#N/A,TRUE,"Warrington";#N/A,#N/A,TRUE,"Widnes"}</definedName>
    <definedName name="wqer" hidden="1">{#N/A,#N/A,TRUE,"Cover";#N/A,#N/A,TRUE,"Conts";#N/A,#N/A,TRUE,"VOS";#N/A,#N/A,TRUE,"Warrington";#N/A,#N/A,TRUE,"Widnes"}</definedName>
    <definedName name="wrn.all." localSheetId="20"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5" hidden="1">{#N/A,#N/A,FALSE,"Pricing";#N/A,#N/A,FALSE,"Summary";#N/A,#N/A,FALSE,"CompProd";#N/A,#N/A,FALSE,"CompJobhrs";#N/A,#N/A,FALSE,"Escalation";#N/A,#N/A,FALSE,"Contingency";#N/A,#N/A,FALSE,"GM";#N/A,#N/A,FALSE,"CompWage";#N/A,#N/A,FALSE,"costSum"}</definedName>
    <definedName name="wrn.all." localSheetId="6"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0"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6"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0"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5" hidden="1">{#N/A,#N/A,FALSE,"Summary";#N/A,#N/A,FALSE,"3TJ";#N/A,#N/A,FALSE,"3TN";#N/A,#N/A,FALSE,"3TP";#N/A,#N/A,FALSE,"3SJ";#N/A,#N/A,FALSE,"3CJ";#N/A,#N/A,FALSE,"3CN";#N/A,#N/A,FALSE,"3CP";#N/A,#N/A,FALSE,"3A"}</definedName>
    <definedName name="wrn.all._.lines." localSheetId="6"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0" hidden="1">{"Base Year Demand",#N/A,FALSE,"Demand-Base Year"}</definedName>
    <definedName name="wrn.BaseYearDemand." localSheetId="7" hidden="1">{"Base Year Demand",#N/A,FALSE,"Demand-Base Year"}</definedName>
    <definedName name="wrn.BaseYearDemand." localSheetId="8" hidden="1">{"Base Year Demand",#N/A,FALSE,"Demand-Base Year"}</definedName>
    <definedName name="wrn.BaseYearDemand." localSheetId="10" hidden="1">{"Base Year Demand",#N/A,FALSE,"Demand-Base Year"}</definedName>
    <definedName name="wrn.BaseYearDemand." localSheetId="12" hidden="1">{"Base Year Demand",#N/A,FALSE,"Demand-Base Year"}</definedName>
    <definedName name="wrn.BaseYearDemand." localSheetId="5" hidden="1">{"Base Year Demand",#N/A,FALSE,"Demand-Base Year"}</definedName>
    <definedName name="wrn.BaseYearDemand." localSheetId="6" hidden="1">{"Base Year Demand",#N/A,FALSE,"Demand-Base Year"}</definedName>
    <definedName name="wrn.BaseYearDemand." hidden="1">{"Base Year Demand",#N/A,FALSE,"Demand-Base Year"}</definedName>
    <definedName name="wrn.Both._.Outputs." localSheetId="20" hidden="1">{"LTV Output",#N/A,FALSE,"Output";"DCR Output",#N/A,FALSE,"Output"}</definedName>
    <definedName name="wrn.Both._.Outputs." localSheetId="7" hidden="1">{"LTV Output",#N/A,FALSE,"Output";"DCR Output",#N/A,FALSE,"Output"}</definedName>
    <definedName name="wrn.Both._.Outputs." localSheetId="8" hidden="1">{"LTV Output",#N/A,FALSE,"Output";"DCR Output",#N/A,FALSE,"Output"}</definedName>
    <definedName name="wrn.Both._.Outputs." localSheetId="10" hidden="1">{"LTV Output",#N/A,FALSE,"Output";"DCR Output",#N/A,FALSE,"Output"}</definedName>
    <definedName name="wrn.Both._.Outputs." localSheetId="12" hidden="1">{"LTV Output",#N/A,FALSE,"Output";"DCR Output",#N/A,FALSE,"Output"}</definedName>
    <definedName name="wrn.Both._.Outputs." localSheetId="5" hidden="1">{"LTV Output",#N/A,FALSE,"Output";"DCR Output",#N/A,FALSE,"Output"}</definedName>
    <definedName name="wrn.Both._.Outputs." localSheetId="6" hidden="1">{"LTV Output",#N/A,FALSE,"Output";"DCR Output",#N/A,FALSE,"Output"}</definedName>
    <definedName name="wrn.Both._.Outputs." hidden="1">{"LTV Output",#N/A,FALSE,"Output";"DCR Output",#N/A,FALSE,"Output"}</definedName>
    <definedName name="wrn.COST_SHEETS." localSheetId="20" hidden="1">{#N/A,#N/A,FALSE,"WBS 1.06";#N/A,#N/A,FALSE,"WBS 1.14";#N/A,#N/A,FALSE,"WBS 1.17";#N/A,#N/A,FALSE,"WBS 1.18"}</definedName>
    <definedName name="wrn.COST_SHEETS." localSheetId="7" hidden="1">{#N/A,#N/A,FALSE,"WBS 1.06";#N/A,#N/A,FALSE,"WBS 1.14";#N/A,#N/A,FALSE,"WBS 1.17";#N/A,#N/A,FALSE,"WBS 1.18"}</definedName>
    <definedName name="wrn.COST_SHEETS." localSheetId="8" hidden="1">{#N/A,#N/A,FALSE,"WBS 1.06";#N/A,#N/A,FALSE,"WBS 1.14";#N/A,#N/A,FALSE,"WBS 1.17";#N/A,#N/A,FALSE,"WBS 1.18"}</definedName>
    <definedName name="wrn.COST_SHEETS." localSheetId="10" hidden="1">{#N/A,#N/A,FALSE,"WBS 1.06";#N/A,#N/A,FALSE,"WBS 1.14";#N/A,#N/A,FALSE,"WBS 1.17";#N/A,#N/A,FALSE,"WBS 1.18"}</definedName>
    <definedName name="wrn.COST_SHEETS." localSheetId="12" hidden="1">{#N/A,#N/A,FALSE,"WBS 1.06";#N/A,#N/A,FALSE,"WBS 1.14";#N/A,#N/A,FALSE,"WBS 1.17";#N/A,#N/A,FALSE,"WBS 1.18"}</definedName>
    <definedName name="wrn.COST_SHEETS." localSheetId="5" hidden="1">{#N/A,#N/A,FALSE,"WBS 1.06";#N/A,#N/A,FALSE,"WBS 1.14";#N/A,#N/A,FALSE,"WBS 1.17";#N/A,#N/A,FALSE,"WBS 1.18"}</definedName>
    <definedName name="wrn.COST_SHEETS." localSheetId="6" hidden="1">{#N/A,#N/A,FALSE,"WBS 1.06";#N/A,#N/A,FALSE,"WBS 1.14";#N/A,#N/A,FALSE,"WBS 1.17";#N/A,#N/A,FALSE,"WBS 1.18"}</definedName>
    <definedName name="wrn.COST_SHEETS." hidden="1">{#N/A,#N/A,FALSE,"WBS 1.06";#N/A,#N/A,FALSE,"WBS 1.14";#N/A,#N/A,FALSE,"WBS 1.17";#N/A,#N/A,FALSE,"WBS 1.18"}</definedName>
    <definedName name="wrn.DCR._.Output." localSheetId="20" hidden="1">{"DCR Output",#N/A,FALSE,"Output"}</definedName>
    <definedName name="wrn.DCR._.Output." localSheetId="7" hidden="1">{"DCR Output",#N/A,FALSE,"Output"}</definedName>
    <definedName name="wrn.DCR._.Output." localSheetId="8" hidden="1">{"DCR Output",#N/A,FALSE,"Output"}</definedName>
    <definedName name="wrn.DCR._.Output." localSheetId="10" hidden="1">{"DCR Output",#N/A,FALSE,"Output"}</definedName>
    <definedName name="wrn.DCR._.Output." localSheetId="12" hidden="1">{"DCR Output",#N/A,FALSE,"Output"}</definedName>
    <definedName name="wrn.DCR._.Output." localSheetId="5" hidden="1">{"DCR Output",#N/A,FALSE,"Output"}</definedName>
    <definedName name="wrn.DCR._.Output." localSheetId="6" hidden="1">{"DCR Output",#N/A,FALSE,"Output"}</definedName>
    <definedName name="wrn.DCR._.Output." hidden="1">{"DCR Output",#N/A,FALSE,"Output"}</definedName>
    <definedName name="wrn.Demand._.Calcs." localSheetId="20" hidden="1">{#N/A,#N/A,FALSE,"Demand Calcs"}</definedName>
    <definedName name="wrn.Demand._.Calcs." localSheetId="7" hidden="1">{#N/A,#N/A,FALSE,"Demand Calcs"}</definedName>
    <definedName name="wrn.Demand._.Calcs." localSheetId="8" hidden="1">{#N/A,#N/A,FALSE,"Demand Calcs"}</definedName>
    <definedName name="wrn.Demand._.Calcs." localSheetId="10" hidden="1">{#N/A,#N/A,FALSE,"Demand Calcs"}</definedName>
    <definedName name="wrn.Demand._.Calcs." localSheetId="12" hidden="1">{#N/A,#N/A,FALSE,"Demand Calcs"}</definedName>
    <definedName name="wrn.Demand._.Calcs." localSheetId="5" hidden="1">{#N/A,#N/A,FALSE,"Demand Calcs"}</definedName>
    <definedName name="wrn.Demand._.Calcs." localSheetId="6" hidden="1">{#N/A,#N/A,FALSE,"Demand Calcs"}</definedName>
    <definedName name="wrn.Demand._.Calcs." hidden="1">{#N/A,#N/A,FALSE,"Demand Calcs"}</definedName>
    <definedName name="wrn.Demand._.Inputs." localSheetId="20" hidden="1">{#N/A,#N/A,FALSE,"Demand Inputs"}</definedName>
    <definedName name="wrn.Demand._.Inputs." localSheetId="7" hidden="1">{#N/A,#N/A,FALSE,"Demand Inputs"}</definedName>
    <definedName name="wrn.Demand._.Inputs." localSheetId="8" hidden="1">{#N/A,#N/A,FALSE,"Demand Inputs"}</definedName>
    <definedName name="wrn.Demand._.Inputs." localSheetId="10" hidden="1">{#N/A,#N/A,FALSE,"Demand Inputs"}</definedName>
    <definedName name="wrn.Demand._.Inputs." localSheetId="12" hidden="1">{#N/A,#N/A,FALSE,"Demand Inputs"}</definedName>
    <definedName name="wrn.Demand._.Inputs." localSheetId="5" hidden="1">{#N/A,#N/A,FALSE,"Demand Inputs"}</definedName>
    <definedName name="wrn.Demand._.Inputs." localSheetId="6" hidden="1">{#N/A,#N/A,FALSE,"Demand Inputs"}</definedName>
    <definedName name="wrn.Demand._.Inputs." hidden="1">{#N/A,#N/A,FALSE,"Demand Inputs"}</definedName>
    <definedName name="wrn.Fair._.Share._.Calcs." localSheetId="20" hidden="1">{#N/A,#N/A,FALSE,"Fair Share"}</definedName>
    <definedName name="wrn.Fair._.Share._.Calcs." localSheetId="7" hidden="1">{#N/A,#N/A,FALSE,"Fair Share"}</definedName>
    <definedName name="wrn.Fair._.Share._.Calcs." localSheetId="8" hidden="1">{#N/A,#N/A,FALSE,"Fair Share"}</definedName>
    <definedName name="wrn.Fair._.Share._.Calcs." localSheetId="10" hidden="1">{#N/A,#N/A,FALSE,"Fair Share"}</definedName>
    <definedName name="wrn.Fair._.Share._.Calcs." localSheetId="12" hidden="1">{#N/A,#N/A,FALSE,"Fair Share"}</definedName>
    <definedName name="wrn.Fair._.Share._.Calcs." localSheetId="5" hidden="1">{#N/A,#N/A,FALSE,"Fair Share"}</definedName>
    <definedName name="wrn.Fair._.Share._.Calcs." localSheetId="6" hidden="1">{#N/A,#N/A,FALSE,"Fair Share"}</definedName>
    <definedName name="wrn.Fair._.Share._.Calcs." hidden="1">{#N/A,#N/A,FALSE,"Fair Share"}</definedName>
    <definedName name="wrn.Final._.Output." localSheetId="20" hidden="1">{#N/A,#N/A,FALSE,"Final Output"}</definedName>
    <definedName name="wrn.Final._.Output." localSheetId="7" hidden="1">{#N/A,#N/A,FALSE,"Final Output"}</definedName>
    <definedName name="wrn.Final._.Output." localSheetId="8" hidden="1">{#N/A,#N/A,FALSE,"Final Output"}</definedName>
    <definedName name="wrn.Final._.Output." localSheetId="10" hidden="1">{#N/A,#N/A,FALSE,"Final Output"}</definedName>
    <definedName name="wrn.Final._.Output." localSheetId="12" hidden="1">{#N/A,#N/A,FALSE,"Final Output"}</definedName>
    <definedName name="wrn.Final._.Output." localSheetId="5" hidden="1">{#N/A,#N/A,FALSE,"Final Output"}</definedName>
    <definedName name="wrn.Final._.Output." localSheetId="6" hidden="1">{#N/A,#N/A,FALSE,"Final Output"}</definedName>
    <definedName name="wrn.Final._.Output." hidden="1">{#N/A,#N/A,FALSE,"Final Output"}</definedName>
    <definedName name="wrn.Full._.Report." localSheetId="20"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0" hidden="1">{#N/A,#N/A,FALSE,"Input"}</definedName>
    <definedName name="wrn.Inputs." localSheetId="7" hidden="1">{#N/A,#N/A,FALSE,"Input"}</definedName>
    <definedName name="wrn.Inputs." localSheetId="8" hidden="1">{#N/A,#N/A,FALSE,"Input"}</definedName>
    <definedName name="wrn.Inputs." localSheetId="10" hidden="1">{#N/A,#N/A,FALSE,"Input"}</definedName>
    <definedName name="wrn.Inputs." localSheetId="12" hidden="1">{#N/A,#N/A,FALSE,"Input"}</definedName>
    <definedName name="wrn.Inputs." localSheetId="5" hidden="1">{#N/A,#N/A,FALSE,"Input"}</definedName>
    <definedName name="wrn.Inputs." localSheetId="6" hidden="1">{#N/A,#N/A,FALSE,"Input"}</definedName>
    <definedName name="wrn.Inputs." hidden="1">{#N/A,#N/A,FALSE,"Input"}</definedName>
    <definedName name="wrn.Latent._.Demand._.Inputs." localSheetId="20" hidden="1">{#N/A,#N/A,FALSE,"Latent"}</definedName>
    <definedName name="wrn.Latent._.Demand._.Inputs." localSheetId="7" hidden="1">{#N/A,#N/A,FALSE,"Latent"}</definedName>
    <definedName name="wrn.Latent._.Demand._.Inputs." localSheetId="8" hidden="1">{#N/A,#N/A,FALSE,"Latent"}</definedName>
    <definedName name="wrn.Latent._.Demand._.Inputs." localSheetId="10" hidden="1">{#N/A,#N/A,FALSE,"Latent"}</definedName>
    <definedName name="wrn.Latent._.Demand._.Inputs." localSheetId="12" hidden="1">{#N/A,#N/A,FALSE,"Latent"}</definedName>
    <definedName name="wrn.Latent._.Demand._.Inputs." localSheetId="5" hidden="1">{#N/A,#N/A,FALSE,"Latent"}</definedName>
    <definedName name="wrn.Latent._.Demand._.Inputs." localSheetId="6" hidden="1">{#N/A,#N/A,FALSE,"Latent"}</definedName>
    <definedName name="wrn.Latent._.Demand._.Inputs." hidden="1">{#N/A,#N/A,FALSE,"Latent"}</definedName>
    <definedName name="wrn.LTV._.Output." localSheetId="20" hidden="1">{"LTV Output",#N/A,FALSE,"Output"}</definedName>
    <definedName name="wrn.LTV._.Output." localSheetId="7" hidden="1">{"LTV Output",#N/A,FALSE,"Output"}</definedName>
    <definedName name="wrn.LTV._.Output." localSheetId="8" hidden="1">{"LTV Output",#N/A,FALSE,"Output"}</definedName>
    <definedName name="wrn.LTV._.Output." localSheetId="10" hidden="1">{"LTV Output",#N/A,FALSE,"Output"}</definedName>
    <definedName name="wrn.LTV._.Output." localSheetId="12" hidden="1">{"LTV Output",#N/A,FALSE,"Output"}</definedName>
    <definedName name="wrn.LTV._.Output." localSheetId="5" hidden="1">{"LTV Output",#N/A,FALSE,"Output"}</definedName>
    <definedName name="wrn.LTV._.Output." localSheetId="6" hidden="1">{"LTV Output",#N/A,FALSE,"Output"}</definedName>
    <definedName name="wrn.LTV._.Output." hidden="1">{"LTV Output",#N/A,FALSE,"Output"}</definedName>
    <definedName name="wrn.Occupancy._.Calcs." localSheetId="20" hidden="1">{#N/A,#N/A,FALSE,"Occ. Calcs"}</definedName>
    <definedName name="wrn.Occupancy._.Calcs." localSheetId="7" hidden="1">{#N/A,#N/A,FALSE,"Occ. Calcs"}</definedName>
    <definedName name="wrn.Occupancy._.Calcs." localSheetId="8" hidden="1">{#N/A,#N/A,FALSE,"Occ. Calcs"}</definedName>
    <definedName name="wrn.Occupancy._.Calcs." localSheetId="10" hidden="1">{#N/A,#N/A,FALSE,"Occ. Calcs"}</definedName>
    <definedName name="wrn.Occupancy._.Calcs." localSheetId="12" hidden="1">{#N/A,#N/A,FALSE,"Occ. Calcs"}</definedName>
    <definedName name="wrn.Occupancy._.Calcs." localSheetId="5" hidden="1">{#N/A,#N/A,FALSE,"Occ. Calcs"}</definedName>
    <definedName name="wrn.Occupancy._.Calcs." localSheetId="6" hidden="1">{#N/A,#N/A,FALSE,"Occ. Calcs"}</definedName>
    <definedName name="wrn.Occupancy._.Calcs." hidden="1">{#N/A,#N/A,FALSE,"Occ. Calcs"}</definedName>
    <definedName name="wrn.Penetration." localSheetId="20" hidden="1">{#N/A,#N/A,FALSE,"Mkt Pen"}</definedName>
    <definedName name="wrn.Penetration." localSheetId="7" hidden="1">{#N/A,#N/A,FALSE,"Mkt Pen"}</definedName>
    <definedName name="wrn.Penetration." localSheetId="8" hidden="1">{#N/A,#N/A,FALSE,"Mkt Pen"}</definedName>
    <definedName name="wrn.Penetration." localSheetId="10" hidden="1">{#N/A,#N/A,FALSE,"Mkt Pen"}</definedName>
    <definedName name="wrn.Penetration." localSheetId="12" hidden="1">{#N/A,#N/A,FALSE,"Mkt Pen"}</definedName>
    <definedName name="wrn.Penetration." localSheetId="5" hidden="1">{#N/A,#N/A,FALSE,"Mkt Pen"}</definedName>
    <definedName name="wrn.Penetration." localSheetId="6" hidden="1">{#N/A,#N/A,FALSE,"Mkt Pen"}</definedName>
    <definedName name="wrn.Penetration." hidden="1">{#N/A,#N/A,FALSE,"Mkt Pen"}</definedName>
    <definedName name="wrn.pr3sty." localSheetId="20" hidden="1">{#N/A,#N/A,FALSE,"intag";#N/A,#N/A,FALSE,"budg";#N/A,#N/A,FALSE,"samtl"}</definedName>
    <definedName name="wrn.pr3sty." localSheetId="7" hidden="1">{#N/A,#N/A,FALSE,"intag";#N/A,#N/A,FALSE,"budg";#N/A,#N/A,FALSE,"samtl"}</definedName>
    <definedName name="wrn.pr3sty." localSheetId="8" hidden="1">{#N/A,#N/A,FALSE,"intag";#N/A,#N/A,FALSE,"budg";#N/A,#N/A,FALSE,"samtl"}</definedName>
    <definedName name="wrn.pr3sty." localSheetId="10" hidden="1">{#N/A,#N/A,FALSE,"intag";#N/A,#N/A,FALSE,"budg";#N/A,#N/A,FALSE,"samtl"}</definedName>
    <definedName name="wrn.pr3sty." localSheetId="12" hidden="1">{#N/A,#N/A,FALSE,"intag";#N/A,#N/A,FALSE,"budg";#N/A,#N/A,FALSE,"samtl"}</definedName>
    <definedName name="wrn.pr3sty." localSheetId="5" hidden="1">{#N/A,#N/A,FALSE,"intag";#N/A,#N/A,FALSE,"budg";#N/A,#N/A,FALSE,"samtl"}</definedName>
    <definedName name="wrn.pr3sty." localSheetId="6" hidden="1">{#N/A,#N/A,FALSE,"intag";#N/A,#N/A,FALSE,"budg";#N/A,#N/A,FALSE,"samtl"}</definedName>
    <definedName name="wrn.pr3sty." hidden="1">{#N/A,#N/A,FALSE,"intag";#N/A,#N/A,FALSE,"budg";#N/A,#N/A,FALSE,"samtl"}</definedName>
    <definedName name="wrn.pr3sty.neu" localSheetId="20" hidden="1">{#N/A,#N/A,FALSE,"intag";#N/A,#N/A,FALSE,"budg";#N/A,#N/A,FALSE,"samtl"}</definedName>
    <definedName name="wrn.pr3sty.neu" localSheetId="7" hidden="1">{#N/A,#N/A,FALSE,"intag";#N/A,#N/A,FALSE,"budg";#N/A,#N/A,FALSE,"samtl"}</definedName>
    <definedName name="wrn.pr3sty.neu" localSheetId="8" hidden="1">{#N/A,#N/A,FALSE,"intag";#N/A,#N/A,FALSE,"budg";#N/A,#N/A,FALSE,"samtl"}</definedName>
    <definedName name="wrn.pr3sty.neu" localSheetId="10" hidden="1">{#N/A,#N/A,FALSE,"intag";#N/A,#N/A,FALSE,"budg";#N/A,#N/A,FALSE,"samtl"}</definedName>
    <definedName name="wrn.pr3sty.neu" localSheetId="12" hidden="1">{#N/A,#N/A,FALSE,"intag";#N/A,#N/A,FALSE,"budg";#N/A,#N/A,FALSE,"samtl"}</definedName>
    <definedName name="wrn.pr3sty.neu" localSheetId="5" hidden="1">{#N/A,#N/A,FALSE,"intag";#N/A,#N/A,FALSE,"budg";#N/A,#N/A,FALSE,"samtl"}</definedName>
    <definedName name="wrn.pr3sty.neu" localSheetId="6" hidden="1">{#N/A,#N/A,FALSE,"intag";#N/A,#N/A,FALSE,"budg";#N/A,#N/A,FALSE,"samtl"}</definedName>
    <definedName name="wrn.pr3sty.neu" hidden="1">{#N/A,#N/A,FALSE,"intag";#N/A,#N/A,FALSE,"budg";#N/A,#N/A,FALSE,"samtl"}</definedName>
    <definedName name="wrn.Primary._.Competition." localSheetId="20" hidden="1">{#N/A,#N/A,FALSE,"Primary"}</definedName>
    <definedName name="wrn.Primary._.Competition." localSheetId="7" hidden="1">{#N/A,#N/A,FALSE,"Primary"}</definedName>
    <definedName name="wrn.Primary._.Competition." localSheetId="8" hidden="1">{#N/A,#N/A,FALSE,"Primary"}</definedName>
    <definedName name="wrn.Primary._.Competition." localSheetId="10" hidden="1">{#N/A,#N/A,FALSE,"Primary"}</definedName>
    <definedName name="wrn.Primary._.Competition." localSheetId="12" hidden="1">{#N/A,#N/A,FALSE,"Primary"}</definedName>
    <definedName name="wrn.Primary._.Competition." localSheetId="5" hidden="1">{#N/A,#N/A,FALSE,"Primary"}</definedName>
    <definedName name="wrn.Primary._.Competition." localSheetId="6" hidden="1">{#N/A,#N/A,FALSE,"Primary"}</definedName>
    <definedName name="wrn.Primary._.Competition." hidden="1">{#N/A,#N/A,FALSE,"Primary"}</definedName>
    <definedName name="wrn.PrintallD." localSheetId="20"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5" hidden="1">{#N/A,#N/A,FALSE,"SumD";#N/A,#N/A,FALSE,"ElecD";#N/A,#N/A,FALSE,"MechD";#N/A,#N/A,FALSE,"GeotD";#N/A,#N/A,FALSE,"PrcsD";#N/A,#N/A,FALSE,"TunnD";#N/A,#N/A,FALSE,"CivlD";#N/A,#N/A,FALSE,"NtwkD";#N/A,#N/A,FALSE,"EstgD";#N/A,#N/A,FALSE,"PEngD"}</definedName>
    <definedName name="wrn.PrintallD." localSheetId="6"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0"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5" hidden="1">{#N/A,#N/A,FALSE,"SumG";#N/A,#N/A,FALSE,"ElecG";#N/A,#N/A,FALSE,"MechG";#N/A,#N/A,FALSE,"GeotG";#N/A,#N/A,FALSE,"PrcsG";#N/A,#N/A,FALSE,"TunnG";#N/A,#N/A,FALSE,"CivlG";#N/A,#N/A,FALSE,"NtwkG";#N/A,#N/A,FALSE,"EstgG";#N/A,#N/A,FALSE,"PEngG"}</definedName>
    <definedName name="wrn.PrintallG." localSheetId="6"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0" hidden="1">{#N/A,#N/A,FALSE,"Secondary"}</definedName>
    <definedName name="wrn.Secondary._.Competition." localSheetId="7" hidden="1">{#N/A,#N/A,FALSE,"Secondary"}</definedName>
    <definedName name="wrn.Secondary._.Competition." localSheetId="8" hidden="1">{#N/A,#N/A,FALSE,"Secondary"}</definedName>
    <definedName name="wrn.Secondary._.Competition." localSheetId="10" hidden="1">{#N/A,#N/A,FALSE,"Secondary"}</definedName>
    <definedName name="wrn.Secondary._.Competition." localSheetId="12" hidden="1">{#N/A,#N/A,FALSE,"Secondary"}</definedName>
    <definedName name="wrn.Secondary._.Competition." localSheetId="5" hidden="1">{#N/A,#N/A,FALSE,"Secondary"}</definedName>
    <definedName name="wrn.Secondary._.Competition." localSheetId="6" hidden="1">{#N/A,#N/A,FALSE,"Secondary"}</definedName>
    <definedName name="wrn.Secondary._.Competition." hidden="1">{#N/A,#N/A,FALSE,"Secondary"}</definedName>
    <definedName name="wrn.STAMPA._.TUTTO." localSheetId="20"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5" hidden="1">{#N/A,#N/A,FALSE,"C3";#N/A,#N/A,FALSE,"D2-17";#N/A,#N/A,FALSE,"C2-17";#N/A,#N/A,FALSE,"C2-CIVIL";#N/A,#N/A,FALSE,"D1-C1 contract";#N/A,#N/A,FALSE,"D1-CIVIL";#N/A,#N/A,FALSE,"C1 hourly";#N/A,#N/A,FALSE,"C1 contract";#N/A,#N/A,FALSE,"D1-C1 hourly"}</definedName>
    <definedName name="wrn.STAMPA._.TUTTO." localSheetId="6"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0" hidden="1">{#N/A,#N/A,TRUE,"arnitower";#N/A,#N/A,TRUE,"arnigarage "}</definedName>
    <definedName name="wrn.struckgi." localSheetId="7" hidden="1">{#N/A,#N/A,TRUE,"arnitower";#N/A,#N/A,TRUE,"arnigarage "}</definedName>
    <definedName name="wrn.struckgi." localSheetId="8" hidden="1">{#N/A,#N/A,TRUE,"arnitower";#N/A,#N/A,TRUE,"arnigarage "}</definedName>
    <definedName name="wrn.struckgi." localSheetId="10" hidden="1">{#N/A,#N/A,TRUE,"arnitower";#N/A,#N/A,TRUE,"arnigarage "}</definedName>
    <definedName name="wrn.struckgi." localSheetId="12" hidden="1">{#N/A,#N/A,TRUE,"arnitower";#N/A,#N/A,TRUE,"arnigarage "}</definedName>
    <definedName name="wrn.struckgi." localSheetId="5" hidden="1">{#N/A,#N/A,TRUE,"arnitower";#N/A,#N/A,TRUE,"arnigarage "}</definedName>
    <definedName name="wrn.struckgi." localSheetId="6" hidden="1">{#N/A,#N/A,TRUE,"arnitower";#N/A,#N/A,TRUE,"arnigarage "}</definedName>
    <definedName name="wrn.struckgi." hidden="1">{#N/A,#N/A,TRUE,"arnitower";#N/A,#N/A,TRUE,"arnigarage "}</definedName>
    <definedName name="wrn.Supply._.Additions." localSheetId="20" hidden="1">{#N/A,#N/A,FALSE,"Supply Addn"}</definedName>
    <definedName name="wrn.Supply._.Additions." localSheetId="7" hidden="1">{#N/A,#N/A,FALSE,"Supply Addn"}</definedName>
    <definedName name="wrn.Supply._.Additions." localSheetId="8" hidden="1">{#N/A,#N/A,FALSE,"Supply Addn"}</definedName>
    <definedName name="wrn.Supply._.Additions." localSheetId="10" hidden="1">{#N/A,#N/A,FALSE,"Supply Addn"}</definedName>
    <definedName name="wrn.Supply._.Additions." localSheetId="12" hidden="1">{#N/A,#N/A,FALSE,"Supply Addn"}</definedName>
    <definedName name="wrn.Supply._.Additions." localSheetId="5" hidden="1">{#N/A,#N/A,FALSE,"Supply Addn"}</definedName>
    <definedName name="wrn.Supply._.Additions." localSheetId="6" hidden="1">{#N/A,#N/A,FALSE,"Supply Addn"}</definedName>
    <definedName name="wrn.Supply._.Additions." hidden="1">{#N/A,#N/A,FALSE,"Supply Addn"}</definedName>
    <definedName name="wrn.Warrington._.Widnes._.QS._.Costs." localSheetId="20"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5" hidden="1">{#N/A,#N/A,TRUE,"Cover";#N/A,#N/A,TRUE,"Conts";#N/A,#N/A,TRUE,"VOS";#N/A,#N/A,TRUE,"Warrington";#N/A,#N/A,TRUE,"Widnes"}</definedName>
    <definedName name="wrn.Warrington._.Widnes._.QS._.Costs." localSheetId="6" hidden="1">{#N/A,#N/A,TRUE,"Cover";#N/A,#N/A,TRUE,"Conts";#N/A,#N/A,TRUE,"VOS";#N/A,#N/A,TRUE,"Warrington";#N/A,#N/A,TRUE,"Widnes"}</definedName>
    <definedName name="wrn.Warrington._.Widnes._.QS._.Costs." hidden="1">{#N/A,#N/A,TRUE,"Cover";#N/A,#N/A,TRUE,"Conts";#N/A,#N/A,TRUE,"VOS";#N/A,#N/A,TRUE,"Warrington";#N/A,#N/A,TRUE,"Widnes"}</definedName>
    <definedName name="wrrwerwrew" localSheetId="20" hidden="1">{#N/A,#N/A,TRUE,"Cover";#N/A,#N/A,TRUE,"Conts";#N/A,#N/A,TRUE,"VOS";#N/A,#N/A,TRUE,"Warrington";#N/A,#N/A,TRUE,"Widnes"}</definedName>
    <definedName name="wrrwerwrew" localSheetId="7" hidden="1">{#N/A,#N/A,TRUE,"Cover";#N/A,#N/A,TRUE,"Conts";#N/A,#N/A,TRUE,"VOS";#N/A,#N/A,TRUE,"Warrington";#N/A,#N/A,TRUE,"Widnes"}</definedName>
    <definedName name="wrrwerwrew" localSheetId="8" hidden="1">{#N/A,#N/A,TRUE,"Cover";#N/A,#N/A,TRUE,"Conts";#N/A,#N/A,TRUE,"VOS";#N/A,#N/A,TRUE,"Warrington";#N/A,#N/A,TRUE,"Widnes"}</definedName>
    <definedName name="wrrwerwrew" localSheetId="10" hidden="1">{#N/A,#N/A,TRUE,"Cover";#N/A,#N/A,TRUE,"Conts";#N/A,#N/A,TRUE,"VOS";#N/A,#N/A,TRUE,"Warrington";#N/A,#N/A,TRUE,"Widnes"}</definedName>
    <definedName name="wrrwerwrew" localSheetId="12" hidden="1">{#N/A,#N/A,TRUE,"Cover";#N/A,#N/A,TRUE,"Conts";#N/A,#N/A,TRUE,"VOS";#N/A,#N/A,TRUE,"Warrington";#N/A,#N/A,TRUE,"Widnes"}</definedName>
    <definedName name="wrrwerwrew" localSheetId="5" hidden="1">{#N/A,#N/A,TRUE,"Cover";#N/A,#N/A,TRUE,"Conts";#N/A,#N/A,TRUE,"VOS";#N/A,#N/A,TRUE,"Warrington";#N/A,#N/A,TRUE,"Widnes"}</definedName>
    <definedName name="wrrwerwrew" localSheetId="6" hidden="1">{#N/A,#N/A,TRUE,"Cover";#N/A,#N/A,TRUE,"Conts";#N/A,#N/A,TRUE,"VOS";#N/A,#N/A,TRUE,"Warrington";#N/A,#N/A,TRUE,"Widnes"}</definedName>
    <definedName name="wrrwerwrew" hidden="1">{#N/A,#N/A,TRUE,"Cover";#N/A,#N/A,TRUE,"Conts";#N/A,#N/A,TRUE,"VOS";#N/A,#N/A,TRUE,"Warrington";#N/A,#N/A,TRUE,"Widnes"}</definedName>
    <definedName name="wryuwyrututwys" localSheetId="20" hidden="1">{#N/A,#N/A,TRUE,"Cover";#N/A,#N/A,TRUE,"Conts";#N/A,#N/A,TRUE,"VOS";#N/A,#N/A,TRUE,"Warrington";#N/A,#N/A,TRUE,"Widnes"}</definedName>
    <definedName name="wryuwyrututwys" localSheetId="7" hidden="1">{#N/A,#N/A,TRUE,"Cover";#N/A,#N/A,TRUE,"Conts";#N/A,#N/A,TRUE,"VOS";#N/A,#N/A,TRUE,"Warrington";#N/A,#N/A,TRUE,"Widnes"}</definedName>
    <definedName name="wryuwyrututwys" localSheetId="8" hidden="1">{#N/A,#N/A,TRUE,"Cover";#N/A,#N/A,TRUE,"Conts";#N/A,#N/A,TRUE,"VOS";#N/A,#N/A,TRUE,"Warrington";#N/A,#N/A,TRUE,"Widnes"}</definedName>
    <definedName name="wryuwyrututwys" localSheetId="10" hidden="1">{#N/A,#N/A,TRUE,"Cover";#N/A,#N/A,TRUE,"Conts";#N/A,#N/A,TRUE,"VOS";#N/A,#N/A,TRUE,"Warrington";#N/A,#N/A,TRUE,"Widnes"}</definedName>
    <definedName name="wryuwyrututwys" localSheetId="12" hidden="1">{#N/A,#N/A,TRUE,"Cover";#N/A,#N/A,TRUE,"Conts";#N/A,#N/A,TRUE,"VOS";#N/A,#N/A,TRUE,"Warrington";#N/A,#N/A,TRUE,"Widnes"}</definedName>
    <definedName name="wryuwyrututwys" localSheetId="5" hidden="1">{#N/A,#N/A,TRUE,"Cover";#N/A,#N/A,TRUE,"Conts";#N/A,#N/A,TRUE,"VOS";#N/A,#N/A,TRUE,"Warrington";#N/A,#N/A,TRUE,"Widnes"}</definedName>
    <definedName name="wryuwyrututwys" localSheetId="6" hidden="1">{#N/A,#N/A,TRUE,"Cover";#N/A,#N/A,TRUE,"Conts";#N/A,#N/A,TRUE,"VOS";#N/A,#N/A,TRUE,"Warrington";#N/A,#N/A,TRUE,"Widnes"}</definedName>
    <definedName name="wryuwyrututwys" hidden="1">{#N/A,#N/A,TRUE,"Cover";#N/A,#N/A,TRUE,"Conts";#N/A,#N/A,TRUE,"VOS";#N/A,#N/A,TRUE,"Warrington";#N/A,#N/A,TRUE,"Widnes"}</definedName>
    <definedName name="WT" localSheetId="20" hidden="1">{#N/A,#N/A,TRUE,"Cover";#N/A,#N/A,TRUE,"Conts";#N/A,#N/A,TRUE,"VOS";#N/A,#N/A,TRUE,"Warrington";#N/A,#N/A,TRUE,"Widnes"}</definedName>
    <definedName name="WT" localSheetId="7" hidden="1">{#N/A,#N/A,TRUE,"Cover";#N/A,#N/A,TRUE,"Conts";#N/A,#N/A,TRUE,"VOS";#N/A,#N/A,TRUE,"Warrington";#N/A,#N/A,TRUE,"Widnes"}</definedName>
    <definedName name="WT" localSheetId="8" hidden="1">{#N/A,#N/A,TRUE,"Cover";#N/A,#N/A,TRUE,"Conts";#N/A,#N/A,TRUE,"VOS";#N/A,#N/A,TRUE,"Warrington";#N/A,#N/A,TRUE,"Widnes"}</definedName>
    <definedName name="WT" localSheetId="10" hidden="1">{#N/A,#N/A,TRUE,"Cover";#N/A,#N/A,TRUE,"Conts";#N/A,#N/A,TRUE,"VOS";#N/A,#N/A,TRUE,"Warrington";#N/A,#N/A,TRUE,"Widnes"}</definedName>
    <definedName name="WT" localSheetId="12" hidden="1">{#N/A,#N/A,TRUE,"Cover";#N/A,#N/A,TRUE,"Conts";#N/A,#N/A,TRUE,"VOS";#N/A,#N/A,TRUE,"Warrington";#N/A,#N/A,TRUE,"Widnes"}</definedName>
    <definedName name="WT" localSheetId="5" hidden="1">{#N/A,#N/A,TRUE,"Cover";#N/A,#N/A,TRUE,"Conts";#N/A,#N/A,TRUE,"VOS";#N/A,#N/A,TRUE,"Warrington";#N/A,#N/A,TRUE,"Widnes"}</definedName>
    <definedName name="WT" localSheetId="6" hidden="1">{#N/A,#N/A,TRUE,"Cover";#N/A,#N/A,TRUE,"Conts";#N/A,#N/A,TRUE,"VOS";#N/A,#N/A,TRUE,"Warrington";#N/A,#N/A,TRUE,"Widnes"}</definedName>
    <definedName name="WT" hidden="1">{#N/A,#N/A,TRUE,"Cover";#N/A,#N/A,TRUE,"Conts";#N/A,#N/A,TRUE,"VOS";#N/A,#N/A,TRUE,"Warrington";#N/A,#N/A,TRUE,"Widnes"}</definedName>
    <definedName name="wtey" localSheetId="20" hidden="1">{#N/A,#N/A,TRUE,"Cover";#N/A,#N/A,TRUE,"Conts";#N/A,#N/A,TRUE,"VOS";#N/A,#N/A,TRUE,"Warrington";#N/A,#N/A,TRUE,"Widnes"}</definedName>
    <definedName name="wtey" localSheetId="7" hidden="1">{#N/A,#N/A,TRUE,"Cover";#N/A,#N/A,TRUE,"Conts";#N/A,#N/A,TRUE,"VOS";#N/A,#N/A,TRUE,"Warrington";#N/A,#N/A,TRUE,"Widnes"}</definedName>
    <definedName name="wtey" localSheetId="8" hidden="1">{#N/A,#N/A,TRUE,"Cover";#N/A,#N/A,TRUE,"Conts";#N/A,#N/A,TRUE,"VOS";#N/A,#N/A,TRUE,"Warrington";#N/A,#N/A,TRUE,"Widnes"}</definedName>
    <definedName name="wtey" localSheetId="10" hidden="1">{#N/A,#N/A,TRUE,"Cover";#N/A,#N/A,TRUE,"Conts";#N/A,#N/A,TRUE,"VOS";#N/A,#N/A,TRUE,"Warrington";#N/A,#N/A,TRUE,"Widnes"}</definedName>
    <definedName name="wtey" localSheetId="12" hidden="1">{#N/A,#N/A,TRUE,"Cover";#N/A,#N/A,TRUE,"Conts";#N/A,#N/A,TRUE,"VOS";#N/A,#N/A,TRUE,"Warrington";#N/A,#N/A,TRUE,"Widnes"}</definedName>
    <definedName name="wtey" localSheetId="5" hidden="1">{#N/A,#N/A,TRUE,"Cover";#N/A,#N/A,TRUE,"Conts";#N/A,#N/A,TRUE,"VOS";#N/A,#N/A,TRUE,"Warrington";#N/A,#N/A,TRUE,"Widnes"}</definedName>
    <definedName name="wtey" localSheetId="6" hidden="1">{#N/A,#N/A,TRUE,"Cover";#N/A,#N/A,TRUE,"Conts";#N/A,#N/A,TRUE,"VOS";#N/A,#N/A,TRUE,"Warrington";#N/A,#N/A,TRUE,"Widnes"}</definedName>
    <definedName name="wtey" hidden="1">{#N/A,#N/A,TRUE,"Cover";#N/A,#N/A,TRUE,"Conts";#N/A,#N/A,TRUE,"VOS";#N/A,#N/A,TRUE,"Warrington";#N/A,#N/A,TRUE,"Widnes"}</definedName>
    <definedName name="wtrwt" localSheetId="20" hidden="1">{#N/A,#N/A,TRUE,"Cover";#N/A,#N/A,TRUE,"Conts";#N/A,#N/A,TRUE,"VOS";#N/A,#N/A,TRUE,"Warrington";#N/A,#N/A,TRUE,"Widnes"}</definedName>
    <definedName name="wtrwt" localSheetId="7" hidden="1">{#N/A,#N/A,TRUE,"Cover";#N/A,#N/A,TRUE,"Conts";#N/A,#N/A,TRUE,"VOS";#N/A,#N/A,TRUE,"Warrington";#N/A,#N/A,TRUE,"Widnes"}</definedName>
    <definedName name="wtrwt" localSheetId="8" hidden="1">{#N/A,#N/A,TRUE,"Cover";#N/A,#N/A,TRUE,"Conts";#N/A,#N/A,TRUE,"VOS";#N/A,#N/A,TRUE,"Warrington";#N/A,#N/A,TRUE,"Widnes"}</definedName>
    <definedName name="wtrwt" localSheetId="10" hidden="1">{#N/A,#N/A,TRUE,"Cover";#N/A,#N/A,TRUE,"Conts";#N/A,#N/A,TRUE,"VOS";#N/A,#N/A,TRUE,"Warrington";#N/A,#N/A,TRUE,"Widnes"}</definedName>
    <definedName name="wtrwt" localSheetId="12" hidden="1">{#N/A,#N/A,TRUE,"Cover";#N/A,#N/A,TRUE,"Conts";#N/A,#N/A,TRUE,"VOS";#N/A,#N/A,TRUE,"Warrington";#N/A,#N/A,TRUE,"Widnes"}</definedName>
    <definedName name="wtrwt" localSheetId="5" hidden="1">{#N/A,#N/A,TRUE,"Cover";#N/A,#N/A,TRUE,"Conts";#N/A,#N/A,TRUE,"VOS";#N/A,#N/A,TRUE,"Warrington";#N/A,#N/A,TRUE,"Widnes"}</definedName>
    <definedName name="wtrwt" localSheetId="6" hidden="1">{#N/A,#N/A,TRUE,"Cover";#N/A,#N/A,TRUE,"Conts";#N/A,#N/A,TRUE,"VOS";#N/A,#N/A,TRUE,"Warrington";#N/A,#N/A,TRUE,"Widnes"}</definedName>
    <definedName name="wtrwt" hidden="1">{#N/A,#N/A,TRUE,"Cover";#N/A,#N/A,TRUE,"Conts";#N/A,#N/A,TRUE,"VOS";#N/A,#N/A,TRUE,"Warrington";#N/A,#N/A,TRUE,"Widnes"}</definedName>
    <definedName name="wtrywryt" localSheetId="20" hidden="1">{#N/A,#N/A,TRUE,"Cover";#N/A,#N/A,TRUE,"Conts";#N/A,#N/A,TRUE,"VOS";#N/A,#N/A,TRUE,"Warrington";#N/A,#N/A,TRUE,"Widnes"}</definedName>
    <definedName name="wtrywryt" localSheetId="7" hidden="1">{#N/A,#N/A,TRUE,"Cover";#N/A,#N/A,TRUE,"Conts";#N/A,#N/A,TRUE,"VOS";#N/A,#N/A,TRUE,"Warrington";#N/A,#N/A,TRUE,"Widnes"}</definedName>
    <definedName name="wtrywryt" localSheetId="8" hidden="1">{#N/A,#N/A,TRUE,"Cover";#N/A,#N/A,TRUE,"Conts";#N/A,#N/A,TRUE,"VOS";#N/A,#N/A,TRUE,"Warrington";#N/A,#N/A,TRUE,"Widnes"}</definedName>
    <definedName name="wtrywryt" localSheetId="10" hidden="1">{#N/A,#N/A,TRUE,"Cover";#N/A,#N/A,TRUE,"Conts";#N/A,#N/A,TRUE,"VOS";#N/A,#N/A,TRUE,"Warrington";#N/A,#N/A,TRUE,"Widnes"}</definedName>
    <definedName name="wtrywryt" localSheetId="12" hidden="1">{#N/A,#N/A,TRUE,"Cover";#N/A,#N/A,TRUE,"Conts";#N/A,#N/A,TRUE,"VOS";#N/A,#N/A,TRUE,"Warrington";#N/A,#N/A,TRUE,"Widnes"}</definedName>
    <definedName name="wtrywryt" localSheetId="5" hidden="1">{#N/A,#N/A,TRUE,"Cover";#N/A,#N/A,TRUE,"Conts";#N/A,#N/A,TRUE,"VOS";#N/A,#N/A,TRUE,"Warrington";#N/A,#N/A,TRUE,"Widnes"}</definedName>
    <definedName name="wtrywryt" localSheetId="6" hidden="1">{#N/A,#N/A,TRUE,"Cover";#N/A,#N/A,TRUE,"Conts";#N/A,#N/A,TRUE,"VOS";#N/A,#N/A,TRUE,"Warrington";#N/A,#N/A,TRUE,"Widnes"}</definedName>
    <definedName name="wtrywryt" hidden="1">{#N/A,#N/A,TRUE,"Cover";#N/A,#N/A,TRUE,"Conts";#N/A,#N/A,TRUE,"VOS";#N/A,#N/A,TRUE,"Warrington";#N/A,#N/A,TRUE,"Widnes"}</definedName>
    <definedName name="wtwt" localSheetId="20" hidden="1">{#N/A,#N/A,TRUE,"Cover";#N/A,#N/A,TRUE,"Conts";#N/A,#N/A,TRUE,"VOS";#N/A,#N/A,TRUE,"Warrington";#N/A,#N/A,TRUE,"Widnes"}</definedName>
    <definedName name="wtwt" localSheetId="7" hidden="1">{#N/A,#N/A,TRUE,"Cover";#N/A,#N/A,TRUE,"Conts";#N/A,#N/A,TRUE,"VOS";#N/A,#N/A,TRUE,"Warrington";#N/A,#N/A,TRUE,"Widnes"}</definedName>
    <definedName name="wtwt" localSheetId="8" hidden="1">{#N/A,#N/A,TRUE,"Cover";#N/A,#N/A,TRUE,"Conts";#N/A,#N/A,TRUE,"VOS";#N/A,#N/A,TRUE,"Warrington";#N/A,#N/A,TRUE,"Widnes"}</definedName>
    <definedName name="wtwt" localSheetId="10" hidden="1">{#N/A,#N/A,TRUE,"Cover";#N/A,#N/A,TRUE,"Conts";#N/A,#N/A,TRUE,"VOS";#N/A,#N/A,TRUE,"Warrington";#N/A,#N/A,TRUE,"Widnes"}</definedName>
    <definedName name="wtwt" localSheetId="12" hidden="1">{#N/A,#N/A,TRUE,"Cover";#N/A,#N/A,TRUE,"Conts";#N/A,#N/A,TRUE,"VOS";#N/A,#N/A,TRUE,"Warrington";#N/A,#N/A,TRUE,"Widnes"}</definedName>
    <definedName name="wtwt" localSheetId="5" hidden="1">{#N/A,#N/A,TRUE,"Cover";#N/A,#N/A,TRUE,"Conts";#N/A,#N/A,TRUE,"VOS";#N/A,#N/A,TRUE,"Warrington";#N/A,#N/A,TRUE,"Widnes"}</definedName>
    <definedName name="wtwt" localSheetId="6" hidden="1">{#N/A,#N/A,TRUE,"Cover";#N/A,#N/A,TRUE,"Conts";#N/A,#N/A,TRUE,"VOS";#N/A,#N/A,TRUE,"Warrington";#N/A,#N/A,TRUE,"Widnes"}</definedName>
    <definedName name="wtwt" hidden="1">{#N/A,#N/A,TRUE,"Cover";#N/A,#N/A,TRUE,"Conts";#N/A,#N/A,TRUE,"VOS";#N/A,#N/A,TRUE,"Warrington";#N/A,#N/A,TRUE,"Widnes"}</definedName>
    <definedName name="wtwy" localSheetId="20" hidden="1">{#N/A,#N/A,TRUE,"Cover";#N/A,#N/A,TRUE,"Conts";#N/A,#N/A,TRUE,"VOS";#N/A,#N/A,TRUE,"Warrington";#N/A,#N/A,TRUE,"Widnes"}</definedName>
    <definedName name="wtwy" localSheetId="7" hidden="1">{#N/A,#N/A,TRUE,"Cover";#N/A,#N/A,TRUE,"Conts";#N/A,#N/A,TRUE,"VOS";#N/A,#N/A,TRUE,"Warrington";#N/A,#N/A,TRUE,"Widnes"}</definedName>
    <definedName name="wtwy" localSheetId="8" hidden="1">{#N/A,#N/A,TRUE,"Cover";#N/A,#N/A,TRUE,"Conts";#N/A,#N/A,TRUE,"VOS";#N/A,#N/A,TRUE,"Warrington";#N/A,#N/A,TRUE,"Widnes"}</definedName>
    <definedName name="wtwy" localSheetId="10" hidden="1">{#N/A,#N/A,TRUE,"Cover";#N/A,#N/A,TRUE,"Conts";#N/A,#N/A,TRUE,"VOS";#N/A,#N/A,TRUE,"Warrington";#N/A,#N/A,TRUE,"Widnes"}</definedName>
    <definedName name="wtwy" localSheetId="12" hidden="1">{#N/A,#N/A,TRUE,"Cover";#N/A,#N/A,TRUE,"Conts";#N/A,#N/A,TRUE,"VOS";#N/A,#N/A,TRUE,"Warrington";#N/A,#N/A,TRUE,"Widnes"}</definedName>
    <definedName name="wtwy" localSheetId="5" hidden="1">{#N/A,#N/A,TRUE,"Cover";#N/A,#N/A,TRUE,"Conts";#N/A,#N/A,TRUE,"VOS";#N/A,#N/A,TRUE,"Warrington";#N/A,#N/A,TRUE,"Widnes"}</definedName>
    <definedName name="wtwy" localSheetId="6" hidden="1">{#N/A,#N/A,TRUE,"Cover";#N/A,#N/A,TRUE,"Conts";#N/A,#N/A,TRUE,"VOS";#N/A,#N/A,TRUE,"Warrington";#N/A,#N/A,TRUE,"Widnes"}</definedName>
    <definedName name="wtwy" hidden="1">{#N/A,#N/A,TRUE,"Cover";#N/A,#N/A,TRUE,"Conts";#N/A,#N/A,TRUE,"VOS";#N/A,#N/A,TRUE,"Warrington";#N/A,#N/A,TRUE,"Widnes"}</definedName>
    <definedName name="www" localSheetId="20" hidden="1">{#N/A,#N/A,TRUE,"Cover";#N/A,#N/A,TRUE,"Conts";#N/A,#N/A,TRUE,"VOS";#N/A,#N/A,TRUE,"Warrington";#N/A,#N/A,TRUE,"Widnes"}</definedName>
    <definedName name="www" localSheetId="7" hidden="1">{#N/A,#N/A,TRUE,"Cover";#N/A,#N/A,TRUE,"Conts";#N/A,#N/A,TRUE,"VOS";#N/A,#N/A,TRUE,"Warrington";#N/A,#N/A,TRUE,"Widnes"}</definedName>
    <definedName name="www" localSheetId="8" hidden="1">{#N/A,#N/A,TRUE,"Cover";#N/A,#N/A,TRUE,"Conts";#N/A,#N/A,TRUE,"VOS";#N/A,#N/A,TRUE,"Warrington";#N/A,#N/A,TRUE,"Widnes"}</definedName>
    <definedName name="www" localSheetId="10" hidden="1">{#N/A,#N/A,TRUE,"Cover";#N/A,#N/A,TRUE,"Conts";#N/A,#N/A,TRUE,"VOS";#N/A,#N/A,TRUE,"Warrington";#N/A,#N/A,TRUE,"Widnes"}</definedName>
    <definedName name="www" localSheetId="12" hidden="1">{#N/A,#N/A,TRUE,"Cover";#N/A,#N/A,TRUE,"Conts";#N/A,#N/A,TRUE,"VOS";#N/A,#N/A,TRUE,"Warrington";#N/A,#N/A,TRUE,"Widnes"}</definedName>
    <definedName name="www" localSheetId="5" hidden="1">{#N/A,#N/A,TRUE,"Cover";#N/A,#N/A,TRUE,"Conts";#N/A,#N/A,TRUE,"VOS";#N/A,#N/A,TRUE,"Warrington";#N/A,#N/A,TRUE,"Widnes"}</definedName>
    <definedName name="www" localSheetId="6" hidden="1">{#N/A,#N/A,TRUE,"Cover";#N/A,#N/A,TRUE,"Conts";#N/A,#N/A,TRUE,"VOS";#N/A,#N/A,TRUE,"Warrington";#N/A,#N/A,TRUE,"Widnes"}</definedName>
    <definedName name="www" hidden="1">{#N/A,#N/A,TRUE,"Cover";#N/A,#N/A,TRUE,"Conts";#N/A,#N/A,TRUE,"VOS";#N/A,#N/A,TRUE,"Warrington";#N/A,#N/A,TRUE,"Widnes"}</definedName>
    <definedName name="wwwww" localSheetId="20" hidden="1">{#N/A,#N/A,TRUE,"Cover";#N/A,#N/A,TRUE,"Conts";#N/A,#N/A,TRUE,"VOS";#N/A,#N/A,TRUE,"Warrington";#N/A,#N/A,TRUE,"Widnes"}</definedName>
    <definedName name="wwwww" localSheetId="7" hidden="1">{#N/A,#N/A,TRUE,"Cover";#N/A,#N/A,TRUE,"Conts";#N/A,#N/A,TRUE,"VOS";#N/A,#N/A,TRUE,"Warrington";#N/A,#N/A,TRUE,"Widnes"}</definedName>
    <definedName name="wwwww" localSheetId="8" hidden="1">{#N/A,#N/A,TRUE,"Cover";#N/A,#N/A,TRUE,"Conts";#N/A,#N/A,TRUE,"VOS";#N/A,#N/A,TRUE,"Warrington";#N/A,#N/A,TRUE,"Widnes"}</definedName>
    <definedName name="wwwww" localSheetId="10" hidden="1">{#N/A,#N/A,TRUE,"Cover";#N/A,#N/A,TRUE,"Conts";#N/A,#N/A,TRUE,"VOS";#N/A,#N/A,TRUE,"Warrington";#N/A,#N/A,TRUE,"Widnes"}</definedName>
    <definedName name="wwwww" localSheetId="12" hidden="1">{#N/A,#N/A,TRUE,"Cover";#N/A,#N/A,TRUE,"Conts";#N/A,#N/A,TRUE,"VOS";#N/A,#N/A,TRUE,"Warrington";#N/A,#N/A,TRUE,"Widnes"}</definedName>
    <definedName name="wwwww" localSheetId="5" hidden="1">{#N/A,#N/A,TRUE,"Cover";#N/A,#N/A,TRUE,"Conts";#N/A,#N/A,TRUE,"VOS";#N/A,#N/A,TRUE,"Warrington";#N/A,#N/A,TRUE,"Widnes"}</definedName>
    <definedName name="wwwww" localSheetId="6"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20" hidden="1">{#N/A,#N/A,TRUE,"Cover";#N/A,#N/A,TRUE,"Conts";#N/A,#N/A,TRUE,"VOS";#N/A,#N/A,TRUE,"Warrington";#N/A,#N/A,TRUE,"Widnes"}</definedName>
    <definedName name="wy7u7y" localSheetId="7" hidden="1">{#N/A,#N/A,TRUE,"Cover";#N/A,#N/A,TRUE,"Conts";#N/A,#N/A,TRUE,"VOS";#N/A,#N/A,TRUE,"Warrington";#N/A,#N/A,TRUE,"Widnes"}</definedName>
    <definedName name="wy7u7y" localSheetId="8" hidden="1">{#N/A,#N/A,TRUE,"Cover";#N/A,#N/A,TRUE,"Conts";#N/A,#N/A,TRUE,"VOS";#N/A,#N/A,TRUE,"Warrington";#N/A,#N/A,TRUE,"Widnes"}</definedName>
    <definedName name="wy7u7y" localSheetId="10" hidden="1">{#N/A,#N/A,TRUE,"Cover";#N/A,#N/A,TRUE,"Conts";#N/A,#N/A,TRUE,"VOS";#N/A,#N/A,TRUE,"Warrington";#N/A,#N/A,TRUE,"Widnes"}</definedName>
    <definedName name="wy7u7y" localSheetId="12" hidden="1">{#N/A,#N/A,TRUE,"Cover";#N/A,#N/A,TRUE,"Conts";#N/A,#N/A,TRUE,"VOS";#N/A,#N/A,TRUE,"Warrington";#N/A,#N/A,TRUE,"Widnes"}</definedName>
    <definedName name="wy7u7y" localSheetId="5" hidden="1">{#N/A,#N/A,TRUE,"Cover";#N/A,#N/A,TRUE,"Conts";#N/A,#N/A,TRUE,"VOS";#N/A,#N/A,TRUE,"Warrington";#N/A,#N/A,TRUE,"Widnes"}</definedName>
    <definedName name="wy7u7y" localSheetId="6"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0"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5" hidden="1">{#N/A,#N/A,TRUE,"Front";#N/A,#N/A,TRUE,"Simple Letter";#N/A,#N/A,TRUE,"Inside";#N/A,#N/A,TRUE,"Contents";#N/A,#N/A,TRUE,"Basis";#N/A,#N/A,TRUE,"Inclusions";#N/A,#N/A,TRUE,"Exclusions";#N/A,#N/A,TRUE,"Areas";#N/A,#N/A,TRUE,"Summary";#N/A,#N/A,TRUE,"Detail"}</definedName>
    <definedName name="yes" localSheetId="6"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0" hidden="1">{#N/A,#N/A,TRUE,"Cover";#N/A,#N/A,TRUE,"Conts";#N/A,#N/A,TRUE,"VOS";#N/A,#N/A,TRUE,"Warrington";#N/A,#N/A,TRUE,"Widnes"}</definedName>
    <definedName name="yhrsh" localSheetId="7" hidden="1">{#N/A,#N/A,TRUE,"Cover";#N/A,#N/A,TRUE,"Conts";#N/A,#N/A,TRUE,"VOS";#N/A,#N/A,TRUE,"Warrington";#N/A,#N/A,TRUE,"Widnes"}</definedName>
    <definedName name="yhrsh" localSheetId="8" hidden="1">{#N/A,#N/A,TRUE,"Cover";#N/A,#N/A,TRUE,"Conts";#N/A,#N/A,TRUE,"VOS";#N/A,#N/A,TRUE,"Warrington";#N/A,#N/A,TRUE,"Widnes"}</definedName>
    <definedName name="yhrsh" localSheetId="10" hidden="1">{#N/A,#N/A,TRUE,"Cover";#N/A,#N/A,TRUE,"Conts";#N/A,#N/A,TRUE,"VOS";#N/A,#N/A,TRUE,"Warrington";#N/A,#N/A,TRUE,"Widnes"}</definedName>
    <definedName name="yhrsh" localSheetId="12" hidden="1">{#N/A,#N/A,TRUE,"Cover";#N/A,#N/A,TRUE,"Conts";#N/A,#N/A,TRUE,"VOS";#N/A,#N/A,TRUE,"Warrington";#N/A,#N/A,TRUE,"Widnes"}</definedName>
    <definedName name="yhrsh" localSheetId="5" hidden="1">{#N/A,#N/A,TRUE,"Cover";#N/A,#N/A,TRUE,"Conts";#N/A,#N/A,TRUE,"VOS";#N/A,#N/A,TRUE,"Warrington";#N/A,#N/A,TRUE,"Widnes"}</definedName>
    <definedName name="yhrsh" localSheetId="6" hidden="1">{#N/A,#N/A,TRUE,"Cover";#N/A,#N/A,TRUE,"Conts";#N/A,#N/A,TRUE,"VOS";#N/A,#N/A,TRUE,"Warrington";#N/A,#N/A,TRUE,"Widnes"}</definedName>
    <definedName name="yhrsh" hidden="1">{#N/A,#N/A,TRUE,"Cover";#N/A,#N/A,TRUE,"Conts";#N/A,#N/A,TRUE,"VOS";#N/A,#N/A,TRUE,"Warrington";#N/A,#N/A,TRUE,"Widnes"}</definedName>
    <definedName name="ykhljkdggzsf" localSheetId="20" hidden="1">{#N/A,#N/A,TRUE,"Cover";#N/A,#N/A,TRUE,"Conts";#N/A,#N/A,TRUE,"VOS";#N/A,#N/A,TRUE,"Warrington";#N/A,#N/A,TRUE,"Widnes"}</definedName>
    <definedName name="ykhljkdggzsf" localSheetId="7" hidden="1">{#N/A,#N/A,TRUE,"Cover";#N/A,#N/A,TRUE,"Conts";#N/A,#N/A,TRUE,"VOS";#N/A,#N/A,TRUE,"Warrington";#N/A,#N/A,TRUE,"Widnes"}</definedName>
    <definedName name="ykhljkdggzsf" localSheetId="8" hidden="1">{#N/A,#N/A,TRUE,"Cover";#N/A,#N/A,TRUE,"Conts";#N/A,#N/A,TRUE,"VOS";#N/A,#N/A,TRUE,"Warrington";#N/A,#N/A,TRUE,"Widnes"}</definedName>
    <definedName name="ykhljkdggzsf" localSheetId="10" hidden="1">{#N/A,#N/A,TRUE,"Cover";#N/A,#N/A,TRUE,"Conts";#N/A,#N/A,TRUE,"VOS";#N/A,#N/A,TRUE,"Warrington";#N/A,#N/A,TRUE,"Widnes"}</definedName>
    <definedName name="ykhljkdggzsf" localSheetId="12" hidden="1">{#N/A,#N/A,TRUE,"Cover";#N/A,#N/A,TRUE,"Conts";#N/A,#N/A,TRUE,"VOS";#N/A,#N/A,TRUE,"Warrington";#N/A,#N/A,TRUE,"Widnes"}</definedName>
    <definedName name="ykhljkdggzsf" localSheetId="5" hidden="1">{#N/A,#N/A,TRUE,"Cover";#N/A,#N/A,TRUE,"Conts";#N/A,#N/A,TRUE,"VOS";#N/A,#N/A,TRUE,"Warrington";#N/A,#N/A,TRUE,"Widnes"}</definedName>
    <definedName name="ykhljkdggzsf" localSheetId="6" hidden="1">{#N/A,#N/A,TRUE,"Cover";#N/A,#N/A,TRUE,"Conts";#N/A,#N/A,TRUE,"VOS";#N/A,#N/A,TRUE,"Warrington";#N/A,#N/A,TRUE,"Widnes"}</definedName>
    <definedName name="ykhljkdggzsf" hidden="1">{#N/A,#N/A,TRUE,"Cover";#N/A,#N/A,TRUE,"Conts";#N/A,#N/A,TRUE,"VOS";#N/A,#N/A,TRUE,"Warrington";#N/A,#N/A,TRUE,"Widnes"}</definedName>
    <definedName name="ykkllylulf" localSheetId="20" hidden="1">{#N/A,#N/A,TRUE,"Cover";#N/A,#N/A,TRUE,"Conts";#N/A,#N/A,TRUE,"VOS";#N/A,#N/A,TRUE,"Warrington";#N/A,#N/A,TRUE,"Widnes"}</definedName>
    <definedName name="ykkllylulf" localSheetId="7" hidden="1">{#N/A,#N/A,TRUE,"Cover";#N/A,#N/A,TRUE,"Conts";#N/A,#N/A,TRUE,"VOS";#N/A,#N/A,TRUE,"Warrington";#N/A,#N/A,TRUE,"Widnes"}</definedName>
    <definedName name="ykkllylulf" localSheetId="8" hidden="1">{#N/A,#N/A,TRUE,"Cover";#N/A,#N/A,TRUE,"Conts";#N/A,#N/A,TRUE,"VOS";#N/A,#N/A,TRUE,"Warrington";#N/A,#N/A,TRUE,"Widnes"}</definedName>
    <definedName name="ykkllylulf" localSheetId="10" hidden="1">{#N/A,#N/A,TRUE,"Cover";#N/A,#N/A,TRUE,"Conts";#N/A,#N/A,TRUE,"VOS";#N/A,#N/A,TRUE,"Warrington";#N/A,#N/A,TRUE,"Widnes"}</definedName>
    <definedName name="ykkllylulf" localSheetId="12" hidden="1">{#N/A,#N/A,TRUE,"Cover";#N/A,#N/A,TRUE,"Conts";#N/A,#N/A,TRUE,"VOS";#N/A,#N/A,TRUE,"Warrington";#N/A,#N/A,TRUE,"Widnes"}</definedName>
    <definedName name="ykkllylulf" localSheetId="5" hidden="1">{#N/A,#N/A,TRUE,"Cover";#N/A,#N/A,TRUE,"Conts";#N/A,#N/A,TRUE,"VOS";#N/A,#N/A,TRUE,"Warrington";#N/A,#N/A,TRUE,"Widnes"}</definedName>
    <definedName name="ykkllylulf" localSheetId="6" hidden="1">{#N/A,#N/A,TRUE,"Cover";#N/A,#N/A,TRUE,"Conts";#N/A,#N/A,TRUE,"VOS";#N/A,#N/A,TRUE,"Warrington";#N/A,#N/A,TRUE,"Widnes"}</definedName>
    <definedName name="ykkllylulf" hidden="1">{#N/A,#N/A,TRUE,"Cover";#N/A,#N/A,TRUE,"Conts";#N/A,#N/A,TRUE,"VOS";#N/A,#N/A,TRUE,"Warrington";#N/A,#N/A,TRUE,"Widnes"}</definedName>
    <definedName name="yrtyet" localSheetId="20" hidden="1">{#N/A,#N/A,TRUE,"Cover";#N/A,#N/A,TRUE,"Conts";#N/A,#N/A,TRUE,"VOS";#N/A,#N/A,TRUE,"Warrington";#N/A,#N/A,TRUE,"Widnes"}</definedName>
    <definedName name="yrtyet" localSheetId="7" hidden="1">{#N/A,#N/A,TRUE,"Cover";#N/A,#N/A,TRUE,"Conts";#N/A,#N/A,TRUE,"VOS";#N/A,#N/A,TRUE,"Warrington";#N/A,#N/A,TRUE,"Widnes"}</definedName>
    <definedName name="yrtyet" localSheetId="8" hidden="1">{#N/A,#N/A,TRUE,"Cover";#N/A,#N/A,TRUE,"Conts";#N/A,#N/A,TRUE,"VOS";#N/A,#N/A,TRUE,"Warrington";#N/A,#N/A,TRUE,"Widnes"}</definedName>
    <definedName name="yrtyet" localSheetId="10" hidden="1">{#N/A,#N/A,TRUE,"Cover";#N/A,#N/A,TRUE,"Conts";#N/A,#N/A,TRUE,"VOS";#N/A,#N/A,TRUE,"Warrington";#N/A,#N/A,TRUE,"Widnes"}</definedName>
    <definedName name="yrtyet" localSheetId="12" hidden="1">{#N/A,#N/A,TRUE,"Cover";#N/A,#N/A,TRUE,"Conts";#N/A,#N/A,TRUE,"VOS";#N/A,#N/A,TRUE,"Warrington";#N/A,#N/A,TRUE,"Widnes"}</definedName>
    <definedName name="yrtyet" localSheetId="5" hidden="1">{#N/A,#N/A,TRUE,"Cover";#N/A,#N/A,TRUE,"Conts";#N/A,#N/A,TRUE,"VOS";#N/A,#N/A,TRUE,"Warrington";#N/A,#N/A,TRUE,"Widnes"}</definedName>
    <definedName name="yrtyet" localSheetId="6" hidden="1">{#N/A,#N/A,TRUE,"Cover";#N/A,#N/A,TRUE,"Conts";#N/A,#N/A,TRUE,"VOS";#N/A,#N/A,TRUE,"Warrington";#N/A,#N/A,TRUE,"Widnes"}</definedName>
    <definedName name="yrtyet" hidden="1">{#N/A,#N/A,TRUE,"Cover";#N/A,#N/A,TRUE,"Conts";#N/A,#N/A,TRUE,"VOS";#N/A,#N/A,TRUE,"Warrington";#N/A,#N/A,TRUE,"Widnes"}</definedName>
    <definedName name="yry" localSheetId="20" hidden="1">{#N/A,#N/A,TRUE,"Cover";#N/A,#N/A,TRUE,"Conts";#N/A,#N/A,TRUE,"VOS";#N/A,#N/A,TRUE,"Warrington";#N/A,#N/A,TRUE,"Widnes"}</definedName>
    <definedName name="yry" localSheetId="7" hidden="1">{#N/A,#N/A,TRUE,"Cover";#N/A,#N/A,TRUE,"Conts";#N/A,#N/A,TRUE,"VOS";#N/A,#N/A,TRUE,"Warrington";#N/A,#N/A,TRUE,"Widnes"}</definedName>
    <definedName name="yry" localSheetId="8" hidden="1">{#N/A,#N/A,TRUE,"Cover";#N/A,#N/A,TRUE,"Conts";#N/A,#N/A,TRUE,"VOS";#N/A,#N/A,TRUE,"Warrington";#N/A,#N/A,TRUE,"Widnes"}</definedName>
    <definedName name="yry" localSheetId="10" hidden="1">{#N/A,#N/A,TRUE,"Cover";#N/A,#N/A,TRUE,"Conts";#N/A,#N/A,TRUE,"VOS";#N/A,#N/A,TRUE,"Warrington";#N/A,#N/A,TRUE,"Widnes"}</definedName>
    <definedName name="yry" localSheetId="12" hidden="1">{#N/A,#N/A,TRUE,"Cover";#N/A,#N/A,TRUE,"Conts";#N/A,#N/A,TRUE,"VOS";#N/A,#N/A,TRUE,"Warrington";#N/A,#N/A,TRUE,"Widnes"}</definedName>
    <definedName name="yry" localSheetId="5" hidden="1">{#N/A,#N/A,TRUE,"Cover";#N/A,#N/A,TRUE,"Conts";#N/A,#N/A,TRUE,"VOS";#N/A,#N/A,TRUE,"Warrington";#N/A,#N/A,TRUE,"Widnes"}</definedName>
    <definedName name="yry" localSheetId="6" hidden="1">{#N/A,#N/A,TRUE,"Cover";#N/A,#N/A,TRUE,"Conts";#N/A,#N/A,TRUE,"VOS";#N/A,#N/A,TRUE,"Warrington";#N/A,#N/A,TRUE,"Widnes"}</definedName>
    <definedName name="yry" hidden="1">{#N/A,#N/A,TRUE,"Cover";#N/A,#N/A,TRUE,"Conts";#N/A,#N/A,TRUE,"VOS";#N/A,#N/A,TRUE,"Warrington";#N/A,#N/A,TRUE,"Widnes"}</definedName>
    <definedName name="yt" localSheetId="20" hidden="1">{#N/A,#N/A,TRUE,"Cover";#N/A,#N/A,TRUE,"Conts";#N/A,#N/A,TRUE,"VOS";#N/A,#N/A,TRUE,"Warrington";#N/A,#N/A,TRUE,"Widnes"}</definedName>
    <definedName name="yt" localSheetId="7" hidden="1">{#N/A,#N/A,TRUE,"Cover";#N/A,#N/A,TRUE,"Conts";#N/A,#N/A,TRUE,"VOS";#N/A,#N/A,TRUE,"Warrington";#N/A,#N/A,TRUE,"Widnes"}</definedName>
    <definedName name="yt" localSheetId="8" hidden="1">{#N/A,#N/A,TRUE,"Cover";#N/A,#N/A,TRUE,"Conts";#N/A,#N/A,TRUE,"VOS";#N/A,#N/A,TRUE,"Warrington";#N/A,#N/A,TRUE,"Widnes"}</definedName>
    <definedName name="yt" localSheetId="10" hidden="1">{#N/A,#N/A,TRUE,"Cover";#N/A,#N/A,TRUE,"Conts";#N/A,#N/A,TRUE,"VOS";#N/A,#N/A,TRUE,"Warrington";#N/A,#N/A,TRUE,"Widnes"}</definedName>
    <definedName name="yt" localSheetId="12" hidden="1">{#N/A,#N/A,TRUE,"Cover";#N/A,#N/A,TRUE,"Conts";#N/A,#N/A,TRUE,"VOS";#N/A,#N/A,TRUE,"Warrington";#N/A,#N/A,TRUE,"Widnes"}</definedName>
    <definedName name="yt" localSheetId="5" hidden="1">{#N/A,#N/A,TRUE,"Cover";#N/A,#N/A,TRUE,"Conts";#N/A,#N/A,TRUE,"VOS";#N/A,#N/A,TRUE,"Warrington";#N/A,#N/A,TRUE,"Widnes"}</definedName>
    <definedName name="yt" localSheetId="6" hidden="1">{#N/A,#N/A,TRUE,"Cover";#N/A,#N/A,TRUE,"Conts";#N/A,#N/A,TRUE,"VOS";#N/A,#N/A,TRUE,"Warrington";#N/A,#N/A,TRUE,"Widnes"}</definedName>
    <definedName name="yt" hidden="1">{#N/A,#N/A,TRUE,"Cover";#N/A,#N/A,TRUE,"Conts";#N/A,#N/A,TRUE,"VOS";#N/A,#N/A,TRUE,"Warrington";#N/A,#N/A,TRUE,"Widnes"}</definedName>
    <definedName name="ytjtyjre" localSheetId="20" hidden="1">{#N/A,#N/A,TRUE,"Cover";#N/A,#N/A,TRUE,"Conts";#N/A,#N/A,TRUE,"VOS";#N/A,#N/A,TRUE,"Warrington";#N/A,#N/A,TRUE,"Widnes"}</definedName>
    <definedName name="ytjtyjre" localSheetId="7" hidden="1">{#N/A,#N/A,TRUE,"Cover";#N/A,#N/A,TRUE,"Conts";#N/A,#N/A,TRUE,"VOS";#N/A,#N/A,TRUE,"Warrington";#N/A,#N/A,TRUE,"Widnes"}</definedName>
    <definedName name="ytjtyjre" localSheetId="8" hidden="1">{#N/A,#N/A,TRUE,"Cover";#N/A,#N/A,TRUE,"Conts";#N/A,#N/A,TRUE,"VOS";#N/A,#N/A,TRUE,"Warrington";#N/A,#N/A,TRUE,"Widnes"}</definedName>
    <definedName name="ytjtyjre" localSheetId="10" hidden="1">{#N/A,#N/A,TRUE,"Cover";#N/A,#N/A,TRUE,"Conts";#N/A,#N/A,TRUE,"VOS";#N/A,#N/A,TRUE,"Warrington";#N/A,#N/A,TRUE,"Widnes"}</definedName>
    <definedName name="ytjtyjre" localSheetId="12" hidden="1">{#N/A,#N/A,TRUE,"Cover";#N/A,#N/A,TRUE,"Conts";#N/A,#N/A,TRUE,"VOS";#N/A,#N/A,TRUE,"Warrington";#N/A,#N/A,TRUE,"Widnes"}</definedName>
    <definedName name="ytjtyjre" localSheetId="5" hidden="1">{#N/A,#N/A,TRUE,"Cover";#N/A,#N/A,TRUE,"Conts";#N/A,#N/A,TRUE,"VOS";#N/A,#N/A,TRUE,"Warrington";#N/A,#N/A,TRUE,"Widnes"}</definedName>
    <definedName name="ytjtyjre" localSheetId="6" hidden="1">{#N/A,#N/A,TRUE,"Cover";#N/A,#N/A,TRUE,"Conts";#N/A,#N/A,TRUE,"VOS";#N/A,#N/A,TRUE,"Warrington";#N/A,#N/A,TRUE,"Widnes"}</definedName>
    <definedName name="ytjtyjre" hidden="1">{#N/A,#N/A,TRUE,"Cover";#N/A,#N/A,TRUE,"Conts";#N/A,#N/A,TRUE,"VOS";#N/A,#N/A,TRUE,"Warrington";#N/A,#N/A,TRUE,"Widnes"}</definedName>
    <definedName name="ytuloioio" localSheetId="20" hidden="1">{#N/A,#N/A,TRUE,"Cover";#N/A,#N/A,TRUE,"Conts";#N/A,#N/A,TRUE,"VOS";#N/A,#N/A,TRUE,"Warrington";#N/A,#N/A,TRUE,"Widnes"}</definedName>
    <definedName name="ytuloioio" localSheetId="7" hidden="1">{#N/A,#N/A,TRUE,"Cover";#N/A,#N/A,TRUE,"Conts";#N/A,#N/A,TRUE,"VOS";#N/A,#N/A,TRUE,"Warrington";#N/A,#N/A,TRUE,"Widnes"}</definedName>
    <definedName name="ytuloioio" localSheetId="8" hidden="1">{#N/A,#N/A,TRUE,"Cover";#N/A,#N/A,TRUE,"Conts";#N/A,#N/A,TRUE,"VOS";#N/A,#N/A,TRUE,"Warrington";#N/A,#N/A,TRUE,"Widnes"}</definedName>
    <definedName name="ytuloioio" localSheetId="10" hidden="1">{#N/A,#N/A,TRUE,"Cover";#N/A,#N/A,TRUE,"Conts";#N/A,#N/A,TRUE,"VOS";#N/A,#N/A,TRUE,"Warrington";#N/A,#N/A,TRUE,"Widnes"}</definedName>
    <definedName name="ytuloioio" localSheetId="12" hidden="1">{#N/A,#N/A,TRUE,"Cover";#N/A,#N/A,TRUE,"Conts";#N/A,#N/A,TRUE,"VOS";#N/A,#N/A,TRUE,"Warrington";#N/A,#N/A,TRUE,"Widnes"}</definedName>
    <definedName name="ytuloioio" localSheetId="5" hidden="1">{#N/A,#N/A,TRUE,"Cover";#N/A,#N/A,TRUE,"Conts";#N/A,#N/A,TRUE,"VOS";#N/A,#N/A,TRUE,"Warrington";#N/A,#N/A,TRUE,"Widnes"}</definedName>
    <definedName name="ytuloioio" localSheetId="6" hidden="1">{#N/A,#N/A,TRUE,"Cover";#N/A,#N/A,TRUE,"Conts";#N/A,#N/A,TRUE,"VOS";#N/A,#N/A,TRUE,"Warrington";#N/A,#N/A,TRUE,"Widnes"}</definedName>
    <definedName name="ytuloioio" hidden="1">{#N/A,#N/A,TRUE,"Cover";#N/A,#N/A,TRUE,"Conts";#N/A,#N/A,TRUE,"VOS";#N/A,#N/A,TRUE,"Warrington";#N/A,#N/A,TRUE,"Widnes"}</definedName>
    <definedName name="yuti7i78o" localSheetId="20" hidden="1">{#N/A,#N/A,TRUE,"Cover";#N/A,#N/A,TRUE,"Conts";#N/A,#N/A,TRUE,"VOS";#N/A,#N/A,TRUE,"Warrington";#N/A,#N/A,TRUE,"Widnes"}</definedName>
    <definedName name="yuti7i78o" localSheetId="7" hidden="1">{#N/A,#N/A,TRUE,"Cover";#N/A,#N/A,TRUE,"Conts";#N/A,#N/A,TRUE,"VOS";#N/A,#N/A,TRUE,"Warrington";#N/A,#N/A,TRUE,"Widnes"}</definedName>
    <definedName name="yuti7i78o" localSheetId="8" hidden="1">{#N/A,#N/A,TRUE,"Cover";#N/A,#N/A,TRUE,"Conts";#N/A,#N/A,TRUE,"VOS";#N/A,#N/A,TRUE,"Warrington";#N/A,#N/A,TRUE,"Widnes"}</definedName>
    <definedName name="yuti7i78o" localSheetId="10" hidden="1">{#N/A,#N/A,TRUE,"Cover";#N/A,#N/A,TRUE,"Conts";#N/A,#N/A,TRUE,"VOS";#N/A,#N/A,TRUE,"Warrington";#N/A,#N/A,TRUE,"Widnes"}</definedName>
    <definedName name="yuti7i78o" localSheetId="12" hidden="1">{#N/A,#N/A,TRUE,"Cover";#N/A,#N/A,TRUE,"Conts";#N/A,#N/A,TRUE,"VOS";#N/A,#N/A,TRUE,"Warrington";#N/A,#N/A,TRUE,"Widnes"}</definedName>
    <definedName name="yuti7i78o" localSheetId="5" hidden="1">{#N/A,#N/A,TRUE,"Cover";#N/A,#N/A,TRUE,"Conts";#N/A,#N/A,TRUE,"VOS";#N/A,#N/A,TRUE,"Warrington";#N/A,#N/A,TRUE,"Widnes"}</definedName>
    <definedName name="yuti7i78o" localSheetId="6" hidden="1">{#N/A,#N/A,TRUE,"Cover";#N/A,#N/A,TRUE,"Conts";#N/A,#N/A,TRUE,"VOS";#N/A,#N/A,TRUE,"Warrington";#N/A,#N/A,TRUE,"Widnes"}</definedName>
    <definedName name="yuti7i78o" hidden="1">{#N/A,#N/A,TRUE,"Cover";#N/A,#N/A,TRUE,"Conts";#N/A,#N/A,TRUE,"VOS";#N/A,#N/A,TRUE,"Warrington";#N/A,#N/A,TRUE,"Widnes"}</definedName>
    <definedName name="yyy" localSheetId="20" hidden="1">{#N/A,#N/A,TRUE,"Cover";#N/A,#N/A,TRUE,"Conts";#N/A,#N/A,TRUE,"VOS";#N/A,#N/A,TRUE,"Warrington";#N/A,#N/A,TRUE,"Widnes"}</definedName>
    <definedName name="yyy" localSheetId="7" hidden="1">{#N/A,#N/A,TRUE,"Cover";#N/A,#N/A,TRUE,"Conts";#N/A,#N/A,TRUE,"VOS";#N/A,#N/A,TRUE,"Warrington";#N/A,#N/A,TRUE,"Widnes"}</definedName>
    <definedName name="yyy" localSheetId="8" hidden="1">{#N/A,#N/A,TRUE,"Cover";#N/A,#N/A,TRUE,"Conts";#N/A,#N/A,TRUE,"VOS";#N/A,#N/A,TRUE,"Warrington";#N/A,#N/A,TRUE,"Widnes"}</definedName>
    <definedName name="yyy" localSheetId="10" hidden="1">{#N/A,#N/A,TRUE,"Cover";#N/A,#N/A,TRUE,"Conts";#N/A,#N/A,TRUE,"VOS";#N/A,#N/A,TRUE,"Warrington";#N/A,#N/A,TRUE,"Widnes"}</definedName>
    <definedName name="yyy" localSheetId="12" hidden="1">{#N/A,#N/A,TRUE,"Cover";#N/A,#N/A,TRUE,"Conts";#N/A,#N/A,TRUE,"VOS";#N/A,#N/A,TRUE,"Warrington";#N/A,#N/A,TRUE,"Widnes"}</definedName>
    <definedName name="yyy" localSheetId="5" hidden="1">{#N/A,#N/A,TRUE,"Cover";#N/A,#N/A,TRUE,"Conts";#N/A,#N/A,TRUE,"VOS";#N/A,#N/A,TRUE,"Warrington";#N/A,#N/A,TRUE,"Widnes"}</definedName>
    <definedName name="yyy" localSheetId="6" hidden="1">{#N/A,#N/A,TRUE,"Cover";#N/A,#N/A,TRUE,"Conts";#N/A,#N/A,TRUE,"VOS";#N/A,#N/A,TRUE,"Warrington";#N/A,#N/A,TRUE,"Widnes"}</definedName>
    <definedName name="yyy" hidden="1">{#N/A,#N/A,TRUE,"Cover";#N/A,#N/A,TRUE,"Conts";#N/A,#N/A,TRUE,"VOS";#N/A,#N/A,TRUE,"Warrington";#N/A,#N/A,TRUE,"Widnes"}</definedName>
    <definedName name="Z_05F2E401_3021_4F36_91F4_04441D22F9E8_.wvu.Cols" localSheetId="12" hidden="1">Procurement!$Y:$Y</definedName>
    <definedName name="Z_05F2E401_3021_4F36_91F4_04441D22F9E8_.wvu.FilterData" localSheetId="12" hidden="1">Procurement!#REF!</definedName>
    <definedName name="Z_05F2E401_3021_4F36_91F4_04441D22F9E8_.wvu.PrintArea" localSheetId="12" hidden="1">Procurement!$C$2:$T$2</definedName>
    <definedName name="Z_05F2E401_3021_4F36_91F4_04441D22F9E8_.wvu.PrintTitles" localSheetId="12" hidden="1">Procurement!$2:$2</definedName>
    <definedName name="Z_05F2E401_3021_4F36_91F4_04441D22F9E8_.wvu.Rows" localSheetId="12" hidden="1">Procurement!#REF!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10" hidden="1">#REF!</definedName>
    <definedName name="Z_0E5612F1_1C5C_4147_BE42_908BDE0B1405_.wvu.PrintTitles" hidden="1">#REF!</definedName>
    <definedName name="Z_3C0F5388_DC28_472E_BC6D_536F33E8BD1A_.wvu.Cols" localSheetId="12" hidden="1">Procurement!#REF!,Procurement!#REF!,Procurement!#REF!,Procurement!#REF!,Procurement!#REF!</definedName>
    <definedName name="Z_3C0F5388_DC28_472E_BC6D_536F33E8BD1A_.wvu.FilterData" localSheetId="12" hidden="1">Procurement!#REF!</definedName>
    <definedName name="Z_3C0F5388_DC28_472E_BC6D_536F33E8BD1A_.wvu.PrintArea" localSheetId="12" hidden="1">Procurement!$C$2:$D$2</definedName>
    <definedName name="Z_3C0F5388_DC28_472E_BC6D_536F33E8BD1A_.wvu.PrintTitles" localSheetId="12" hidden="1">Procurement!$2:$2</definedName>
    <definedName name="Z_5A4CDE39_BC84_48C0_8208_6970E7A71896_.wvu.Cols" hidden="1">'[35]GM &amp; TA'!$F:$F,'[35]GM &amp; TA'!$G:$G,'[35]GM &amp; TA'!$I:$T</definedName>
    <definedName name="Z_638D37B9_88F7_4F0C_9D78_137044A6BE75_.wvu.Cols" localSheetId="12" hidden="1">Procurement!#REF!,Procurement!#REF!,Procurement!#REF!,Procurement!#REF!</definedName>
    <definedName name="Z_638D37B9_88F7_4F0C_9D78_137044A6BE75_.wvu.FilterData" localSheetId="12" hidden="1">Procurement!#REF!</definedName>
    <definedName name="Z_638D37B9_88F7_4F0C_9D78_137044A6BE75_.wvu.PrintArea" localSheetId="12" hidden="1">Procurement!$C$2:$D$2</definedName>
    <definedName name="Z_638D37B9_88F7_4F0C_9D78_137044A6BE75_.wvu.PrintTitles" localSheetId="12" hidden="1">Procurement!$2:$2</definedName>
    <definedName name="Z_64FBE21F_D610_4122_B662_C1CA556F0E6B_.wvu.Rows" hidden="1">[17]Macro!$9:$47,[17]Macro!$49:$49</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10" hidden="1">#REF!</definedName>
    <definedName name="Z_893D3CDD_E6EC_4FBE_9F4B_7C063AADDAA3_.wvu.PrintTitles" hidden="1">#REF!</definedName>
    <definedName name="Z_893D3CDD_E6EC_4FBE_9F4B_7C063AADDAA3_.wvu.Rows" localSheetId="10" hidden="1">#REF!</definedName>
    <definedName name="Z_893D3CDD_E6EC_4FBE_9F4B_7C063AADDAA3_.wvu.Rows" hidden="1">#REF!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10" hidden="1">'[35]GM &amp; TA'!#REF!,'[35]GM &amp; TA'!#REF!</definedName>
    <definedName name="Z_8FCC9949_BB10_48DD_835F_9D6E68B3AE12_.wvu.Rows" hidden="1">'[35]GM &amp; TA'!#REF!,'[35]GM &amp; TA'!#REF!</definedName>
    <definedName name="Z_911344CF_9A3F_4827_875D_B244FC6C97CD_.wvu.Cols" localSheetId="12" hidden="1">Procurement!#REF!,Procurement!#REF!,Procurement!#REF!,Procurement!#REF!</definedName>
    <definedName name="Z_911344CF_9A3F_4827_875D_B244FC6C97CD_.wvu.FilterData" localSheetId="12" hidden="1">Procurement!#REF!</definedName>
    <definedName name="Z_911344CF_9A3F_4827_875D_B244FC6C97CD_.wvu.PrintArea" localSheetId="12" hidden="1">Procurement!#REF!</definedName>
    <definedName name="Z_911344CF_9A3F_4827_875D_B244FC6C97CD_.wvu.PrintTitles" localSheetId="12" hidden="1">Procurement!$2:$2</definedName>
    <definedName name="Z_911344CF_9A3F_4827_875D_B244FC6C97CD_.wvu.Rows" localSheetId="12" hidden="1">Procurement!#REF!,Procurement!#REF!</definedName>
    <definedName name="Z_911FCEE4_2CBF_4A90_9E55_ED72CBEECF9A_.wvu.FilterData" localSheetId="10" hidden="1">#REF!</definedName>
    <definedName name="Z_911FCEE4_2CBF_4A90_9E55_ED72CBEECF9A_.wvu.FilterData" hidden="1">#REF!</definedName>
    <definedName name="Z_B89BEDDD_0580_4A3E_B4DE_9F60CA18C39D_.wvu.Cols" localSheetId="12" hidden="1">Procurement!#REF!,Procurement!#REF!,Procurement!#REF!,Procurement!#REF!,Procurement!#REF!</definedName>
    <definedName name="Z_B89BEDDD_0580_4A3E_B4DE_9F60CA18C39D_.wvu.FilterData" localSheetId="12" hidden="1">Procurement!#REF!</definedName>
    <definedName name="Z_B89BEDDD_0580_4A3E_B4DE_9F60CA18C39D_.wvu.PrintArea" localSheetId="12" hidden="1">Procurement!$C$2:$D$2</definedName>
    <definedName name="Z_B89BEDDD_0580_4A3E_B4DE_9F60CA18C39D_.wvu.PrintTitles" localSheetId="12" hidden="1">Procurement!$2:$2</definedName>
    <definedName name="Z_B89BEDDD_0580_4A3E_B4DE_9F60CA18C39D_.wvu.Rows" localSheetId="12" hidden="1">Procurement!#REF!,Procurement!#REF!</definedName>
    <definedName name="Z_BFDDBC10_1A86_4654_9667_E25C1DB8EC94_.wvu.Cols" localSheetId="12" hidden="1">Procurement!$Y:$Y</definedName>
    <definedName name="Z_BFDDBC10_1A86_4654_9667_E25C1DB8EC94_.wvu.FilterData" localSheetId="12" hidden="1">Procurement!#REF!</definedName>
    <definedName name="Z_BFDDBC10_1A86_4654_9667_E25C1DB8EC94_.wvu.PrintArea" localSheetId="12" hidden="1">Procurement!$C$2:$T$2</definedName>
    <definedName name="Z_BFDDBC10_1A86_4654_9667_E25C1DB8EC94_.wvu.PrintTitles" localSheetId="12" hidden="1">Procurement!$2:$2</definedName>
    <definedName name="Z_BFDDBC10_1A86_4654_9667_E25C1DB8EC94_.wvu.Rows" localSheetId="12" hidden="1">Procurement!#REF!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10" hidden="1">#REF!</definedName>
    <definedName name="Z_C4987C22_A4BC_4088_8093_02A2E532FBED_.wvu.PrintTitles" hidden="1">#REF!</definedName>
    <definedName name="Z_CF578FD4_E330_4134_B293_578CC2CC7AD4_.wvu.Cols" localSheetId="12" hidden="1">Procurement!$Y:$Y</definedName>
    <definedName name="Z_CF578FD4_E330_4134_B293_578CC2CC7AD4_.wvu.FilterData" localSheetId="12" hidden="1">Procurement!#REF!</definedName>
    <definedName name="Z_CF578FD4_E330_4134_B293_578CC2CC7AD4_.wvu.PrintArea" localSheetId="12" hidden="1">Procurement!$C$2:$T$2</definedName>
    <definedName name="Z_CF578FD4_E330_4134_B293_578CC2CC7AD4_.wvu.PrintTitles" localSheetId="12" hidden="1">Procurement!$2:$2</definedName>
    <definedName name="Z_CF578FD4_E330_4134_B293_578CC2CC7AD4_.wvu.Rows" localSheetId="12" hidden="1">Procurement!#REF!</definedName>
    <definedName name="Z_DDF22B6B_8FBC_4B74_9493_ED03E55884A4_.wvu.Cols" localSheetId="12" hidden="1">Procurement!#REF!,Procurement!#REF!</definedName>
    <definedName name="Z_DDF22B6B_8FBC_4B74_9493_ED03E55884A4_.wvu.FilterData" localSheetId="12" hidden="1">Procurement!#REF!</definedName>
    <definedName name="Z_DDF22B6B_8FBC_4B74_9493_ED03E55884A4_.wvu.PrintArea" localSheetId="12" hidden="1">Procurement!#REF!</definedName>
    <definedName name="Z_DDF22B6B_8FBC_4B74_9493_ED03E55884A4_.wvu.PrintTitles" localSheetId="12" hidden="1">Procurement!$2:$2</definedName>
    <definedName name="Z_DDF22B6B_8FBC_4B74_9493_ED03E55884A4_.wvu.Rows" localSheetId="12" hidden="1">Procurement!#REF!,Procurement!#REF!,Procurement!#REF!</definedName>
    <definedName name="Z_E61184E6_4A82_48AD_BD46_AD03682B9E61_.wvu.Rows" localSheetId="10" hidden="1">[17]Micro!#REF!</definedName>
    <definedName name="Z_E61184E6_4A82_48AD_BD46_AD03682B9E61_.wvu.Rows" hidden="1">[17]Micro!#REF!</definedName>
    <definedName name="Z_F14C7C48_F4DD_4065_91E8_5F2A855B8FB3_.wvu.Cols" localSheetId="12" hidden="1">Procurement!#REF!,Procurement!#REF!,Procurement!#REF!,Procurement!#REF!,Procurement!#REF!,Procurement!#REF!</definedName>
    <definedName name="Z_F14C7C48_F4DD_4065_91E8_5F2A855B8FB3_.wvu.FilterData" localSheetId="12" hidden="1">Procurement!#REF!</definedName>
    <definedName name="Z_F14C7C48_F4DD_4065_91E8_5F2A855B8FB3_.wvu.PrintArea" localSheetId="12" hidden="1">Procurement!$C$2:$D$2</definedName>
    <definedName name="Z_F14C7C48_F4DD_4065_91E8_5F2A855B8FB3_.wvu.PrintTitles" localSheetId="12" hidden="1">Procurement!$2:$2</definedName>
    <definedName name="Z_F339C968_51EE_4D4C_8987_F9ED55ECDB91_.wvu.Cols" localSheetId="12" hidden="1">Procurement!#REF!,Procurement!#REF!,Procurement!#REF!,Procurement!#REF!</definedName>
    <definedName name="Z_F339C968_51EE_4D4C_8987_F9ED55ECDB91_.wvu.FilterData" localSheetId="12" hidden="1">Procurement!#REF!</definedName>
    <definedName name="Z_F339C968_51EE_4D4C_8987_F9ED55ECDB91_.wvu.PrintArea" localSheetId="12" hidden="1">Procurement!#REF!</definedName>
    <definedName name="Z_F339C968_51EE_4D4C_8987_F9ED55ECDB91_.wvu.PrintTitles" localSheetId="12" hidden="1">Procurement!$2:$2</definedName>
    <definedName name="Z_F339C968_51EE_4D4C_8987_F9ED55ECDB91_.wvu.Rows" localSheetId="12" hidden="1">Procurement!#REF!,Procurement!#REF!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10" hidden="1">#REF!</definedName>
    <definedName name="Z_F8A287BF_980C_4986_B08C_54EAB9AA17CB_.wvu.PrintTitles" hidden="1">#REF!</definedName>
    <definedName name="Z_FC2850D9_459B_4836_8A3B_EF0E5C51D9D3_.wvu.Cols" localSheetId="12" hidden="1">Procurement!#REF!,Procurement!#REF!,Procurement!#REF!,Procurement!#REF!,Procurement!#REF!,Procurement!#REF!</definedName>
    <definedName name="Z_FC2850D9_459B_4836_8A3B_EF0E5C51D9D3_.wvu.FilterData" localSheetId="12" hidden="1">Procurement!#REF!</definedName>
    <definedName name="Z_FC2850D9_459B_4836_8A3B_EF0E5C51D9D3_.wvu.PrintArea" localSheetId="12" hidden="1">Procurement!$C$2:$D$2</definedName>
    <definedName name="Z_FC2850D9_459B_4836_8A3B_EF0E5C51D9D3_.wvu.PrintTitles" localSheetId="12" hidden="1">Procurement!$2:$2</definedName>
    <definedName name="Z_FC2850D9_459B_4836_8A3B_EF0E5C51D9D3_.wvu.Rows" localSheetId="12" hidden="1">Procurement!#REF!,Procurement!#REF!</definedName>
    <definedName name="zaed" localSheetId="20" hidden="1">{#N/A,#N/A,TRUE,"Cover";#N/A,#N/A,TRUE,"Conts";#N/A,#N/A,TRUE,"VOS";#N/A,#N/A,TRUE,"Warrington";#N/A,#N/A,TRUE,"Widnes"}</definedName>
    <definedName name="zaed" localSheetId="7" hidden="1">{#N/A,#N/A,TRUE,"Cover";#N/A,#N/A,TRUE,"Conts";#N/A,#N/A,TRUE,"VOS";#N/A,#N/A,TRUE,"Warrington";#N/A,#N/A,TRUE,"Widnes"}</definedName>
    <definedName name="zaed" localSheetId="8" hidden="1">{#N/A,#N/A,TRUE,"Cover";#N/A,#N/A,TRUE,"Conts";#N/A,#N/A,TRUE,"VOS";#N/A,#N/A,TRUE,"Warrington";#N/A,#N/A,TRUE,"Widnes"}</definedName>
    <definedName name="zaed" localSheetId="10" hidden="1">{#N/A,#N/A,TRUE,"Cover";#N/A,#N/A,TRUE,"Conts";#N/A,#N/A,TRUE,"VOS";#N/A,#N/A,TRUE,"Warrington";#N/A,#N/A,TRUE,"Widnes"}</definedName>
    <definedName name="zaed" localSheetId="12" hidden="1">{#N/A,#N/A,TRUE,"Cover";#N/A,#N/A,TRUE,"Conts";#N/A,#N/A,TRUE,"VOS";#N/A,#N/A,TRUE,"Warrington";#N/A,#N/A,TRUE,"Widnes"}</definedName>
    <definedName name="zaed" localSheetId="5" hidden="1">{#N/A,#N/A,TRUE,"Cover";#N/A,#N/A,TRUE,"Conts";#N/A,#N/A,TRUE,"VOS";#N/A,#N/A,TRUE,"Warrington";#N/A,#N/A,TRUE,"Widnes"}</definedName>
    <definedName name="zaed" localSheetId="6" hidden="1">{#N/A,#N/A,TRUE,"Cover";#N/A,#N/A,TRUE,"Conts";#N/A,#N/A,TRUE,"VOS";#N/A,#N/A,TRUE,"Warrington";#N/A,#N/A,TRUE,"Widnes"}</definedName>
    <definedName name="zaed" hidden="1">{#N/A,#N/A,TRUE,"Cover";#N/A,#N/A,TRUE,"Conts";#N/A,#N/A,TRUE,"VOS";#N/A,#N/A,TRUE,"Warrington";#N/A,#N/A,TRUE,"Widnes"}</definedName>
    <definedName name="ZBDZBDFB" localSheetId="20" hidden="1">{#N/A,#N/A,TRUE,"Cover";#N/A,#N/A,TRUE,"Conts";#N/A,#N/A,TRUE,"VOS";#N/A,#N/A,TRUE,"Warrington";#N/A,#N/A,TRUE,"Widnes"}</definedName>
    <definedName name="ZBDZBDFB" localSheetId="7" hidden="1">{#N/A,#N/A,TRUE,"Cover";#N/A,#N/A,TRUE,"Conts";#N/A,#N/A,TRUE,"VOS";#N/A,#N/A,TRUE,"Warrington";#N/A,#N/A,TRUE,"Widnes"}</definedName>
    <definedName name="ZBDZBDFB" localSheetId="8" hidden="1">{#N/A,#N/A,TRUE,"Cover";#N/A,#N/A,TRUE,"Conts";#N/A,#N/A,TRUE,"VOS";#N/A,#N/A,TRUE,"Warrington";#N/A,#N/A,TRUE,"Widnes"}</definedName>
    <definedName name="ZBDZBDFB" localSheetId="10" hidden="1">{#N/A,#N/A,TRUE,"Cover";#N/A,#N/A,TRUE,"Conts";#N/A,#N/A,TRUE,"VOS";#N/A,#N/A,TRUE,"Warrington";#N/A,#N/A,TRUE,"Widnes"}</definedName>
    <definedName name="ZBDZBDFB" localSheetId="12" hidden="1">{#N/A,#N/A,TRUE,"Cover";#N/A,#N/A,TRUE,"Conts";#N/A,#N/A,TRUE,"VOS";#N/A,#N/A,TRUE,"Warrington";#N/A,#N/A,TRUE,"Widnes"}</definedName>
    <definedName name="ZBDZBDFB" localSheetId="5" hidden="1">{#N/A,#N/A,TRUE,"Cover";#N/A,#N/A,TRUE,"Conts";#N/A,#N/A,TRUE,"VOS";#N/A,#N/A,TRUE,"Warrington";#N/A,#N/A,TRUE,"Widnes"}</definedName>
    <definedName name="ZBDZBDFB" localSheetId="6" hidden="1">{#N/A,#N/A,TRUE,"Cover";#N/A,#N/A,TRUE,"Conts";#N/A,#N/A,TRUE,"VOS";#N/A,#N/A,TRUE,"Warrington";#N/A,#N/A,TRUE,"Widnes"}</definedName>
    <definedName name="ZBDZBDFB" hidden="1">{#N/A,#N/A,TRUE,"Cover";#N/A,#N/A,TRUE,"Conts";#N/A,#N/A,TRUE,"VOS";#N/A,#N/A,TRUE,"Warrington";#N/A,#N/A,TRUE,"Widnes"}</definedName>
    <definedName name="zse" localSheetId="20"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5" hidden="1">{#N/A,#N/A,FALSE,"SumG";#N/A,#N/A,FALSE,"ElecG";#N/A,#N/A,FALSE,"MechG";#N/A,#N/A,FALSE,"GeotG";#N/A,#N/A,FALSE,"PrcsG";#N/A,#N/A,FALSE,"TunnG";#N/A,#N/A,FALSE,"CivlG";#N/A,#N/A,FALSE,"NtwkG";#N/A,#N/A,FALSE,"EstgG";#N/A,#N/A,FALSE,"PEngG"}</definedName>
    <definedName name="zse" localSheetId="6"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0" hidden="1">{#N/A,#N/A,TRUE,"Cover";#N/A,#N/A,TRUE,"Conts";#N/A,#N/A,TRUE,"VOS";#N/A,#N/A,TRUE,"Warrington";#N/A,#N/A,TRUE,"Widnes"}</definedName>
    <definedName name="zxdvzdv" localSheetId="7" hidden="1">{#N/A,#N/A,TRUE,"Cover";#N/A,#N/A,TRUE,"Conts";#N/A,#N/A,TRUE,"VOS";#N/A,#N/A,TRUE,"Warrington";#N/A,#N/A,TRUE,"Widnes"}</definedName>
    <definedName name="zxdvzdv" localSheetId="8" hidden="1">{#N/A,#N/A,TRUE,"Cover";#N/A,#N/A,TRUE,"Conts";#N/A,#N/A,TRUE,"VOS";#N/A,#N/A,TRUE,"Warrington";#N/A,#N/A,TRUE,"Widnes"}</definedName>
    <definedName name="zxdvzdv" localSheetId="10" hidden="1">{#N/A,#N/A,TRUE,"Cover";#N/A,#N/A,TRUE,"Conts";#N/A,#N/A,TRUE,"VOS";#N/A,#N/A,TRUE,"Warrington";#N/A,#N/A,TRUE,"Widnes"}</definedName>
    <definedName name="zxdvzdv" localSheetId="12" hidden="1">{#N/A,#N/A,TRUE,"Cover";#N/A,#N/A,TRUE,"Conts";#N/A,#N/A,TRUE,"VOS";#N/A,#N/A,TRUE,"Warrington";#N/A,#N/A,TRUE,"Widnes"}</definedName>
    <definedName name="zxdvzdv" localSheetId="5" hidden="1">{#N/A,#N/A,TRUE,"Cover";#N/A,#N/A,TRUE,"Conts";#N/A,#N/A,TRUE,"VOS";#N/A,#N/A,TRUE,"Warrington";#N/A,#N/A,TRUE,"Widnes"}</definedName>
    <definedName name="zxdvzdv" localSheetId="6"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20" hidden="1">{#N/A,#N/A,TRUE,"Cover";#N/A,#N/A,TRUE,"Conts";#N/A,#N/A,TRUE,"VOS";#N/A,#N/A,TRUE,"Warrington";#N/A,#N/A,TRUE,"Widnes"}</definedName>
    <definedName name="zzz" localSheetId="7" hidden="1">{#N/A,#N/A,TRUE,"Cover";#N/A,#N/A,TRUE,"Conts";#N/A,#N/A,TRUE,"VOS";#N/A,#N/A,TRUE,"Warrington";#N/A,#N/A,TRUE,"Widnes"}</definedName>
    <definedName name="zzz" localSheetId="8" hidden="1">{#N/A,#N/A,TRUE,"Cover";#N/A,#N/A,TRUE,"Conts";#N/A,#N/A,TRUE,"VOS";#N/A,#N/A,TRUE,"Warrington";#N/A,#N/A,TRUE,"Widnes"}</definedName>
    <definedName name="zzz" localSheetId="10" hidden="1">{#N/A,#N/A,TRUE,"Cover";#N/A,#N/A,TRUE,"Conts";#N/A,#N/A,TRUE,"VOS";#N/A,#N/A,TRUE,"Warrington";#N/A,#N/A,TRUE,"Widnes"}</definedName>
    <definedName name="zzz" localSheetId="12" hidden="1">{#N/A,#N/A,TRUE,"Cover";#N/A,#N/A,TRUE,"Conts";#N/A,#N/A,TRUE,"VOS";#N/A,#N/A,TRUE,"Warrington";#N/A,#N/A,TRUE,"Widnes"}</definedName>
    <definedName name="zzz" localSheetId="5" hidden="1">{#N/A,#N/A,TRUE,"Cover";#N/A,#N/A,TRUE,"Conts";#N/A,#N/A,TRUE,"VOS";#N/A,#N/A,TRUE,"Warrington";#N/A,#N/A,TRUE,"Widnes"}</definedName>
    <definedName name="zzz" localSheetId="6"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03" l="1"/>
  <c r="G4" i="103"/>
  <c r="K27" i="11" l="1"/>
  <c r="N24" i="2"/>
  <c r="N29" i="2"/>
  <c r="S6" i="1"/>
  <c r="L28" i="101"/>
  <c r="K28" i="101"/>
  <c r="I28" i="101"/>
  <c r="H28" i="101"/>
  <c r="G28" i="101"/>
  <c r="F28" i="101"/>
  <c r="E28" i="101"/>
  <c r="D28" i="101"/>
  <c r="G33" i="101"/>
  <c r="I33" i="101"/>
  <c r="G34" i="101"/>
  <c r="I34" i="101"/>
  <c r="G35" i="101"/>
  <c r="I35" i="101"/>
  <c r="D36" i="101"/>
  <c r="E36" i="101"/>
  <c r="F36" i="101"/>
  <c r="H36" i="101"/>
  <c r="L19" i="101"/>
  <c r="K19" i="101"/>
  <c r="I19" i="101"/>
  <c r="H19" i="101"/>
  <c r="G19" i="101"/>
  <c r="F19" i="101"/>
  <c r="E19" i="101"/>
  <c r="D19" i="101"/>
  <c r="I36" i="101" l="1"/>
  <c r="G36" i="101"/>
  <c r="E12" i="25"/>
  <c r="K19" i="11"/>
  <c r="L15" i="11"/>
  <c r="H15" i="11"/>
  <c r="N15" i="11" s="1"/>
  <c r="N33" i="2"/>
  <c r="O15" i="2" l="1"/>
  <c r="H15" i="2"/>
  <c r="Q15" i="2" s="1"/>
  <c r="F12" i="12" l="1"/>
  <c r="E84" i="101" l="1"/>
  <c r="E8" i="25" l="1"/>
  <c r="F5" i="25"/>
  <c r="F3" i="25"/>
  <c r="E13" i="25" l="1"/>
  <c r="E7" i="25"/>
  <c r="E6" i="25"/>
  <c r="E10" i="25" l="1"/>
  <c r="E5" i="25"/>
  <c r="H14" i="11"/>
  <c r="N14" i="11" s="1"/>
  <c r="H14" i="2" l="1"/>
  <c r="Q14" i="2" s="1"/>
  <c r="E2" i="102" l="1"/>
  <c r="X6" i="100" l="1"/>
  <c r="E4" i="25"/>
  <c r="E3" i="25"/>
  <c r="AD71" i="1" l="1"/>
  <c r="AD72" i="1"/>
  <c r="AD73" i="1"/>
  <c r="AD74" i="1"/>
  <c r="AD75" i="1"/>
  <c r="AD76" i="1"/>
  <c r="AD77" i="1"/>
  <c r="AD78" i="1"/>
  <c r="AD79" i="1"/>
  <c r="AD80" i="1"/>
  <c r="AD81" i="1"/>
  <c r="AD82" i="1"/>
  <c r="AD83" i="1"/>
  <c r="AD84" i="1"/>
  <c r="AD85" i="1"/>
  <c r="AD70" i="1"/>
  <c r="AC71" i="1"/>
  <c r="AC72" i="1"/>
  <c r="AC73" i="1"/>
  <c r="AC74" i="1"/>
  <c r="AC75" i="1"/>
  <c r="AC76" i="1"/>
  <c r="AC77" i="1"/>
  <c r="AC78" i="1"/>
  <c r="AC79" i="1"/>
  <c r="AC80" i="1"/>
  <c r="AC81" i="1"/>
  <c r="AC82" i="1"/>
  <c r="AC83" i="1"/>
  <c r="AC84" i="1"/>
  <c r="AC85" i="1"/>
  <c r="AC70" i="1"/>
  <c r="AB71" i="1"/>
  <c r="AB72" i="1"/>
  <c r="AB73" i="1"/>
  <c r="AB74" i="1"/>
  <c r="AB75" i="1"/>
  <c r="AB76" i="1"/>
  <c r="AB77" i="1"/>
  <c r="AB78" i="1"/>
  <c r="AB79" i="1"/>
  <c r="AB80" i="1"/>
  <c r="AB81" i="1"/>
  <c r="AB82" i="1"/>
  <c r="AB83" i="1"/>
  <c r="AB84" i="1"/>
  <c r="AB85" i="1"/>
  <c r="AB70" i="1"/>
  <c r="Z71" i="1"/>
  <c r="Z72" i="1"/>
  <c r="Z73" i="1"/>
  <c r="Z74" i="1"/>
  <c r="Z75" i="1"/>
  <c r="Z76" i="1"/>
  <c r="Z77" i="1"/>
  <c r="Z78" i="1"/>
  <c r="Z79" i="1"/>
  <c r="Z80" i="1"/>
  <c r="Z81" i="1"/>
  <c r="Z82" i="1"/>
  <c r="Z83" i="1"/>
  <c r="Z84" i="1"/>
  <c r="Z85" i="1"/>
  <c r="Z70" i="1"/>
  <c r="J22" i="103"/>
  <c r="B25" i="103"/>
  <c r="B26" i="103"/>
  <c r="B27" i="103"/>
  <c r="B28" i="103" s="1"/>
  <c r="B29" i="103" s="1"/>
  <c r="B30" i="103" s="1"/>
  <c r="B31" i="103" s="1"/>
  <c r="B32" i="103" s="1"/>
  <c r="B33" i="103" s="1"/>
  <c r="B34" i="103" s="1"/>
  <c r="B35" i="103" s="1"/>
  <c r="B36" i="103" s="1"/>
  <c r="B37" i="103" s="1"/>
  <c r="B38" i="103" s="1"/>
  <c r="B39" i="103" s="1"/>
  <c r="B40" i="103" s="1"/>
  <c r="B41" i="103" s="1"/>
  <c r="B42" i="103" s="1"/>
  <c r="B43" i="103" s="1"/>
  <c r="B44" i="103" s="1"/>
  <c r="B45" i="103" s="1"/>
  <c r="B46" i="103" s="1"/>
  <c r="B47" i="103" s="1"/>
  <c r="B48" i="103" s="1"/>
  <c r="B49" i="103" s="1"/>
  <c r="B50" i="103" s="1"/>
  <c r="B51" i="103" s="1"/>
  <c r="B52" i="103" s="1"/>
  <c r="B53" i="103" s="1"/>
  <c r="G29" i="103"/>
  <c r="G30" i="103"/>
  <c r="G31" i="103"/>
  <c r="G32" i="103"/>
  <c r="G33" i="103"/>
  <c r="G34" i="103"/>
  <c r="G35" i="103"/>
  <c r="G36" i="103"/>
  <c r="G37" i="103"/>
  <c r="G38" i="103"/>
  <c r="G39" i="103"/>
  <c r="G40" i="103"/>
  <c r="G42" i="103"/>
  <c r="G43" i="103"/>
  <c r="G44" i="103"/>
  <c r="G45" i="103"/>
  <c r="G46" i="103"/>
  <c r="G47" i="103"/>
  <c r="G48" i="103"/>
  <c r="G49" i="103"/>
  <c r="G51" i="103"/>
  <c r="G52" i="103"/>
  <c r="G53" i="103"/>
  <c r="AE6" i="102"/>
  <c r="Z5" i="1" s="1"/>
  <c r="G27" i="102"/>
  <c r="D29" i="102"/>
  <c r="L29" i="102"/>
  <c r="W29" i="102"/>
  <c r="AA6" i="102" l="1"/>
  <c r="J23" i="103"/>
  <c r="C3" i="32"/>
  <c r="D3" i="32"/>
  <c r="E3" i="32"/>
  <c r="C4" i="32"/>
  <c r="D4" i="32"/>
  <c r="E4" i="32"/>
  <c r="C5" i="32"/>
  <c r="D5" i="32"/>
  <c r="E5" i="32"/>
  <c r="C6" i="32"/>
  <c r="D6" i="32"/>
  <c r="E6" i="32"/>
  <c r="C7" i="32"/>
  <c r="D7" i="32"/>
  <c r="E7" i="32"/>
  <c r="C8" i="32"/>
  <c r="D8" i="32"/>
  <c r="E8" i="32"/>
  <c r="C9" i="32"/>
  <c r="D9" i="32"/>
  <c r="E9" i="32"/>
  <c r="C10" i="32"/>
  <c r="D10" i="32"/>
  <c r="E10" i="32"/>
  <c r="C11" i="32"/>
  <c r="D11" i="32"/>
  <c r="E11" i="32"/>
  <c r="C12" i="32"/>
  <c r="D12" i="32"/>
  <c r="E12" i="32"/>
  <c r="C13" i="32"/>
  <c r="D13" i="32"/>
  <c r="E13" i="32"/>
  <c r="C14" i="32"/>
  <c r="D14" i="32"/>
  <c r="E14" i="32"/>
  <c r="C15" i="32"/>
  <c r="D15" i="32"/>
  <c r="E15" i="32"/>
  <c r="B4" i="32"/>
  <c r="B5" i="32"/>
  <c r="B6" i="32"/>
  <c r="B7" i="32"/>
  <c r="B8" i="32"/>
  <c r="B9" i="32"/>
  <c r="B10" i="32"/>
  <c r="B11" i="32"/>
  <c r="B12" i="32"/>
  <c r="B13" i="32"/>
  <c r="B14" i="32"/>
  <c r="B15" i="32"/>
  <c r="B3" i="32"/>
  <c r="P72" i="1"/>
  <c r="P73" i="1"/>
  <c r="P74" i="1"/>
  <c r="P71" i="1"/>
  <c r="O72" i="1"/>
  <c r="O73" i="1"/>
  <c r="O74" i="1"/>
  <c r="O71" i="1"/>
  <c r="N72" i="1"/>
  <c r="N73" i="1"/>
  <c r="N74" i="1"/>
  <c r="N71" i="1"/>
  <c r="C90" i="1"/>
  <c r="D90" i="1"/>
  <c r="E90" i="1"/>
  <c r="F90" i="1"/>
  <c r="G90" i="1"/>
  <c r="C91" i="1"/>
  <c r="D91" i="1"/>
  <c r="E91" i="1"/>
  <c r="G91" i="1"/>
  <c r="D89" i="1"/>
  <c r="E89" i="1"/>
  <c r="F89" i="1"/>
  <c r="G89" i="1"/>
  <c r="C89" i="1"/>
  <c r="D80" i="1"/>
  <c r="E80" i="1"/>
  <c r="F80" i="1"/>
  <c r="G80" i="1"/>
  <c r="H80" i="1"/>
  <c r="I80" i="1"/>
  <c r="J80" i="1"/>
  <c r="K80" i="1"/>
  <c r="D81" i="1"/>
  <c r="E81" i="1"/>
  <c r="F81" i="1"/>
  <c r="G81" i="1"/>
  <c r="H81" i="1"/>
  <c r="I81" i="1"/>
  <c r="J81" i="1"/>
  <c r="K81" i="1"/>
  <c r="D82" i="1"/>
  <c r="E82" i="1"/>
  <c r="F82" i="1"/>
  <c r="G82" i="1"/>
  <c r="H82" i="1"/>
  <c r="I82" i="1"/>
  <c r="J82" i="1"/>
  <c r="K82" i="1"/>
  <c r="C81" i="1"/>
  <c r="C82" i="1"/>
  <c r="C80" i="1"/>
  <c r="C71" i="1"/>
  <c r="D71" i="1"/>
  <c r="E71" i="1"/>
  <c r="F71" i="1"/>
  <c r="G71" i="1"/>
  <c r="H71" i="1"/>
  <c r="I71" i="1"/>
  <c r="J71" i="1"/>
  <c r="K71" i="1"/>
  <c r="C72" i="1"/>
  <c r="D72" i="1"/>
  <c r="E72" i="1"/>
  <c r="F72" i="1"/>
  <c r="G72" i="1"/>
  <c r="H72" i="1"/>
  <c r="I72" i="1"/>
  <c r="J72" i="1"/>
  <c r="K72" i="1"/>
  <c r="C73" i="1"/>
  <c r="D73" i="1"/>
  <c r="E73" i="1"/>
  <c r="F73" i="1"/>
  <c r="G73" i="1"/>
  <c r="H73" i="1"/>
  <c r="I73" i="1"/>
  <c r="J73" i="1"/>
  <c r="K73" i="1"/>
  <c r="C74" i="1"/>
  <c r="D74" i="1"/>
  <c r="E74" i="1"/>
  <c r="F74" i="1"/>
  <c r="G74" i="1"/>
  <c r="H74" i="1"/>
  <c r="I74" i="1"/>
  <c r="J74" i="1"/>
  <c r="K74" i="1"/>
  <c r="C75" i="1"/>
  <c r="D75" i="1"/>
  <c r="E75" i="1"/>
  <c r="F75" i="1"/>
  <c r="G75" i="1"/>
  <c r="H75" i="1"/>
  <c r="I75" i="1"/>
  <c r="J75" i="1"/>
  <c r="K75" i="1"/>
  <c r="D70" i="1"/>
  <c r="E70" i="1"/>
  <c r="F70" i="1"/>
  <c r="G70" i="1"/>
  <c r="H70" i="1"/>
  <c r="I70" i="1"/>
  <c r="J70" i="1"/>
  <c r="K70" i="1"/>
  <c r="C70" i="1"/>
  <c r="H90" i="1"/>
  <c r="F91" i="1"/>
  <c r="H91" i="1"/>
  <c r="J38" i="101"/>
  <c r="M39" i="101"/>
  <c r="B41" i="101"/>
  <c r="B42" i="101"/>
  <c r="B43" i="101"/>
  <c r="B44" i="101" s="1"/>
  <c r="B45" i="101" s="1"/>
  <c r="B46" i="101" s="1"/>
  <c r="B47" i="101" s="1"/>
  <c r="B48" i="101" s="1"/>
  <c r="B49" i="101" s="1"/>
  <c r="B50" i="101" s="1"/>
  <c r="B51" i="101" s="1"/>
  <c r="B52" i="101" s="1"/>
  <c r="B53" i="101" s="1"/>
  <c r="B54" i="101" s="1"/>
  <c r="B55" i="101" s="1"/>
  <c r="B56" i="101" s="1"/>
  <c r="B57" i="101" s="1"/>
  <c r="B58" i="101" s="1"/>
  <c r="B59" i="101" s="1"/>
  <c r="B60" i="101" s="1"/>
  <c r="B61" i="101" s="1"/>
  <c r="B62" i="101" s="1"/>
  <c r="B63" i="101" s="1"/>
  <c r="B64" i="101" s="1"/>
  <c r="B65" i="101" s="1"/>
  <c r="B66" i="101" s="1"/>
  <c r="B67" i="101" s="1"/>
  <c r="B68" i="101" s="1"/>
  <c r="B69" i="101" s="1"/>
  <c r="G45" i="101"/>
  <c r="G46" i="101"/>
  <c r="G47" i="101"/>
  <c r="G48" i="101"/>
  <c r="G49" i="101"/>
  <c r="G50" i="101"/>
  <c r="G51" i="101"/>
  <c r="G52" i="101"/>
  <c r="G53" i="101"/>
  <c r="G54" i="101"/>
  <c r="G55" i="101"/>
  <c r="G56" i="101"/>
  <c r="G58" i="101"/>
  <c r="G59" i="101"/>
  <c r="G60" i="101"/>
  <c r="G61" i="101"/>
  <c r="G62" i="101"/>
  <c r="G63" i="101"/>
  <c r="G64" i="101"/>
  <c r="G65" i="101"/>
  <c r="G67" i="101"/>
  <c r="G68" i="101"/>
  <c r="G69" i="101"/>
  <c r="AN11" i="100"/>
  <c r="AN12" i="100"/>
  <c r="AO17" i="100"/>
  <c r="AF19" i="100"/>
  <c r="AG19" i="100"/>
  <c r="AF20" i="100"/>
  <c r="AG20" i="100"/>
  <c r="AF21" i="100"/>
  <c r="AG21" i="100"/>
  <c r="AN21" i="100"/>
  <c r="AV21" i="100"/>
  <c r="AW21" i="100"/>
  <c r="AF22" i="100"/>
  <c r="AG22" i="100"/>
  <c r="AN22" i="100"/>
  <c r="AN32" i="100" s="1"/>
  <c r="AV22" i="100"/>
  <c r="AW22" i="100" s="1"/>
  <c r="AF23" i="100"/>
  <c r="AG23" i="100"/>
  <c r="AN23" i="100"/>
  <c r="AV23" i="100"/>
  <c r="AW23" i="100" s="1"/>
  <c r="AF24" i="100"/>
  <c r="AG24" i="100"/>
  <c r="AN24" i="100"/>
  <c r="AV24" i="100"/>
  <c r="AW24" i="100" s="1"/>
  <c r="AF25" i="100"/>
  <c r="AG25" i="100"/>
  <c r="AN25" i="100"/>
  <c r="AV25" i="100"/>
  <c r="AW25" i="100" s="1"/>
  <c r="AF26" i="100"/>
  <c r="AG26" i="100"/>
  <c r="AF27" i="100"/>
  <c r="AG27" i="100"/>
  <c r="AF28" i="100"/>
  <c r="AG28" i="100"/>
  <c r="AF29" i="100"/>
  <c r="AG29" i="100"/>
  <c r="AF30" i="100"/>
  <c r="AG30" i="100"/>
  <c r="AF31" i="100"/>
  <c r="AG31" i="100"/>
  <c r="AF32" i="100"/>
  <c r="AG32" i="100"/>
  <c r="AF33" i="100"/>
  <c r="AG33" i="100"/>
  <c r="AF34" i="100"/>
  <c r="AG34" i="100"/>
  <c r="AF35" i="100"/>
  <c r="AG35" i="100"/>
  <c r="AF36" i="100"/>
  <c r="AG36" i="100"/>
  <c r="AF37" i="100"/>
  <c r="AG37" i="100"/>
  <c r="AF38" i="100"/>
  <c r="AG38" i="100"/>
  <c r="AF39" i="100"/>
  <c r="AG39" i="100"/>
  <c r="AF40" i="100"/>
  <c r="AG40" i="100"/>
  <c r="AF41" i="100"/>
  <c r="AG41" i="100"/>
  <c r="AF42" i="100"/>
  <c r="AG42" i="100"/>
  <c r="AF43" i="100"/>
  <c r="AG43" i="100"/>
  <c r="AF44" i="100"/>
  <c r="AG44" i="100"/>
  <c r="AF45" i="100"/>
  <c r="AG45" i="100"/>
  <c r="AF46" i="100"/>
  <c r="AG46" i="100"/>
  <c r="AF47" i="100"/>
  <c r="AG47" i="100"/>
  <c r="M38" i="101" l="1"/>
  <c r="AY23" i="100"/>
  <c r="AW28" i="100"/>
  <c r="AR34" i="100" s="1"/>
  <c r="C76" i="1"/>
  <c r="H89" i="1"/>
  <c r="I76" i="1"/>
  <c r="H76" i="1"/>
  <c r="K76" i="1"/>
  <c r="E76" i="1"/>
  <c r="J76" i="1"/>
  <c r="D76" i="1"/>
  <c r="AW26" i="100"/>
  <c r="AR32" i="100" s="1"/>
  <c r="AF18" i="100"/>
  <c r="Q50" i="100" s="1"/>
  <c r="AC11" i="100" s="1"/>
  <c r="AY21" i="100"/>
  <c r="G76" i="1"/>
  <c r="F76" i="1"/>
  <c r="AY22" i="100"/>
  <c r="AV26" i="100"/>
  <c r="AY24" i="100"/>
  <c r="AW32" i="100" l="1"/>
  <c r="AY26" i="100"/>
  <c r="J39" i="101"/>
  <c r="Z3" i="1"/>
  <c r="AX23" i="100"/>
  <c r="AX25" i="100"/>
  <c r="AX24" i="100"/>
  <c r="AX21" i="100"/>
  <c r="AX22" i="100"/>
  <c r="AX26" i="100" l="1"/>
  <c r="K37" i="31"/>
  <c r="K38" i="31"/>
  <c r="K39" i="31"/>
  <c r="K40" i="31"/>
  <c r="K41" i="31"/>
  <c r="K42" i="31"/>
  <c r="K43" i="31"/>
  <c r="K44" i="31"/>
  <c r="K45" i="31"/>
  <c r="K46" i="31"/>
  <c r="K47" i="31"/>
  <c r="K48" i="31"/>
  <c r="K49" i="31"/>
  <c r="K50" i="31"/>
  <c r="K51" i="31"/>
  <c r="K52" i="31"/>
  <c r="K53" i="31"/>
  <c r="J119" i="1"/>
  <c r="J118" i="1"/>
  <c r="J117" i="1"/>
  <c r="J116" i="1"/>
  <c r="J115" i="1"/>
  <c r="J114" i="1"/>
  <c r="J113" i="1"/>
  <c r="J112" i="1"/>
  <c r="J111" i="1"/>
  <c r="J110" i="1"/>
  <c r="J109" i="1"/>
  <c r="J108" i="1"/>
  <c r="N8" i="31" l="1"/>
  <c r="G9" i="27" l="1"/>
  <c r="V25" i="31" l="1"/>
  <c r="U25" i="31"/>
  <c r="P7" i="31" l="1"/>
  <c r="N7" i="31" l="1"/>
  <c r="U13" i="1"/>
  <c r="F8" i="25" l="1"/>
  <c r="F7" i="25"/>
  <c r="H18" i="74" l="1"/>
  <c r="H13" i="11" l="1"/>
  <c r="N13" i="11" s="1"/>
  <c r="H13" i="2" l="1"/>
  <c r="Q13" i="2" s="1"/>
  <c r="F6" i="25" l="1"/>
  <c r="C20" i="74" l="1"/>
  <c r="E2" i="25" l="1"/>
  <c r="I5" i="27"/>
  <c r="F4" i="25" l="1"/>
  <c r="F2" i="25"/>
  <c r="I16" i="31"/>
  <c r="I94" i="1" l="1"/>
  <c r="E94" i="1"/>
  <c r="G94" i="1"/>
  <c r="H94" i="1"/>
  <c r="H12" i="11"/>
  <c r="N12" i="11" s="1"/>
  <c r="H12" i="2"/>
  <c r="Q12" i="2" s="1"/>
  <c r="D24" i="6"/>
  <c r="Q21" i="31"/>
  <c r="O21" i="31" s="1"/>
  <c r="Q20" i="31"/>
  <c r="Q19" i="31"/>
  <c r="Q18" i="31"/>
  <c r="Q17" i="31"/>
  <c r="Q16" i="31"/>
  <c r="Q15" i="31"/>
  <c r="Q14" i="31"/>
  <c r="Q13" i="31"/>
  <c r="Q12" i="31"/>
  <c r="Q11" i="31"/>
  <c r="Q10" i="31"/>
  <c r="Q7" i="31"/>
  <c r="P10" i="31"/>
  <c r="P11" i="31"/>
  <c r="P12" i="31"/>
  <c r="P13" i="31"/>
  <c r="P14" i="31"/>
  <c r="P15" i="31"/>
  <c r="P16" i="31"/>
  <c r="P17" i="31"/>
  <c r="P18" i="31"/>
  <c r="P19" i="31"/>
  <c r="P20" i="31"/>
  <c r="P21" i="31"/>
  <c r="N21" i="31" s="1"/>
  <c r="I21" i="31"/>
  <c r="I20" i="31"/>
  <c r="I19" i="31"/>
  <c r="I18" i="31"/>
  <c r="I17" i="31"/>
  <c r="I15" i="31"/>
  <c r="I14" i="31"/>
  <c r="I13" i="31"/>
  <c r="I12" i="31"/>
  <c r="I11" i="31"/>
  <c r="I10" i="31"/>
  <c r="I9" i="31"/>
  <c r="I8" i="31"/>
  <c r="I7" i="31"/>
  <c r="H8" i="31"/>
  <c r="H9" i="31"/>
  <c r="H10" i="31"/>
  <c r="H11" i="31"/>
  <c r="H12" i="31"/>
  <c r="H13" i="31"/>
  <c r="H14" i="31"/>
  <c r="H15" i="31"/>
  <c r="H16" i="31"/>
  <c r="H17" i="31"/>
  <c r="H18" i="31"/>
  <c r="H19" i="31"/>
  <c r="H20" i="31"/>
  <c r="H21" i="31"/>
  <c r="H7" i="31"/>
  <c r="F94" i="1" l="1"/>
  <c r="C94" i="1"/>
  <c r="D94" i="1"/>
  <c r="C85" i="1"/>
  <c r="I5" i="74" l="1"/>
  <c r="J32" i="12" l="1"/>
  <c r="J31" i="12"/>
  <c r="J30" i="12"/>
  <c r="J29" i="12"/>
  <c r="J28" i="12"/>
  <c r="J27" i="12"/>
  <c r="J26" i="12"/>
  <c r="J25" i="12"/>
  <c r="J24" i="12"/>
  <c r="J23" i="12"/>
  <c r="J22" i="12"/>
  <c r="J21" i="12"/>
  <c r="J20" i="12"/>
  <c r="J19" i="12"/>
  <c r="J18" i="12"/>
  <c r="J17" i="12"/>
  <c r="J16" i="12"/>
  <c r="Z6" i="1"/>
  <c r="Z4" i="1"/>
  <c r="S3" i="1"/>
  <c r="L2" i="21" l="1"/>
  <c r="AA10" i="12"/>
  <c r="P4" i="102" l="1"/>
  <c r="O6" i="100"/>
  <c r="AC1" i="1"/>
  <c r="H11" i="11"/>
  <c r="N11" i="11" s="1"/>
  <c r="H11" i="2"/>
  <c r="Q11" i="2" s="1"/>
  <c r="H10" i="11" l="1"/>
  <c r="N10" i="11" s="1"/>
  <c r="H10" i="2"/>
  <c r="Q10" i="2" s="1"/>
  <c r="C11" i="25" l="1"/>
  <c r="E11" i="25" s="1"/>
  <c r="H9" i="11" l="1"/>
  <c r="N9" i="11" s="1"/>
  <c r="H9" i="2"/>
  <c r="Q9" i="2" s="1"/>
  <c r="I21" i="74" l="1"/>
  <c r="H8" i="11" l="1"/>
  <c r="N8" i="11" s="1"/>
  <c r="H8" i="2"/>
  <c r="Q8" i="2" l="1"/>
  <c r="J12" i="25"/>
  <c r="J11" i="25" l="1"/>
  <c r="J13" i="25"/>
  <c r="J10" i="25"/>
  <c r="D47" i="21" l="1"/>
  <c r="O50" i="6"/>
  <c r="I8" i="74" l="1"/>
  <c r="H7" i="11"/>
  <c r="N7" i="11" s="1"/>
  <c r="H7" i="2"/>
  <c r="Q7" i="2" s="1"/>
  <c r="F43" i="6" l="1"/>
  <c r="AF25" i="6" l="1"/>
  <c r="H6" i="11" l="1"/>
  <c r="N6" i="11" s="1"/>
  <c r="H6" i="2"/>
  <c r="Q6" i="2" s="1"/>
  <c r="AA5" i="76"/>
  <c r="AA6" i="76"/>
  <c r="AA7" i="76"/>
  <c r="AA8" i="76"/>
  <c r="AA9" i="76"/>
  <c r="AA10" i="76"/>
  <c r="AA11" i="76"/>
  <c r="AA12" i="76"/>
  <c r="AA13" i="76"/>
  <c r="AA14" i="76"/>
  <c r="AA15" i="76"/>
  <c r="AA16" i="76"/>
  <c r="AA17" i="76"/>
  <c r="AA18" i="76"/>
  <c r="AA19" i="76"/>
  <c r="AA20" i="76"/>
  <c r="AA21" i="76"/>
  <c r="AA22" i="76"/>
  <c r="AA23" i="76"/>
  <c r="AA24" i="76"/>
  <c r="AA25" i="76"/>
  <c r="AA26" i="76"/>
  <c r="AA27" i="76"/>
  <c r="AA28" i="76"/>
  <c r="AA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72" i="76"/>
  <c r="AA73" i="76"/>
  <c r="AA74" i="76"/>
  <c r="AA75" i="76"/>
  <c r="AA76" i="76"/>
  <c r="AA77" i="76"/>
  <c r="AA78" i="76"/>
  <c r="AA79" i="76"/>
  <c r="AA80" i="76"/>
  <c r="AA81" i="76"/>
  <c r="AA82" i="76"/>
  <c r="AA83" i="76"/>
  <c r="AA84" i="76"/>
  <c r="AA85" i="76"/>
  <c r="AA86" i="76"/>
  <c r="G10" i="25"/>
  <c r="H5" i="11" l="1"/>
  <c r="H4" i="11"/>
  <c r="E13" i="19"/>
  <c r="E12" i="19"/>
  <c r="E11" i="19"/>
  <c r="E10" i="19"/>
  <c r="E9" i="19"/>
  <c r="E8" i="19"/>
  <c r="E7" i="19"/>
  <c r="E6" i="19"/>
  <c r="E4" i="19"/>
  <c r="G4" i="19" l="1"/>
  <c r="E3" i="19"/>
  <c r="Y45" i="76"/>
  <c r="N5" i="11" l="1"/>
  <c r="N4" i="11"/>
  <c r="O4" i="11" s="1"/>
  <c r="L16" i="11"/>
  <c r="L17" i="11" s="1"/>
  <c r="L18" i="11" s="1"/>
  <c r="L19" i="11" s="1"/>
  <c r="L20" i="11" s="1"/>
  <c r="L21" i="11" s="1"/>
  <c r="L22" i="11" s="1"/>
  <c r="L23" i="11" s="1"/>
  <c r="L24" i="11" s="1"/>
  <c r="L25" i="11" s="1"/>
  <c r="L26" i="11" s="1"/>
  <c r="L27" i="11" s="1"/>
  <c r="L28" i="11" s="1"/>
  <c r="L29" i="11" s="1"/>
  <c r="L30" i="11" s="1"/>
  <c r="L31" i="11" s="1"/>
  <c r="L32" i="11" s="1"/>
  <c r="L33" i="11" l="1"/>
  <c r="O5" i="11"/>
  <c r="O6" i="11" s="1"/>
  <c r="O7" i="11" s="1"/>
  <c r="O8" i="11" s="1"/>
  <c r="O9" i="11" s="1"/>
  <c r="O10" i="11" s="1"/>
  <c r="O11" i="11" s="1"/>
  <c r="O12" i="11" s="1"/>
  <c r="O13" i="11" s="1"/>
  <c r="O14" i="11" s="1"/>
  <c r="O15" i="11" s="1"/>
  <c r="O16" i="2"/>
  <c r="O17" i="2" s="1"/>
  <c r="O18" i="2" s="1"/>
  <c r="O19" i="2" s="1"/>
  <c r="O20" i="2" s="1"/>
  <c r="O21" i="2" s="1"/>
  <c r="O22" i="2" s="1"/>
  <c r="O23" i="2" s="1"/>
  <c r="O24" i="2" s="1"/>
  <c r="O25" i="2" s="1"/>
  <c r="O26" i="2" s="1"/>
  <c r="O27" i="2" s="1"/>
  <c r="O28" i="2" s="1"/>
  <c r="W25" i="31"/>
  <c r="T25" i="31"/>
  <c r="Q25" i="31"/>
  <c r="P25" i="31"/>
  <c r="G25" i="31"/>
  <c r="H25" i="31"/>
  <c r="I25" i="31"/>
  <c r="U23" i="1"/>
  <c r="V23" i="1"/>
  <c r="U24" i="1"/>
  <c r="V24" i="1"/>
  <c r="U25" i="1"/>
  <c r="V25" i="1"/>
  <c r="U26" i="1"/>
  <c r="V26" i="1"/>
  <c r="U27" i="1"/>
  <c r="V27" i="1"/>
  <c r="O23" i="1"/>
  <c r="O24" i="1"/>
  <c r="O25" i="1"/>
  <c r="O26" i="1"/>
  <c r="O27" i="1"/>
  <c r="G23" i="1"/>
  <c r="H23" i="1"/>
  <c r="I23" i="1"/>
  <c r="G24" i="1"/>
  <c r="H24" i="1"/>
  <c r="I24" i="1"/>
  <c r="G25" i="1"/>
  <c r="H25" i="1"/>
  <c r="I25" i="1"/>
  <c r="G26" i="1"/>
  <c r="H26" i="1"/>
  <c r="I26" i="1"/>
  <c r="G27" i="1"/>
  <c r="H27" i="1"/>
  <c r="I27" i="1"/>
  <c r="D27" i="1"/>
  <c r="C23" i="1"/>
  <c r="C24" i="1"/>
  <c r="C25" i="1"/>
  <c r="C26" i="1"/>
  <c r="C27" i="1"/>
  <c r="A27" i="1"/>
  <c r="A26" i="1"/>
  <c r="A23" i="1"/>
  <c r="A24" i="1"/>
  <c r="A25" i="1"/>
  <c r="AG108" i="1"/>
  <c r="AG107" i="1"/>
  <c r="C23" i="21"/>
  <c r="I17" i="74"/>
  <c r="I18" i="74"/>
  <c r="I19" i="74"/>
  <c r="I20" i="74"/>
  <c r="I22" i="74"/>
  <c r="I23" i="74"/>
  <c r="I24" i="74"/>
  <c r="I25" i="74"/>
  <c r="I26" i="74"/>
  <c r="J5" i="74"/>
  <c r="J6" i="74"/>
  <c r="J7" i="74"/>
  <c r="J8" i="74"/>
  <c r="J9" i="74"/>
  <c r="J10" i="74"/>
  <c r="J11" i="74"/>
  <c r="J12" i="74"/>
  <c r="J4" i="74"/>
  <c r="J22" i="74"/>
  <c r="J17" i="74"/>
  <c r="J18" i="74"/>
  <c r="J19" i="74"/>
  <c r="J20" i="74"/>
  <c r="J21" i="74"/>
  <c r="J23" i="74"/>
  <c r="J24" i="74"/>
  <c r="J25" i="74"/>
  <c r="J26" i="74"/>
  <c r="J16" i="74"/>
  <c r="AA3" i="73"/>
  <c r="L27" i="1" l="1"/>
  <c r="W24" i="1"/>
  <c r="K26" i="1"/>
  <c r="J26" i="1"/>
  <c r="W23" i="1"/>
  <c r="X25" i="1"/>
  <c r="L26" i="1"/>
  <c r="W27" i="1"/>
  <c r="L23" i="1"/>
  <c r="K23" i="1"/>
  <c r="W26" i="1"/>
  <c r="W25" i="1"/>
  <c r="O29" i="2"/>
  <c r="O30" i="2" s="1"/>
  <c r="O31" i="2" s="1"/>
  <c r="O32" i="2" s="1"/>
  <c r="O33" i="2" s="1"/>
  <c r="J25" i="1"/>
  <c r="L24" i="1"/>
  <c r="L25" i="1"/>
  <c r="J23" i="1"/>
  <c r="X23" i="1"/>
  <c r="K27" i="1"/>
  <c r="X26" i="1"/>
  <c r="J27" i="1"/>
  <c r="K24" i="1"/>
  <c r="J24" i="1"/>
  <c r="X24" i="1"/>
  <c r="K25" i="1"/>
  <c r="X27" i="1"/>
  <c r="Z24" i="1" l="1"/>
  <c r="N27" i="1"/>
  <c r="M26" i="1"/>
  <c r="N23" i="1"/>
  <c r="Z23" i="1"/>
  <c r="N26" i="1"/>
  <c r="M23" i="1"/>
  <c r="Z25" i="1"/>
  <c r="Y27" i="1"/>
  <c r="Y26" i="1"/>
  <c r="Y25" i="1"/>
  <c r="M24" i="1"/>
  <c r="Y24" i="1"/>
  <c r="M27" i="1"/>
  <c r="N24" i="1"/>
  <c r="Z26" i="1"/>
  <c r="Y23" i="1"/>
  <c r="M25" i="1"/>
  <c r="N25" i="1"/>
  <c r="Z27" i="1"/>
  <c r="B6" i="6"/>
  <c r="C6" i="6" s="1"/>
  <c r="D6" i="6" s="1"/>
  <c r="E6" i="6" s="1"/>
  <c r="F6" i="6" s="1"/>
  <c r="G6" i="6" s="1"/>
  <c r="H6" i="6" s="1"/>
  <c r="I6" i="6" s="1"/>
  <c r="J6" i="6" s="1"/>
  <c r="K6" i="6" s="1"/>
  <c r="L6" i="6" s="1"/>
  <c r="M6" i="6" s="1"/>
  <c r="H4" i="2"/>
  <c r="Q4" i="2" s="1"/>
  <c r="F4" i="11" l="1"/>
  <c r="O8" i="31"/>
  <c r="R14" i="1" s="1"/>
  <c r="O9" i="31"/>
  <c r="O10" i="31"/>
  <c r="O11" i="31"/>
  <c r="O12" i="31"/>
  <c r="O13" i="31"/>
  <c r="O14" i="31"/>
  <c r="O15" i="31"/>
  <c r="O16" i="31"/>
  <c r="O17" i="31"/>
  <c r="R23" i="1" s="1"/>
  <c r="T23" i="1" s="1"/>
  <c r="O18" i="31"/>
  <c r="R24" i="1" s="1"/>
  <c r="T24" i="1" s="1"/>
  <c r="O19" i="31"/>
  <c r="R25" i="1" s="1"/>
  <c r="T25" i="1" s="1"/>
  <c r="O20" i="31"/>
  <c r="R26" i="1" s="1"/>
  <c r="T26" i="1" s="1"/>
  <c r="R27" i="1"/>
  <c r="T27" i="1" s="1"/>
  <c r="O22" i="31"/>
  <c r="O23" i="31"/>
  <c r="O24" i="31"/>
  <c r="O7" i="31"/>
  <c r="R13" i="1" s="1"/>
  <c r="N9" i="31"/>
  <c r="N10" i="31"/>
  <c r="N11" i="31"/>
  <c r="N12" i="31"/>
  <c r="N13" i="31"/>
  <c r="N14" i="31"/>
  <c r="N15" i="31"/>
  <c r="N16" i="31"/>
  <c r="N17" i="31"/>
  <c r="Q23" i="1" s="1"/>
  <c r="S23" i="1" s="1"/>
  <c r="N18" i="31"/>
  <c r="Q24" i="1" s="1"/>
  <c r="S24" i="1" s="1"/>
  <c r="N19" i="31"/>
  <c r="Q25" i="1" s="1"/>
  <c r="S25" i="1" s="1"/>
  <c r="N20" i="31"/>
  <c r="Q26" i="1" s="1"/>
  <c r="S26" i="1" s="1"/>
  <c r="Q27" i="1"/>
  <c r="S27" i="1" s="1"/>
  <c r="N22" i="31"/>
  <c r="N23" i="31"/>
  <c r="N24" i="31"/>
  <c r="F8" i="31"/>
  <c r="F9" i="31"/>
  <c r="F10" i="31"/>
  <c r="F11" i="31"/>
  <c r="F12" i="31"/>
  <c r="F13" i="31"/>
  <c r="F14" i="31"/>
  <c r="F15" i="31"/>
  <c r="F16" i="31"/>
  <c r="F17" i="31"/>
  <c r="F23" i="1" s="1"/>
  <c r="F18" i="31"/>
  <c r="F24" i="1" s="1"/>
  <c r="F19" i="31"/>
  <c r="F25" i="1" s="1"/>
  <c r="F20" i="31"/>
  <c r="F26" i="1" s="1"/>
  <c r="F21" i="31"/>
  <c r="F27" i="1" s="1"/>
  <c r="F22" i="31"/>
  <c r="F23" i="31"/>
  <c r="F24" i="31"/>
  <c r="F7" i="31"/>
  <c r="E8" i="31"/>
  <c r="E9" i="31"/>
  <c r="E10" i="31"/>
  <c r="E11" i="31"/>
  <c r="E12" i="31"/>
  <c r="E13" i="31"/>
  <c r="E14" i="31"/>
  <c r="E15" i="31"/>
  <c r="E16" i="31"/>
  <c r="E17" i="31"/>
  <c r="E23" i="1" s="1"/>
  <c r="E18" i="31"/>
  <c r="E24" i="1" s="1"/>
  <c r="E19" i="31"/>
  <c r="E25" i="1" s="1"/>
  <c r="E20" i="31"/>
  <c r="E26" i="1" s="1"/>
  <c r="E21" i="31"/>
  <c r="E27" i="1" s="1"/>
  <c r="E22" i="31"/>
  <c r="E23" i="31"/>
  <c r="E24" i="31"/>
  <c r="E7" i="31"/>
  <c r="J6" i="76"/>
  <c r="F25" i="31" l="1"/>
  <c r="F5" i="11"/>
  <c r="N25" i="31"/>
  <c r="E25" i="31"/>
  <c r="O25" i="31"/>
  <c r="F6" i="11"/>
  <c r="F7" i="11" l="1"/>
  <c r="F8" i="11" l="1"/>
  <c r="F9" i="11" l="1"/>
  <c r="F10" i="11" l="1"/>
  <c r="F11" i="11" l="1"/>
  <c r="F12" i="11" l="1"/>
  <c r="F13" i="11" l="1"/>
  <c r="F14" i="11" l="1"/>
  <c r="F15" i="11" l="1"/>
  <c r="F16" i="11" l="1"/>
  <c r="F17" i="11" l="1"/>
  <c r="F18" i="11" l="1"/>
  <c r="F19" i="11" l="1"/>
  <c r="F20" i="11" l="1"/>
  <c r="F21" i="11" l="1"/>
  <c r="F22" i="11" l="1"/>
  <c r="F23" i="11" l="1"/>
  <c r="F24" i="11" l="1"/>
  <c r="F25" i="11" l="1"/>
  <c r="F26" i="11" l="1"/>
  <c r="F27" i="11" l="1"/>
  <c r="F28" i="11" l="1"/>
  <c r="J15" i="11" l="1"/>
  <c r="J14" i="11"/>
  <c r="J12" i="11"/>
  <c r="J13" i="11"/>
  <c r="J11" i="11"/>
  <c r="J10" i="11"/>
  <c r="J9" i="11"/>
  <c r="J8" i="11"/>
  <c r="J7" i="11"/>
  <c r="J6" i="11"/>
  <c r="J4" i="11"/>
  <c r="J5" i="11"/>
  <c r="A5" i="11" l="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H5" i="2"/>
  <c r="Q5" i="2" s="1"/>
  <c r="L4" i="2" l="1"/>
  <c r="L5" i="2" s="1"/>
  <c r="C4" i="2"/>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L6" i="2" l="1"/>
  <c r="C5" i="2"/>
  <c r="I6" i="76"/>
  <c r="L7" i="2" l="1"/>
  <c r="L8" i="2" l="1"/>
  <c r="L9" i="2" l="1"/>
  <c r="L10" i="2" l="1"/>
  <c r="L11" i="2" l="1"/>
  <c r="Y80" i="76"/>
  <c r="Y79" i="76"/>
  <c r="Y78" i="76"/>
  <c r="Y60" i="76"/>
  <c r="L12" i="2" l="1"/>
  <c r="L25" i="31"/>
  <c r="Q26" i="31" s="1"/>
  <c r="C25" i="31"/>
  <c r="C19" i="21"/>
  <c r="C18" i="21"/>
  <c r="C17" i="21"/>
  <c r="C16" i="21"/>
  <c r="J25" i="31" l="1"/>
  <c r="I26" i="31"/>
  <c r="Z3" i="73" s="1"/>
  <c r="J10" i="31"/>
  <c r="J18" i="31"/>
  <c r="M19" i="31"/>
  <c r="P26" i="31"/>
  <c r="J9" i="31"/>
  <c r="J17" i="31"/>
  <c r="J14" i="31"/>
  <c r="J13" i="31"/>
  <c r="J11" i="31"/>
  <c r="J19" i="31"/>
  <c r="J21" i="31"/>
  <c r="J7" i="31"/>
  <c r="J8" i="31"/>
  <c r="J16" i="31"/>
  <c r="J12" i="31"/>
  <c r="J20" i="31"/>
  <c r="J15" i="31"/>
  <c r="L13" i="2"/>
  <c r="D18" i="31"/>
  <c r="D24" i="1" s="1"/>
  <c r="M18" i="31"/>
  <c r="M17" i="31"/>
  <c r="M16" i="31"/>
  <c r="D17" i="31"/>
  <c r="D23" i="1" s="1"/>
  <c r="D20" i="31"/>
  <c r="D26" i="1" s="1"/>
  <c r="D19" i="31"/>
  <c r="D25" i="1" s="1"/>
  <c r="M20" i="31"/>
  <c r="M21" i="31"/>
  <c r="L14" i="2" l="1"/>
  <c r="L15" i="2" s="1"/>
  <c r="P110" i="1" l="1"/>
  <c r="R110" i="1"/>
  <c r="S110" i="1"/>
  <c r="V110" i="1"/>
  <c r="X110" i="1"/>
  <c r="AF110" i="1"/>
  <c r="AG110" i="1"/>
  <c r="R111" i="1"/>
  <c r="S111" i="1"/>
  <c r="V111" i="1"/>
  <c r="X111" i="1"/>
  <c r="AF111" i="1"/>
  <c r="AG111" i="1"/>
  <c r="R112" i="1"/>
  <c r="S112" i="1"/>
  <c r="V112" i="1"/>
  <c r="X112" i="1"/>
  <c r="AF112" i="1"/>
  <c r="AG112" i="1"/>
  <c r="R113" i="1"/>
  <c r="S113" i="1"/>
  <c r="V113" i="1"/>
  <c r="X113" i="1"/>
  <c r="AF113" i="1"/>
  <c r="AG113" i="1"/>
  <c r="R114" i="1"/>
  <c r="S114" i="1"/>
  <c r="V114" i="1"/>
  <c r="X114" i="1"/>
  <c r="AF114" i="1"/>
  <c r="AG114" i="1"/>
  <c r="R115" i="1"/>
  <c r="S115" i="1"/>
  <c r="V115" i="1"/>
  <c r="X115" i="1"/>
  <c r="AF115" i="1"/>
  <c r="AG115" i="1"/>
  <c r="R116" i="1"/>
  <c r="S116" i="1"/>
  <c r="V116" i="1"/>
  <c r="X116" i="1"/>
  <c r="AF116" i="1"/>
  <c r="AG116" i="1"/>
  <c r="P117" i="1"/>
  <c r="R117" i="1"/>
  <c r="S117" i="1"/>
  <c r="V117" i="1"/>
  <c r="X117" i="1"/>
  <c r="AF117" i="1"/>
  <c r="AG117" i="1"/>
  <c r="P118" i="1"/>
  <c r="R118" i="1"/>
  <c r="S118" i="1"/>
  <c r="V118" i="1"/>
  <c r="X118" i="1"/>
  <c r="AF118" i="1"/>
  <c r="AG118" i="1"/>
  <c r="P119" i="1"/>
  <c r="R119" i="1"/>
  <c r="S119" i="1"/>
  <c r="V119" i="1"/>
  <c r="X119" i="1"/>
  <c r="AF119" i="1"/>
  <c r="AG119" i="1"/>
  <c r="P120" i="1"/>
  <c r="R120" i="1"/>
  <c r="S120" i="1"/>
  <c r="V120" i="1"/>
  <c r="X120" i="1"/>
  <c r="AF120" i="1"/>
  <c r="AG120" i="1"/>
  <c r="V108" i="1"/>
  <c r="V109" i="1"/>
  <c r="X108" i="1"/>
  <c r="X109" i="1"/>
  <c r="X107" i="1"/>
  <c r="AF108" i="1"/>
  <c r="AF109" i="1"/>
  <c r="AF107" i="1"/>
  <c r="S108" i="1"/>
  <c r="S109" i="1"/>
  <c r="S107" i="1"/>
  <c r="P108" i="1"/>
  <c r="P109" i="1"/>
  <c r="P107" i="1"/>
  <c r="R108" i="1"/>
  <c r="R109" i="1"/>
  <c r="R107" i="1"/>
  <c r="F5" i="27"/>
  <c r="G5" i="27" s="1"/>
  <c r="Y67" i="76" l="1"/>
  <c r="G5" i="19" l="1"/>
  <c r="G6" i="19"/>
  <c r="G7" i="19"/>
  <c r="G8" i="19"/>
  <c r="G9" i="19"/>
  <c r="G10" i="19"/>
  <c r="G11" i="19"/>
  <c r="G12" i="19"/>
  <c r="G13" i="19"/>
  <c r="D43" i="21" l="1"/>
  <c r="Y77" i="76"/>
  <c r="Y76" i="76"/>
  <c r="Y75" i="76"/>
  <c r="Y74" i="76"/>
  <c r="Y73" i="76"/>
  <c r="Y72" i="76"/>
  <c r="Y71" i="76"/>
  <c r="Y70" i="76"/>
  <c r="Y69" i="76"/>
  <c r="Y68" i="76"/>
  <c r="Y66" i="76"/>
  <c r="Y65" i="76"/>
  <c r="Y64" i="76"/>
  <c r="Y62" i="76"/>
  <c r="Y61" i="76"/>
  <c r="Y59" i="76"/>
  <c r="Y58" i="76"/>
  <c r="Y57" i="76"/>
  <c r="Y56" i="76"/>
  <c r="Y55" i="76"/>
  <c r="Y44" i="76"/>
  <c r="Y43" i="76"/>
  <c r="Y42" i="76"/>
  <c r="Y41" i="76"/>
  <c r="Y38" i="76"/>
  <c r="Y40" i="76"/>
  <c r="Y39" i="76"/>
  <c r="Y37" i="76"/>
  <c r="Y36" i="76"/>
  <c r="Y35" i="76"/>
  <c r="Y34" i="76"/>
  <c r="Y31" i="76"/>
  <c r="Y30" i="76"/>
  <c r="Y29" i="76"/>
  <c r="Y28" i="76"/>
  <c r="Y27" i="76"/>
  <c r="Y26" i="76"/>
  <c r="Y25" i="76"/>
  <c r="Y24" i="76"/>
  <c r="Y23" i="76"/>
  <c r="Y22" i="76"/>
  <c r="Y21" i="76"/>
  <c r="Y20" i="76"/>
  <c r="Y19" i="76"/>
  <c r="Y18" i="76"/>
  <c r="Y17" i="76"/>
  <c r="Y16" i="76"/>
  <c r="Y15" i="76"/>
  <c r="Y14" i="76"/>
  <c r="Y13" i="76"/>
  <c r="Y12" i="76"/>
  <c r="Y11" i="76"/>
  <c r="Y10" i="76"/>
  <c r="Y9" i="76"/>
  <c r="Y8" i="76"/>
  <c r="Y7" i="76"/>
  <c r="Y6" i="76"/>
  <c r="Y5" i="76"/>
  <c r="G7" i="25" l="1"/>
  <c r="A5" i="76" l="1"/>
  <c r="A6" i="76" s="1"/>
  <c r="A7" i="76" s="1"/>
  <c r="A8" i="76" s="1"/>
  <c r="A9" i="76" s="1"/>
  <c r="A10" i="76" s="1"/>
  <c r="A11" i="76" l="1"/>
  <c r="A12" i="76" s="1"/>
  <c r="A13" i="76" s="1"/>
  <c r="A14" i="76" s="1"/>
  <c r="A15" i="76" s="1"/>
  <c r="A16" i="76" s="1"/>
  <c r="A17" i="76" s="1"/>
  <c r="A18" i="76" s="1"/>
  <c r="A19" i="76" s="1"/>
  <c r="A20" i="76" s="1"/>
  <c r="A21" i="76" s="1"/>
  <c r="A22" i="76" s="1"/>
  <c r="A23" i="76" s="1"/>
  <c r="A24" i="76" s="1"/>
  <c r="A25" i="76" s="1"/>
  <c r="A26" i="76" s="1"/>
  <c r="A27" i="76" s="1"/>
  <c r="A28" i="76" s="1"/>
  <c r="A29" i="76" s="1"/>
  <c r="A30" i="76" s="1"/>
  <c r="A31" i="76" s="1"/>
  <c r="A32" i="76" s="1"/>
  <c r="A33" i="76" l="1"/>
  <c r="A34" i="76" s="1"/>
  <c r="A35" i="76" s="1"/>
  <c r="A36" i="76" s="1"/>
  <c r="A37" i="76" s="1"/>
  <c r="A39" i="76" l="1"/>
  <c r="A40" i="76" s="1"/>
  <c r="A42" i="76" s="1"/>
  <c r="A43" i="76" s="1"/>
  <c r="A44" i="76" s="1"/>
  <c r="A38" i="76"/>
  <c r="A41" i="76" s="1"/>
  <c r="A45" i="76" l="1"/>
  <c r="A46" i="76" s="1"/>
  <c r="A47" i="76" s="1"/>
  <c r="A48" i="76" s="1"/>
  <c r="A49" i="76" s="1"/>
  <c r="A50" i="76" s="1"/>
  <c r="A51" i="76" s="1"/>
  <c r="A52" i="76" s="1"/>
  <c r="A53" i="76" l="1"/>
  <c r="A54" i="76" s="1"/>
  <c r="A55" i="76" s="1"/>
  <c r="A56" i="76" s="1"/>
  <c r="A57" i="76" s="1"/>
  <c r="A58" i="76" s="1"/>
  <c r="A59" i="76" s="1"/>
  <c r="A60" i="76" s="1"/>
  <c r="A61" i="76" s="1"/>
  <c r="A62" i="76" s="1"/>
  <c r="A63" i="76" s="1"/>
  <c r="A64" i="76" s="1"/>
  <c r="A65" i="76" s="1"/>
  <c r="Y54" i="76"/>
  <c r="Y63" i="76"/>
  <c r="A67" i="76" l="1"/>
  <c r="A66" i="76"/>
  <c r="A68" i="76" s="1"/>
  <c r="A69" i="76" s="1"/>
  <c r="A70" i="76" s="1"/>
  <c r="A71" i="76" s="1"/>
  <c r="A72" i="76" l="1"/>
  <c r="A73" i="76" s="1"/>
  <c r="A74" i="76" s="1"/>
  <c r="A75" i="76" s="1"/>
  <c r="A76" i="76" s="1"/>
  <c r="A77" i="76" s="1"/>
  <c r="A78" i="76" s="1"/>
  <c r="A79" i="76" s="1"/>
  <c r="A80" i="76" s="1"/>
  <c r="A81" i="76" s="1"/>
  <c r="A82" i="76" s="1"/>
  <c r="A83" i="76" s="1"/>
  <c r="A84" i="76" s="1"/>
  <c r="A85" i="76" s="1"/>
  <c r="A86" i="76" s="1"/>
  <c r="G13" i="12" l="1"/>
  <c r="H13" i="12"/>
  <c r="G14" i="12"/>
  <c r="J14" i="12" s="1"/>
  <c r="H14" i="12"/>
  <c r="AC13" i="12"/>
  <c r="AA13" i="12"/>
  <c r="W13" i="12"/>
  <c r="P13" i="12"/>
  <c r="J13" i="12" l="1"/>
  <c r="Y13" i="12"/>
  <c r="Z13" i="12" l="1"/>
  <c r="AB13" i="12"/>
  <c r="G12" i="12"/>
  <c r="H12" i="12" l="1"/>
  <c r="J12" i="12" s="1"/>
  <c r="Y12" i="12" s="1"/>
  <c r="P12" i="12"/>
  <c r="W12" i="12"/>
  <c r="AA12" i="12"/>
  <c r="AC12" i="12"/>
  <c r="Z12" i="12" l="1"/>
  <c r="AB12" i="12"/>
  <c r="B72" i="75"/>
  <c r="B70" i="75"/>
  <c r="B68" i="75"/>
  <c r="B66" i="75"/>
  <c r="B64" i="75"/>
  <c r="B62" i="75"/>
  <c r="B60" i="75"/>
  <c r="B58" i="75"/>
  <c r="B56" i="75"/>
  <c r="B54" i="75"/>
  <c r="B52" i="75"/>
  <c r="B47" i="75"/>
  <c r="B46" i="75"/>
  <c r="B44" i="75"/>
  <c r="B42" i="75"/>
  <c r="B40" i="75"/>
  <c r="B38" i="75"/>
  <c r="B36" i="75"/>
  <c r="B34" i="75"/>
  <c r="B32" i="75"/>
  <c r="B30" i="75"/>
  <c r="B28" i="75"/>
  <c r="B26" i="75"/>
  <c r="A26" i="75"/>
  <c r="A28" i="75" s="1"/>
  <c r="B23" i="75"/>
  <c r="B22" i="75"/>
  <c r="B20" i="75"/>
  <c r="B18" i="75"/>
  <c r="B16" i="75"/>
  <c r="B14" i="75"/>
  <c r="B12" i="75"/>
  <c r="B10" i="75"/>
  <c r="B8" i="75"/>
  <c r="B6" i="75"/>
  <c r="B4" i="75"/>
  <c r="B2" i="75"/>
  <c r="A2" i="75"/>
  <c r="A4" i="75" s="1"/>
  <c r="B3" i="1" l="1"/>
  <c r="AC10" i="12" l="1"/>
  <c r="P10" i="12"/>
  <c r="P9" i="12"/>
  <c r="H3" i="25" l="1"/>
  <c r="H4" i="25"/>
  <c r="H6" i="25"/>
  <c r="H7" i="25"/>
  <c r="H8" i="25"/>
  <c r="H9" i="25"/>
  <c r="H10" i="25"/>
  <c r="G2" i="25"/>
  <c r="G3" i="25"/>
  <c r="G4" i="25"/>
  <c r="G5" i="25"/>
  <c r="G6" i="25"/>
  <c r="G8" i="25"/>
  <c r="G9" i="25"/>
  <c r="H5" i="25"/>
  <c r="H2" i="25" l="1"/>
  <c r="C4" i="11" l="1"/>
  <c r="C5" i="11" l="1"/>
  <c r="C6" i="11" l="1"/>
  <c r="I4" i="74"/>
  <c r="C7" i="11" l="1"/>
  <c r="O13" i="1"/>
  <c r="O14" i="1"/>
  <c r="O15" i="1"/>
  <c r="O16" i="1"/>
  <c r="O17" i="1"/>
  <c r="O18" i="1"/>
  <c r="O19" i="1"/>
  <c r="O20" i="1"/>
  <c r="O21" i="1"/>
  <c r="O22" i="1"/>
  <c r="B12" i="6"/>
  <c r="C12" i="6" s="1"/>
  <c r="D12" i="6" s="1"/>
  <c r="E12" i="6" s="1"/>
  <c r="F12" i="6" s="1"/>
  <c r="G12" i="6" s="1"/>
  <c r="H12" i="6" s="1"/>
  <c r="I12" i="6" s="1"/>
  <c r="J12" i="6" s="1"/>
  <c r="K12" i="6" s="1"/>
  <c r="L12" i="6" s="1"/>
  <c r="M12" i="6" s="1"/>
  <c r="N12" i="6" s="1"/>
  <c r="O12" i="6" s="1"/>
  <c r="P12" i="6" s="1"/>
  <c r="Q12" i="6" s="1"/>
  <c r="R12" i="6" s="1"/>
  <c r="S12" i="6" s="1"/>
  <c r="T12" i="6" s="1"/>
  <c r="U12" i="6" s="1"/>
  <c r="V12" i="6" s="1"/>
  <c r="W12" i="6" s="1"/>
  <c r="X12" i="6" s="1"/>
  <c r="Y12" i="6" s="1"/>
  <c r="Z12" i="6" s="1"/>
  <c r="B14" i="6"/>
  <c r="C14" i="6" s="1"/>
  <c r="D14" i="6" s="1"/>
  <c r="E14" i="6" s="1"/>
  <c r="F14" i="6" s="1"/>
  <c r="G14" i="6" s="1"/>
  <c r="H14" i="6" s="1"/>
  <c r="I14" i="6" s="1"/>
  <c r="J14" i="6" s="1"/>
  <c r="K14" i="6" s="1"/>
  <c r="L14" i="6" s="1"/>
  <c r="M14" i="6" s="1"/>
  <c r="AI18" i="6"/>
  <c r="C8" i="11" l="1"/>
  <c r="I6" i="74"/>
  <c r="I7" i="74"/>
  <c r="I9" i="74"/>
  <c r="I10" i="74"/>
  <c r="R10" i="74"/>
  <c r="I11" i="74"/>
  <c r="R11" i="74"/>
  <c r="I12" i="74"/>
  <c r="R12" i="74"/>
  <c r="R13" i="74"/>
  <c r="R14" i="74"/>
  <c r="C9" i="11" l="1"/>
  <c r="B4" i="6"/>
  <c r="C4" i="6" s="1"/>
  <c r="D4" i="6" s="1"/>
  <c r="E4" i="6" s="1"/>
  <c r="F4" i="6" s="1"/>
  <c r="G4" i="6" s="1"/>
  <c r="H4" i="6" s="1"/>
  <c r="I4" i="6" s="1"/>
  <c r="J4" i="6" s="1"/>
  <c r="K4" i="6" s="1"/>
  <c r="L4" i="6" s="1"/>
  <c r="M4" i="6" s="1"/>
  <c r="N4" i="6" s="1"/>
  <c r="O4" i="6" s="1"/>
  <c r="P4" i="6" s="1"/>
  <c r="Q4" i="6" s="1"/>
  <c r="R4" i="6" s="1"/>
  <c r="S4" i="6" s="1"/>
  <c r="T4" i="6" s="1"/>
  <c r="U4" i="6" s="1"/>
  <c r="V4" i="6" s="1"/>
  <c r="W4" i="6" s="1"/>
  <c r="X4" i="6" s="1"/>
  <c r="Y4" i="6" s="1"/>
  <c r="Z4" i="6" s="1"/>
  <c r="C10" i="11" l="1"/>
  <c r="E22" i="1"/>
  <c r="E21" i="1"/>
  <c r="F20" i="1"/>
  <c r="E20" i="1"/>
  <c r="F19" i="1"/>
  <c r="E19" i="1"/>
  <c r="F18" i="1"/>
  <c r="E18" i="1"/>
  <c r="F17" i="1"/>
  <c r="E17" i="1"/>
  <c r="F15" i="1"/>
  <c r="E15" i="1"/>
  <c r="F14" i="1"/>
  <c r="E14" i="1"/>
  <c r="H14" i="1"/>
  <c r="I14" i="1"/>
  <c r="H15" i="1"/>
  <c r="I15" i="1"/>
  <c r="H18" i="1"/>
  <c r="I18" i="1"/>
  <c r="H19" i="1"/>
  <c r="I19" i="1"/>
  <c r="H20" i="1"/>
  <c r="I20" i="1"/>
  <c r="H21" i="1"/>
  <c r="H22" i="1"/>
  <c r="H17" i="1"/>
  <c r="I17" i="1"/>
  <c r="C11" i="11" l="1"/>
  <c r="A112" i="1"/>
  <c r="B112" i="1"/>
  <c r="D112" i="1"/>
  <c r="F112" i="1"/>
  <c r="H112" i="1"/>
  <c r="L112" i="1"/>
  <c r="M112" i="1"/>
  <c r="N112" i="1"/>
  <c r="O112" i="1"/>
  <c r="A113" i="1"/>
  <c r="B113" i="1"/>
  <c r="D113" i="1"/>
  <c r="F113" i="1"/>
  <c r="H113" i="1"/>
  <c r="L113" i="1"/>
  <c r="M113" i="1"/>
  <c r="N113" i="1"/>
  <c r="O113" i="1"/>
  <c r="A114" i="1"/>
  <c r="B114" i="1"/>
  <c r="D114" i="1"/>
  <c r="F114" i="1"/>
  <c r="H114" i="1"/>
  <c r="L114" i="1"/>
  <c r="M114" i="1"/>
  <c r="N114" i="1"/>
  <c r="O114" i="1"/>
  <c r="A115" i="1"/>
  <c r="B115" i="1"/>
  <c r="D115" i="1"/>
  <c r="F115" i="1"/>
  <c r="H115" i="1"/>
  <c r="L115" i="1"/>
  <c r="M115" i="1"/>
  <c r="N115" i="1"/>
  <c r="O115" i="1"/>
  <c r="A116" i="1"/>
  <c r="B116" i="1"/>
  <c r="D116" i="1"/>
  <c r="F116" i="1"/>
  <c r="H116" i="1"/>
  <c r="L116" i="1"/>
  <c r="M116" i="1"/>
  <c r="N116" i="1"/>
  <c r="O116" i="1"/>
  <c r="A117" i="1"/>
  <c r="B117" i="1"/>
  <c r="D117" i="1"/>
  <c r="F117" i="1"/>
  <c r="H117" i="1"/>
  <c r="L117" i="1"/>
  <c r="M117" i="1"/>
  <c r="N117" i="1"/>
  <c r="O117" i="1"/>
  <c r="A118" i="1"/>
  <c r="B118" i="1"/>
  <c r="D118" i="1"/>
  <c r="F118" i="1"/>
  <c r="H118" i="1"/>
  <c r="L118" i="1"/>
  <c r="M118" i="1"/>
  <c r="N118" i="1"/>
  <c r="O118" i="1"/>
  <c r="A119" i="1"/>
  <c r="B119" i="1"/>
  <c r="D119" i="1"/>
  <c r="F119" i="1"/>
  <c r="H119" i="1"/>
  <c r="L119" i="1"/>
  <c r="M119" i="1"/>
  <c r="N119" i="1"/>
  <c r="O119" i="1"/>
  <c r="AG109" i="1"/>
  <c r="V107" i="1"/>
  <c r="AG32" i="1"/>
  <c r="AG33" i="1"/>
  <c r="AG34" i="1"/>
  <c r="AG35" i="1"/>
  <c r="AG36" i="1"/>
  <c r="AG37" i="1"/>
  <c r="AG38" i="1"/>
  <c r="AG39" i="1"/>
  <c r="AG40" i="1"/>
  <c r="AD32" i="1"/>
  <c r="AE32" i="1"/>
  <c r="AF32" i="1"/>
  <c r="AD33" i="1"/>
  <c r="AE33" i="1"/>
  <c r="AF33" i="1"/>
  <c r="AD34" i="1"/>
  <c r="AE34" i="1"/>
  <c r="AF34" i="1"/>
  <c r="AD35" i="1"/>
  <c r="AE35" i="1"/>
  <c r="AF35" i="1"/>
  <c r="AD36" i="1"/>
  <c r="AE36" i="1"/>
  <c r="AF36" i="1"/>
  <c r="AD37" i="1"/>
  <c r="AE37" i="1"/>
  <c r="AF37" i="1"/>
  <c r="AD38" i="1"/>
  <c r="AE38" i="1"/>
  <c r="AF38" i="1"/>
  <c r="AD39" i="1"/>
  <c r="AE39" i="1"/>
  <c r="AF39" i="1"/>
  <c r="AD40" i="1"/>
  <c r="AE40" i="1"/>
  <c r="AF40" i="1"/>
  <c r="AB40" i="1"/>
  <c r="AB38" i="1"/>
  <c r="AB39" i="1"/>
  <c r="AA32" i="1"/>
  <c r="AA33" i="1"/>
  <c r="AA34" i="1"/>
  <c r="AA35" i="1"/>
  <c r="AA36" i="1"/>
  <c r="AA37" i="1"/>
  <c r="AA38" i="1"/>
  <c r="AA39" i="1"/>
  <c r="AA40" i="1"/>
  <c r="Z45" i="1"/>
  <c r="Z44" i="1"/>
  <c r="Z43" i="1"/>
  <c r="Z42" i="1"/>
  <c r="Z41" i="1"/>
  <c r="Z40" i="1"/>
  <c r="C12" i="11" l="1"/>
  <c r="G11" i="25"/>
  <c r="H11" i="25"/>
  <c r="G12" i="25"/>
  <c r="H12" i="25"/>
  <c r="G13" i="25"/>
  <c r="H13" i="25"/>
  <c r="G14" i="25"/>
  <c r="H14" i="25"/>
  <c r="G15" i="25"/>
  <c r="H15" i="25"/>
  <c r="G17" i="25"/>
  <c r="H17" i="25"/>
  <c r="G18" i="25"/>
  <c r="H18" i="25"/>
  <c r="C13" i="11" l="1"/>
  <c r="R22" i="1"/>
  <c r="R21" i="1"/>
  <c r="R20" i="1"/>
  <c r="R19" i="1"/>
  <c r="R18" i="1"/>
  <c r="R17" i="1"/>
  <c r="R16" i="1"/>
  <c r="R15" i="1"/>
  <c r="Q17" i="1"/>
  <c r="Q18" i="1"/>
  <c r="Q19" i="1"/>
  <c r="Q20" i="1"/>
  <c r="Q21" i="1"/>
  <c r="Q22" i="1"/>
  <c r="Q16" i="1"/>
  <c r="Q15" i="1"/>
  <c r="Q14" i="1"/>
  <c r="V13" i="1"/>
  <c r="U14" i="1"/>
  <c r="V14" i="1"/>
  <c r="U15" i="1"/>
  <c r="V15" i="1"/>
  <c r="U16" i="1"/>
  <c r="V16" i="1"/>
  <c r="U17" i="1"/>
  <c r="V17" i="1"/>
  <c r="U18" i="1"/>
  <c r="V18" i="1"/>
  <c r="U19" i="1"/>
  <c r="V19" i="1"/>
  <c r="U20" i="1"/>
  <c r="V20" i="1"/>
  <c r="U21" i="1"/>
  <c r="V21" i="1"/>
  <c r="U22" i="1"/>
  <c r="V22" i="1"/>
  <c r="AH32" i="1"/>
  <c r="C14" i="11" l="1"/>
  <c r="R4" i="2"/>
  <c r="R5" i="2" s="1"/>
  <c r="R6" i="2" s="1"/>
  <c r="R7" i="2" s="1"/>
  <c r="R8" i="2" s="1"/>
  <c r="R9" i="2" s="1"/>
  <c r="R10" i="2" s="1"/>
  <c r="R11" i="2" s="1"/>
  <c r="R12" i="2" s="1"/>
  <c r="R13" i="2" s="1"/>
  <c r="R14" i="2" s="1"/>
  <c r="R15" i="2" s="1"/>
  <c r="C15" i="11" l="1"/>
  <c r="C13" i="1"/>
  <c r="D13" i="1"/>
  <c r="A13" i="1"/>
  <c r="M7" i="31"/>
  <c r="Q13" i="1"/>
  <c r="H13" i="1"/>
  <c r="G22" i="1"/>
  <c r="G21" i="1"/>
  <c r="G20" i="1"/>
  <c r="G19" i="1"/>
  <c r="G18" i="1"/>
  <c r="G17" i="1"/>
  <c r="G15" i="1"/>
  <c r="G14" i="1"/>
  <c r="G13" i="1"/>
  <c r="C16" i="11" l="1"/>
  <c r="D8" i="31"/>
  <c r="H26" i="31"/>
  <c r="I27" i="31" s="1"/>
  <c r="K13" i="1"/>
  <c r="G3" i="19"/>
  <c r="J13" i="1"/>
  <c r="F22" i="1"/>
  <c r="I22" i="1"/>
  <c r="F21" i="1"/>
  <c r="I21" i="1"/>
  <c r="I13" i="1"/>
  <c r="L13" i="1" s="1"/>
  <c r="F13" i="1"/>
  <c r="S13" i="1"/>
  <c r="T13" i="1"/>
  <c r="X13" i="1"/>
  <c r="W13" i="1"/>
  <c r="R28" i="1"/>
  <c r="Q28" i="1"/>
  <c r="E13" i="1"/>
  <c r="G26" i="31"/>
  <c r="C17" i="11" l="1"/>
  <c r="D14" i="1"/>
  <c r="N13" i="1"/>
  <c r="M13" i="1"/>
  <c r="Z13" i="1"/>
  <c r="Y13" i="1"/>
  <c r="C18" i="11" l="1"/>
  <c r="G19" i="25"/>
  <c r="C19" i="11" l="1"/>
  <c r="J5" i="27"/>
  <c r="H19" i="25"/>
  <c r="C20" i="11" l="1"/>
  <c r="E5" i="27"/>
  <c r="C21" i="11" l="1"/>
  <c r="W10" i="12"/>
  <c r="C22" i="11" l="1"/>
  <c r="C9" i="27"/>
  <c r="C23" i="11" l="1"/>
  <c r="H10" i="12"/>
  <c r="H9" i="12"/>
  <c r="G10" i="12"/>
  <c r="J10" i="12" s="1"/>
  <c r="G9" i="12"/>
  <c r="J9" i="12" s="1"/>
  <c r="Y9" i="12" s="1"/>
  <c r="C24" i="11" l="1"/>
  <c r="C25" i="11" l="1"/>
  <c r="Y10" i="12"/>
  <c r="V1" i="34"/>
  <c r="W1" i="34"/>
  <c r="AB10" i="12" l="1"/>
  <c r="Z10" i="12"/>
  <c r="C26" i="11"/>
  <c r="Q1" i="27"/>
  <c r="C27" i="11" l="1"/>
  <c r="N101" i="1"/>
  <c r="M101" i="1"/>
  <c r="L101" i="1"/>
  <c r="C28" i="11" l="1"/>
  <c r="J9" i="27"/>
  <c r="B37" i="6"/>
  <c r="C37" i="6" s="1"/>
  <c r="D37" i="6" s="1"/>
  <c r="E37" i="6" s="1"/>
  <c r="F37" i="6" s="1"/>
  <c r="G37" i="6" s="1"/>
  <c r="H37" i="6" s="1"/>
  <c r="I37" i="6" s="1"/>
  <c r="M32" i="11" l="1"/>
  <c r="K43" i="11"/>
  <c r="M33" i="11"/>
  <c r="M31" i="11"/>
  <c r="D27" i="11"/>
  <c r="M30" i="11"/>
  <c r="M29" i="11"/>
  <c r="G4" i="11"/>
  <c r="G5" i="11"/>
  <c r="G6" i="11"/>
  <c r="G7" i="11"/>
  <c r="G8" i="11"/>
  <c r="G9" i="11"/>
  <c r="G10" i="11"/>
  <c r="G11" i="11"/>
  <c r="G12" i="11"/>
  <c r="G13" i="11"/>
  <c r="G14" i="11"/>
  <c r="G15" i="11"/>
  <c r="G16" i="11"/>
  <c r="G17" i="11"/>
  <c r="G18" i="11"/>
  <c r="G19" i="11"/>
  <c r="G20" i="11"/>
  <c r="G21" i="11"/>
  <c r="G22" i="11"/>
  <c r="G23" i="11"/>
  <c r="G24" i="11"/>
  <c r="G25" i="11"/>
  <c r="G26" i="11"/>
  <c r="G27" i="11"/>
  <c r="G28" i="11"/>
  <c r="M23" i="11"/>
  <c r="M15" i="11"/>
  <c r="M22" i="11"/>
  <c r="M21" i="11"/>
  <c r="D28" i="11"/>
  <c r="M17" i="11"/>
  <c r="M20" i="11"/>
  <c r="M19" i="11"/>
  <c r="M26" i="11"/>
  <c r="M16" i="11"/>
  <c r="M18" i="11"/>
  <c r="M28" i="11"/>
  <c r="M25" i="11"/>
  <c r="M27" i="11"/>
  <c r="M24" i="11"/>
  <c r="D4" i="11"/>
  <c r="D5" i="11"/>
  <c r="D6" i="11"/>
  <c r="D7" i="11"/>
  <c r="D8" i="11"/>
  <c r="D9" i="11"/>
  <c r="D10" i="11"/>
  <c r="D11" i="11"/>
  <c r="D12" i="11"/>
  <c r="D13" i="11"/>
  <c r="D14" i="11"/>
  <c r="D15" i="11"/>
  <c r="D16" i="11"/>
  <c r="D17" i="11"/>
  <c r="D18" i="11"/>
  <c r="D19" i="11"/>
  <c r="D20" i="11"/>
  <c r="D21" i="11"/>
  <c r="D22" i="11"/>
  <c r="D23" i="11"/>
  <c r="D24" i="11"/>
  <c r="D25" i="11"/>
  <c r="D26" i="11"/>
  <c r="H16" i="25"/>
  <c r="G16" i="25"/>
  <c r="H111" i="1" l="1"/>
  <c r="H110" i="1"/>
  <c r="F108" i="1"/>
  <c r="F109" i="1"/>
  <c r="F110" i="1"/>
  <c r="F111" i="1"/>
  <c r="F107" i="1"/>
  <c r="D107" i="1"/>
  <c r="AF24" i="6" l="1"/>
  <c r="M102" i="1" s="1"/>
  <c r="N102" i="1"/>
  <c r="I16" i="1" l="1"/>
  <c r="G16" i="1"/>
  <c r="H16" i="1"/>
  <c r="AH33" i="1"/>
  <c r="V28" i="1"/>
  <c r="L6" i="1"/>
  <c r="G28" i="1" l="1"/>
  <c r="I28" i="1"/>
  <c r="H28" i="1"/>
  <c r="E6" i="12"/>
  <c r="U28" i="1" l="1"/>
  <c r="W9" i="12"/>
  <c r="AA9" i="12"/>
  <c r="AC9" i="12"/>
  <c r="O52" i="6"/>
  <c r="O51" i="6"/>
  <c r="Z9" i="12" l="1"/>
  <c r="AB9" i="12" l="1"/>
  <c r="W16" i="1" l="1"/>
  <c r="M14" i="31"/>
  <c r="D12" i="1"/>
  <c r="C22" i="1"/>
  <c r="C21" i="1"/>
  <c r="C20" i="1"/>
  <c r="C19" i="1"/>
  <c r="C18" i="1"/>
  <c r="C16" i="1"/>
  <c r="C15" i="1"/>
  <c r="C14" i="1"/>
  <c r="C12" i="1"/>
  <c r="A22" i="1"/>
  <c r="A21" i="1"/>
  <c r="A20" i="1"/>
  <c r="A19" i="1"/>
  <c r="A18" i="1"/>
  <c r="A17" i="1"/>
  <c r="A16" i="1"/>
  <c r="A15" i="1"/>
  <c r="A14" i="1"/>
  <c r="K21" i="1" l="1"/>
  <c r="J21" i="1"/>
  <c r="L21" i="1"/>
  <c r="L18" i="1"/>
  <c r="K18" i="1"/>
  <c r="J18" i="1"/>
  <c r="K22" i="1"/>
  <c r="J22" i="1"/>
  <c r="L22" i="1"/>
  <c r="K14" i="1"/>
  <c r="L14" i="1"/>
  <c r="J14" i="1"/>
  <c r="L19" i="1"/>
  <c r="K19" i="1"/>
  <c r="J19" i="1"/>
  <c r="K15" i="1"/>
  <c r="L15" i="1"/>
  <c r="J15" i="1"/>
  <c r="K20" i="1"/>
  <c r="L20" i="1"/>
  <c r="J20" i="1"/>
  <c r="L16" i="1"/>
  <c r="K16" i="1"/>
  <c r="M13" i="31"/>
  <c r="M11" i="31"/>
  <c r="D13" i="31"/>
  <c r="D19" i="1" s="1"/>
  <c r="C28" i="1"/>
  <c r="L28" i="1" s="1"/>
  <c r="D9" i="31"/>
  <c r="D14" i="31"/>
  <c r="D20" i="1" s="1"/>
  <c r="D15" i="31"/>
  <c r="D21" i="1" s="1"/>
  <c r="D16" i="31"/>
  <c r="D22" i="1" s="1"/>
  <c r="D10" i="31"/>
  <c r="D16" i="1" s="1"/>
  <c r="D12" i="31"/>
  <c r="D18" i="1" s="1"/>
  <c r="D11" i="31"/>
  <c r="D17" i="1" s="1"/>
  <c r="M12" i="31"/>
  <c r="M10" i="31"/>
  <c r="O28" i="1"/>
  <c r="C17" i="1"/>
  <c r="M8" i="31"/>
  <c r="M15" i="31"/>
  <c r="M9" i="31"/>
  <c r="D25" i="31" l="1"/>
  <c r="D28" i="1" s="1"/>
  <c r="M25" i="31"/>
  <c r="P23" i="1"/>
  <c r="P25" i="1"/>
  <c r="P24" i="1"/>
  <c r="P26" i="1"/>
  <c r="P27" i="1"/>
  <c r="D15" i="1"/>
  <c r="N22" i="1"/>
  <c r="N15" i="1"/>
  <c r="N19" i="1"/>
  <c r="N16" i="1"/>
  <c r="N20" i="1"/>
  <c r="N18" i="1"/>
  <c r="N21" i="1"/>
  <c r="M15" i="1"/>
  <c r="M18" i="1"/>
  <c r="M20" i="1"/>
  <c r="M14" i="1"/>
  <c r="N14" i="1"/>
  <c r="M21" i="1"/>
  <c r="L17" i="1"/>
  <c r="K17" i="1"/>
  <c r="J17" i="1"/>
  <c r="M19" i="1"/>
  <c r="M22" i="1"/>
  <c r="L3" i="73"/>
  <c r="E1" i="39"/>
  <c r="P14" i="1"/>
  <c r="P13" i="1"/>
  <c r="P28" i="1"/>
  <c r="P22" i="1"/>
  <c r="P15" i="1"/>
  <c r="P17" i="1"/>
  <c r="P12" i="1"/>
  <c r="K28" i="1"/>
  <c r="V3" i="1" s="1"/>
  <c r="J28" i="1"/>
  <c r="P16" i="1"/>
  <c r="D45" i="39" l="1"/>
  <c r="D44" i="39"/>
  <c r="D43" i="39"/>
  <c r="D42" i="39"/>
  <c r="D41" i="39"/>
  <c r="D40" i="39"/>
  <c r="D39" i="39"/>
  <c r="D38" i="39"/>
  <c r="D37" i="39"/>
  <c r="D36" i="39"/>
  <c r="D35" i="39"/>
  <c r="D34" i="39"/>
  <c r="D33" i="39"/>
  <c r="D32" i="39"/>
  <c r="D31" i="39"/>
  <c r="D30" i="39"/>
  <c r="D29" i="39"/>
  <c r="V4" i="1"/>
  <c r="V5" i="1" s="1"/>
  <c r="D28" i="39"/>
  <c r="D27" i="39"/>
  <c r="D26" i="39"/>
  <c r="D25" i="39"/>
  <c r="D24" i="39"/>
  <c r="D23" i="39"/>
  <c r="D22" i="39"/>
  <c r="D4" i="39"/>
  <c r="D5" i="39"/>
  <c r="D13" i="39"/>
  <c r="D21" i="39"/>
  <c r="D10" i="39"/>
  <c r="D18" i="39"/>
  <c r="D6" i="39"/>
  <c r="D14" i="39"/>
  <c r="D20" i="39"/>
  <c r="D7" i="39"/>
  <c r="D15" i="39"/>
  <c r="D19" i="39"/>
  <c r="D12" i="39"/>
  <c r="D8" i="39"/>
  <c r="D16" i="39"/>
  <c r="D11" i="39"/>
  <c r="D9" i="39"/>
  <c r="D17" i="39"/>
  <c r="N17" i="1"/>
  <c r="D3" i="39"/>
  <c r="M17" i="1"/>
  <c r="M28" i="1"/>
  <c r="B4" i="1" l="1"/>
  <c r="D3" i="73" s="1"/>
  <c r="D26" i="21" l="1"/>
  <c r="AH35" i="1" l="1"/>
  <c r="AH34" i="1"/>
  <c r="D38" i="21" l="1"/>
  <c r="U76" i="1"/>
  <c r="B35" i="6"/>
  <c r="C35" i="6" s="1"/>
  <c r="D35" i="6" s="1"/>
  <c r="E35" i="6" s="1"/>
  <c r="F35" i="6" s="1"/>
  <c r="G35" i="6" s="1"/>
  <c r="H35" i="6" s="1"/>
  <c r="I35" i="6" s="1"/>
  <c r="J35" i="6" s="1"/>
  <c r="K35" i="6" s="1"/>
  <c r="L35" i="6" s="1"/>
  <c r="M35" i="6" s="1"/>
  <c r="N35" i="6" s="1"/>
  <c r="O35" i="6" s="1"/>
  <c r="P35" i="6" s="1"/>
  <c r="Q35" i="6" s="1"/>
  <c r="R35" i="6" s="1"/>
  <c r="S35" i="6" s="1"/>
  <c r="T35" i="6" s="1"/>
  <c r="U35" i="6" s="1"/>
  <c r="V35" i="6" s="1"/>
  <c r="W35" i="6" s="1"/>
  <c r="X35" i="6" s="1"/>
  <c r="Y35" i="6" s="1"/>
  <c r="C6" i="2" l="1"/>
  <c r="C7" i="2" l="1"/>
  <c r="C8" i="2" s="1"/>
  <c r="C9" i="2" l="1"/>
  <c r="AF31" i="1"/>
  <c r="AG31" i="1"/>
  <c r="AE31" i="1"/>
  <c r="AD31" i="1"/>
  <c r="Z49" i="1"/>
  <c r="Z48" i="1"/>
  <c r="Z37" i="1"/>
  <c r="Z36" i="1"/>
  <c r="Z35" i="1"/>
  <c r="Z34" i="1"/>
  <c r="Z33" i="1"/>
  <c r="Z32" i="1"/>
  <c r="AA31" i="1"/>
  <c r="AB37" i="1"/>
  <c r="AB36" i="1"/>
  <c r="AB35" i="1"/>
  <c r="AB34" i="1"/>
  <c r="AB33" i="1"/>
  <c r="AB32" i="1"/>
  <c r="AB31" i="1"/>
  <c r="O3" i="1"/>
  <c r="C10" i="2" l="1"/>
  <c r="AH31" i="1"/>
  <c r="O77" i="1"/>
  <c r="C11" i="2" l="1"/>
  <c r="C12" i="2" l="1"/>
  <c r="C13" i="2" l="1"/>
  <c r="B73" i="75" l="1"/>
  <c r="A52" i="75"/>
  <c r="A54" i="75" s="1"/>
  <c r="A49" i="75"/>
  <c r="B49" i="75" s="1"/>
  <c r="C14" i="2"/>
  <c r="C15" i="2" l="1"/>
  <c r="D43" i="6"/>
  <c r="AA24" i="12"/>
  <c r="AA25" i="12"/>
  <c r="AA26" i="12"/>
  <c r="AA27" i="12"/>
  <c r="AA11" i="12"/>
  <c r="AA14" i="12"/>
  <c r="AA15" i="12"/>
  <c r="AA16" i="12"/>
  <c r="AA20" i="12"/>
  <c r="AA21" i="12"/>
  <c r="AA22" i="12"/>
  <c r="AA23" i="12"/>
  <c r="Y28" i="12"/>
  <c r="Z28" i="12"/>
  <c r="AA28" i="12"/>
  <c r="AB28" i="12"/>
  <c r="Y29" i="12"/>
  <c r="Z29" i="12"/>
  <c r="AA29" i="12"/>
  <c r="AB29" i="12"/>
  <c r="Y30" i="12"/>
  <c r="Z30" i="12"/>
  <c r="AA30" i="12"/>
  <c r="AB30" i="12"/>
  <c r="Y31" i="12"/>
  <c r="Z31" i="12"/>
  <c r="AA31" i="12"/>
  <c r="AB31" i="12"/>
  <c r="Y32" i="12"/>
  <c r="Z32" i="12"/>
  <c r="AA32" i="12"/>
  <c r="AB32" i="12"/>
  <c r="C16" i="2" l="1"/>
  <c r="C17" i="2" l="1"/>
  <c r="AC24" i="12"/>
  <c r="H108" i="1"/>
  <c r="H109" i="1"/>
  <c r="H107" i="1"/>
  <c r="J107" i="1"/>
  <c r="C18" i="2" l="1"/>
  <c r="G28" i="12"/>
  <c r="H28" i="12"/>
  <c r="G29" i="12"/>
  <c r="H29" i="12"/>
  <c r="G30" i="12"/>
  <c r="H30" i="12"/>
  <c r="G31" i="12"/>
  <c r="H31" i="12"/>
  <c r="G32" i="12"/>
  <c r="H32" i="12"/>
  <c r="C19" i="2" l="1"/>
  <c r="W11" i="12"/>
  <c r="W14" i="12"/>
  <c r="W15" i="12"/>
  <c r="W16" i="12"/>
  <c r="W20" i="12"/>
  <c r="W21" i="12"/>
  <c r="W22" i="12"/>
  <c r="W23" i="12"/>
  <c r="E16" i="1"/>
  <c r="F16" i="1"/>
  <c r="F12" i="1"/>
  <c r="G12" i="1"/>
  <c r="H12" i="1"/>
  <c r="I12" i="1"/>
  <c r="E12" i="1"/>
  <c r="H16" i="12"/>
  <c r="G16" i="12"/>
  <c r="AC11" i="12"/>
  <c r="AC14" i="12"/>
  <c r="AC15" i="12"/>
  <c r="AC16" i="12"/>
  <c r="AC20" i="12"/>
  <c r="AC21" i="12"/>
  <c r="AC22" i="12"/>
  <c r="AC23" i="12"/>
  <c r="AC25" i="12"/>
  <c r="P11" i="12"/>
  <c r="P14" i="12"/>
  <c r="G15" i="12"/>
  <c r="J15" i="12" s="1"/>
  <c r="H15" i="12"/>
  <c r="M6" i="12"/>
  <c r="I33" i="12"/>
  <c r="U80" i="1"/>
  <c r="U79" i="1"/>
  <c r="U78" i="1"/>
  <c r="U77" i="1"/>
  <c r="O80" i="1"/>
  <c r="O79" i="1"/>
  <c r="O78" i="1"/>
  <c r="O76" i="1"/>
  <c r="O110" i="1"/>
  <c r="N110" i="1"/>
  <c r="M110" i="1"/>
  <c r="L110" i="1"/>
  <c r="D110" i="1"/>
  <c r="B110" i="1"/>
  <c r="O109" i="1"/>
  <c r="N109" i="1"/>
  <c r="M109" i="1"/>
  <c r="L109" i="1"/>
  <c r="D109" i="1"/>
  <c r="B109" i="1"/>
  <c r="O108" i="1"/>
  <c r="N108" i="1"/>
  <c r="M108" i="1"/>
  <c r="L108" i="1"/>
  <c r="D108" i="1"/>
  <c r="B108" i="1"/>
  <c r="O107" i="1"/>
  <c r="N107" i="1"/>
  <c r="M107" i="1"/>
  <c r="L107" i="1"/>
  <c r="B107" i="1"/>
  <c r="A111" i="1"/>
  <c r="A110" i="1"/>
  <c r="A109" i="1"/>
  <c r="A108" i="1"/>
  <c r="A107" i="1"/>
  <c r="O111" i="1"/>
  <c r="N111" i="1"/>
  <c r="M111" i="1"/>
  <c r="L111" i="1"/>
  <c r="D111" i="1"/>
  <c r="B111" i="1"/>
  <c r="AC26" i="12"/>
  <c r="AC28" i="12"/>
  <c r="AC29" i="12"/>
  <c r="AC30" i="12"/>
  <c r="AC31" i="12"/>
  <c r="AC32" i="12"/>
  <c r="AC33" i="12"/>
  <c r="P1" i="27"/>
  <c r="A95" i="1"/>
  <c r="A96" i="1"/>
  <c r="A97" i="1"/>
  <c r="F97" i="1"/>
  <c r="A98" i="1"/>
  <c r="B98" i="1"/>
  <c r="C98" i="1"/>
  <c r="D98" i="1"/>
  <c r="E98" i="1"/>
  <c r="F98" i="1"/>
  <c r="G98" i="1"/>
  <c r="H98" i="1"/>
  <c r="I98" i="1"/>
  <c r="J98" i="1"/>
  <c r="K98" i="1"/>
  <c r="A99" i="1"/>
  <c r="B99" i="1"/>
  <c r="C99" i="1"/>
  <c r="D99" i="1"/>
  <c r="G99" i="1"/>
  <c r="H99" i="1"/>
  <c r="A100" i="1"/>
  <c r="D100" i="1"/>
  <c r="H100" i="1"/>
  <c r="D101" i="1"/>
  <c r="F101" i="1"/>
  <c r="A102" i="1"/>
  <c r="B102" i="1"/>
  <c r="C102" i="1"/>
  <c r="D102" i="1"/>
  <c r="E102" i="1"/>
  <c r="F102" i="1"/>
  <c r="G102" i="1"/>
  <c r="H102" i="1"/>
  <c r="I102" i="1"/>
  <c r="J102" i="1"/>
  <c r="K102" i="1"/>
  <c r="A103" i="1"/>
  <c r="B103" i="1"/>
  <c r="D103" i="1"/>
  <c r="E103" i="1"/>
  <c r="F103" i="1"/>
  <c r="G103" i="1"/>
  <c r="H103" i="1"/>
  <c r="I103" i="1"/>
  <c r="J103" i="1"/>
  <c r="C103" i="1"/>
  <c r="E99" i="1"/>
  <c r="J99" i="1"/>
  <c r="F99" i="1"/>
  <c r="N100" i="1"/>
  <c r="N99" i="1"/>
  <c r="M100" i="1"/>
  <c r="M99" i="1"/>
  <c r="M97"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W102" i="1"/>
  <c r="X102" i="1"/>
  <c r="AC102" i="1"/>
  <c r="AD102" i="1"/>
  <c r="AE102" i="1"/>
  <c r="AF102" i="1"/>
  <c r="AG102" i="1"/>
  <c r="AH102" i="1"/>
  <c r="AG1" i="1"/>
  <c r="B6" i="1"/>
  <c r="B5" i="1"/>
  <c r="AH101" i="1"/>
  <c r="AG101" i="1"/>
  <c r="AF101" i="1"/>
  <c r="AE101" i="1"/>
  <c r="AD101" i="1"/>
  <c r="AC101" i="1"/>
  <c r="X101" i="1"/>
  <c r="W101" i="1"/>
  <c r="AH100" i="1"/>
  <c r="AG100" i="1"/>
  <c r="AF100" i="1"/>
  <c r="AE100" i="1"/>
  <c r="AD100" i="1"/>
  <c r="AC100" i="1"/>
  <c r="X100" i="1"/>
  <c r="W100" i="1"/>
  <c r="AH99" i="1"/>
  <c r="AG99" i="1"/>
  <c r="AF99" i="1"/>
  <c r="AE99" i="1"/>
  <c r="AD99" i="1"/>
  <c r="AC99" i="1"/>
  <c r="X99" i="1"/>
  <c r="W99" i="1"/>
  <c r="AH98" i="1"/>
  <c r="AG98" i="1"/>
  <c r="AE98" i="1"/>
  <c r="AF98" i="1"/>
  <c r="AD98" i="1"/>
  <c r="AC98" i="1"/>
  <c r="X98" i="1"/>
  <c r="W98" i="1"/>
  <c r="N98" i="1"/>
  <c r="N97" i="1"/>
  <c r="N96" i="1"/>
  <c r="N95" i="1"/>
  <c r="M98" i="1"/>
  <c r="M96" i="1"/>
  <c r="M95" i="1"/>
  <c r="M3" i="24"/>
  <c r="AG90" i="1"/>
  <c r="AF90" i="1"/>
  <c r="AE90" i="1"/>
  <c r="AD90" i="1"/>
  <c r="Y90" i="1"/>
  <c r="X90" i="1"/>
  <c r="W90" i="1"/>
  <c r="AH90" i="1"/>
  <c r="O5" i="1"/>
  <c r="O4" i="1"/>
  <c r="N87" i="1"/>
  <c r="N86" i="1"/>
  <c r="AB3" i="12"/>
  <c r="R85" i="1" s="1"/>
  <c r="H11" i="12"/>
  <c r="G11" i="12"/>
  <c r="J11" i="12" s="1"/>
  <c r="Y11" i="12" s="1"/>
  <c r="U6" i="12"/>
  <c r="N84" i="1" s="1"/>
  <c r="U5" i="12"/>
  <c r="N83" i="1" s="1"/>
  <c r="U4" i="12"/>
  <c r="Q4" i="12"/>
  <c r="R87" i="1" s="1"/>
  <c r="Q3" i="12"/>
  <c r="R86" i="1" s="1"/>
  <c r="U3" i="12"/>
  <c r="N82" i="1" s="1"/>
  <c r="E6" i="1"/>
  <c r="E5" i="1"/>
  <c r="E4" i="1"/>
  <c r="D34" i="21"/>
  <c r="D30" i="21"/>
  <c r="L5" i="1"/>
  <c r="L4" i="1"/>
  <c r="H3" i="1"/>
  <c r="L3" i="1"/>
  <c r="J5" i="1"/>
  <c r="H5" i="1"/>
  <c r="J4" i="1"/>
  <c r="H4" i="1"/>
  <c r="J6" i="1"/>
  <c r="H6" i="1"/>
  <c r="J3" i="1"/>
  <c r="F50" i="9"/>
  <c r="F49" i="9"/>
  <c r="AH40" i="1"/>
  <c r="AH36" i="1"/>
  <c r="AH37" i="1"/>
  <c r="AH38" i="1"/>
  <c r="AH39" i="1"/>
  <c r="K45" i="9"/>
  <c r="AA33" i="12"/>
  <c r="AE5" i="12" s="1"/>
  <c r="W33" i="12"/>
  <c r="P33" i="12"/>
  <c r="W32" i="12"/>
  <c r="P32" i="12"/>
  <c r="W31" i="12"/>
  <c r="P31" i="12"/>
  <c r="W30" i="12"/>
  <c r="P30" i="12"/>
  <c r="W29" i="12"/>
  <c r="P29" i="12"/>
  <c r="W28" i="12"/>
  <c r="P28" i="12"/>
  <c r="W27" i="12"/>
  <c r="P27" i="12"/>
  <c r="W26" i="12"/>
  <c r="P26" i="12"/>
  <c r="W25" i="12"/>
  <c r="P25" i="12"/>
  <c r="W24" i="12"/>
  <c r="P24" i="12"/>
  <c r="P23" i="12"/>
  <c r="P22" i="12"/>
  <c r="P21" i="12"/>
  <c r="P20" i="12"/>
  <c r="P16" i="12"/>
  <c r="P15" i="12"/>
  <c r="R88" i="1" l="1"/>
  <c r="S5" i="1"/>
  <c r="U82" i="1"/>
  <c r="V6" i="1"/>
  <c r="C20" i="2"/>
  <c r="Y15" i="12"/>
  <c r="Z15" i="12" s="1"/>
  <c r="H3" i="73"/>
  <c r="I3" i="73"/>
  <c r="E3" i="73"/>
  <c r="G3" i="73"/>
  <c r="AE4" i="12"/>
  <c r="AE3" i="12"/>
  <c r="O6" i="1"/>
  <c r="AH71" i="1"/>
  <c r="O92" i="1"/>
  <c r="Y27" i="12"/>
  <c r="Z27" i="12" s="1"/>
  <c r="AB27" i="12"/>
  <c r="Y23" i="12"/>
  <c r="Z23" i="12" s="1"/>
  <c r="Y24" i="12"/>
  <c r="Z24" i="12" s="1"/>
  <c r="Y16" i="12"/>
  <c r="Z16" i="12" s="1"/>
  <c r="H33" i="12"/>
  <c r="Y21" i="12"/>
  <c r="Z21" i="12" s="1"/>
  <c r="Y25" i="12"/>
  <c r="Z25" i="12" s="1"/>
  <c r="Y26" i="12"/>
  <c r="Z26" i="12" s="1"/>
  <c r="Y20" i="12"/>
  <c r="Z20" i="12" s="1"/>
  <c r="Y22" i="12"/>
  <c r="Z22" i="12" s="1"/>
  <c r="Q6" i="12"/>
  <c r="V102" i="1"/>
  <c r="S15" i="1"/>
  <c r="F45" i="9"/>
  <c r="H85" i="1"/>
  <c r="I85" i="1"/>
  <c r="G33" i="12"/>
  <c r="Q5" i="12"/>
  <c r="Y14" i="12"/>
  <c r="Z14" i="12" s="1"/>
  <c r="I99" i="1"/>
  <c r="J85" i="1"/>
  <c r="G85" i="1"/>
  <c r="W19" i="1"/>
  <c r="X14" i="1"/>
  <c r="T22" i="1"/>
  <c r="AQ13" i="6"/>
  <c r="U102" i="1"/>
  <c r="P5" i="1"/>
  <c r="D5" i="74" s="1" a="1"/>
  <c r="D5" i="74" s="1"/>
  <c r="K85" i="1"/>
  <c r="T102" i="1"/>
  <c r="D85" i="1"/>
  <c r="E85" i="1"/>
  <c r="F85" i="1"/>
  <c r="AH70" i="1"/>
  <c r="AM18" i="6"/>
  <c r="S19" i="1"/>
  <c r="W15" i="1"/>
  <c r="S22" i="1"/>
  <c r="W14" i="1"/>
  <c r="X17" i="1"/>
  <c r="K12" i="1"/>
  <c r="X21" i="1"/>
  <c r="J16" i="1"/>
  <c r="S21" i="1"/>
  <c r="L12" i="1"/>
  <c r="T21" i="1"/>
  <c r="J12" i="1"/>
  <c r="T16" i="1"/>
  <c r="S17" i="1"/>
  <c r="T19" i="1"/>
  <c r="T15" i="1"/>
  <c r="X19" i="1"/>
  <c r="X15" i="1"/>
  <c r="S16" i="1"/>
  <c r="T14" i="1"/>
  <c r="X22" i="1"/>
  <c r="S14" i="1"/>
  <c r="W22" i="1"/>
  <c r="T18" i="1"/>
  <c r="U83" i="1"/>
  <c r="T20" i="1"/>
  <c r="X20" i="1"/>
  <c r="X16" i="1"/>
  <c r="Z16" i="1" s="1"/>
  <c r="S20" i="1"/>
  <c r="W20" i="1"/>
  <c r="T17" i="1"/>
  <c r="W18" i="1"/>
  <c r="X18" i="1"/>
  <c r="S18" i="1"/>
  <c r="W21" i="1"/>
  <c r="W17" i="1"/>
  <c r="F28" i="1"/>
  <c r="E28" i="1"/>
  <c r="U84" i="1"/>
  <c r="W28" i="1"/>
  <c r="X3" i="1" s="1"/>
  <c r="N85" i="1"/>
  <c r="C21" i="2" l="1"/>
  <c r="D18" i="74"/>
  <c r="D20" i="74"/>
  <c r="D19" i="74"/>
  <c r="D12" i="74"/>
  <c r="D13" i="74"/>
  <c r="D14" i="74"/>
  <c r="D15" i="74"/>
  <c r="D16" i="74"/>
  <c r="D17" i="74"/>
  <c r="D11" i="74"/>
  <c r="N12" i="1"/>
  <c r="Z11" i="12"/>
  <c r="I6" i="12"/>
  <c r="M5" i="12" s="1"/>
  <c r="N88" i="1" s="1"/>
  <c r="AB11" i="12"/>
  <c r="Z14" i="1"/>
  <c r="Z20" i="1"/>
  <c r="Z18" i="1"/>
  <c r="Z15" i="1"/>
  <c r="Z19" i="1"/>
  <c r="Z22" i="1"/>
  <c r="Z21" i="1"/>
  <c r="Z17" i="1"/>
  <c r="N92" i="1"/>
  <c r="F47" i="9"/>
  <c r="M92" i="1"/>
  <c r="AB20" i="12"/>
  <c r="AB23" i="12"/>
  <c r="AB16" i="12"/>
  <c r="AB25" i="12"/>
  <c r="AB24" i="12"/>
  <c r="F46" i="9"/>
  <c r="Y4" i="12"/>
  <c r="AB21" i="12"/>
  <c r="Y5" i="12"/>
  <c r="R83" i="1" s="1"/>
  <c r="U86" i="1" s="1"/>
  <c r="AB22" i="12"/>
  <c r="AB26" i="12"/>
  <c r="AB15" i="12"/>
  <c r="Y14" i="1"/>
  <c r="Y21" i="1"/>
  <c r="X28" i="1"/>
  <c r="X4" i="1" s="1"/>
  <c r="X5" i="1" s="1"/>
  <c r="M12" i="1"/>
  <c r="Y15" i="1"/>
  <c r="Y22" i="1"/>
  <c r="Y17" i="1"/>
  <c r="P18" i="1"/>
  <c r="S28" i="1"/>
  <c r="P20" i="1"/>
  <c r="Y20" i="1"/>
  <c r="P21" i="1"/>
  <c r="Y16" i="1"/>
  <c r="M16" i="1"/>
  <c r="T28" i="1"/>
  <c r="P19" i="1"/>
  <c r="Y19" i="1"/>
  <c r="D6" i="74"/>
  <c r="Y18" i="1"/>
  <c r="B6" i="74"/>
  <c r="C22" i="2" l="1"/>
  <c r="P92" i="1"/>
  <c r="R92" i="1"/>
  <c r="Q92" i="1"/>
  <c r="S92" i="1"/>
  <c r="L92" i="1"/>
  <c r="AB14" i="12"/>
  <c r="Z28" i="1"/>
  <c r="Y28" i="1"/>
  <c r="N28" i="1"/>
  <c r="F44" i="9" s="1"/>
  <c r="C23" i="2" l="1"/>
  <c r="U92" i="1"/>
  <c r="T92" i="1"/>
  <c r="D20" i="6"/>
  <c r="F43" i="9"/>
  <c r="C24" i="2" l="1"/>
  <c r="V92" i="1"/>
  <c r="AB33" i="12"/>
  <c r="Y33" i="12"/>
  <c r="Y6" i="12"/>
  <c r="C25" i="2" l="1"/>
  <c r="R84" i="1"/>
  <c r="AE6" i="12"/>
  <c r="C26" i="2" l="1"/>
  <c r="U87" i="1"/>
  <c r="E5" i="74"/>
  <c r="C27" i="2" l="1"/>
  <c r="J33" i="12"/>
  <c r="Y3" i="12"/>
  <c r="R82" i="1" s="1"/>
  <c r="F33" i="12"/>
  <c r="AG3" i="12"/>
  <c r="I5" i="12"/>
  <c r="J15" i="2" l="1"/>
  <c r="J14" i="2"/>
  <c r="P32" i="2"/>
  <c r="O44" i="2"/>
  <c r="P33" i="2"/>
  <c r="M15" i="2"/>
  <c r="J13" i="2"/>
  <c r="P31" i="2"/>
  <c r="J11" i="2"/>
  <c r="J12" i="2"/>
  <c r="F37" i="12"/>
  <c r="S4" i="1"/>
  <c r="D26" i="2"/>
  <c r="J10" i="2"/>
  <c r="J9" i="2"/>
  <c r="J8" i="2"/>
  <c r="J7" i="2"/>
  <c r="J6" i="2"/>
  <c r="P28" i="2"/>
  <c r="P30" i="2"/>
  <c r="P29" i="2"/>
  <c r="J5" i="2"/>
  <c r="J4" i="2"/>
  <c r="P21" i="2"/>
  <c r="D27" i="2"/>
  <c r="P18" i="2"/>
  <c r="P27" i="2"/>
  <c r="P22" i="2"/>
  <c r="P16" i="2"/>
  <c r="P15" i="2"/>
  <c r="P23" i="2"/>
  <c r="P17" i="2"/>
  <c r="M4" i="2"/>
  <c r="P24" i="2"/>
  <c r="P25" i="2"/>
  <c r="P26" i="2"/>
  <c r="P19" i="2"/>
  <c r="P20" i="2"/>
  <c r="D4" i="2"/>
  <c r="M5" i="2"/>
  <c r="D5" i="2"/>
  <c r="M6" i="2"/>
  <c r="M7" i="2"/>
  <c r="M8" i="2"/>
  <c r="M9" i="2"/>
  <c r="M10" i="2"/>
  <c r="M11" i="2"/>
  <c r="M12" i="2"/>
  <c r="M13" i="2"/>
  <c r="M14" i="2"/>
  <c r="D6" i="2"/>
  <c r="D8" i="2"/>
  <c r="D7" i="2"/>
  <c r="D9" i="2"/>
  <c r="D10" i="2"/>
  <c r="D11" i="2"/>
  <c r="D12" i="2"/>
  <c r="D13" i="2"/>
  <c r="D14" i="2"/>
  <c r="D15" i="2"/>
  <c r="D16" i="2"/>
  <c r="D17" i="2"/>
  <c r="D18" i="2"/>
  <c r="D19" i="2"/>
  <c r="D20" i="2"/>
  <c r="D21" i="2"/>
  <c r="D22" i="2"/>
  <c r="D23" i="2"/>
  <c r="D24" i="2"/>
  <c r="D25" i="2"/>
  <c r="F48" i="9"/>
  <c r="U85" i="1"/>
  <c r="AB5" i="12"/>
  <c r="X6" i="1" l="1"/>
  <c r="I16" i="74"/>
  <c r="J13" i="74" l="1"/>
  <c r="I13"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D0D289D2-D638-48D5-8ADB-CFFBECD7976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3" authorId="0" shapeId="0" xr:uid="{9D187EF6-1F04-482B-8F7C-39624576B0D2}">
      <text>
        <r>
          <rPr>
            <sz val="11"/>
            <color rgb="FF000000"/>
            <rFont val="Calibri"/>
            <family val="2"/>
            <scheme val="minor"/>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59A5CD1D-69AF-4632-9F53-11F37A4DC4CC}">
      <text>
        <r>
          <rPr>
            <sz val="11"/>
            <color rgb="FF000000"/>
            <rFont val="Calibri"/>
            <family val="2"/>
            <scheme val="minor"/>
          </rPr>
          <t>Refer MODON HSS Manual, Associated Procedures, Checklist and Standards: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C58B090D-F4C7-4E60-8247-562DF8F702A3}">
      <text>
        <r>
          <rPr>
            <sz val="11"/>
            <color rgb="FF000000"/>
            <rFont val="Calibri"/>
            <family val="2"/>
            <scheme val="minor"/>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450D4D43-1FCB-47FA-883F-2DDDE0024D8D}">
      <text>
        <r>
          <rPr>
            <sz val="11"/>
            <color rgb="FF000000"/>
            <rFont val="Calibri"/>
            <family val="2"/>
            <scheme val="minor"/>
          </rPr>
          <t xml:space="preserve">Refer MODON HSS Manual, Associated Procedures, Checklist and Standards: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1FACEA00-30C1-4E50-9504-F37A5CFFA2EB}">
      <text>
        <r>
          <rPr>
            <sz val="11"/>
            <color rgb="FF000000"/>
            <rFont val="Calibri"/>
            <family val="2"/>
            <scheme val="minor"/>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A9EC87DB-EC8A-40C2-B1B0-C682D126338D}">
      <text>
        <r>
          <rPr>
            <sz val="11"/>
            <color rgb="FF000000"/>
            <rFont val="Calibri"/>
            <family val="2"/>
            <scheme val="minor"/>
          </rPr>
          <t xml:space="preserve">Refer MODON HSS Manual, Associated Procedures, Checklist and Standards: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1B97493B-3061-4A49-B9C9-C24440968B45}">
      <text>
        <r>
          <rPr>
            <sz val="11"/>
            <color rgb="FF000000"/>
            <rFont val="Calibri"/>
            <family val="2"/>
            <scheme val="minor"/>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C1F62EC2-3AD9-4E3C-83EE-529087CB187F}">
      <text>
        <r>
          <rPr>
            <sz val="11"/>
            <color rgb="FF000000"/>
            <rFont val="Calibri"/>
            <family val="2"/>
            <scheme val="minor"/>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E6E32792-1E92-4AEA-8595-5E262892088E}">
      <text>
        <r>
          <rPr>
            <sz val="11"/>
            <color rgb="FF000000"/>
            <rFont val="Calibri"/>
            <family val="2"/>
            <scheme val="minor"/>
          </rPr>
          <t xml:space="preserve">Refer MODON HSS Manual, Associated Procedures, Checklist and Standards: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Location:
1 - Receptacles located inside buildings shall be kept at least 18 inches away from combustible walls and partitions.
2 - Receptacles for combustible trash that are located outside of buildings shall be placed at least 15 feet from the building or combustible material.
Use: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Environmental: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F26908D1-6C45-4145-B415-41B3BD8F9142}">
      <text>
        <r>
          <rPr>
            <sz val="11"/>
            <color rgb="FF000000"/>
            <rFont val="Calibri"/>
            <family val="2"/>
            <scheme val="minor"/>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56ABB04F-E382-4306-A839-8317602D7783}">
      <text>
        <r>
          <rPr>
            <sz val="11"/>
            <color rgb="FF000000"/>
            <rFont val="Calibri"/>
            <family val="2"/>
            <scheme val="minor"/>
          </rPr>
          <t xml:space="preserve">Refer MODON HSS Manual, Associated Procedures, Checklist and Standards:
Combustible: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Flammable: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34E23542-6B26-41FE-96A1-CFCF041863BD}">
      <text>
        <r>
          <rPr>
            <sz val="11"/>
            <color rgb="FF000000"/>
            <rFont val="Calibri"/>
            <family val="2"/>
            <scheme val="minor"/>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FC463FCC-86DD-461A-9AAE-F653CDEA1F13}">
      <text>
        <r>
          <rPr>
            <sz val="11"/>
            <color rgb="FF000000"/>
            <rFont val="Calibri"/>
            <family val="2"/>
            <scheme val="minor"/>
          </rPr>
          <t xml:space="preserve">Refer MODON HSS Manual, Associated Procedures, Checklist and Standards: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Spill Release Contingency:
1 - Prior to beginning operations, ensure that on-site spill response capabilities (containment and personal protective equipment) are consistent with task requirements described in job hazard analysis.
</t>
        </r>
      </text>
    </comment>
    <comment ref="T19" authorId="0" shapeId="0" xr:uid="{C08548D4-F456-43FA-ACA4-5018083772C2}">
      <text>
        <r>
          <rPr>
            <sz val="11"/>
            <color rgb="FF000000"/>
            <rFont val="Calibri"/>
            <family val="2"/>
            <scheme val="minor"/>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64D666E0-9A62-49B9-B7ED-D19434555B78}">
      <text>
        <r>
          <rPr>
            <sz val="11"/>
            <color rgb="FF000000"/>
            <rFont val="Calibri"/>
            <family val="2"/>
            <scheme val="minor"/>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356B3FA2-FE1A-4C38-B7BE-5CC635DA310A}">
      <text>
        <r>
          <rPr>
            <sz val="11"/>
            <color rgb="FF000000"/>
            <rFont val="Calibri"/>
            <family val="2"/>
            <scheme val="minor"/>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DA8F8570-C97C-40E5-B9C3-9DC00A62CC31}">
      <text>
        <r>
          <rPr>
            <sz val="11"/>
            <color rgb="FF000000"/>
            <rFont val="Calibri"/>
            <family val="2"/>
            <scheme val="minor"/>
          </rPr>
          <t xml:space="preserve">Refer MODON HSS Manual, Associated Procedures, Checklist and Standards:
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B465E652-CDCB-4ADE-9EBE-FD2B5B7A7015}">
      <text>
        <r>
          <rPr>
            <sz val="11"/>
            <color rgb="FF000000"/>
            <rFont val="Calibri"/>
            <family val="2"/>
            <scheme val="minor"/>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E8911247-323C-41A8-AC48-BAE2A4E86D30}">
      <text>
        <r>
          <rPr>
            <sz val="11"/>
            <color rgb="FF000000"/>
            <rFont val="Calibri"/>
            <family val="2"/>
            <scheme val="minor"/>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6E202205-A010-4AD7-9EC7-274850FD2A08}">
      <text>
        <r>
          <rPr>
            <sz val="11"/>
            <color rgb="FF000000"/>
            <rFont val="Calibri"/>
            <family val="2"/>
            <scheme val="minor"/>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FEB7F826-D747-4565-8E34-B204D7D15956}">
      <text>
        <r>
          <rPr>
            <sz val="11"/>
            <color rgb="FF000000"/>
            <rFont val="Calibri"/>
            <family val="2"/>
            <scheme val="minor"/>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F23686CF-6E33-4B75-BC0C-195B6A889808}">
      <text>
        <r>
          <rPr>
            <sz val="11"/>
            <color rgb="FF000000"/>
            <rFont val="Calibri"/>
            <family val="2"/>
            <scheme val="minor"/>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A8C78B80-274A-4532-8711-C4BB98E08F37}">
      <text>
        <r>
          <rPr>
            <sz val="11"/>
            <color rgb="FF000000"/>
            <rFont val="Calibri"/>
            <family val="2"/>
            <scheme val="minor"/>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576121C3-6C3F-4346-92BB-0309D9AE4E9B}">
      <text>
        <r>
          <rPr>
            <sz val="11"/>
            <color rgb="FF000000"/>
            <rFont val="Calibri"/>
            <family val="2"/>
            <scheme val="minor"/>
          </rPr>
          <t xml:space="preserve">Refer MODON HSS Manual, Associated Procedures, Checklist and Standards: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6F37D3A6-D062-450D-8287-74508F4DE4B0}">
      <text>
        <r>
          <rPr>
            <sz val="11"/>
            <color rgb="FF000000"/>
            <rFont val="Calibri"/>
            <family val="2"/>
            <scheme val="minor"/>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86B1E7E3-A1EC-46BB-8C1C-95DE29E49AF3}">
      <text>
        <r>
          <rPr>
            <sz val="11"/>
            <color rgb="FF000000"/>
            <rFont val="Calibri"/>
            <family val="2"/>
            <scheme val="minor"/>
          </rPr>
          <t>Refer MODON HSS Manual, Associated Procedures, Checklist and Standards: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0A00-000001000000}">
      <text>
        <r>
          <rPr>
            <b/>
            <sz val="9"/>
            <color indexed="81"/>
            <rFont val="Tahoma"/>
            <family val="2"/>
          </rPr>
          <t>Without O&amp;M Cost</t>
        </r>
      </text>
    </comment>
  </commentList>
</comments>
</file>

<file path=xl/sharedStrings.xml><?xml version="1.0" encoding="utf-8"?>
<sst xmlns="http://schemas.openxmlformats.org/spreadsheetml/2006/main" count="2733" uniqueCount="1350">
  <si>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</si>
  <si>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</si>
  <si>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</si>
  <si>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</si>
  <si>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</si>
  <si>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</si>
  <si>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</si>
  <si>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</si>
  <si>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</si>
  <si>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</si>
  <si>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</si>
  <si>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</si>
  <si>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</si>
  <si>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</si>
  <si>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</si>
  <si>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</si>
  <si>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</si>
  <si>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</si>
  <si>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</si>
  <si>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</si>
  <si>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</si>
  <si>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</si>
  <si>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</si>
  <si>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</si>
  <si>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</si>
  <si>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</si>
  <si>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</si>
  <si>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</si>
  <si>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</si>
  <si>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</si>
  <si>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</si>
  <si>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</si>
  <si>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</si>
  <si>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</si>
  <si>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</si>
  <si>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</si>
  <si>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</si>
  <si>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</si>
  <si>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</si>
  <si>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</si>
  <si>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</si>
  <si>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</si>
  <si>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</si>
  <si>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</si>
  <si>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</si>
  <si>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</si>
  <si>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</si>
  <si>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</si>
  <si>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</si>
  <si>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</si>
  <si>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</si>
  <si>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</si>
  <si>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</si>
  <si>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</si>
  <si>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</si>
  <si>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</si>
  <si>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</si>
  <si>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</si>
  <si>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</si>
  <si>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</si>
  <si>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</si>
  <si>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</si>
  <si>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</si>
  <si>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</si>
  <si>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</si>
  <si>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</si>
  <si>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</si>
  <si>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</si>
  <si>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</si>
  <si>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</si>
  <si>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</si>
  <si>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</si>
  <si>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</si>
  <si>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</si>
  <si>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</si>
  <si>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</si>
  <si>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</si>
  <si>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</si>
  <si>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</si>
  <si>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</si>
  <si>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</si>
  <si>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</si>
  <si>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</si>
  <si>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</si>
  <si>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</si>
  <si>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</si>
  <si>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</si>
  <si>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</si>
  <si>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</si>
  <si>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</si>
  <si>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</si>
  <si>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</si>
  <si>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</si>
  <si>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</si>
  <si>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</si>
  <si>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</si>
  <si>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</si>
  <si>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</si>
  <si>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</si>
  <si>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</si>
  <si>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</si>
  <si>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</si>
  <si>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</si>
  <si>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</si>
  <si>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</si>
  <si>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</si>
  <si>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</si>
  <si>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</si>
  <si>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</si>
  <si>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</si>
  <si>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</si>
  <si>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</si>
  <si>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</si>
  <si>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</si>
  <si>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</si>
  <si>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</si>
  <si>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</si>
  <si>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</si>
  <si>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</si>
  <si>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</si>
  <si>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</si>
  <si>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</si>
  <si>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</si>
  <si>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</si>
  <si>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</si>
  <si>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</si>
  <si>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</si>
  <si>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</si>
  <si>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</si>
  <si>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</si>
  <si>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</si>
  <si>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</si>
  <si>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</si>
  <si>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</si>
  <si>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</si>
  <si>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</si>
  <si>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</si>
  <si>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</si>
  <si>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</si>
  <si>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</si>
  <si>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</si>
  <si>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</si>
  <si>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</si>
  <si>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</si>
  <si>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</si>
  <si>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</si>
  <si>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</si>
  <si>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</si>
  <si>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</si>
  <si>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</si>
  <si>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</si>
  <si>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</si>
  <si>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</si>
  <si>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</si>
  <si>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</si>
  <si>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</si>
  <si>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</si>
  <si>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</si>
  <si>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</si>
  <si>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</si>
  <si>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</si>
  <si>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</si>
  <si>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</si>
  <si>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</si>
  <si>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</si>
  <si>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</si>
  <si>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</si>
  <si>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</si>
  <si>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</si>
  <si>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</si>
  <si>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</si>
  <si>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</si>
  <si>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</si>
  <si>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</si>
  <si>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</si>
  <si>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</si>
  <si>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</si>
  <si>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</si>
  <si>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</si>
  <si>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</si>
  <si>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</si>
  <si>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</si>
  <si>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</si>
  <si>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</si>
  <si>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</si>
  <si>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</si>
  <si>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</si>
  <si>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</si>
  <si>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</si>
  <si>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</si>
  <si>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</si>
  <si>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</si>
  <si>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</si>
  <si>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</si>
  <si>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</si>
  <si>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</si>
  <si>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</si>
  <si>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</si>
  <si>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</si>
  <si>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</si>
  <si>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</si>
  <si>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</si>
  <si>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</si>
  <si>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</si>
  <si>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</si>
  <si>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Structural </t>
  </si>
  <si>
    <t xml:space="preserve">Architectural </t>
  </si>
  <si>
    <t>Mechanical</t>
  </si>
  <si>
    <t>Electrical</t>
  </si>
  <si>
    <t xml:space="preserve">TOTAL </t>
  </si>
  <si>
    <t>Item Per WBS</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</si>
  <si>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</si>
  <si>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</si>
  <si>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</si>
  <si>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</si>
  <si>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</si>
  <si>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</si>
  <si>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</si>
  <si>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</si>
  <si>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</si>
  <si>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</si>
  <si>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</si>
  <si>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</si>
  <si>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</si>
  <si>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</si>
  <si>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</si>
  <si>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</si>
  <si>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</si>
  <si>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</si>
  <si>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</si>
  <si>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</si>
  <si>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Procurement Summary</t>
  </si>
  <si>
    <t>Total Number of P.O.</t>
  </si>
  <si>
    <t>Actual P.O.
To Date</t>
  </si>
  <si>
    <t>Total Materials</t>
  </si>
  <si>
    <t>Reactive</t>
  </si>
  <si>
    <t>Proactive</t>
  </si>
  <si>
    <t>Category</t>
  </si>
  <si>
    <t>Remaining to approve</t>
  </si>
  <si>
    <t>Remaining P.O</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</si>
  <si>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</si>
  <si>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</si>
  <si>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</si>
  <si>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</si>
  <si>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</si>
  <si>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</si>
  <si>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</si>
  <si>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</si>
  <si>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</si>
  <si>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</si>
  <si>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</si>
  <si>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</si>
  <si>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</si>
  <si>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</si>
  <si>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</si>
  <si>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</si>
  <si>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</si>
  <si>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</si>
  <si>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</si>
  <si>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</si>
  <si>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</si>
  <si>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</si>
  <si>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</si>
  <si>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</si>
  <si>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</si>
  <si>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</si>
  <si>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</si>
  <si>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</si>
  <si>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</si>
  <si>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</si>
  <si>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</si>
  <si>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</si>
  <si>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</si>
  <si>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</si>
  <si>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</si>
  <si>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</si>
  <si>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</si>
  <si>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</si>
  <si>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</si>
  <si>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</si>
  <si>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</si>
  <si>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</si>
  <si>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</si>
  <si>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</si>
  <si>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</si>
  <si>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</si>
  <si>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</si>
  <si>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</si>
  <si>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</si>
  <si>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</si>
  <si>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</si>
  <si>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</si>
  <si>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</si>
  <si>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</si>
  <si>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</si>
  <si>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</si>
  <si>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</si>
  <si>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</si>
  <si>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</si>
  <si>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</si>
  <si>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</si>
  <si>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</si>
  <si>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</si>
  <si>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</si>
  <si>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</si>
  <si>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</si>
  <si>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</si>
  <si>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</si>
  <si>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</si>
  <si>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</si>
  <si>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</si>
  <si>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</si>
  <si>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</si>
  <si>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</si>
  <si>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</si>
  <si>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</si>
  <si>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</si>
  <si>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</si>
  <si>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</si>
  <si>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</si>
  <si>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</si>
  <si>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</si>
  <si>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</si>
  <si>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</si>
  <si>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</si>
  <si>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</si>
  <si>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</si>
  <si>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</si>
  <si>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</si>
  <si>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</si>
  <si>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</si>
  <si>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</si>
  <si>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</si>
  <si>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</si>
  <si>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</si>
  <si>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</si>
  <si>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</si>
  <si>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</si>
  <si>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</si>
  <si>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</si>
  <si>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</si>
  <si>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</si>
  <si>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</si>
  <si>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</si>
  <si>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</si>
  <si>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</si>
  <si>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</si>
  <si>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</si>
  <si>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</si>
  <si>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</si>
  <si>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</si>
  <si>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</si>
  <si>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</si>
  <si>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</si>
  <si>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</si>
  <si>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</si>
  <si>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</si>
  <si>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</si>
  <si>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</si>
  <si>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</si>
  <si>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</si>
  <si>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</si>
  <si>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</si>
  <si>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</si>
  <si>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</si>
  <si>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</si>
  <si>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</si>
  <si>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</si>
  <si>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</si>
  <si>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</si>
  <si>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</si>
  <si>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</si>
  <si>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</si>
  <si>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</si>
  <si>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</si>
  <si>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</si>
  <si>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</si>
  <si>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</si>
  <si>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</si>
  <si>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</si>
  <si>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</si>
  <si>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</si>
  <si>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</si>
  <si>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</si>
  <si>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</si>
  <si>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</si>
  <si>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</si>
  <si>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</si>
  <si>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</si>
  <si>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</si>
  <si>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</si>
  <si>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</si>
  <si>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</si>
  <si>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</si>
  <si>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</si>
  <si>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</si>
  <si>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</si>
  <si>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</si>
  <si>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</si>
  <si>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</si>
  <si>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</si>
  <si>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</si>
  <si>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</si>
  <si>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</si>
  <si>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</si>
  <si>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</si>
  <si>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</si>
  <si>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</si>
  <si>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</si>
  <si>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</si>
  <si>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</si>
  <si>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</si>
  <si>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</si>
  <si>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</si>
  <si>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</si>
  <si>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</si>
  <si>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</si>
  <si>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</si>
  <si>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</si>
  <si>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</si>
  <si>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</si>
  <si>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</si>
  <si>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</si>
  <si>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</si>
  <si>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</si>
  <si>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</si>
  <si>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</si>
  <si>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</si>
  <si>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</si>
  <si>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</si>
  <si>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</si>
  <si>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</si>
  <si>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</si>
  <si>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</si>
  <si>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</si>
  <si>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</si>
  <si>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</si>
  <si>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</si>
  <si>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</si>
  <si>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</si>
  <si>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</si>
  <si>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</si>
  <si>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</si>
  <si>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</si>
  <si>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</si>
  <si>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</si>
  <si>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</si>
  <si>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</si>
  <si>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</si>
  <si>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</si>
  <si>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</si>
  <si>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</si>
  <si>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</si>
  <si>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</si>
  <si>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</si>
  <si>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</si>
  <si>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</si>
  <si>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</si>
  <si>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</si>
  <si>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</si>
  <si>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</si>
  <si>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</si>
  <si>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</si>
  <si>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</si>
  <si>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</si>
  <si>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</si>
  <si>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</si>
  <si>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</si>
  <si>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</si>
  <si>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</si>
  <si>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</si>
  <si>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</si>
  <si>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</si>
  <si>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</si>
  <si>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</si>
  <si>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</si>
  <si>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</si>
  <si>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</si>
  <si>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</si>
  <si>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</si>
  <si>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</si>
  <si>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</si>
  <si>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</si>
  <si>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</si>
  <si>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</si>
  <si>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</si>
  <si>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</si>
  <si>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</si>
  <si>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</si>
  <si>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</si>
  <si>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</si>
  <si>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</si>
  <si>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</si>
  <si>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</si>
  <si>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</si>
  <si>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</si>
  <si>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</si>
  <si>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</si>
  <si>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</si>
  <si>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</si>
  <si>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</si>
  <si>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</si>
  <si>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</si>
  <si>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</si>
  <si>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</si>
  <si>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</si>
  <si>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Site Instruction (SIR)</t>
  </si>
  <si>
    <t>Saudi Staff</t>
  </si>
  <si>
    <t>Testing And Commissioning</t>
  </si>
  <si>
    <t>Non Conformance (NCR)</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</si>
  <si>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</si>
  <si>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</si>
  <si>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</si>
  <si>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</si>
  <si>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</si>
  <si>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</si>
  <si>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</si>
  <si>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</si>
  <si>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</si>
  <si>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</si>
  <si>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</si>
  <si>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</si>
  <si>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</si>
  <si>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</si>
  <si>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</si>
  <si>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</si>
  <si>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Next Month Forecast</t>
  </si>
  <si>
    <t>Consultant Safety Inspection (Weekly Basis)</t>
  </si>
  <si>
    <t>Last Revised Schedule Approval Date</t>
  </si>
  <si>
    <t xml:space="preserve"> Saudi Arabia Consulting Engineering Company "EGIS"</t>
  </si>
  <si>
    <t xml:space="preserve">Execution Plan submission </t>
  </si>
  <si>
    <t xml:space="preserve">Execution Plan Approval </t>
  </si>
  <si>
    <t>F</t>
  </si>
  <si>
    <t xml:space="preserve">MV Network </t>
  </si>
  <si>
    <t xml:space="preserve">Civil /Structural /Architectural </t>
  </si>
  <si>
    <t>m3</t>
  </si>
  <si>
    <t>MonthlyEffort</t>
  </si>
  <si>
    <t>m</t>
  </si>
  <si>
    <t>ACT#inP6</t>
  </si>
  <si>
    <t>The Impact (BOQ Cost)</t>
  </si>
  <si>
    <t>SL.</t>
  </si>
  <si>
    <t>date of FIR</t>
  </si>
  <si>
    <t>TOTAL AMOUNT</t>
  </si>
  <si>
    <t>Total Amount %
(as per FIR)</t>
  </si>
  <si>
    <t xml:space="preserve">    </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</si>
  <si>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</si>
  <si>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</si>
  <si>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</si>
  <si>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</si>
  <si>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</si>
  <si>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</si>
  <si>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</si>
  <si>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</si>
  <si>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</si>
  <si>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</si>
  <si>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</si>
  <si>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</si>
  <si>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</si>
  <si>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</si>
  <si>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</si>
  <si>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</si>
  <si>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</si>
  <si>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</si>
  <si>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</si>
  <si>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</si>
  <si>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</si>
  <si>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</si>
  <si>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</si>
  <si>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</si>
  <si>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</si>
  <si>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</si>
  <si>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</si>
  <si>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Week-34</t>
  </si>
  <si>
    <t>Week-35</t>
  </si>
  <si>
    <t>معلومات المشروع</t>
  </si>
  <si>
    <t>نطاق المشروع</t>
  </si>
  <si>
    <t>موقع المشروع</t>
  </si>
  <si>
    <t>المقاول</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</si>
  <si>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</si>
  <si>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</si>
  <si>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</si>
  <si>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</si>
  <si>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</si>
  <si>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</si>
  <si>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</si>
  <si>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</si>
  <si>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</si>
  <si>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</si>
  <si>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</si>
  <si>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</si>
  <si>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</si>
  <si>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</si>
  <si>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</si>
  <si>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</si>
  <si>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</si>
  <si>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</si>
  <si>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</si>
  <si>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</si>
  <si>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</si>
  <si>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</si>
  <si>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</si>
  <si>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</si>
  <si>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</si>
  <si>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</si>
  <si>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</si>
  <si>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</si>
  <si>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</si>
  <si>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</si>
  <si>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</si>
  <si>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</si>
  <si>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</si>
  <si>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</si>
  <si>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</si>
  <si>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</si>
  <si>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</si>
  <si>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</si>
  <si>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</si>
  <si>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</si>
  <si>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</si>
  <si>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</si>
  <si>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</si>
  <si>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</si>
  <si>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</si>
  <si>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الغربي</t>
  </si>
  <si>
    <t>Item Description</t>
  </si>
  <si>
    <t>Discipline</t>
  </si>
  <si>
    <t>(Long \Short) Lead Items</t>
  </si>
  <si>
    <t>Supplier
Phone</t>
  </si>
  <si>
    <t>Approval Status</t>
  </si>
  <si>
    <t>Completion Rate</t>
  </si>
  <si>
    <t xml:space="preserve">weekly invoice </t>
  </si>
  <si>
    <t>direct</t>
  </si>
  <si>
    <t xml:space="preserve">non direct </t>
  </si>
  <si>
    <t>Construction of 32 RBF's (900m2) in Jeddah 2 Industrial City</t>
  </si>
  <si>
    <t>Project Finish</t>
  </si>
  <si>
    <t>Project Start</t>
  </si>
  <si>
    <t xml:space="preserve">        MECHANICAL</t>
  </si>
  <si>
    <t xml:space="preserve">        ELECTRICAL</t>
  </si>
  <si>
    <t>Long</t>
  </si>
  <si>
    <t>Short</t>
  </si>
  <si>
    <t>m³</t>
  </si>
  <si>
    <t>Local</t>
  </si>
  <si>
    <t xml:space="preserve">daily report </t>
  </si>
  <si>
    <t>Earned Value Cost</t>
  </si>
  <si>
    <t>Schedule % Complete</t>
  </si>
  <si>
    <t>Performance % Complete</t>
  </si>
  <si>
    <t>Actual Labor Units</t>
  </si>
  <si>
    <t>Activity ID</t>
  </si>
  <si>
    <t>Activity Name</t>
  </si>
  <si>
    <t>Original Duration</t>
  </si>
  <si>
    <t>BL Project Start</t>
  </si>
  <si>
    <t>BL Project Finish</t>
  </si>
  <si>
    <t>Start</t>
  </si>
  <si>
    <t>Finish</t>
  </si>
  <si>
    <t>Planned Value Cost</t>
  </si>
  <si>
    <t>Actual Total Cost</t>
  </si>
  <si>
    <t>Budgeted Total Cost</t>
  </si>
  <si>
    <t>Earned Value Labor Units</t>
  </si>
  <si>
    <t>Total Float</t>
  </si>
  <si>
    <t>26-Apr-25 A</t>
  </si>
  <si>
    <t xml:space="preserve">نهاية الشروع </t>
  </si>
  <si>
    <t xml:space="preserve">الاعمال الكهربائية </t>
  </si>
  <si>
    <t>Nos</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</si>
  <si>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</si>
  <si>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</si>
  <si>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</si>
  <si>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</si>
  <si>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</si>
  <si>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</si>
  <si>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</si>
  <si>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</si>
  <si>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تم البدء</t>
  </si>
  <si>
    <t>جاري التنفيذ</t>
  </si>
  <si>
    <t>ton</t>
  </si>
  <si>
    <t>Pointer</t>
  </si>
  <si>
    <t>Current value:</t>
  </si>
  <si>
    <t>Intermediate data of the speedometer chart (Please do not remove or modify the data, otherwise, error will occur to the speedometer chart)</t>
  </si>
  <si>
    <t>Scale</t>
  </si>
  <si>
    <t>Spreadsheet Field</t>
  </si>
  <si>
    <t>Remaining Total Cost</t>
  </si>
  <si>
    <t>Remaining Labor Units</t>
  </si>
  <si>
    <t>m2</t>
  </si>
  <si>
    <t>CIVIL</t>
  </si>
  <si>
    <t>Water Proofing</t>
  </si>
  <si>
    <t>BL1 Labor Units</t>
  </si>
  <si>
    <t>Cum BL1 Labor Units</t>
  </si>
  <si>
    <t>Cum Actual Labor Units</t>
  </si>
  <si>
    <t>Cum Actual Total Cost</t>
  </si>
  <si>
    <t>Cum BL1 Total Cost</t>
  </si>
  <si>
    <t>BL1 Total Cost</t>
  </si>
  <si>
    <t xml:space="preserve">Raef M. M. </t>
  </si>
  <si>
    <t xml:space="preserve">PO ISSUED </t>
  </si>
  <si>
    <t xml:space="preserve">تحويل عتد م.اسلام عبدالسميع </t>
  </si>
  <si>
    <t xml:space="preserve">تحويل عند م اسلام عبدالسميع </t>
  </si>
  <si>
    <t xml:space="preserve">Material Submite 2-10-2025 </t>
  </si>
  <si>
    <t>Owner</t>
  </si>
  <si>
    <t xml:space="preserve">INFRASTRUCTURE DEVELOPMENT FOR INDUSTRIAL CITY 1 IN JEDDAH </t>
  </si>
  <si>
    <t>JDH1-02-003</t>
  </si>
  <si>
    <t>Al Enjaz Company for Trading and Contracting</t>
  </si>
  <si>
    <t>Engr.Abdallah Aljulayfi</t>
  </si>
  <si>
    <t>Engineering</t>
  </si>
  <si>
    <t>Procurement</t>
  </si>
  <si>
    <t>Site Demolition</t>
  </si>
  <si>
    <t>Roads &amp; Meduim Voltage</t>
  </si>
  <si>
    <t>Deep Infrastructure network</t>
  </si>
  <si>
    <t>Shallow infrastructure network</t>
  </si>
  <si>
    <t>Bridge</t>
  </si>
  <si>
    <t>Outside Boundary Area (Tie-in Lines)</t>
  </si>
  <si>
    <t>Roads Finishing</t>
  </si>
  <si>
    <t>Fence and Gate</t>
  </si>
  <si>
    <t>Roundabout &amp; Landscape</t>
  </si>
  <si>
    <t>Testing &amp; Commissioning</t>
  </si>
  <si>
    <t>Project Close-out</t>
  </si>
  <si>
    <t>JDH01-02-003</t>
  </si>
  <si>
    <t xml:space="preserve">       Road - Civil</t>
  </si>
  <si>
    <t>CON-LEG101-PR-1390</t>
  </si>
  <si>
    <t>Steel Reinforcement</t>
  </si>
  <si>
    <t>CON-LEG101-PR-1420</t>
  </si>
  <si>
    <t>Ready Mixed Concrete</t>
  </si>
  <si>
    <t>CON-LEG101-PR-3990</t>
  </si>
  <si>
    <t>Backfilling Materials</t>
  </si>
  <si>
    <t>Roads</t>
  </si>
  <si>
    <t>CON-LEG101-PR-1470</t>
  </si>
  <si>
    <t>Aggregate Base Course</t>
  </si>
  <si>
    <t>CON-LEG101-PR-1520</t>
  </si>
  <si>
    <t>Precast Concrete Kerb</t>
  </si>
  <si>
    <t>CON-LEG101-PR-1550</t>
  </si>
  <si>
    <t>Interlocking Block Pavers</t>
  </si>
  <si>
    <t>CON-LEG101-PR-1440</t>
  </si>
  <si>
    <t>CON-LEG101-PR-1580</t>
  </si>
  <si>
    <t>Pavement Markings</t>
  </si>
  <si>
    <t>CON-LEG101-PR-1500</t>
  </si>
  <si>
    <t>Bituminous Wearing Course</t>
  </si>
  <si>
    <t>Bituminous Base Course</t>
  </si>
  <si>
    <t>CON-LEG101-PR-1610</t>
  </si>
  <si>
    <t>Traffic Signs</t>
  </si>
  <si>
    <t>CON-LEG101-PR-1700</t>
  </si>
  <si>
    <t>GRP Pipes for Sewer network</t>
  </si>
  <si>
    <t>CON-LEG101-PR-1730</t>
  </si>
  <si>
    <t>Fiberglass Manholes for Sewer network</t>
  </si>
  <si>
    <t>CON-LEG101-PR-1670</t>
  </si>
  <si>
    <t>HDPE Pipe (PN 16) for TSE</t>
  </si>
  <si>
    <t>CON-LEG101-PR-1360</t>
  </si>
  <si>
    <t>Valves for TSE</t>
  </si>
  <si>
    <t>CON-LEG101-PR-2440</t>
  </si>
  <si>
    <t>Fire Hydrant</t>
  </si>
  <si>
    <t>CON-LEG101-PR-1790</t>
  </si>
  <si>
    <t>GRP Pipes for Storm network</t>
  </si>
  <si>
    <t>CON-LEG101-PR-1760</t>
  </si>
  <si>
    <t>UPVC Pipes</t>
  </si>
  <si>
    <t>CON-LEG101-PR-1820</t>
  </si>
  <si>
    <t>Inlet Manholes for Storm network</t>
  </si>
  <si>
    <t>CON-LEG101-PR-1850</t>
  </si>
  <si>
    <t>Concrete chambers</t>
  </si>
  <si>
    <t>CON-LEG101-PR-1640</t>
  </si>
  <si>
    <t>HDPE Pipe (PN 16) for Ptable Water</t>
  </si>
  <si>
    <t>CON-LEG101-PR-1330</t>
  </si>
  <si>
    <t>Valves for Ptable Water</t>
  </si>
  <si>
    <t>CON-LEG101-PR-2000</t>
  </si>
  <si>
    <t>Metal Fence</t>
  </si>
  <si>
    <t>CON-LEG101-PR-2030</t>
  </si>
  <si>
    <t>Gates</t>
  </si>
  <si>
    <t>CON-LEG101-PR-2610</t>
  </si>
  <si>
    <t>Paint On Cement Plaster</t>
  </si>
  <si>
    <t>CON-LEG101-PR-3160</t>
  </si>
  <si>
    <t>Pipe for Duct</t>
  </si>
  <si>
    <t>CON-LEG101-PR-3190</t>
  </si>
  <si>
    <t>Low Voltage Cables</t>
  </si>
  <si>
    <t>CON-LEG101-PR-3200</t>
  </si>
  <si>
    <t>Manhole</t>
  </si>
  <si>
    <t>CON-LEG101-PR-1260</t>
  </si>
  <si>
    <t>CON-LEG101-PR-1240</t>
  </si>
  <si>
    <t>Cable Termination &amp; Joints</t>
  </si>
  <si>
    <t>CON-LEG101-PR-1250</t>
  </si>
  <si>
    <t>Earthing System</t>
  </si>
  <si>
    <t>CON-LEG101-PR-1000</t>
  </si>
  <si>
    <t>Medium Voltage Cable</t>
  </si>
  <si>
    <t>CON-LEG101-PR-1010</t>
  </si>
  <si>
    <t>Street Lighting Sub-station</t>
  </si>
  <si>
    <t>CON-LEG101-PR-1020</t>
  </si>
  <si>
    <t>CON-LEG101-PR-2480</t>
  </si>
  <si>
    <t>Ring Main Unit</t>
  </si>
  <si>
    <t>CON-LEG101-PR-1030</t>
  </si>
  <si>
    <t>Lighting poles</t>
  </si>
  <si>
    <t>CON-LEG101-PR-2520</t>
  </si>
  <si>
    <t>Lighting panels</t>
  </si>
  <si>
    <t>CON-LEG101-PR-1040</t>
  </si>
  <si>
    <t>Street Lighting Luminaire</t>
  </si>
  <si>
    <t>CON-LEG101-PR-1050</t>
  </si>
  <si>
    <t>KWHM</t>
  </si>
  <si>
    <t>CON-LEG101-PR-1060</t>
  </si>
  <si>
    <t>Feeder Piller</t>
  </si>
  <si>
    <t>CON-LEG101-PR-1070</t>
  </si>
  <si>
    <t>Street Lighting Panels</t>
  </si>
  <si>
    <t>CON-LEG101-PR-3270</t>
  </si>
  <si>
    <t>LED Screen 43" (24/7 operation) with Ethernet decoders</t>
  </si>
  <si>
    <t>CON-LEG101-PR-3740</t>
  </si>
  <si>
    <t>Network Video Recorder 4k  64 Channel</t>
  </si>
  <si>
    <t>CON-LEG101-PR-3770</t>
  </si>
  <si>
    <t>Keypad</t>
  </si>
  <si>
    <t>CON-LEG101-PR-3300</t>
  </si>
  <si>
    <t>Fiber Optic Patch Panel 12 port</t>
  </si>
  <si>
    <t>CON-LEG101-PR-3310</t>
  </si>
  <si>
    <t>Modular Industrial Switches for main pole</t>
  </si>
  <si>
    <t>CON-LEG101-PR-3380</t>
  </si>
  <si>
    <t>8POE ports Industrial Switches for remote poles</t>
  </si>
  <si>
    <t>CON-LEG101-PR-3420</t>
  </si>
  <si>
    <t>Core Switch</t>
  </si>
  <si>
    <t>CON-LEG101-PR-3460</t>
  </si>
  <si>
    <t>Access Switch 48 port</t>
  </si>
  <si>
    <t>CON-LEG101-PR-3500</t>
  </si>
  <si>
    <t>Server</t>
  </si>
  <si>
    <t>CON-LEG101-PR-3540</t>
  </si>
  <si>
    <t>Stand rack 42U- 19"</t>
  </si>
  <si>
    <t>CON-LEG101-PR-3580</t>
  </si>
  <si>
    <t>IP Outdoor CCTV POE Camera,5 MP, Metal Housing</t>
  </si>
  <si>
    <t>Last Week Physical Progress</t>
  </si>
  <si>
    <t>31 22 00.01</t>
  </si>
  <si>
    <t>31 22 00.02</t>
  </si>
  <si>
    <t>31 22 00.03</t>
  </si>
  <si>
    <t>31 22 00.04</t>
  </si>
  <si>
    <t>31 22 00.05</t>
  </si>
  <si>
    <t>Excavation for Roadway, fences and bridge, cuttings including dump locations (all types of soil)</t>
  </si>
  <si>
    <t>Parcrels Excavation for cuttings (all types of soil)</t>
  </si>
  <si>
    <t xml:space="preserve">Embankments to the roads , fences and bridge. </t>
  </si>
  <si>
    <t xml:space="preserve">Embankments to the parcels </t>
  </si>
  <si>
    <t>Subgrade</t>
  </si>
  <si>
    <t>32 11 23.01</t>
  </si>
  <si>
    <t>Aggregate base course</t>
  </si>
  <si>
    <t>32 11 26.01</t>
  </si>
  <si>
    <t xml:space="preserve"> Bituminous base course (Grading I - Class A), including Prime Coat (MC1) according to drawings</t>
  </si>
  <si>
    <t>32 12 16.01</t>
  </si>
  <si>
    <t xml:space="preserve">Bituminous concrete wearing course, (Grading I - Class A), including tack coat (RC2) according to drawings. </t>
  </si>
  <si>
    <t>10 14 53</t>
  </si>
  <si>
    <t>03 45 00.03</t>
  </si>
  <si>
    <t>03 30 00</t>
  </si>
  <si>
    <t>31 22 00</t>
  </si>
  <si>
    <t>32 14 13</t>
  </si>
  <si>
    <t>32 14 13.13</t>
  </si>
  <si>
    <t>07 00 00.01</t>
  </si>
  <si>
    <t>32 17 23</t>
  </si>
  <si>
    <t>32 31 13.01</t>
  </si>
  <si>
    <t>32 31 13.04</t>
  </si>
  <si>
    <t>09 91 00.01</t>
  </si>
  <si>
    <t>33 71 19</t>
  </si>
  <si>
    <t>26 05 13.16.01</t>
  </si>
  <si>
    <t>26 05 13.16</t>
  </si>
  <si>
    <t>26 11 16.02</t>
  </si>
  <si>
    <t>26 11 16.01</t>
  </si>
  <si>
    <t>26 05 19</t>
  </si>
  <si>
    <t>26 56 19.01</t>
  </si>
  <si>
    <t>26 56 19.02</t>
  </si>
  <si>
    <t>26 05 26</t>
  </si>
  <si>
    <t>26 24 16.01</t>
  </si>
  <si>
    <t>26 27 33 .01</t>
  </si>
  <si>
    <t>04 20 00.01</t>
  </si>
  <si>
    <t>33 71 19.13</t>
  </si>
  <si>
    <t>26 24 16</t>
  </si>
  <si>
    <t>28 20 00.04</t>
  </si>
  <si>
    <t>28 20 00.05</t>
  </si>
  <si>
    <t>28 20 00.06</t>
  </si>
  <si>
    <t xml:space="preserve"> 27 10 00.01</t>
  </si>
  <si>
    <t xml:space="preserve"> 27 20 00.01</t>
  </si>
  <si>
    <t xml:space="preserve"> 27 20 00.02</t>
  </si>
  <si>
    <t xml:space="preserve"> 27 20 00.03</t>
  </si>
  <si>
    <t xml:space="preserve"> 27 20 00.04</t>
  </si>
  <si>
    <t xml:space="preserve"> 27 42 00.01</t>
  </si>
  <si>
    <t xml:space="preserve"> 27 42 00.02</t>
  </si>
  <si>
    <t>28 20 00.01</t>
  </si>
  <si>
    <t>33 14 13</t>
  </si>
  <si>
    <t>33 14 19</t>
  </si>
  <si>
    <t>33 14 19.15</t>
  </si>
  <si>
    <t>33 31 00</t>
  </si>
  <si>
    <t>33 05 76</t>
  </si>
  <si>
    <t>33 42 11</t>
  </si>
  <si>
    <t xml:space="preserve"> 33 05 13</t>
  </si>
  <si>
    <t xml:space="preserve"> 33 05 13.08</t>
  </si>
  <si>
    <t>Activity Status</t>
  </si>
  <si>
    <t>Activity % Complete</t>
  </si>
  <si>
    <t>19-Nov-25 A</t>
  </si>
  <si>
    <t xml:space="preserve">  Milestones</t>
  </si>
  <si>
    <t xml:space="preserve">    Key Milestones</t>
  </si>
  <si>
    <t xml:space="preserve">      CON-LEG101-MS-1090</t>
  </si>
  <si>
    <t>Project Commencement Date</t>
  </si>
  <si>
    <t xml:space="preserve">      CON-LEG101-MS-1000</t>
  </si>
  <si>
    <t>Project Completion Date</t>
  </si>
  <si>
    <t xml:space="preserve">    Contractual Milestone</t>
  </si>
  <si>
    <t>18-Dec-25 A</t>
  </si>
  <si>
    <t xml:space="preserve">      Mobilization</t>
  </si>
  <si>
    <t xml:space="preserve">        CON-LEG101-MS-1070</t>
  </si>
  <si>
    <t>Finish Mobilization</t>
  </si>
  <si>
    <t xml:space="preserve">      Time Schedule</t>
  </si>
  <si>
    <t xml:space="preserve">        CON-LEG101-MS-1080</t>
  </si>
  <si>
    <t>Finish Baseline Time Schedule</t>
  </si>
  <si>
    <t xml:space="preserve">      Engineering</t>
  </si>
  <si>
    <t xml:space="preserve">        CON-LEG101-MS-1060</t>
  </si>
  <si>
    <t>Finish Submission and Approval for Shop Drawings, Method of Statement, Prequalification and Materials</t>
  </si>
  <si>
    <t xml:space="preserve">      Procurement</t>
  </si>
  <si>
    <t xml:space="preserve">        CON-LEG101-MS-1100</t>
  </si>
  <si>
    <t>Finish PO for Short Lead Item &amp; Long Lead Item</t>
  </si>
  <si>
    <t xml:space="preserve">      Construction</t>
  </si>
  <si>
    <t xml:space="preserve">        CON-LEG101-MS-1120</t>
  </si>
  <si>
    <t>Completion of Roads &amp; Meduim Voltage</t>
  </si>
  <si>
    <t xml:space="preserve">        CON-LEG101-MS-1130</t>
  </si>
  <si>
    <t>Completion of Deep infrastructure network</t>
  </si>
  <si>
    <t xml:space="preserve">        CON-LEG101-MS-1140</t>
  </si>
  <si>
    <t>Completion of Shallow infrastructure network</t>
  </si>
  <si>
    <t xml:space="preserve">        CON-LEG101-MS-1150</t>
  </si>
  <si>
    <t>Completion all Works</t>
  </si>
  <si>
    <t xml:space="preserve">  Testing &amp; Commissioning</t>
  </si>
  <si>
    <t>Test for Road Works</t>
  </si>
  <si>
    <t>Test for Public Water Utility Distribution</t>
  </si>
  <si>
    <t>Test for Sanitary Sewerage</t>
  </si>
  <si>
    <t>Test for Stormwater Utilities</t>
  </si>
  <si>
    <t>Test for Bridge Work</t>
  </si>
  <si>
    <t>Test for Electrical Network</t>
  </si>
  <si>
    <t>Test for TSE Network</t>
  </si>
  <si>
    <t>Test for Road Lighting</t>
  </si>
  <si>
    <t>Test for Telecommunications Work</t>
  </si>
  <si>
    <t>Test for CCTV feeding system and GSM</t>
  </si>
  <si>
    <t>Test for Irrigation and Landscape</t>
  </si>
  <si>
    <t>Test for Earthing System</t>
  </si>
  <si>
    <t>Test for Fence &amp; Gate</t>
  </si>
  <si>
    <t>BRC</t>
  </si>
  <si>
    <t>P116327</t>
  </si>
  <si>
    <t>Enjazco</t>
  </si>
  <si>
    <t>Tarek Nagadi &amp; Almunif</t>
  </si>
  <si>
    <t>Tarek Nagadi &amp; Saudi Land</t>
  </si>
  <si>
    <t>Enjazco &amp; Al Arabia Construction</t>
  </si>
  <si>
    <t>Last Week Cost (SAR)</t>
  </si>
  <si>
    <t>Labor</t>
  </si>
  <si>
    <t>Skilled Labor</t>
  </si>
  <si>
    <t>Driver / Operator</t>
  </si>
  <si>
    <t>Carpenter</t>
  </si>
  <si>
    <t>Steel Fixer</t>
  </si>
  <si>
    <t>Mason</t>
  </si>
  <si>
    <t>Plumber</t>
  </si>
  <si>
    <t>Electrician</t>
  </si>
  <si>
    <t>Excavator</t>
  </si>
  <si>
    <t>Loader</t>
  </si>
  <si>
    <t>Bulldozer</t>
  </si>
  <si>
    <t>Water Tanker</t>
  </si>
  <si>
    <t>Grader</t>
  </si>
  <si>
    <t xml:space="preserve"> Truck</t>
  </si>
  <si>
    <t>Road Roller</t>
  </si>
  <si>
    <t>Asphalt Paver</t>
  </si>
  <si>
    <t>Crane</t>
  </si>
  <si>
    <t>Bobcat</t>
  </si>
  <si>
    <t>Compactor</t>
  </si>
  <si>
    <t>م. رضا المنشاوي</t>
  </si>
  <si>
    <t>مشروع تطوير البنية التحتية بالمدينة الصناعية الاولى بجدة JDH1-02-003</t>
  </si>
  <si>
    <t>شركة الانجاز للتجارة والمقاولات</t>
  </si>
  <si>
    <t>24 شهرًا ميلاديًا</t>
  </si>
  <si>
    <t>تجهيزات الموقع.</t>
  </si>
  <si>
    <t>الانتهاء من اصدار جميع أوامر الشراء</t>
  </si>
  <si>
    <t>تم الانتهاء</t>
  </si>
  <si>
    <t xml:space="preserve">اعمال شبكة مياه الشرب </t>
  </si>
  <si>
    <t>اعمال شبكة مياه الري</t>
  </si>
  <si>
    <t>اعمال شبكة السيول</t>
  </si>
  <si>
    <t>اعمال شبكة الصرف الصحي</t>
  </si>
  <si>
    <t>اعمال الاسوار والبوابات</t>
  </si>
  <si>
    <t>اعمال الكوبري</t>
  </si>
  <si>
    <t>اعمال الاند سكيب</t>
  </si>
  <si>
    <t xml:space="preserve">الطرق و المواقف </t>
  </si>
  <si>
    <t>اعمال الازالة</t>
  </si>
  <si>
    <t>The Scope of Works for the INFRASTRUCTURE DEVELOPMENT FOR INDUSTRIAL CITY 1 IN JEDDAH.
This construction works includes but not limited to the followings:
(Road works - Storm network - Sewer Network - Potable water network - TSE network - Electrical works - Fence - Bridge - Landscape works)</t>
  </si>
  <si>
    <t>Update of Aggrement between MODON and SEC for Medium Voltage</t>
  </si>
  <si>
    <t>Permits from (SEC - STC - NWC) for allowing Construction works for Tie-in Lines (Sewer Line - TSE Line - Potable Water Line)</t>
  </si>
  <si>
    <t>Delivered Ongoing</t>
  </si>
  <si>
    <t>لم يبدأ</t>
  </si>
  <si>
    <t>الانتهاء من نطاق أعمال الطرق والجهد المتوسط</t>
  </si>
  <si>
    <t>الانتهاء من نطاق أعمال الشبكات العميقة</t>
  </si>
  <si>
    <t>الانتهاء من نطاق جميع أعمال الشبكات</t>
  </si>
  <si>
    <t>الانتهاء من كامل الأعمال</t>
  </si>
  <si>
    <t>تقديم واعتماد المخططات والمواد</t>
  </si>
  <si>
    <t>تقديم خطة العمل والبرنامج الزمني</t>
  </si>
  <si>
    <t>Actual %</t>
  </si>
  <si>
    <t>CON-LEG101-PR-3640</t>
  </si>
  <si>
    <t>Outdoor PTZ with IR, HDTV 1080 and 31x optical, 12x digital</t>
  </si>
  <si>
    <t>28 20 00.02</t>
  </si>
  <si>
    <t>CON-LEG101-PR-3680</t>
  </si>
  <si>
    <t>Security workstation with 1 x 19" LED screen</t>
  </si>
  <si>
    <t>28 20 00.03</t>
  </si>
  <si>
    <t>CON-LEG101-PR-3720</t>
  </si>
  <si>
    <t>Horizontal Power Distribution Unit (min 8 outlets)</t>
  </si>
  <si>
    <t>CON-LEG101-PR-3820</t>
  </si>
  <si>
    <t>35 Meters mono pole with Double Platform for Access Points</t>
  </si>
  <si>
    <t xml:space="preserve"> 26 33 54.01</t>
  </si>
  <si>
    <t>CON-LEG101-PR-3860</t>
  </si>
  <si>
    <t>25 Meters pole for CCTV Cameras</t>
  </si>
  <si>
    <t xml:space="preserve"> 26 33 54.02</t>
  </si>
  <si>
    <t>CON-LEG101-PR-3900</t>
  </si>
  <si>
    <t>Short Range wireless point to point wireless bridge</t>
  </si>
  <si>
    <t xml:space="preserve"> 26 33 55.01</t>
  </si>
  <si>
    <t>CON-LEG101-PR-2960</t>
  </si>
  <si>
    <t>Electrical Solenoid Valve</t>
  </si>
  <si>
    <t>32 84 00.04</t>
  </si>
  <si>
    <t>CON-LEG101-PR-2970</t>
  </si>
  <si>
    <t>Quick coupler valve</t>
  </si>
  <si>
    <t>32 84 00.06</t>
  </si>
  <si>
    <t>CON-LEG101-PR-3100</t>
  </si>
  <si>
    <t>Flush valve</t>
  </si>
  <si>
    <t>32 84 00.07</t>
  </si>
  <si>
    <t>CON-LEG101-PR-2980</t>
  </si>
  <si>
    <t>Irrigation controller</t>
  </si>
  <si>
    <t>32 84 00.09</t>
  </si>
  <si>
    <t>CON-LEG101-PR-3140</t>
  </si>
  <si>
    <t>Decoder for valve</t>
  </si>
  <si>
    <t>32 84 00.10</t>
  </si>
  <si>
    <t>CON-LEG101-PR-2990</t>
  </si>
  <si>
    <t>Decoder Cables</t>
  </si>
  <si>
    <t>32 84 00.11</t>
  </si>
  <si>
    <t>CON-LEG101-PR-3000</t>
  </si>
  <si>
    <t>agricultural soil</t>
  </si>
  <si>
    <t>32 90 00.01</t>
  </si>
  <si>
    <t>SH-01, Golden daisy bush euryops pectinatus</t>
  </si>
  <si>
    <t>CON-LEG101-PR-2140</t>
  </si>
  <si>
    <t>Prestressing Strands</t>
  </si>
  <si>
    <t>03 45 00.02</t>
  </si>
  <si>
    <t>CON-LEG101-PR-2200</t>
  </si>
  <si>
    <t>Bridge Bearings</t>
  </si>
  <si>
    <t>14 70 00.01</t>
  </si>
  <si>
    <t>CON-LEG101-PR-2390</t>
  </si>
  <si>
    <t>Bridge Gully (Scupper) drainage</t>
  </si>
  <si>
    <t>33 44 00.01</t>
  </si>
  <si>
    <t>CON-LEG101-PR-2170</t>
  </si>
  <si>
    <t>New Jersey</t>
  </si>
  <si>
    <t>13 14 32.01</t>
  </si>
  <si>
    <t>CON-LEG101-PR-2230</t>
  </si>
  <si>
    <t>Expansion Joints</t>
  </si>
  <si>
    <t>07 95 13.01</t>
  </si>
  <si>
    <t>CON-LEG101-PR-2280</t>
  </si>
  <si>
    <t>Guard Rail</t>
  </si>
  <si>
    <t>05 50 00.01</t>
  </si>
  <si>
    <t>CON-LEG101-PR-2360</t>
  </si>
  <si>
    <t>Logo MODON</t>
  </si>
  <si>
    <t>10 14 23.01</t>
  </si>
  <si>
    <t>CON-LEG101-PR-2320</t>
  </si>
  <si>
    <t>GRP Panel</t>
  </si>
  <si>
    <t>06 64 00.01</t>
  </si>
  <si>
    <t>CON-LEG101-PR-2820</t>
  </si>
  <si>
    <t>Single station decoder</t>
  </si>
  <si>
    <t>CON-LEG101-PR-2750</t>
  </si>
  <si>
    <t>Decoder cables 12 AWG</t>
  </si>
  <si>
    <t>Membrane waterproofing</t>
  </si>
  <si>
    <t>07 13 26.01</t>
  </si>
  <si>
    <t>Protective Coating for Concrete Surfaces</t>
  </si>
  <si>
    <t>09 96 00.01</t>
  </si>
  <si>
    <t>CON-LEG101-PR-3010</t>
  </si>
  <si>
    <t>Curbs and edging</t>
  </si>
  <si>
    <t>32 14 13.05</t>
  </si>
  <si>
    <t>0500195198</t>
  </si>
  <si>
    <t>0507779468</t>
  </si>
  <si>
    <t>0553455856</t>
  </si>
  <si>
    <t>P117196</t>
  </si>
  <si>
    <t>AL-HARAMAIN</t>
  </si>
  <si>
    <t>055 892 8861</t>
  </si>
  <si>
    <t>P116883</t>
  </si>
  <si>
    <t>P117265</t>
  </si>
  <si>
    <t>0583880333</t>
  </si>
  <si>
    <t>Physical % Complete</t>
  </si>
  <si>
    <t>Duration % Complete</t>
  </si>
  <si>
    <t>Units % Complete</t>
  </si>
  <si>
    <t>Budgeted Labor Units</t>
  </si>
  <si>
    <t>Planned Value Labor Units</t>
  </si>
  <si>
    <t xml:space="preserve">  Mobilization</t>
  </si>
  <si>
    <t xml:space="preserve">  Engineering</t>
  </si>
  <si>
    <t>01-Dec-25 A</t>
  </si>
  <si>
    <t xml:space="preserve">  Procurement</t>
  </si>
  <si>
    <t>25-Nov-25 A</t>
  </si>
  <si>
    <t xml:space="preserve">  Construction</t>
  </si>
  <si>
    <t>20-Nov-25 A</t>
  </si>
  <si>
    <t xml:space="preserve">  Project Close-out</t>
  </si>
  <si>
    <t xml:space="preserve">    Monitoring and Control Milestone</t>
  </si>
  <si>
    <t>P117746</t>
  </si>
  <si>
    <t xml:space="preserve">Saleh Sunaid </t>
  </si>
  <si>
    <t>0506506735</t>
  </si>
  <si>
    <t>P117477</t>
  </si>
  <si>
    <t>P117065</t>
  </si>
  <si>
    <t>P117621</t>
  </si>
  <si>
    <t>Neproplast</t>
  </si>
  <si>
    <t>0557128534</t>
  </si>
  <si>
    <t>P116662</t>
  </si>
  <si>
    <t>Al-Munif</t>
  </si>
  <si>
    <t>0507775269</t>
  </si>
  <si>
    <t>Auto Compute Actuals</t>
  </si>
  <si>
    <t>No</t>
  </si>
  <si>
    <t>Supplier Approval not included in Vendor List ::
Pre-Qualification for Post Tension Works, Bearings and Expansion Joints Scope NOT IN VENDOR LIST
Emirates Elite Trading Co. (ECO)
Freyssinet Menard Saudi Arabia Ltd
 AL-BUNYAN EST. LT</t>
  </si>
  <si>
    <t>PQD Submitted to Egis For Approval</t>
  </si>
  <si>
    <t>High Density Polyethylene pipes PE 100 SDR 11 (PN 16 Bars)</t>
  </si>
  <si>
    <t>Glass Reinforced Plastic (GRP) for Sewer network</t>
  </si>
  <si>
    <t>P118432</t>
  </si>
  <si>
    <t>DCP</t>
  </si>
  <si>
    <t>0507862088</t>
  </si>
  <si>
    <t>PO in Delay</t>
  </si>
  <si>
    <t>ENJAZCO</t>
  </si>
  <si>
    <t>P119137</t>
  </si>
  <si>
    <t>Tarek Nagadi</t>
  </si>
  <si>
    <t>P119667</t>
  </si>
  <si>
    <t>SPS</t>
  </si>
  <si>
    <t>0505275340</t>
  </si>
  <si>
    <t>1. MODON contacted with SEC for getting Electric Source and it is under Process from SEC
2. Enjazco waiting for responding on Lettter No. (2818) 13.01.2026</t>
  </si>
  <si>
    <t>closed</t>
  </si>
  <si>
    <t>P121189</t>
  </si>
  <si>
    <t>Al-Babtain</t>
  </si>
  <si>
    <t>Under Review</t>
  </si>
  <si>
    <t>P121188</t>
  </si>
  <si>
    <t>AL-Bunyan</t>
  </si>
  <si>
    <t xml:space="preserve"> Coordination done with all Servse Providers (STC - NWC - SEC (HV)) </t>
  </si>
  <si>
    <t>04-Mar-26 A</t>
  </si>
  <si>
    <t>1- تنفيذ شبكة السيول بنسبة 70%
2- تنفيذ شبكة الصرف الصحي بنسبة70%
اعمال تنفيذ شبكة المياه 60% 
اعمال تنفيذ شبكة الري بنسبة 70%</t>
  </si>
  <si>
    <t>1. توريد مواسير شبكة السيول 100%
2. توريد مواسير شبكة الصرف الصحي 100%
3. توريد مواسير شبكة مياه الشرب 100%
4. توريد مواسير شبكة الري 100%
5. توريد مناهل السيول والصرف الصحي 100%
6. توريد مصايد الامطار 100%
7. توريد كابلات الجهد المنخفض 100%
توريد أعمدة الانارة والكشافات 100 %
9. توريد مناهل الاتصالات 100%
10. توريد مواد شبكة الكاميرات والمراقبة 30%
11- توريد كابلات الجهد المتوسط 50%
12- توريد مواد الكوبري 100%
13. توريد حديد السور 100%</t>
  </si>
  <si>
    <t>ضرورة انهاء اتفاقية شبكة الجهد المتوسط من قبل مدن مع شركة الكهرباء وذلك لتأخر بدء التوريد والعمل بالموقع</t>
  </si>
  <si>
    <t>JDH1-02-003-ENJ-TS9-1-COM-INV-0043-01</t>
  </si>
  <si>
    <t>في انتظار تحديث اتفاقية الكهرباء بين مدن والشركة السعودية للكهرباء بخصوص شبكة الجهد المتوسط</t>
  </si>
  <si>
    <t>Aggregate paver</t>
  </si>
  <si>
    <t>JDH1-02-003-ENJ-TS9-1-COM-INV-0055-00</t>
  </si>
  <si>
    <t>Delivered Done</t>
  </si>
  <si>
    <t>Week-33</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</si>
  <si>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</si>
  <si>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</si>
  <si>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</si>
  <si>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</si>
  <si>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</si>
  <si>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</si>
  <si>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</si>
  <si>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</si>
  <si>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</si>
  <si>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</si>
  <si>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</si>
  <si>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</si>
  <si>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</si>
  <si>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</si>
  <si>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</si>
  <si>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</si>
  <si>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</si>
  <si>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</si>
  <si>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</si>
  <si>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</si>
  <si>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</si>
  <si>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</si>
  <si>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</si>
  <si>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</si>
  <si>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</si>
  <si>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</si>
  <si>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</si>
  <si>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</si>
  <si>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</si>
  <si>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</si>
  <si>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</si>
  <si>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</si>
  <si>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</si>
  <si>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</si>
  <si>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</si>
  <si>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</si>
  <si>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</si>
  <si>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</si>
  <si>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Week-1</t>
  </si>
  <si>
    <t>Week-2</t>
  </si>
  <si>
    <t>Week-3</t>
  </si>
  <si>
    <t>Week-4</t>
  </si>
  <si>
    <t>Week-5</t>
  </si>
  <si>
    <t>Week No.</t>
  </si>
  <si>
    <t>JDH1-02-003-ENJ-TS9-1-COM-INV-0027-01</t>
  </si>
  <si>
    <t>Week-74</t>
  </si>
  <si>
    <t>Week-75</t>
  </si>
  <si>
    <t>Week-76</t>
  </si>
  <si>
    <t>Week-77</t>
  </si>
  <si>
    <t>Week-78</t>
  </si>
  <si>
    <t>Week-79</t>
  </si>
  <si>
    <t>Week-80</t>
  </si>
  <si>
    <t>Week-81</t>
  </si>
  <si>
    <t>Week-82</t>
  </si>
  <si>
    <t>Week-83</t>
  </si>
  <si>
    <t>Week-84</t>
  </si>
  <si>
    <t>Week-85</t>
  </si>
  <si>
    <t>Week-86</t>
  </si>
  <si>
    <t>O&amp;M Value (if any)</t>
  </si>
  <si>
    <t>Penalities</t>
  </si>
  <si>
    <t>Safety 
Score</t>
  </si>
  <si>
    <t>FIR Value (Todate)</t>
  </si>
  <si>
    <t>FIR %</t>
  </si>
  <si>
    <t>Invoiced %</t>
  </si>
  <si>
    <t xml:space="preserve">    Site Demolition</t>
  </si>
  <si>
    <t xml:space="preserve">    Roads &amp; Meduim Voltage</t>
  </si>
  <si>
    <t xml:space="preserve">    Deep Infrastructure network</t>
  </si>
  <si>
    <t xml:space="preserve">    Shallow infrastructure network</t>
  </si>
  <si>
    <t xml:space="preserve">    Bridge</t>
  </si>
  <si>
    <t xml:space="preserve">    Outside Boundary Area (Tie-in Lines)</t>
  </si>
  <si>
    <t xml:space="preserve">    Roads Finishing</t>
  </si>
  <si>
    <t xml:space="preserve">    Fence and Gate</t>
  </si>
  <si>
    <t xml:space="preserve">    Roundabout &amp; Landscape</t>
  </si>
  <si>
    <t>Work at Height -  
(PPE/Fall Protection(Same level, above and blow) / Training / Fall restraint / competency /Safe access &amp; egress to and from work at height / Ladders / Openings (floor/shafts/Provision of emergency rescue)</t>
  </si>
  <si>
    <t>QC OBSERVATIONS CHECKLIST</t>
  </si>
  <si>
    <t>Project No.</t>
  </si>
  <si>
    <t xml:space="preserve">JDH1-02-003 </t>
  </si>
  <si>
    <t>OBS No.</t>
  </si>
  <si>
    <t>Inspection Day:</t>
  </si>
  <si>
    <t>Project</t>
  </si>
  <si>
    <t xml:space="preserve">Contractor: 
</t>
  </si>
  <si>
    <t>Consultant:</t>
  </si>
  <si>
    <t>EGIS Saudi ARABIA CONSULTANT ENGINEERING COMPANY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</si>
  <si>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</si>
  <si>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</si>
  <si>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</si>
  <si>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</si>
  <si>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</si>
  <si>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</si>
  <si>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</si>
  <si>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</si>
  <si>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</si>
  <si>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</si>
  <si>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</si>
  <si>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</si>
  <si>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</si>
  <si>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</si>
  <si>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</si>
  <si>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</si>
  <si>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</si>
  <si>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</si>
  <si>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</si>
  <si>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</si>
  <si>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</si>
  <si>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</si>
  <si>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</si>
  <si>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</si>
  <si>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</si>
  <si>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</si>
  <si>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</si>
  <si>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</si>
  <si>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</si>
  <si>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</si>
  <si>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</si>
  <si>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</si>
  <si>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</si>
  <si>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</si>
  <si>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</si>
  <si>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</si>
  <si>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</si>
  <si>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</si>
  <si>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</si>
  <si>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</si>
  <si>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</si>
  <si>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</si>
  <si>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</si>
  <si>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</si>
  <si>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</si>
  <si>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</si>
  <si>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</si>
  <si>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</si>
  <si>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</si>
  <si>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</si>
  <si>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</si>
  <si>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</si>
  <si>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</si>
  <si>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</si>
  <si>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</si>
  <si>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</si>
  <si>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</si>
  <si>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</si>
  <si>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</si>
  <si>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</si>
  <si>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</si>
  <si>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</si>
  <si>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</si>
  <si>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</si>
  <si>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</si>
  <si>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</si>
  <si>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</si>
  <si>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</si>
  <si>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</si>
  <si>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</si>
  <si>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</si>
  <si>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</si>
  <si>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</si>
  <si>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</si>
  <si>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</si>
  <si>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</si>
  <si>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</si>
  <si>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</si>
  <si>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</si>
  <si>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</si>
  <si>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</si>
  <si>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</si>
  <si>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</si>
  <si>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</si>
  <si>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</si>
  <si>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</si>
  <si>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</si>
  <si>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</si>
  <si>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</si>
  <si>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</si>
  <si>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Imtiyaz Khan  </t>
  </si>
  <si>
    <t xml:space="preserve">Issued to PM: </t>
  </si>
  <si>
    <t xml:space="preserve"> Engr.Abdallah Aljulayfi</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</si>
  <si>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</si>
  <si>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Submittals With Consultant</t>
  </si>
  <si>
    <t>Non Conforomance Report (NCR)</t>
  </si>
  <si>
    <t>Site Instruction (SI)</t>
  </si>
  <si>
    <t>Material Inspection Report (MIR)</t>
  </si>
  <si>
    <t>Field Inspection Report (FIR)</t>
  </si>
  <si>
    <t>Total IFC</t>
  </si>
  <si>
    <t>Total Drawings Submitted</t>
  </si>
  <si>
    <t>Remaining Drawings</t>
  </si>
  <si>
    <t>Total Materials Submitted</t>
  </si>
  <si>
    <t>Actual Material on Site</t>
  </si>
  <si>
    <t>Consultant Quality Inspections / Observations (Weekly Basis)</t>
  </si>
  <si>
    <t xml:space="preserve">Average Closing </t>
  </si>
  <si>
    <t xml:space="preserve">Average Number of Comments Per Audit </t>
  </si>
  <si>
    <t xml:space="preserve">1- اعمال دكتات الكهرباء والاتصالات بنسبة 75%
2- اعمال مناهل الاتصالات بنسبة 40%
اعمال شبكة الجهد المتوسط بنسبة 25%
اعمال قواعد أعمدة الانارة 100%
</t>
  </si>
  <si>
    <t>AL BUNYAN EST LTD</t>
  </si>
  <si>
    <t>JDH1-02-003-ENJ-TS9-1-COM-INV-0068-00</t>
  </si>
  <si>
    <t>1 session</t>
  </si>
  <si>
    <t>الإجمالي للمشروع</t>
  </si>
  <si>
    <t>1 sessions</t>
  </si>
  <si>
    <t>JDH1-02-003-ENJ-TS9-1-COM-INV-0078-00</t>
  </si>
  <si>
    <t>15-Jun-26 A</t>
  </si>
  <si>
    <t>1. جاري توريد مواسير شبكة السيول  حيث تم توريد100 %
2- تم توريد مناهل السيول حيث تم وصول100%
3- تم توريد مواسير الصرف الصحي بنسبة 100%
4- تم توريد مواسير المياه حوالي 100%
5- تم توريد مواسير مياه شبكة الري بنسبة 100%
6- تم توريد مناهل الصرف الصحي بنسبة 100%
7- تم توريد مصايد السيول بنسبة 100%
8 - تم توريد محابس القفل والفراشة لشبكة المياه والري بنسبة 100%
9-  توريد طفايات الحريق بنسبة100%
10 - تم توريد كابلات الجهد المنخفض 100%
11 - جاري توريد مناهل الاتصالات والكهرباء
12 -  توريد حديد السور بنسبة 100%
13 - توريد اعمدة الانارة والكشافات بنسبة 100%</t>
  </si>
  <si>
    <t>1. انهاء اعمال إزالة المباني والاسوار
2. الانتهاء من اعمال قطع الاراضى 100%
3. الانتهاء من اعمال ردم الأراضي 100%
4. اعمال قطع الطرق 100%
5. اعمال ردم الطرق 100%
6. اعمال الحفر للسور 100%
7. اعمال خرسانات الاساسات للسور 80%
8. اعمال حفر الكوبري 100%
9. أعمال الخوازيق للكوبري 100%
اعمال الانتهاء من خرسانات الكوبري 100%
تركيب حديد للسور بنسبة 70%</t>
  </si>
  <si>
    <t xml:space="preserve">    CON-LEG101-TC-1090</t>
  </si>
  <si>
    <t xml:space="preserve">    CON-LEG101-TC-1120</t>
  </si>
  <si>
    <t xml:space="preserve">    CON-LEG101-TC-1070</t>
  </si>
  <si>
    <t xml:space="preserve">    CON-LEG101-TC-1000</t>
  </si>
  <si>
    <t xml:space="preserve">    CON-LEG101-TC-1100</t>
  </si>
  <si>
    <t xml:space="preserve">    CON-LEG101-TC-1010</t>
  </si>
  <si>
    <t xml:space="preserve">    CON-LEG101-TC-1110</t>
  </si>
  <si>
    <t xml:space="preserve">    CON-LEG101-TC-1080</t>
  </si>
  <si>
    <t xml:space="preserve">    CON-LEG101-TC-1060</t>
  </si>
  <si>
    <t xml:space="preserve">    CON-LEG101-TC-1050</t>
  </si>
  <si>
    <t xml:space="preserve">    CON-LEG101-TC-1040</t>
  </si>
  <si>
    <t xml:space="preserve">    CON-LEG101-TC-1030</t>
  </si>
  <si>
    <t xml:space="preserve">    CON-LEG101-TC-1020</t>
  </si>
  <si>
    <t>JDH1-02-003-ENJ-TS9-1-COM-INV-0088-00</t>
  </si>
  <si>
    <t>1- تم حفر وتركيب واختبار مواسير شبكة السيول56244 م.ط بنسبة 100%
2- انتهاء تركيب اعمال مواسير شبكة الصرف الصحي بطول 6244 م.ط
3. انتهاء اعمال حفر واعمال لحام مواسير شبكة مياه الشرب بطول 12075  م.ط
4- جاري اعمال حفر واعمال لحام مواسير شبكة الري بطول 8633  م.ط
5- تم الانتهاء من تركيب طفايات الحريق 100%
6- تم تركيب عدد 156 محبس لشبكة المياه والري
7- جاري اعمال والتشطيب لغرف شبكة المياه والري</t>
  </si>
  <si>
    <t>JDH1-02-003-ENJ-TS9-1-COM-INV-0098-00</t>
  </si>
  <si>
    <t>Dashboard 13-Oct-2026</t>
  </si>
  <si>
    <t>JDH1-02-003 - Infrastructure Development For Industrial City 1 In Jeddah - Update - 13.10.2026</t>
  </si>
  <si>
    <t>L01 - Installation of Telecom Pipes</t>
  </si>
  <si>
    <t>Curbstone works</t>
  </si>
  <si>
    <t>L01 - Excavation of Telecom Pipes</t>
  </si>
  <si>
    <t>Curbston Works K4</t>
  </si>
  <si>
    <t>Take asphalt core for BWC at local 2 &amp; local 6</t>
  </si>
  <si>
    <t>Installation of street lights fuse box of local 1</t>
  </si>
  <si>
    <t>Installation of Light Poles foundation</t>
  </si>
  <si>
    <t>TEL Manhole Installation</t>
  </si>
  <si>
    <t>المخطط=52.7%
الفعلى =78.26%</t>
  </si>
  <si>
    <t xml:space="preserve">1. انهاء اعمال إزالة المباني والاسوار 100%
2. الانتهاء من اعمال قطع الاراضى 100%
3. الانتهاء من اعمال ردم الأراضي 99.8%
4. اعمال قطع الطرق 100%
5. اعمال ردم الطرق 100%
6. اعمال الحفر للسور100%
7. اعمال خرسانات الاساسات للسور 100%
8- اعمال Subgrade 100%
9- اعمال حفر وصب الخوازيق للكوبري بنسبة 100%
10- تم صب 100% من Abutment of Bridge
-  اعمال صب واعمال تسليجح لزوم جردرات الكوبري 100%
- تركيب حديد السور بنسبة 83%
- جاري اعمال الاسفلت الطبقة الاولى 100%
- جاري اعمال البردورات 86%
- اعمال الانترلوك بنسبة 79.2%
- أعمال الاسفلت الطبقة السطحية بنسبة 43%
</t>
  </si>
  <si>
    <t>1-  اعمال الدكتات بنسبة 100%
2- جاري اعمال حفر مناهل الاتصالات80%
3- تم اعمال صب قواعد أعمدة الانارة بنسبة100%
4- جاري تركيب أعمدة الانارة بعدد 352 عمود
5 - اعمال حفر وتمديد كابلات الجهد المنخفض بطول 13900 م
6- تركيب عدد 7 أعمدة لنظام CCTV</t>
  </si>
  <si>
    <t>4 session</t>
  </si>
  <si>
    <t>5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</si>
</sst>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8">
    <numFmt numFmtId="8" formatCode="&quot;$&quot;#,##0.00_);[Red]\(&quot;$&quot;#,##0.00\)"/>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1170000]B2dd/mm/yyyy;@"/>
    <numFmt numFmtId="172" formatCode="#,##0_ ;[Red]\-#,##0\ "/>
    <numFmt numFmtId="173" formatCode="0&quot;d&quot;"/>
    <numFmt numFmtId="174" formatCode="#,##0;[Red]\(#,##0\)"/>
    <numFmt numFmtId="175" formatCode="#,##0;\(#,##0\)"/>
    <numFmt numFmtId="176" formatCode="#,##0.00;\(#,##0.00\)"/>
    <numFmt numFmtId="177" formatCode="#,##0.00\ &quot;€&quot;"/>
    <numFmt numFmtId="178" formatCode="d\-mmmm\-yyyy"/>
    <numFmt numFmtId="179" formatCode="[$-409]dd/mmm/yy;@"/>
    <numFmt numFmtId="180" formatCode="[$-409]d/mmm/yy;@"/>
    <numFmt numFmtId="181" formatCode="0.00_);[Red]\(0.00\)"/>
    <numFmt numFmtId="182" formatCode="#,##0.0_);[Red]\(#,##0.0\)_)"/>
    <numFmt numFmtId="183" formatCode="#,##0_);[Red]\(#,##0\)_)"/>
    <numFmt numFmtId="184" formatCode="0.000%"/>
    <numFmt numFmtId="185" formatCode="0.00%;[Red]\(0.00%\)"/>
    <numFmt numFmtId="186" formatCode="#,##0.0"/>
    <numFmt numFmtId="187" formatCode="[$-409]d\-mmm\-yyyy;@"/>
    <numFmt numFmtId="188" formatCode="0.00000000000000%"/>
    <numFmt numFmtId="189" formatCode="_(* #,##0.0_);_(* \(#,##0.0\);_(* &quot;-&quot;??_);_(@_)"/>
    <numFmt numFmtId="190" formatCode="#,##0.0_);\(#,##0.0\)"/>
    <numFmt numFmtId="191" formatCode="yyyy\-mm\-dd;@"/>
    <numFmt numFmtId="192" formatCode="_-&quot;AED&quot;* #,##0.00_-;\-&quot;AED&quot;* #,##0.00_-;_-&quot;AED&quot;* &quot;-&quot;??_-;_-@_-"/>
    <numFmt numFmtId="193" formatCode="_-* #,##0.00_-;_-* #,##0.00\-;_-* &quot;-&quot;??_-;_-@_-"/>
    <numFmt numFmtId="194" formatCode="B1dd\-mmm\-yy"/>
    <numFmt numFmtId="195" formatCode="#,##0.00;[Red]#,##0.00"/>
    <numFmt numFmtId="196" formatCode="[$-2010000]yyyy/mm/dd;@"/>
    <numFmt numFmtId="197" formatCode="[$-409]mmmm\ d\,\ yyyy;@"/>
    <numFmt numFmtId="198" formatCode="0.000"/>
    <numFmt numFmtId="199" formatCode="0.0"/>
  </numFmts>
  <fonts count="196">
    <font>
      <sz val="11"/>
      <color theme="1"/>
      <name val="Calibri"/>
      <family val="2"/>
      <scheme val="minor"/>
    </font>
    <font>
      <sz val="11"/>
      <color theme="1"/>
      <name val="Calibri"/>
      <family val="2"/>
      <charset val="178"/>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9"/>
      <color indexed="81"/>
      <name val="Tahoma"/>
      <family val="2"/>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8"/>
      <color rgb="FF002060"/>
      <name val="Sakkal Majalla"/>
    </font>
    <font>
      <sz val="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0"/>
      <name val="TheSansArabic Bold"/>
    </font>
    <font>
      <sz val="10"/>
      <name val="Times New Roman"/>
      <family val="1"/>
    </font>
    <font>
      <sz val="14"/>
      <color theme="1"/>
      <name val="TheSansArabic Bold"/>
    </font>
    <font>
      <b/>
      <sz val="20"/>
      <name val="ADLaM Display"/>
    </font>
    <font>
      <u/>
      <sz val="11"/>
      <color theme="10"/>
      <name val="Calibri"/>
      <family val="2"/>
      <scheme val="minor"/>
    </font>
    <font>
      <sz val="11"/>
      <name val="Calibri"/>
      <family val="2"/>
    </font>
    <font>
      <sz val="12"/>
      <name val="Times New Roman"/>
      <family val="1"/>
    </font>
    <font>
      <sz val="11"/>
      <color theme="1"/>
      <name val="Calibri"/>
      <family val="2"/>
      <charset val="178"/>
      <scheme val="minor"/>
    </font>
    <font>
      <sz val="10"/>
      <name val="Arial"/>
      <family val="2"/>
      <charset val="161"/>
    </font>
    <font>
      <b/>
      <u/>
      <sz val="20"/>
      <color rgb="FFFF0000"/>
      <name val="Calibri"/>
      <family val="2"/>
      <scheme val="minor"/>
    </font>
    <font>
      <sz val="11"/>
      <color theme="1"/>
      <name val="ADLaM Display"/>
    </font>
    <font>
      <b/>
      <sz val="11"/>
      <name val="ADLaM Display"/>
    </font>
    <font>
      <sz val="11"/>
      <name val="ADLaM Display"/>
    </font>
    <font>
      <sz val="12"/>
      <color theme="1"/>
      <name val="ADLaM Display"/>
    </font>
    <font>
      <b/>
      <sz val="11"/>
      <color theme="1"/>
      <name val="ADLaM Display"/>
    </font>
    <font>
      <sz val="12"/>
      <color theme="0"/>
      <name val="ADLaM Display"/>
    </font>
    <font>
      <sz val="12"/>
      <color theme="5"/>
      <name val="ADLaM Display"/>
    </font>
    <font>
      <sz val="12"/>
      <name val="Arial Nova"/>
      <family val="2"/>
    </font>
    <font>
      <sz val="14"/>
      <name val="Arial Nova"/>
      <family val="2"/>
    </font>
    <font>
      <sz val="18"/>
      <color rgb="FF1F1F1F"/>
      <name val="Inherit"/>
    </font>
    <font>
      <b/>
      <sz val="22"/>
      <color rgb="FFFFC000"/>
      <name val="Calibri"/>
      <family val="2"/>
      <scheme val="minor"/>
    </font>
    <font>
      <b/>
      <sz val="22"/>
      <color theme="0"/>
      <name val="Calibri"/>
      <family val="2"/>
      <scheme val="minor"/>
    </font>
    <font>
      <sz val="22"/>
      <color theme="1"/>
      <name val="Calibri"/>
      <family val="2"/>
      <scheme val="minor"/>
    </font>
    <font>
      <sz val="12"/>
      <name val="ADLaM Display"/>
    </font>
    <font>
      <sz val="12"/>
      <color rgb="FF000000"/>
      <name val="Calibri"/>
      <family val="2"/>
    </font>
    <font>
      <sz val="12"/>
      <color rgb="FF000000"/>
      <name val="Arial"/>
      <family val="2"/>
    </font>
    <font>
      <sz val="11"/>
      <color rgb="FF000000"/>
      <name val="Arial"/>
      <family val="2"/>
      <charset val="178"/>
    </font>
    <font>
      <sz val="11"/>
      <color rgb="FF000000"/>
      <name val="Calibri"/>
      <family val="2"/>
      <charset val="178"/>
    </font>
    <font>
      <sz val="12"/>
      <color rgb="FF000000"/>
      <name val="Arial"/>
      <family val="2"/>
      <charset val="178"/>
    </font>
    <font>
      <sz val="12"/>
      <color rgb="FF000000"/>
      <name val="Calibri"/>
      <family val="2"/>
      <charset val="178"/>
    </font>
    <font>
      <b/>
      <sz val="24"/>
      <color rgb="FFFF0000"/>
      <name val="ADLaM Display"/>
    </font>
    <font>
      <b/>
      <sz val="26"/>
      <color rgb="FFFF0000"/>
      <name val="ADLaM Display"/>
    </font>
    <font>
      <b/>
      <sz val="12"/>
      <color theme="9" tint="-0.249977111117893"/>
      <name val="Calibri"/>
      <family val="2"/>
      <scheme val="minor"/>
    </font>
    <font>
      <sz val="6"/>
      <name val="Calibri"/>
      <family val="2"/>
    </font>
    <font>
      <sz val="8"/>
      <name val="Calibri"/>
      <family val="2"/>
    </font>
    <font>
      <b/>
      <sz val="8"/>
      <name val="Calibri"/>
      <family val="2"/>
    </font>
    <font>
      <sz val="9"/>
      <name val="Calibri"/>
      <family val="2"/>
    </font>
    <font>
      <sz val="10"/>
      <name val="Calibri"/>
      <family val="2"/>
    </font>
    <font>
      <sz val="11"/>
      <color rgb="FF000000"/>
      <name val="Calibri"/>
      <family val="2"/>
      <scheme val="minor"/>
    </font>
    <font>
      <b/>
      <sz val="11"/>
      <name val="Calibri"/>
      <family val="2"/>
      <scheme val="minor"/>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b/>
      <sz val="9"/>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b/>
      <sz val="8"/>
      <name val="Janna LT"/>
    </font>
    <font>
      <b/>
      <sz val="9"/>
      <name val="Janna LT"/>
    </font>
    <font>
      <sz val="5"/>
      <name val="Janna LT"/>
    </font>
    <font>
      <b/>
      <sz val="8"/>
      <color theme="0"/>
      <name val="Janna LT"/>
    </font>
  </fonts>
  <fills count="57">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5"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59999389629810485"/>
        <bgColor indexed="64"/>
      </patternFill>
    </fill>
    <fill>
      <patternFill patternType="solid">
        <fgColor theme="8" tint="0.39997558519241921"/>
        <bgColor indexed="65"/>
      </patternFill>
    </fill>
    <fill>
      <patternFill patternType="solid">
        <fgColor theme="8" tint="0.59999389629810485"/>
        <bgColor indexed="64"/>
      </patternFill>
    </fill>
    <fill>
      <patternFill patternType="solid">
        <fgColor rgb="FFFFFF00"/>
        <bgColor indexed="64"/>
      </patternFill>
    </fill>
    <fill>
      <patternFill patternType="solid">
        <fgColor rgb="FFFEF2CB"/>
        <bgColor rgb="FFFEF2CB"/>
      </patternFill>
    </fill>
    <fill>
      <patternFill patternType="solid">
        <fgColor rgb="FFC5E0B3"/>
        <bgColor rgb="FFC5E0B3"/>
      </patternFill>
    </fill>
    <fill>
      <patternFill patternType="gray0625">
        <bgColor theme="0" tint="-4.9989318521683403E-2"/>
      </patternFill>
    </fill>
    <fill>
      <patternFill patternType="solid">
        <fgColor rgb="FFFF0000"/>
        <bgColor indexed="64"/>
      </patternFill>
    </fill>
    <fill>
      <patternFill patternType="solid">
        <fgColor rgb="FFFFFFFF"/>
        <bgColor rgb="FFFFFFFF"/>
      </patternFill>
    </fill>
    <fill>
      <patternFill patternType="solid">
        <fgColor rgb="FF599595"/>
        <bgColor indexed="64"/>
      </patternFill>
    </fill>
  </fills>
  <borders count="591">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auto="1"/>
      </left>
      <right style="medium">
        <color auto="1"/>
      </right>
      <top/>
      <bottom style="thin">
        <color auto="1"/>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thin">
        <color theme="0"/>
      </left>
      <right/>
      <top style="thin">
        <color indexed="64"/>
      </top>
      <bottom style="thin">
        <color indexed="64"/>
      </bottom>
      <diagonal/>
    </border>
    <border>
      <left style="thin">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style="thin">
        <color indexed="64"/>
      </right>
      <top/>
      <bottom/>
      <diagonal/>
    </border>
    <border>
      <left style="thin">
        <color indexed="64"/>
      </left>
      <right style="medium">
        <color indexed="64"/>
      </right>
      <top/>
      <bottom/>
      <diagonal/>
    </border>
    <border>
      <left style="dashed">
        <color auto="1"/>
      </left>
      <right style="dashed">
        <color auto="1"/>
      </right>
      <top style="thin">
        <color auto="1"/>
      </top>
      <bottom/>
      <diagonal/>
    </border>
    <border>
      <left style="hair">
        <color rgb="FF53B3DD"/>
      </left>
      <right/>
      <top style="hair">
        <color rgb="FF53B3DD"/>
      </top>
      <bottom/>
      <diagonal/>
    </border>
    <border>
      <left/>
      <right style="hair">
        <color rgb="FF53B3DD"/>
      </right>
      <top style="hair">
        <color rgb="FF53B3DD"/>
      </top>
      <bottom/>
      <diagonal/>
    </border>
    <border>
      <left/>
      <right/>
      <top style="hair">
        <color rgb="FF53B3DD"/>
      </top>
      <bottom style="thin">
        <color rgb="FF53B3DD"/>
      </bottom>
      <diagonal/>
    </border>
    <border>
      <left style="hair">
        <color rgb="FF53B3DD"/>
      </left>
      <right/>
      <top style="thin">
        <color rgb="FF53B3DD"/>
      </top>
      <bottom style="hair">
        <color rgb="FF53B3DD"/>
      </bottom>
      <diagonal/>
    </border>
    <border>
      <left/>
      <right/>
      <top style="thin">
        <color rgb="FF53B3DD"/>
      </top>
      <bottom style="hair">
        <color rgb="FF53B3DD"/>
      </bottom>
      <diagonal/>
    </border>
    <border>
      <left/>
      <right style="hair">
        <color rgb="FF53B3DD"/>
      </right>
      <top style="thin">
        <color rgb="FF53B3DD"/>
      </top>
      <bottom style="hair">
        <color rgb="FF53B3DD"/>
      </bottom>
      <diagonal/>
    </border>
    <border>
      <left/>
      <right/>
      <top style="hair">
        <color rgb="FF53B3DD"/>
      </top>
      <bottom/>
      <diagonal/>
    </border>
    <border>
      <left style="hair">
        <color rgb="FF53B3DD"/>
      </left>
      <right/>
      <top/>
      <bottom style="thin">
        <color rgb="FF53B3DD"/>
      </bottom>
      <diagonal/>
    </border>
    <border>
      <left/>
      <right style="hair">
        <color rgb="FF53B3DD"/>
      </right>
      <top/>
      <bottom style="thin">
        <color rgb="FF53B3DD"/>
      </bottom>
      <diagonal/>
    </border>
    <border>
      <left style="hair">
        <color rgb="FF53B3DD"/>
      </left>
      <right/>
      <top/>
      <bottom style="hair">
        <color rgb="FF53B3DD"/>
      </bottom>
      <diagonal/>
    </border>
    <border>
      <left/>
      <right/>
      <top/>
      <bottom style="hair">
        <color rgb="FF53B3DD"/>
      </bottom>
      <diagonal/>
    </border>
    <border>
      <left/>
      <right style="hair">
        <color rgb="FF53B3DD"/>
      </right>
      <top/>
      <bottom style="hair">
        <color rgb="FF53B3DD"/>
      </bottom>
      <diagonal/>
    </border>
    <border>
      <left style="hair">
        <color rgb="FF53B3DD"/>
      </left>
      <right/>
      <top style="thin">
        <color rgb="FF53B3DD"/>
      </top>
      <bottom/>
      <diagonal/>
    </border>
    <border>
      <left/>
      <right style="hair">
        <color rgb="FF53B3DD"/>
      </right>
      <top style="thin">
        <color rgb="FF53B3DD"/>
      </top>
      <bottom/>
      <diagonal/>
    </border>
    <border>
      <left style="thin">
        <color rgb="FF53B3DD"/>
      </left>
      <right/>
      <top style="thin">
        <color rgb="FF53B3DD"/>
      </top>
      <bottom style="hair">
        <color rgb="FF53B3DD"/>
      </bottom>
      <diagonal/>
    </border>
    <border>
      <left style="dashed">
        <color rgb="FF53B3DD"/>
      </left>
      <right style="dashed">
        <color rgb="FF53B3DD"/>
      </right>
      <top style="dashed">
        <color rgb="FF53B3DD"/>
      </top>
      <bottom style="dashed">
        <color rgb="FF53B3DD"/>
      </bottom>
      <diagonal/>
    </border>
    <border>
      <left style="thin">
        <color rgb="FF53B3DD"/>
      </left>
      <right style="dashed">
        <color rgb="FF53B3DD"/>
      </right>
      <top style="thin">
        <color rgb="FF53B3DD"/>
      </top>
      <bottom style="dashed">
        <color rgb="FF53B3DD"/>
      </bottom>
      <diagonal/>
    </border>
    <border>
      <left style="dashed">
        <color rgb="FF53B3DD"/>
      </left>
      <right style="dashed">
        <color rgb="FF53B3DD"/>
      </right>
      <top style="thin">
        <color rgb="FF53B3DD"/>
      </top>
      <bottom style="dashed">
        <color rgb="FF53B3DD"/>
      </bottom>
      <diagonal/>
    </border>
    <border>
      <left style="dashed">
        <color rgb="FF53B3DD"/>
      </left>
      <right style="thin">
        <color rgb="FF53B3DD"/>
      </right>
      <top style="thin">
        <color rgb="FF53B3DD"/>
      </top>
      <bottom style="dashed">
        <color rgb="FF53B3DD"/>
      </bottom>
      <diagonal/>
    </border>
    <border>
      <left style="thin">
        <color rgb="FF53B3DD"/>
      </left>
      <right style="dashed">
        <color rgb="FF53B3DD"/>
      </right>
      <top style="dashed">
        <color rgb="FF53B3DD"/>
      </top>
      <bottom style="dashed">
        <color rgb="FF53B3DD"/>
      </bottom>
      <diagonal/>
    </border>
    <border>
      <left style="dashed">
        <color rgb="FF53B3DD"/>
      </left>
      <right style="thin">
        <color rgb="FF53B3DD"/>
      </right>
      <top style="dashed">
        <color rgb="FF53B3DD"/>
      </top>
      <bottom style="dashed">
        <color rgb="FF53B3DD"/>
      </bottom>
      <diagonal/>
    </border>
    <border>
      <left style="thin">
        <color rgb="FF53B3DD"/>
      </left>
      <right style="dashed">
        <color rgb="FF53B3DD"/>
      </right>
      <top style="dashed">
        <color rgb="FF53B3DD"/>
      </top>
      <bottom style="thin">
        <color rgb="FF53B3DD"/>
      </bottom>
      <diagonal/>
    </border>
    <border>
      <left style="dashed">
        <color rgb="FF53B3DD"/>
      </left>
      <right style="dashed">
        <color rgb="FF53B3DD"/>
      </right>
      <top style="dashed">
        <color rgb="FF53B3DD"/>
      </top>
      <bottom style="thin">
        <color rgb="FF53B3DD"/>
      </bottom>
      <diagonal/>
    </border>
    <border>
      <left style="dashed">
        <color rgb="FF53B3DD"/>
      </left>
      <right style="thin">
        <color rgb="FF53B3DD"/>
      </right>
      <top style="dashed">
        <color rgb="FF53B3DD"/>
      </top>
      <bottom style="thin">
        <color rgb="FF53B3DD"/>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hair">
        <color rgb="FF53B3DD"/>
      </top>
      <bottom/>
      <diagonal/>
    </border>
    <border>
      <left style="medium">
        <color auto="1"/>
      </left>
      <right/>
      <top style="thin">
        <color theme="0"/>
      </top>
      <bottom style="hair">
        <color rgb="FF53B3DD"/>
      </bottom>
      <diagonal/>
    </border>
    <border>
      <left style="medium">
        <color indexed="64"/>
      </left>
      <right style="hair">
        <color rgb="FF53B3DD"/>
      </right>
      <top style="hair">
        <color rgb="FF53B3DD"/>
      </top>
      <bottom style="thin">
        <color indexed="64"/>
      </bottom>
      <diagonal/>
    </border>
    <border>
      <left style="hair">
        <color rgb="FF53B3DD"/>
      </left>
      <right/>
      <top style="hair">
        <color rgb="FF53B3DD"/>
      </top>
      <bottom style="thin">
        <color indexed="64"/>
      </bottom>
      <diagonal/>
    </border>
    <border>
      <left/>
      <right style="hair">
        <color rgb="FF53B3DD"/>
      </right>
      <top style="hair">
        <color rgb="FF53B3DD"/>
      </top>
      <bottom style="thin">
        <color indexed="64"/>
      </bottom>
      <diagonal/>
    </border>
    <border>
      <left style="hair">
        <color rgb="FF53B3DD"/>
      </left>
      <right style="hair">
        <color rgb="FF53B3DD"/>
      </right>
      <top style="hair">
        <color rgb="FF53B3DD"/>
      </top>
      <bottom style="thin">
        <color indexed="64"/>
      </bottom>
      <diagonal/>
    </border>
    <border>
      <left style="medium">
        <color indexed="64"/>
      </left>
      <right/>
      <top style="hair">
        <color rgb="FF53B3DD"/>
      </top>
      <bottom style="thin">
        <color indexed="64"/>
      </bottom>
      <diagonal/>
    </border>
    <border>
      <left/>
      <right/>
      <top style="hair">
        <color rgb="FF53B3DD"/>
      </top>
      <bottom style="thin">
        <color indexed="64"/>
      </bottom>
      <diagonal/>
    </border>
    <border>
      <left/>
      <right style="medium">
        <color auto="1"/>
      </right>
      <top/>
      <bottom style="thin">
        <color indexed="64"/>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indexed="64"/>
      </left>
      <right/>
      <top style="medium">
        <color theme="0"/>
      </top>
      <bottom/>
      <diagonal/>
    </border>
    <border>
      <left style="medium">
        <color theme="0"/>
      </left>
      <right style="medium">
        <color indexed="64"/>
      </right>
      <top style="medium">
        <color theme="0"/>
      </top>
      <bottom/>
      <diagonal/>
    </border>
    <border>
      <left style="medium">
        <color indexed="64"/>
      </left>
      <right/>
      <top/>
      <bottom style="hair">
        <color theme="0" tint="-0.499984740745262"/>
      </bottom>
      <diagonal/>
    </border>
    <border>
      <left style="medium">
        <color theme="0"/>
      </left>
      <right style="medium">
        <color indexed="64"/>
      </right>
      <top/>
      <bottom style="hair">
        <color indexed="64"/>
      </bottom>
      <diagonal/>
    </border>
    <border>
      <left style="medium">
        <color indexed="64"/>
      </left>
      <right/>
      <top style="hair">
        <color theme="0" tint="-0.499984740745262"/>
      </top>
      <bottom style="hair">
        <color theme="0" tint="-0.499984740745262"/>
      </bottom>
      <diagonal/>
    </border>
    <border>
      <left/>
      <right style="medium">
        <color indexed="64"/>
      </right>
      <top style="hair">
        <color indexed="64"/>
      </top>
      <bottom/>
      <diagonal/>
    </border>
    <border>
      <left style="medium">
        <color indexed="64"/>
      </left>
      <right/>
      <top style="medium">
        <color rgb="FF53B3DD"/>
      </top>
      <bottom style="medium">
        <color indexed="64"/>
      </bottom>
      <diagonal/>
    </border>
    <border>
      <left/>
      <right/>
      <top style="medium">
        <color rgb="FF53B3DD"/>
      </top>
      <bottom style="medium">
        <color indexed="64"/>
      </bottom>
      <diagonal/>
    </border>
    <border>
      <left style="medium">
        <color rgb="FF53B3DD"/>
      </left>
      <right/>
      <top style="medium">
        <color rgb="FF53B3DD"/>
      </top>
      <bottom style="medium">
        <color indexed="64"/>
      </bottom>
      <diagonal/>
    </border>
    <border>
      <left style="medium">
        <color rgb="FF53B3DD"/>
      </left>
      <right style="medium">
        <color indexed="64"/>
      </right>
      <top style="medium">
        <color rgb="FF53B3DD"/>
      </top>
      <bottom style="medium">
        <color indexed="64"/>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thin">
        <color indexed="64"/>
      </left>
      <right style="hair">
        <color indexed="64"/>
      </right>
      <top/>
      <bottom style="medium">
        <color indexed="64"/>
      </bottom>
      <diagonal/>
    </border>
    <border>
      <left style="thin">
        <color auto="1"/>
      </left>
      <right/>
      <top style="dotted">
        <color auto="1"/>
      </top>
      <bottom style="dotted">
        <color auto="1"/>
      </bottom>
      <diagonal/>
    </border>
    <border>
      <left/>
      <right style="medium">
        <color indexed="64"/>
      </right>
      <top style="dotted">
        <color auto="1"/>
      </top>
      <bottom style="dotted">
        <color auto="1"/>
      </bottom>
      <diagonal/>
    </border>
    <border>
      <left style="medium">
        <color rgb="FF2C6682"/>
      </left>
      <right/>
      <top style="thin">
        <color rgb="FF53B3DD"/>
      </top>
      <bottom style="hair">
        <color rgb="FF53B3DD"/>
      </bottom>
      <diagonal/>
    </border>
    <border>
      <left style="medium">
        <color rgb="FF2C6682"/>
      </left>
      <right/>
      <top style="thin">
        <color rgb="FF53B3DD"/>
      </top>
      <bottom style="thin">
        <color rgb="FF53B3DD"/>
      </bottom>
      <diagonal/>
    </border>
    <border>
      <left/>
      <right style="hair">
        <color rgb="FF53B3DD"/>
      </right>
      <top style="thin">
        <color rgb="FF53B3DD"/>
      </top>
      <bottom style="thin">
        <color rgb="FF53B3DD"/>
      </bottom>
      <diagonal/>
    </border>
    <border>
      <left style="medium">
        <color indexed="64"/>
      </left>
      <right/>
      <top style="medium">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right style="thin">
        <color indexed="64"/>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right style="hair">
        <color indexed="64"/>
      </right>
      <top style="thin">
        <color theme="0"/>
      </top>
      <bottom/>
      <diagonal/>
    </border>
    <border>
      <left/>
      <right style="hair">
        <color indexed="64"/>
      </right>
      <top/>
      <bottom/>
      <diagonal/>
    </border>
    <border>
      <left/>
      <right style="hair">
        <color indexed="64"/>
      </right>
      <top/>
      <bottom style="thin">
        <color auto="1"/>
      </bottom>
      <diagonal/>
    </border>
    <border>
      <left style="hair">
        <color indexed="64"/>
      </left>
      <right style="hair">
        <color indexed="64"/>
      </right>
      <top style="hair">
        <color indexed="64"/>
      </top>
      <bottom style="thin">
        <color indexed="64"/>
      </bottom>
      <diagonal/>
    </border>
    <border>
      <left/>
      <right style="hair">
        <color indexed="64"/>
      </right>
      <top style="thin">
        <color theme="0"/>
      </top>
      <bottom style="thin">
        <color theme="0"/>
      </bottom>
      <diagonal/>
    </border>
    <border>
      <left/>
      <right/>
      <top style="hair">
        <color indexed="64"/>
      </top>
      <bottom style="thin">
        <color indexed="64"/>
      </bottom>
      <diagonal/>
    </border>
    <border>
      <left style="thin">
        <color indexed="64"/>
      </left>
      <right/>
      <top style="thin">
        <color theme="0"/>
      </top>
      <bottom style="hair">
        <color indexed="64"/>
      </bottom>
      <diagonal/>
    </border>
    <border>
      <left/>
      <right/>
      <top style="thin">
        <color theme="0"/>
      </top>
      <bottom style="hair">
        <color indexed="64"/>
      </bottom>
      <diagonal/>
    </border>
    <border>
      <left/>
      <right style="hair">
        <color indexed="64"/>
      </right>
      <top style="thin">
        <color theme="0"/>
      </top>
      <bottom style="hair">
        <color indexed="64"/>
      </bottom>
      <diagonal/>
    </border>
    <border>
      <left style="hair">
        <color indexed="64"/>
      </left>
      <right style="thin">
        <color indexed="64"/>
      </right>
      <top style="hair">
        <color indexed="64"/>
      </top>
      <bottom style="thin">
        <color indexed="64"/>
      </bottom>
      <diagonal/>
    </border>
    <border>
      <left style="thin">
        <color theme="0"/>
      </left>
      <right style="thin">
        <color theme="0"/>
      </right>
      <top style="thin">
        <color indexed="64"/>
      </top>
      <bottom/>
      <diagonal/>
    </border>
    <border>
      <left style="thin">
        <color theme="0"/>
      </left>
      <right style="thin">
        <color indexed="64"/>
      </right>
      <top style="thin">
        <color indexed="64"/>
      </top>
      <bottom style="thin">
        <color theme="0"/>
      </bottom>
      <diagonal/>
    </border>
    <border>
      <left/>
      <right style="thin">
        <color indexed="64"/>
      </right>
      <top style="thin">
        <color theme="0"/>
      </top>
      <bottom/>
      <diagonal/>
    </border>
    <border>
      <left/>
      <right style="thin">
        <color indexed="64"/>
      </right>
      <top/>
      <bottom style="thin">
        <color theme="0"/>
      </bottom>
      <diagonal/>
    </border>
    <border>
      <left style="hair">
        <color indexed="64"/>
      </left>
      <right/>
      <top style="thin">
        <color theme="0"/>
      </top>
      <bottom/>
      <diagonal/>
    </border>
    <border>
      <left style="hair">
        <color indexed="64"/>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auto="1"/>
      </left>
      <right style="dashed">
        <color auto="1"/>
      </right>
      <top style="dashed">
        <color auto="1"/>
      </top>
      <bottom style="dashed">
        <color auto="1"/>
      </bottom>
      <diagonal/>
    </border>
    <border>
      <left style="hair">
        <color indexed="64"/>
      </left>
      <right style="hair">
        <color indexed="64"/>
      </right>
      <top style="thin">
        <color theme="0"/>
      </top>
      <bottom style="hair">
        <color indexed="64"/>
      </bottom>
      <diagonal/>
    </border>
    <border>
      <left style="hair">
        <color indexed="64"/>
      </left>
      <right style="thin">
        <color indexed="64"/>
      </right>
      <top style="thin">
        <color theme="0"/>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s>
  <cellStyleXfs count="81">
    <xf numFmtId="0" fontId="0" fillId="0" borderId="0"/>
    <xf numFmtId="43"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13" fillId="0" borderId="0"/>
    <xf numFmtId="9" fontId="13" fillId="0" borderId="0" applyFont="0" applyFill="0" applyBorder="0" applyAlignment="0" applyProtection="0"/>
    <xf numFmtId="0" fontId="17" fillId="0" borderId="0"/>
    <xf numFmtId="0" fontId="2" fillId="0" borderId="0"/>
    <xf numFmtId="0" fontId="13" fillId="0" borderId="0"/>
    <xf numFmtId="0" fontId="54" fillId="0" borderId="0"/>
    <xf numFmtId="0" fontId="2" fillId="20" borderId="98" applyNumberFormat="0" applyFont="0" applyAlignment="0" applyProtection="0"/>
    <xf numFmtId="0" fontId="13" fillId="0" borderId="0"/>
    <xf numFmtId="0" fontId="13" fillId="0" borderId="0"/>
    <xf numFmtId="43" fontId="13" fillId="0" borderId="0" applyFont="0" applyFill="0" applyBorder="0" applyAlignment="0" applyProtection="0"/>
    <xf numFmtId="0" fontId="2" fillId="0" borderId="0"/>
    <xf numFmtId="43" fontId="2" fillId="0" borderId="0" applyFont="0" applyFill="0" applyBorder="0" applyAlignment="0" applyProtection="0"/>
    <xf numFmtId="0" fontId="13" fillId="0" borderId="0"/>
    <xf numFmtId="0" fontId="2" fillId="0" borderId="0"/>
    <xf numFmtId="0" fontId="13" fillId="0" borderId="0"/>
    <xf numFmtId="43" fontId="2" fillId="0" borderId="0" applyFont="0" applyFill="0" applyBorder="0" applyAlignment="0" applyProtection="0"/>
    <xf numFmtId="9" fontId="2" fillId="0" borderId="0" applyFont="0" applyFill="0" applyBorder="0" applyAlignment="0" applyProtection="0"/>
    <xf numFmtId="0" fontId="131" fillId="0" borderId="0"/>
    <xf numFmtId="0" fontId="130" fillId="0" borderId="0" applyNumberFormat="0" applyFill="0" applyBorder="0" applyAlignment="0" applyProtection="0"/>
    <xf numFmtId="0" fontId="131" fillId="0" borderId="0"/>
    <xf numFmtId="0" fontId="133" fillId="0" borderId="0"/>
    <xf numFmtId="193" fontId="133" fillId="0" borderId="0" applyFont="0" applyFill="0" applyBorder="0" applyAlignment="0" applyProtection="0"/>
    <xf numFmtId="0" fontId="2" fillId="0" borderId="0"/>
    <xf numFmtId="193" fontId="2" fillId="0" borderId="0" applyFont="0" applyFill="0" applyBorder="0" applyAlignment="0" applyProtection="0"/>
    <xf numFmtId="9" fontId="2"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alignment horizontal="justify" vertical="top" wrapText="1"/>
    </xf>
    <xf numFmtId="0" fontId="134" fillId="0" borderId="0"/>
    <xf numFmtId="0" fontId="133" fillId="0" borderId="0"/>
    <xf numFmtId="9" fontId="133" fillId="0" borderId="0" applyFont="0" applyFill="0" applyBorder="0" applyAlignment="0" applyProtection="0"/>
    <xf numFmtId="193" fontId="13" fillId="0" borderId="0" applyFont="0" applyFill="0" applyBorder="0" applyAlignment="0" applyProtection="0"/>
    <xf numFmtId="0" fontId="2" fillId="0" borderId="0"/>
    <xf numFmtId="0" fontId="133" fillId="0" borderId="0"/>
    <xf numFmtId="0" fontId="2" fillId="0" borderId="0"/>
    <xf numFmtId="0" fontId="133" fillId="0" borderId="0"/>
    <xf numFmtId="0" fontId="2" fillId="0" borderId="0"/>
    <xf numFmtId="0" fontId="133" fillId="0" borderId="0"/>
    <xf numFmtId="9" fontId="13" fillId="0" borderId="0" applyFont="0" applyFill="0" applyBorder="0" applyAlignment="0" applyProtection="0"/>
    <xf numFmtId="9" fontId="2" fillId="0" borderId="0" applyFont="0" applyFill="0" applyBorder="0" applyAlignment="0" applyProtection="0"/>
    <xf numFmtId="0" fontId="13" fillId="0" borderId="0"/>
    <xf numFmtId="0" fontId="13" fillId="0" borderId="0"/>
    <xf numFmtId="0" fontId="2" fillId="0" borderId="0"/>
    <xf numFmtId="0" fontId="2" fillId="0" borderId="0"/>
    <xf numFmtId="0" fontId="2" fillId="0" borderId="0"/>
    <xf numFmtId="0" fontId="133" fillId="0" borderId="0"/>
    <xf numFmtId="0" fontId="2" fillId="0" borderId="0"/>
    <xf numFmtId="43" fontId="2" fillId="0" borderId="0" applyFont="0" applyFill="0" applyBorder="0" applyAlignment="0" applyProtection="0"/>
    <xf numFmtId="0" fontId="132" fillId="0" borderId="0"/>
    <xf numFmtId="9" fontId="2" fillId="0" borderId="0" applyFont="0" applyFill="0" applyBorder="0" applyAlignment="0" applyProtection="0"/>
    <xf numFmtId="0" fontId="2" fillId="0" borderId="0"/>
    <xf numFmtId="0" fontId="13" fillId="0" borderId="0"/>
    <xf numFmtId="192" fontId="133" fillId="0" borderId="0" applyFont="0" applyFill="0" applyBorder="0" applyAlignment="0" applyProtection="0"/>
    <xf numFmtId="0" fontId="133" fillId="0" borderId="0"/>
    <xf numFmtId="0" fontId="2" fillId="48" borderId="0" applyNumberFormat="0" applyBorder="0" applyAlignment="0" applyProtection="0"/>
    <xf numFmtId="0" fontId="13" fillId="0" borderId="0"/>
    <xf numFmtId="0" fontId="13" fillId="0" borderId="0"/>
    <xf numFmtId="164" fontId="2" fillId="0" borderId="0" applyFont="0" applyFill="0" applyBorder="0" applyAlignment="0" applyProtection="0"/>
    <xf numFmtId="0" fontId="13" fillId="0" borderId="0" applyFont="0" applyFill="0" applyBorder="0" applyAlignment="0" applyProtection="0"/>
    <xf numFmtId="0" fontId="13" fillId="0" borderId="0"/>
    <xf numFmtId="164" fontId="2" fillId="0" borderId="0" applyFont="0" applyFill="0" applyBorder="0" applyAlignment="0" applyProtection="0"/>
    <xf numFmtId="0" fontId="2" fillId="0" borderId="0"/>
    <xf numFmtId="0" fontId="1" fillId="0" borderId="0"/>
    <xf numFmtId="0" fontId="13" fillId="0" borderId="0"/>
    <xf numFmtId="164" fontId="13" fillId="0" borderId="0" applyFont="0" applyFill="0" applyBorder="0" applyAlignment="0" applyProtection="0"/>
    <xf numFmtId="0" fontId="1" fillId="0" borderId="0"/>
    <xf numFmtId="0" fontId="13" fillId="0" borderId="0"/>
    <xf numFmtId="0" fontId="1" fillId="0" borderId="0"/>
    <xf numFmtId="0" fontId="13" fillId="0" borderId="0"/>
    <xf numFmtId="0" fontId="13" fillId="0" borderId="0"/>
    <xf numFmtId="0" fontId="13" fillId="0" borderId="0"/>
  </cellStyleXfs>
  <cellXfs count="2015">
    <xf numFmtId="0" fontId="0" fillId="0" borderId="0" xfId="0"/>
    <xf numFmtId="17" fontId="0" fillId="0" borderId="0" xfId="0" applyNumberFormat="1"/>
    <xf numFmtId="0" fontId="3" fillId="0" borderId="11" xfId="0" applyFont="1" applyBorder="1" applyAlignment="1">
      <alignment horizontal="center"/>
    </xf>
    <xf numFmtId="0" fontId="6" fillId="0" borderId="0" xfId="0" applyFont="1"/>
    <xf numFmtId="0" fontId="0" fillId="0" borderId="0" xfId="0" applyAlignment="1">
      <alignment vertical="center"/>
    </xf>
    <xf numFmtId="0" fontId="0" fillId="0" borderId="0" xfId="0" applyAlignment="1">
      <alignment horizontal="center"/>
    </xf>
    <xf numFmtId="0" fontId="3" fillId="0" borderId="0" xfId="0" applyFont="1" applyAlignment="1">
      <alignment horizontal="center" vertical="center"/>
    </xf>
    <xf numFmtId="9" fontId="10" fillId="0" borderId="25" xfId="0" applyNumberFormat="1" applyFont="1" applyBorder="1" applyAlignment="1">
      <alignment horizontal="center" vertical="center"/>
    </xf>
    <xf numFmtId="0" fontId="3" fillId="4" borderId="25" xfId="0" applyFont="1" applyFill="1" applyBorder="1" applyAlignment="1">
      <alignment horizontal="center" vertical="center"/>
    </xf>
    <xf numFmtId="0" fontId="0" fillId="9" borderId="24" xfId="0" applyFill="1" applyBorder="1"/>
    <xf numFmtId="0" fontId="0" fillId="9" borderId="2" xfId="0" applyFill="1" applyBorder="1"/>
    <xf numFmtId="0" fontId="0" fillId="9" borderId="23" xfId="0" applyFill="1" applyBorder="1"/>
    <xf numFmtId="9" fontId="0" fillId="0" borderId="0" xfId="2" applyFont="1" applyFill="1" applyBorder="1" applyAlignment="1">
      <alignment horizontal="center"/>
    </xf>
    <xf numFmtId="0" fontId="3" fillId="0" borderId="0" xfId="0" applyFont="1" applyAlignment="1">
      <alignment vertical="center"/>
    </xf>
    <xf numFmtId="9" fontId="3" fillId="0" borderId="0" xfId="2" applyFont="1" applyFill="1" applyBorder="1" applyAlignment="1">
      <alignment horizontal="center" vertical="center"/>
    </xf>
    <xf numFmtId="0" fontId="3" fillId="0" borderId="0" xfId="0" applyFont="1"/>
    <xf numFmtId="0" fontId="5" fillId="0" borderId="0" xfId="0" applyFont="1"/>
    <xf numFmtId="0" fontId="3" fillId="4" borderId="11" xfId="0" applyFont="1" applyFill="1" applyBorder="1" applyAlignment="1">
      <alignment horizontal="center"/>
    </xf>
    <xf numFmtId="0" fontId="3" fillId="4" borderId="25" xfId="0" applyFont="1" applyFill="1" applyBorder="1" applyAlignment="1">
      <alignment horizontal="center"/>
    </xf>
    <xf numFmtId="0" fontId="7" fillId="0" borderId="8" xfId="0" applyFont="1" applyBorder="1"/>
    <xf numFmtId="0" fontId="11" fillId="0" borderId="12" xfId="0" applyFont="1" applyBorder="1" applyAlignment="1">
      <alignment horizontal="center"/>
    </xf>
    <xf numFmtId="0" fontId="7" fillId="0" borderId="1" xfId="0" applyFont="1" applyBorder="1" applyAlignment="1">
      <alignment horizontal="center"/>
    </xf>
    <xf numFmtId="0" fontId="7" fillId="0" borderId="22" xfId="0" applyFont="1" applyBorder="1" applyAlignment="1">
      <alignment horizontal="center"/>
    </xf>
    <xf numFmtId="0" fontId="7" fillId="0" borderId="17"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170" fontId="8" fillId="0" borderId="0" xfId="0" applyNumberFormat="1" applyFont="1"/>
    <xf numFmtId="0" fontId="8" fillId="0" borderId="0" xfId="0" applyFont="1" applyAlignment="1">
      <alignment horizontal="center"/>
    </xf>
    <xf numFmtId="166" fontId="8" fillId="0" borderId="0" xfId="2" applyNumberFormat="1" applyFont="1" applyAlignment="1">
      <alignment horizontal="center"/>
    </xf>
    <xf numFmtId="0" fontId="8" fillId="0" borderId="0" xfId="0" applyFont="1"/>
    <xf numFmtId="0" fontId="7" fillId="3" borderId="17" xfId="0" applyFont="1" applyFill="1" applyBorder="1" applyAlignment="1">
      <alignment horizontal="center"/>
    </xf>
    <xf numFmtId="170" fontId="8" fillId="3" borderId="0" xfId="0" applyNumberFormat="1" applyFont="1" applyFill="1"/>
    <xf numFmtId="17" fontId="0" fillId="3" borderId="20" xfId="0" applyNumberFormat="1" applyFill="1" applyBorder="1"/>
    <xf numFmtId="17" fontId="0" fillId="3" borderId="21" xfId="0" applyNumberFormat="1" applyFill="1" applyBorder="1"/>
    <xf numFmtId="17" fontId="7" fillId="0" borderId="5" xfId="0" applyNumberFormat="1" applyFont="1" applyBorder="1" applyAlignment="1">
      <alignment horizontal="center"/>
    </xf>
    <xf numFmtId="0" fontId="3" fillId="0" borderId="34" xfId="0" applyFont="1" applyBorder="1" applyAlignment="1">
      <alignment horizontal="center"/>
    </xf>
    <xf numFmtId="0" fontId="0" fillId="4" borderId="0" xfId="0" applyFill="1" applyAlignment="1">
      <alignment vertical="center"/>
    </xf>
    <xf numFmtId="0" fontId="0" fillId="0" borderId="0" xfId="0" applyAlignment="1">
      <alignment horizontal="center" vertical="center"/>
    </xf>
    <xf numFmtId="0" fontId="0" fillId="5" borderId="0" xfId="0" applyFill="1" applyAlignment="1">
      <alignment vertical="center"/>
    </xf>
    <xf numFmtId="0" fontId="0" fillId="0" borderId="25" xfId="0" applyBorder="1"/>
    <xf numFmtId="170" fontId="0" fillId="0" borderId="0" xfId="0" applyNumberFormat="1"/>
    <xf numFmtId="168" fontId="0" fillId="0" borderId="0" xfId="0" applyNumberFormat="1"/>
    <xf numFmtId="168" fontId="7" fillId="0" borderId="8" xfId="0" applyNumberFormat="1" applyFont="1" applyBorder="1"/>
    <xf numFmtId="168" fontId="7" fillId="0" borderId="22" xfId="0" applyNumberFormat="1" applyFont="1" applyBorder="1" applyAlignment="1">
      <alignment horizontal="center"/>
    </xf>
    <xf numFmtId="165" fontId="0" fillId="3" borderId="0" xfId="1" applyNumberFormat="1" applyFont="1" applyFill="1"/>
    <xf numFmtId="0" fontId="19" fillId="15" borderId="51" xfId="0" applyFont="1" applyFill="1" applyBorder="1" applyAlignment="1">
      <alignment horizontal="center" vertical="center" wrapText="1"/>
    </xf>
    <xf numFmtId="0" fontId="26" fillId="0" borderId="0" xfId="0" applyFont="1" applyAlignment="1">
      <alignment vertical="center"/>
    </xf>
    <xf numFmtId="0" fontId="27" fillId="13" borderId="56" xfId="0" applyFont="1" applyFill="1" applyBorder="1" applyAlignment="1">
      <alignment horizontal="left" vertical="center"/>
    </xf>
    <xf numFmtId="0" fontId="0" fillId="0" borderId="0" xfId="0" applyAlignment="1">
      <alignment wrapText="1"/>
    </xf>
    <xf numFmtId="0" fontId="19" fillId="15" borderId="52" xfId="0" applyFont="1" applyFill="1" applyBorder="1" applyAlignment="1">
      <alignment horizontal="center" vertical="center" wrapText="1"/>
    </xf>
    <xf numFmtId="0" fontId="19" fillId="13" borderId="57" xfId="0" applyFont="1" applyFill="1" applyBorder="1" applyAlignment="1">
      <alignment horizontal="center" vertical="center" wrapText="1"/>
    </xf>
    <xf numFmtId="0" fontId="19" fillId="13" borderId="58" xfId="0" applyFont="1" applyFill="1" applyBorder="1" applyAlignment="1">
      <alignment horizontal="center" vertical="center" wrapText="1"/>
    </xf>
    <xf numFmtId="0" fontId="41" fillId="0" borderId="0" xfId="0" applyFont="1"/>
    <xf numFmtId="0" fontId="41" fillId="0" borderId="0" xfId="0" applyFont="1" applyAlignment="1">
      <alignment horizontal="left" vertical="top"/>
    </xf>
    <xf numFmtId="0" fontId="42" fillId="0" borderId="0" xfId="0" applyFont="1" applyAlignment="1">
      <alignment horizontal="left" vertical="top" wrapText="1"/>
    </xf>
    <xf numFmtId="0" fontId="42" fillId="0" borderId="0" xfId="0" applyFont="1" applyAlignment="1">
      <alignment horizontal="left" vertical="top"/>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horizontal="center" vertical="center"/>
    </xf>
    <xf numFmtId="0" fontId="46" fillId="0" borderId="0" xfId="0" applyFont="1" applyAlignment="1">
      <alignment vertical="center"/>
    </xf>
    <xf numFmtId="0" fontId="43" fillId="0" borderId="0" xfId="0" applyFont="1" applyAlignment="1">
      <alignment horizontal="center" vertical="center"/>
    </xf>
    <xf numFmtId="0" fontId="47" fillId="19" borderId="55" xfId="0" applyFont="1" applyFill="1" applyBorder="1" applyAlignment="1">
      <alignment horizontal="center" vertical="center" wrapText="1"/>
    </xf>
    <xf numFmtId="168" fontId="47" fillId="19" borderId="55" xfId="0" applyNumberFormat="1" applyFont="1" applyFill="1" applyBorder="1" applyAlignment="1">
      <alignment horizontal="center" vertical="center" wrapText="1"/>
    </xf>
    <xf numFmtId="0" fontId="44" fillId="0" borderId="0" xfId="0" applyFont="1"/>
    <xf numFmtId="0" fontId="21" fillId="17" borderId="0" xfId="0" applyFont="1" applyFill="1" applyAlignment="1">
      <alignment horizontal="center" vertical="center"/>
    </xf>
    <xf numFmtId="15" fontId="21" fillId="17" borderId="0" xfId="0" applyNumberFormat="1" applyFont="1" applyFill="1" applyAlignment="1">
      <alignment horizontal="center" vertical="center"/>
    </xf>
    <xf numFmtId="0" fontId="25" fillId="15" borderId="31" xfId="0" applyFont="1" applyFill="1" applyBorder="1" applyAlignment="1">
      <alignment horizontal="center" vertical="center"/>
    </xf>
    <xf numFmtId="17" fontId="50" fillId="0" borderId="28" xfId="0" applyNumberFormat="1" applyFont="1" applyBorder="1" applyAlignment="1">
      <alignment horizontal="center" textRotation="90"/>
    </xf>
    <xf numFmtId="17" fontId="50" fillId="0" borderId="38" xfId="0" applyNumberFormat="1" applyFont="1" applyBorder="1" applyAlignment="1">
      <alignment horizontal="center" textRotation="90"/>
    </xf>
    <xf numFmtId="0" fontId="19" fillId="15" borderId="31" xfId="0" applyFont="1" applyFill="1" applyBorder="1" applyAlignment="1">
      <alignment horizontal="right" vertical="center"/>
    </xf>
    <xf numFmtId="0" fontId="51" fillId="0" borderId="28" xfId="0" applyFont="1" applyBorder="1" applyAlignment="1">
      <alignment horizontal="center" vertical="center"/>
    </xf>
    <xf numFmtId="0" fontId="19" fillId="15" borderId="96" xfId="0" applyFont="1" applyFill="1" applyBorder="1" applyAlignment="1">
      <alignment horizontal="right" vertical="center"/>
    </xf>
    <xf numFmtId="0" fontId="51" fillId="0" borderId="41" xfId="0" applyFont="1" applyBorder="1" applyAlignment="1">
      <alignment horizontal="center" vertical="center"/>
    </xf>
    <xf numFmtId="0" fontId="19" fillId="15" borderId="100" xfId="0" applyFont="1" applyFill="1" applyBorder="1" applyAlignment="1">
      <alignment horizontal="right" vertical="center"/>
    </xf>
    <xf numFmtId="0" fontId="51" fillId="0" borderId="101" xfId="0" applyFont="1" applyBorder="1" applyAlignment="1">
      <alignment horizontal="center" vertical="center"/>
    </xf>
    <xf numFmtId="0" fontId="40" fillId="0" borderId="0" xfId="0" applyFont="1"/>
    <xf numFmtId="1" fontId="40" fillId="0" borderId="103" xfId="0" applyNumberFormat="1" applyFont="1" applyBorder="1" applyAlignment="1">
      <alignment horizontal="center" vertical="center"/>
    </xf>
    <xf numFmtId="0" fontId="19" fillId="15" borderId="107" xfId="0" applyFont="1" applyFill="1" applyBorder="1" applyAlignment="1">
      <alignment horizontal="center" vertical="center" wrapText="1"/>
    </xf>
    <xf numFmtId="15" fontId="55" fillId="3" borderId="98" xfId="10" applyNumberFormat="1" applyFont="1" applyFill="1" applyAlignment="1" applyProtection="1">
      <alignment horizontal="center" vertical="center"/>
      <protection locked="0"/>
    </xf>
    <xf numFmtId="0" fontId="55" fillId="3" borderId="98" xfId="10" applyFont="1" applyFill="1" applyAlignment="1" applyProtection="1">
      <alignment vertical="center" shrinkToFit="1"/>
      <protection locked="0"/>
    </xf>
    <xf numFmtId="175" fontId="56" fillId="3" borderId="98" xfId="10" applyNumberFormat="1" applyFont="1" applyFill="1" applyAlignment="1" applyProtection="1">
      <alignment horizontal="right" vertical="center"/>
      <protection locked="0"/>
    </xf>
    <xf numFmtId="0" fontId="55" fillId="3" borderId="98" xfId="10" applyFont="1" applyFill="1" applyAlignment="1" applyProtection="1">
      <alignment horizontal="center" vertical="center"/>
      <protection locked="0"/>
    </xf>
    <xf numFmtId="15" fontId="55" fillId="3" borderId="112" xfId="10" applyNumberFormat="1" applyFont="1" applyFill="1" applyBorder="1" applyAlignment="1" applyProtection="1">
      <alignment horizontal="center" vertical="center"/>
      <protection locked="0"/>
    </xf>
    <xf numFmtId="0" fontId="55" fillId="3" borderId="112" xfId="10" applyFont="1" applyFill="1" applyBorder="1" applyAlignment="1" applyProtection="1">
      <alignment vertical="center" shrinkToFit="1"/>
      <protection locked="0"/>
    </xf>
    <xf numFmtId="176" fontId="55" fillId="3" borderId="112" xfId="10" applyNumberFormat="1" applyFont="1" applyFill="1" applyBorder="1" applyAlignment="1" applyProtection="1">
      <alignment horizontal="right" vertical="center"/>
      <protection locked="0"/>
    </xf>
    <xf numFmtId="0" fontId="55" fillId="3" borderId="112" xfId="10" applyFont="1" applyFill="1" applyBorder="1" applyAlignment="1" applyProtection="1">
      <alignment horizontal="center" vertical="center"/>
      <protection locked="0"/>
    </xf>
    <xf numFmtId="0" fontId="57" fillId="22" borderId="113" xfId="9" applyFont="1" applyFill="1" applyBorder="1" applyAlignment="1">
      <alignment horizontal="center" vertical="center"/>
    </xf>
    <xf numFmtId="0" fontId="57" fillId="22" borderId="114" xfId="9" applyFont="1" applyFill="1" applyBorder="1" applyAlignment="1">
      <alignment horizontal="center" vertical="center" wrapText="1"/>
    </xf>
    <xf numFmtId="0" fontId="57" fillId="22" borderId="114" xfId="9" applyFont="1" applyFill="1" applyBorder="1" applyAlignment="1">
      <alignment horizontal="center" vertical="center"/>
    </xf>
    <xf numFmtId="0" fontId="57" fillId="22" borderId="115" xfId="9" applyFont="1" applyFill="1" applyBorder="1" applyAlignment="1">
      <alignment horizontal="center" vertical="center" wrapText="1"/>
    </xf>
    <xf numFmtId="0" fontId="55" fillId="3" borderId="116" xfId="10" applyFont="1" applyFill="1" applyBorder="1" applyAlignment="1" applyProtection="1">
      <alignment horizontal="center" vertical="center"/>
      <protection locked="0"/>
    </xf>
    <xf numFmtId="175" fontId="56" fillId="3" borderId="117" xfId="10" applyNumberFormat="1" applyFont="1" applyFill="1" applyBorder="1" applyAlignment="1" applyProtection="1">
      <alignment horizontal="right" vertical="center"/>
      <protection locked="0"/>
    </xf>
    <xf numFmtId="0" fontId="55" fillId="3" borderId="118" xfId="10" applyFont="1" applyFill="1" applyBorder="1" applyAlignment="1" applyProtection="1">
      <alignment horizontal="center" vertical="center"/>
      <protection locked="0"/>
    </xf>
    <xf numFmtId="176" fontId="55" fillId="3" borderId="119" xfId="10" applyNumberFormat="1" applyFont="1" applyFill="1" applyBorder="1" applyAlignment="1" applyProtection="1">
      <alignment horizontal="right" vertical="center"/>
      <protection locked="0"/>
    </xf>
    <xf numFmtId="0" fontId="55" fillId="3" borderId="120" xfId="10" applyFont="1" applyFill="1" applyBorder="1" applyAlignment="1" applyProtection="1">
      <alignment horizontal="center" vertical="center"/>
      <protection locked="0"/>
    </xf>
    <xf numFmtId="0" fontId="55" fillId="3" borderId="121" xfId="10" applyFont="1" applyFill="1" applyBorder="1" applyAlignment="1" applyProtection="1">
      <alignment horizontal="center" vertical="center"/>
      <protection locked="0"/>
    </xf>
    <xf numFmtId="15" fontId="55" fillId="3" borderId="120" xfId="10" applyNumberFormat="1" applyFont="1" applyFill="1" applyBorder="1" applyAlignment="1" applyProtection="1">
      <alignment horizontal="center" vertical="center"/>
      <protection locked="0"/>
    </xf>
    <xf numFmtId="175" fontId="56" fillId="3" borderId="117" xfId="10" applyNumberFormat="1" applyFont="1" applyFill="1" applyBorder="1" applyAlignment="1" applyProtection="1">
      <alignment horizontal="center" vertical="center"/>
      <protection locked="0"/>
    </xf>
    <xf numFmtId="0" fontId="55" fillId="3" borderId="116" xfId="10" quotePrefix="1" applyFont="1" applyFill="1" applyBorder="1" applyAlignment="1" applyProtection="1">
      <alignment horizontal="center" vertical="center"/>
      <protection locked="0"/>
    </xf>
    <xf numFmtId="175" fontId="56" fillId="3" borderId="98" xfId="10" quotePrefix="1" applyNumberFormat="1" applyFont="1" applyFill="1" applyAlignment="1" applyProtection="1">
      <alignment horizontal="right" vertical="center"/>
      <protection locked="0"/>
    </xf>
    <xf numFmtId="0" fontId="55" fillId="3" borderId="98" xfId="10" quotePrefix="1" applyFont="1" applyFill="1" applyAlignment="1" applyProtection="1">
      <alignment horizontal="center" vertical="center"/>
      <protection locked="0"/>
    </xf>
    <xf numFmtId="0" fontId="55" fillId="3" borderId="120" xfId="10" quotePrefix="1" applyFont="1" applyFill="1" applyBorder="1" applyAlignment="1" applyProtection="1">
      <alignment horizontal="center" vertical="center"/>
      <protection locked="0"/>
    </xf>
    <xf numFmtId="175" fontId="56" fillId="3" borderId="117" xfId="10" quotePrefix="1" applyNumberFormat="1" applyFont="1" applyFill="1" applyBorder="1" applyAlignment="1" applyProtection="1">
      <alignment horizontal="right" vertical="center"/>
      <protection locked="0"/>
    </xf>
    <xf numFmtId="0" fontId="0" fillId="0" borderId="35" xfId="0" quotePrefix="1" applyBorder="1" applyAlignment="1">
      <alignment horizontal="center" vertical="center"/>
    </xf>
    <xf numFmtId="15" fontId="0" fillId="0" borderId="0" xfId="0" applyNumberFormat="1"/>
    <xf numFmtId="0" fontId="45" fillId="13" borderId="55" xfId="0" quotePrefix="1" applyFont="1" applyFill="1" applyBorder="1" applyAlignment="1">
      <alignment horizontal="center" vertical="center" wrapText="1"/>
    </xf>
    <xf numFmtId="168" fontId="47" fillId="19" borderId="16" xfId="0" applyNumberFormat="1" applyFont="1" applyFill="1" applyBorder="1" applyAlignment="1">
      <alignment horizontal="center" vertical="center" wrapText="1"/>
    </xf>
    <xf numFmtId="0" fontId="45" fillId="13" borderId="55" xfId="0" applyFont="1" applyFill="1" applyBorder="1" applyAlignment="1">
      <alignment horizontal="center" vertical="center" wrapText="1"/>
    </xf>
    <xf numFmtId="0" fontId="0" fillId="0" borderId="16" xfId="0" applyBorder="1" applyAlignment="1">
      <alignment horizontal="center" vertical="center"/>
    </xf>
    <xf numFmtId="1" fontId="58" fillId="19" borderId="16" xfId="0" applyNumberFormat="1" applyFont="1" applyFill="1" applyBorder="1" applyAlignment="1">
      <alignment horizontal="center" vertical="center" wrapText="1"/>
    </xf>
    <xf numFmtId="0" fontId="19" fillId="13" borderId="0" xfId="0" applyFont="1" applyFill="1" applyAlignment="1">
      <alignment horizontal="center" vertical="center" wrapText="1"/>
    </xf>
    <xf numFmtId="167" fontId="24" fillId="12" borderId="66" xfId="0" applyNumberFormat="1" applyFont="1" applyFill="1" applyBorder="1" applyAlignment="1">
      <alignment horizontal="center" vertical="center" wrapText="1"/>
    </xf>
    <xf numFmtId="167" fontId="60" fillId="12" borderId="66" xfId="0" applyNumberFormat="1" applyFont="1" applyFill="1" applyBorder="1" applyAlignment="1">
      <alignment horizontal="center" vertical="center" wrapText="1"/>
    </xf>
    <xf numFmtId="0" fontId="23" fillId="12" borderId="138" xfId="0" applyFont="1" applyFill="1" applyBorder="1" applyAlignment="1">
      <alignment horizontal="left" vertical="center" wrapText="1"/>
    </xf>
    <xf numFmtId="1" fontId="23" fillId="12" borderId="138" xfId="0" applyNumberFormat="1" applyFont="1" applyFill="1" applyBorder="1" applyAlignment="1">
      <alignment horizontal="center" vertical="center" wrapText="1"/>
    </xf>
    <xf numFmtId="0" fontId="23" fillId="12" borderId="138" xfId="0" quotePrefix="1" applyFont="1" applyFill="1" applyBorder="1" applyAlignment="1">
      <alignment horizontal="center" vertical="center" wrapText="1"/>
    </xf>
    <xf numFmtId="1" fontId="8" fillId="0" borderId="0" xfId="0" applyNumberFormat="1" applyFont="1"/>
    <xf numFmtId="0" fontId="19" fillId="13" borderId="139" xfId="0" applyFont="1" applyFill="1" applyBorder="1" applyAlignment="1">
      <alignment horizontal="center" vertical="center" wrapText="1"/>
    </xf>
    <xf numFmtId="0" fontId="19" fillId="13" borderId="140" xfId="0" applyFont="1" applyFill="1" applyBorder="1" applyAlignment="1">
      <alignment horizontal="center" vertical="center" wrapText="1"/>
    </xf>
    <xf numFmtId="0" fontId="23" fillId="12" borderId="141" xfId="0" quotePrefix="1" applyFont="1" applyFill="1" applyBorder="1" applyAlignment="1">
      <alignment horizontal="center" vertical="center" wrapText="1"/>
    </xf>
    <xf numFmtId="174" fontId="23" fillId="12" borderId="142" xfId="0" applyNumberFormat="1" applyFont="1" applyFill="1" applyBorder="1" applyAlignment="1">
      <alignment horizontal="center" vertical="center" wrapText="1"/>
    </xf>
    <xf numFmtId="0" fontId="22" fillId="12" borderId="143" xfId="0" quotePrefix="1" applyFont="1" applyFill="1" applyBorder="1" applyAlignment="1">
      <alignment horizontal="center" vertical="center" wrapText="1"/>
    </xf>
    <xf numFmtId="174" fontId="22" fillId="12" borderId="133" xfId="0" applyNumberFormat="1" applyFont="1" applyFill="1" applyBorder="1" applyAlignment="1">
      <alignment horizontal="center" vertical="center" wrapText="1"/>
    </xf>
    <xf numFmtId="0" fontId="38" fillId="25" borderId="129" xfId="0" applyFont="1" applyFill="1" applyBorder="1" applyAlignment="1">
      <alignment horizontal="centerContinuous" vertical="center" wrapText="1"/>
    </xf>
    <xf numFmtId="0" fontId="38" fillId="25" borderId="130" xfId="0" applyFont="1" applyFill="1" applyBorder="1" applyAlignment="1">
      <alignment horizontal="centerContinuous" vertical="center" wrapText="1"/>
    </xf>
    <xf numFmtId="0" fontId="38" fillId="25" borderId="131" xfId="0" applyFont="1" applyFill="1" applyBorder="1" applyAlignment="1">
      <alignment horizontal="centerContinuous" vertical="center" wrapText="1"/>
    </xf>
    <xf numFmtId="0" fontId="72" fillId="13" borderId="78" xfId="0" applyFont="1" applyFill="1" applyBorder="1" applyAlignment="1">
      <alignment horizontal="center" vertical="center" wrapText="1"/>
    </xf>
    <xf numFmtId="0" fontId="72" fillId="13" borderId="245" xfId="0" applyFont="1" applyFill="1" applyBorder="1" applyAlignment="1">
      <alignment horizontal="center" vertical="center" wrapText="1"/>
    </xf>
    <xf numFmtId="0" fontId="72" fillId="13" borderId="246" xfId="0" applyFont="1" applyFill="1" applyBorder="1" applyAlignment="1">
      <alignment horizontal="center" vertical="center" wrapText="1"/>
    </xf>
    <xf numFmtId="0" fontId="72" fillId="13" borderId="93" xfId="0" applyFont="1" applyFill="1" applyBorder="1" applyAlignment="1">
      <alignment horizontal="center" vertical="center" wrapText="1"/>
    </xf>
    <xf numFmtId="0" fontId="39" fillId="31" borderId="260" xfId="0" applyFont="1" applyFill="1" applyBorder="1" applyAlignment="1">
      <alignment horizontal="center" vertical="center"/>
    </xf>
    <xf numFmtId="165" fontId="39" fillId="31" borderId="261" xfId="0" applyNumberFormat="1" applyFont="1" applyFill="1" applyBorder="1" applyAlignment="1">
      <alignment vertical="center"/>
    </xf>
    <xf numFmtId="0" fontId="61" fillId="26" borderId="300" xfId="0" applyFont="1" applyFill="1" applyBorder="1" applyAlignment="1">
      <alignment horizontal="centerContinuous" vertical="center"/>
    </xf>
    <xf numFmtId="0" fontId="61" fillId="26" borderId="278" xfId="0" applyFont="1" applyFill="1" applyBorder="1" applyAlignment="1">
      <alignment horizontal="centerContinuous" vertical="center"/>
    </xf>
    <xf numFmtId="0" fontId="61" fillId="26" borderId="279" xfId="0" applyFont="1" applyFill="1" applyBorder="1" applyAlignment="1">
      <alignment horizontal="centerContinuous" vertical="center"/>
    </xf>
    <xf numFmtId="0" fontId="61" fillId="0" borderId="280" xfId="0" applyFont="1" applyBorder="1" applyAlignment="1" applyProtection="1">
      <alignment horizontal="center" vertical="center"/>
      <protection locked="0"/>
    </xf>
    <xf numFmtId="0" fontId="61" fillId="2" borderId="281" xfId="0" applyFont="1" applyFill="1" applyBorder="1" applyAlignment="1">
      <alignment horizontal="center" vertical="center"/>
    </xf>
    <xf numFmtId="38" fontId="61" fillId="0" borderId="280" xfId="0" applyNumberFormat="1" applyFont="1" applyBorder="1" applyAlignment="1" applyProtection="1">
      <alignment horizontal="center" vertical="center"/>
      <protection locked="0"/>
    </xf>
    <xf numFmtId="10" fontId="61" fillId="2" borderId="281" xfId="2" applyNumberFormat="1" applyFont="1" applyFill="1" applyBorder="1" applyAlignment="1">
      <alignment horizontal="center" vertical="center"/>
    </xf>
    <xf numFmtId="38" fontId="61" fillId="0" borderId="301" xfId="0" applyNumberFormat="1" applyFont="1" applyBorder="1" applyAlignment="1">
      <alignment horizontal="center" vertical="center"/>
    </xf>
    <xf numFmtId="38" fontId="61" fillId="2" borderId="280" xfId="0" applyNumberFormat="1" applyFont="1" applyFill="1" applyBorder="1" applyAlignment="1">
      <alignment horizontal="center" vertical="center"/>
    </xf>
    <xf numFmtId="0" fontId="81" fillId="26" borderId="303" xfId="0" applyFont="1" applyFill="1" applyBorder="1" applyAlignment="1">
      <alignment horizontal="centerContinuous" vertical="center"/>
    </xf>
    <xf numFmtId="0" fontId="81" fillId="26" borderId="304" xfId="0" applyFont="1" applyFill="1" applyBorder="1" applyAlignment="1">
      <alignment horizontal="centerContinuous" vertical="center"/>
    </xf>
    <xf numFmtId="0" fontId="80" fillId="26" borderId="328" xfId="0" applyFont="1" applyFill="1" applyBorder="1" applyAlignment="1">
      <alignment horizontal="centerContinuous" vertical="center"/>
    </xf>
    <xf numFmtId="0" fontId="61" fillId="26" borderId="277" xfId="0" applyFont="1" applyFill="1" applyBorder="1" applyAlignment="1">
      <alignment horizontal="centerContinuous" vertical="center"/>
    </xf>
    <xf numFmtId="38" fontId="61" fillId="0" borderId="282" xfId="0" applyNumberFormat="1" applyFont="1" applyBorder="1" applyAlignment="1" applyProtection="1">
      <alignment horizontal="center" vertical="center"/>
      <protection locked="0"/>
    </xf>
    <xf numFmtId="0" fontId="75" fillId="36" borderId="179" xfId="0" applyFont="1" applyFill="1" applyBorder="1" applyAlignment="1">
      <alignment horizontal="centerContinuous" vertical="center"/>
    </xf>
    <xf numFmtId="0" fontId="75" fillId="36" borderId="167" xfId="0" applyFont="1" applyFill="1" applyBorder="1" applyAlignment="1">
      <alignment horizontal="centerContinuous" vertical="center"/>
    </xf>
    <xf numFmtId="0" fontId="75" fillId="36" borderId="153" xfId="0" applyFont="1" applyFill="1" applyBorder="1" applyAlignment="1">
      <alignment horizontal="centerContinuous" vertical="center"/>
    </xf>
    <xf numFmtId="0" fontId="92" fillId="0" borderId="0" xfId="4" applyFont="1"/>
    <xf numFmtId="0" fontId="96" fillId="0" borderId="0" xfId="4" applyFont="1"/>
    <xf numFmtId="0" fontId="94" fillId="10" borderId="332" xfId="4" applyFont="1" applyFill="1" applyBorder="1" applyAlignment="1">
      <alignment vertical="center"/>
    </xf>
    <xf numFmtId="0" fontId="97" fillId="0" borderId="0" xfId="4" applyFont="1"/>
    <xf numFmtId="166" fontId="92" fillId="0" borderId="0" xfId="4" applyNumberFormat="1" applyFont="1"/>
    <xf numFmtId="10" fontId="92" fillId="0" borderId="0" xfId="4" applyNumberFormat="1" applyFont="1"/>
    <xf numFmtId="166" fontId="92" fillId="0" borderId="0" xfId="5" applyNumberFormat="1" applyFont="1" applyProtection="1"/>
    <xf numFmtId="0" fontId="92" fillId="0" borderId="0" xfId="4" applyFont="1" applyAlignment="1">
      <alignment horizontal="center" vertical="center"/>
    </xf>
    <xf numFmtId="0" fontId="92" fillId="12" borderId="0" xfId="4" applyFont="1" applyFill="1"/>
    <xf numFmtId="0" fontId="92" fillId="0" borderId="0" xfId="4" applyFont="1" applyAlignment="1">
      <alignment vertical="center"/>
    </xf>
    <xf numFmtId="0" fontId="96" fillId="12" borderId="0" xfId="4" applyFont="1" applyFill="1" applyAlignment="1">
      <alignment vertical="center" wrapText="1"/>
    </xf>
    <xf numFmtId="0" fontId="96" fillId="12" borderId="0" xfId="4" applyFont="1" applyFill="1" applyAlignment="1">
      <alignment horizontal="left" vertical="center" wrapText="1"/>
    </xf>
    <xf numFmtId="0" fontId="96" fillId="0" borderId="0" xfId="11" applyFont="1" applyAlignment="1">
      <alignment vertical="center" wrapText="1"/>
    </xf>
    <xf numFmtId="0" fontId="92" fillId="0" borderId="0" xfId="4" applyFont="1" applyAlignment="1">
      <alignment vertical="center" wrapText="1"/>
    </xf>
    <xf numFmtId="0" fontId="96" fillId="0" borderId="0" xfId="11" applyFont="1" applyAlignment="1">
      <alignment horizontal="left" vertical="center" wrapText="1"/>
    </xf>
    <xf numFmtId="0" fontId="14" fillId="12" borderId="46" xfId="11" applyFont="1" applyFill="1" applyBorder="1" applyAlignment="1">
      <alignment horizontal="center" vertical="center"/>
    </xf>
    <xf numFmtId="0" fontId="92" fillId="12" borderId="45" xfId="4" applyFont="1" applyFill="1" applyBorder="1"/>
    <xf numFmtId="0" fontId="92" fillId="12" borderId="334" xfId="4" applyFont="1" applyFill="1" applyBorder="1"/>
    <xf numFmtId="0" fontId="97" fillId="2" borderId="338" xfId="4" applyFont="1" applyFill="1" applyBorder="1" applyAlignment="1">
      <alignment horizontal="center" vertical="top"/>
    </xf>
    <xf numFmtId="0" fontId="75" fillId="25" borderId="357" xfId="0" applyFont="1" applyFill="1" applyBorder="1" applyAlignment="1">
      <alignment horizontal="centerContinuous" vertical="center"/>
    </xf>
    <xf numFmtId="0" fontId="39" fillId="31" borderId="359" xfId="0" applyFont="1" applyFill="1" applyBorder="1" applyAlignment="1">
      <alignment horizontal="center" vertical="center"/>
    </xf>
    <xf numFmtId="0" fontId="47" fillId="19" borderId="55" xfId="0" applyFont="1" applyFill="1" applyBorder="1" applyAlignment="1">
      <alignment horizontal="left" vertical="center" wrapText="1"/>
    </xf>
    <xf numFmtId="0" fontId="0" fillId="9" borderId="59" xfId="0" applyFill="1" applyBorder="1"/>
    <xf numFmtId="0" fontId="0" fillId="9" borderId="60" xfId="0" applyFill="1" applyBorder="1"/>
    <xf numFmtId="0" fontId="75" fillId="25" borderId="0" xfId="0" applyFont="1" applyFill="1" applyAlignment="1">
      <alignment horizontal="centerContinuous" vertical="center"/>
    </xf>
    <xf numFmtId="15" fontId="0" fillId="0" borderId="203" xfId="0" applyNumberFormat="1" applyBorder="1" applyAlignment="1">
      <alignment horizontal="center"/>
    </xf>
    <xf numFmtId="15" fontId="0" fillId="0" borderId="342" xfId="0" applyNumberFormat="1" applyBorder="1" applyAlignment="1">
      <alignment horizontal="center"/>
    </xf>
    <xf numFmtId="0" fontId="48" fillId="0" borderId="91" xfId="0" applyFont="1" applyBorder="1" applyAlignment="1">
      <alignment horizontal="center"/>
    </xf>
    <xf numFmtId="0" fontId="48" fillId="0" borderId="97" xfId="0" applyFont="1" applyBorder="1" applyAlignment="1">
      <alignment horizontal="center"/>
    </xf>
    <xf numFmtId="15" fontId="0" fillId="0" borderId="46" xfId="0" applyNumberFormat="1" applyBorder="1" applyAlignment="1">
      <alignment horizontal="center"/>
    </xf>
    <xf numFmtId="15" fontId="0" fillId="0" borderId="0" xfId="0" applyNumberFormat="1" applyAlignment="1">
      <alignment horizontal="center"/>
    </xf>
    <xf numFmtId="0" fontId="0" fillId="0" borderId="203" xfId="0" applyBorder="1" applyAlignment="1">
      <alignment horizontal="center"/>
    </xf>
    <xf numFmtId="15" fontId="0" fillId="0" borderId="42" xfId="0" applyNumberFormat="1" applyBorder="1" applyAlignment="1">
      <alignment horizontal="center"/>
    </xf>
    <xf numFmtId="0" fontId="0" fillId="0" borderId="340" xfId="0" applyBorder="1" applyAlignment="1">
      <alignment horizontal="center"/>
    </xf>
    <xf numFmtId="15" fontId="0" fillId="0" borderId="340" xfId="0" applyNumberFormat="1" applyBorder="1" applyAlignment="1">
      <alignment horizontal="center"/>
    </xf>
    <xf numFmtId="0" fontId="34" fillId="13" borderId="203" xfId="0" applyFont="1" applyFill="1" applyBorder="1" applyAlignment="1">
      <alignment horizontal="center" vertical="center" wrapText="1"/>
    </xf>
    <xf numFmtId="0" fontId="34" fillId="13" borderId="397" xfId="0" applyFont="1" applyFill="1" applyBorder="1" applyAlignment="1">
      <alignment horizontal="center" vertical="center" wrapText="1"/>
    </xf>
    <xf numFmtId="38" fontId="29" fillId="2" borderId="402" xfId="0" applyNumberFormat="1" applyFont="1" applyFill="1" applyBorder="1" applyAlignment="1" applyProtection="1">
      <alignment horizontal="center" vertical="center"/>
      <protection locked="0"/>
    </xf>
    <xf numFmtId="0" fontId="61" fillId="26" borderId="405" xfId="0" quotePrefix="1" applyFont="1" applyFill="1" applyBorder="1" applyAlignment="1">
      <alignment horizontal="center" vertical="center" wrapText="1"/>
    </xf>
    <xf numFmtId="0" fontId="61" fillId="26" borderId="406" xfId="0" quotePrefix="1" applyFont="1" applyFill="1" applyBorder="1" applyAlignment="1">
      <alignment horizontal="center" vertical="center" wrapText="1"/>
    </xf>
    <xf numFmtId="0" fontId="61" fillId="26" borderId="407" xfId="0" quotePrefix="1" applyFont="1" applyFill="1" applyBorder="1" applyAlignment="1">
      <alignment horizontal="center" vertical="center" wrapText="1"/>
    </xf>
    <xf numFmtId="167" fontId="0" fillId="0" borderId="28" xfId="0" applyNumberFormat="1" applyBorder="1"/>
    <xf numFmtId="0" fontId="61" fillId="26" borderId="406" xfId="0" quotePrefix="1" applyFont="1" applyFill="1" applyBorder="1" applyAlignment="1">
      <alignment vertical="center" wrapText="1"/>
    </xf>
    <xf numFmtId="9" fontId="0" fillId="0" borderId="28" xfId="2" applyFont="1" applyBorder="1" applyAlignment="1"/>
    <xf numFmtId="2" fontId="0" fillId="0" borderId="28" xfId="0" applyNumberFormat="1" applyBorder="1"/>
    <xf numFmtId="0" fontId="25" fillId="16" borderId="67" xfId="0" applyFont="1" applyFill="1" applyBorder="1" applyAlignment="1">
      <alignment vertical="center"/>
    </xf>
    <xf numFmtId="0" fontId="25" fillId="16" borderId="91" xfId="0" applyFont="1" applyFill="1" applyBorder="1" applyAlignment="1">
      <alignment vertical="center"/>
    </xf>
    <xf numFmtId="37" fontId="0" fillId="0" borderId="0" xfId="0" applyNumberFormat="1"/>
    <xf numFmtId="0" fontId="62" fillId="10" borderId="404" xfId="0" applyFont="1" applyFill="1" applyBorder="1" applyAlignment="1">
      <alignment horizontal="left" vertical="center"/>
    </xf>
    <xf numFmtId="0" fontId="62" fillId="10" borderId="403" xfId="0" applyFont="1" applyFill="1" applyBorder="1" applyAlignment="1">
      <alignment horizontal="left" vertical="center"/>
    </xf>
    <xf numFmtId="0" fontId="61" fillId="28" borderId="350" xfId="0" applyFont="1" applyFill="1" applyBorder="1" applyAlignment="1">
      <alignment horizontal="center" vertical="center" wrapText="1"/>
    </xf>
    <xf numFmtId="0" fontId="61" fillId="28" borderId="353" xfId="0" applyFont="1" applyFill="1" applyBorder="1" applyAlignment="1">
      <alignment horizontal="center" vertical="center" wrapText="1"/>
    </xf>
    <xf numFmtId="0" fontId="61" fillId="28" borderId="209" xfId="0" applyFont="1" applyFill="1" applyBorder="1" applyAlignment="1">
      <alignment horizontal="center" vertical="center" wrapText="1"/>
    </xf>
    <xf numFmtId="0" fontId="61" fillId="28" borderId="210" xfId="0" applyFont="1" applyFill="1" applyBorder="1" applyAlignment="1">
      <alignment horizontal="center" vertical="center" wrapText="1"/>
    </xf>
    <xf numFmtId="0" fontId="61" fillId="28" borderId="228" xfId="0" applyFont="1" applyFill="1" applyBorder="1" applyAlignment="1">
      <alignment horizontal="center" vertical="center" wrapText="1"/>
    </xf>
    <xf numFmtId="0" fontId="87" fillId="29" borderId="214" xfId="0" applyFont="1" applyFill="1" applyBorder="1" applyAlignment="1">
      <alignment horizontal="center" vertical="center" wrapText="1"/>
    </xf>
    <xf numFmtId="0" fontId="87" fillId="2" borderId="217" xfId="0" applyFont="1" applyFill="1" applyBorder="1" applyAlignment="1">
      <alignment horizontal="center" vertical="center" wrapText="1"/>
    </xf>
    <xf numFmtId="0" fontId="87" fillId="29" borderId="217" xfId="0" applyFont="1" applyFill="1" applyBorder="1" applyAlignment="1">
      <alignment horizontal="center" vertical="center" wrapText="1"/>
    </xf>
    <xf numFmtId="0" fontId="87" fillId="2" borderId="230" xfId="0" applyFont="1" applyFill="1" applyBorder="1" applyAlignment="1">
      <alignment horizontal="center" vertical="center" wrapText="1"/>
    </xf>
    <xf numFmtId="0" fontId="87" fillId="29" borderId="215" xfId="0" applyFont="1" applyFill="1" applyBorder="1" applyAlignment="1">
      <alignment horizontal="center" vertical="center" wrapText="1"/>
    </xf>
    <xf numFmtId="0" fontId="87" fillId="2" borderId="218" xfId="0" applyFont="1" applyFill="1" applyBorder="1" applyAlignment="1">
      <alignment horizontal="center" vertical="center" wrapText="1"/>
    </xf>
    <xf numFmtId="0" fontId="87" fillId="29" borderId="218" xfId="0" applyFont="1" applyFill="1" applyBorder="1" applyAlignment="1">
      <alignment horizontal="center" vertical="center" wrapText="1"/>
    </xf>
    <xf numFmtId="0" fontId="87" fillId="2" borderId="231" xfId="0" applyFont="1" applyFill="1" applyBorder="1" applyAlignment="1">
      <alignment horizontal="center" vertical="center" wrapText="1"/>
    </xf>
    <xf numFmtId="0" fontId="61" fillId="28" borderId="164" xfId="0" applyFont="1" applyFill="1" applyBorder="1" applyAlignment="1">
      <alignment horizontal="center" vertical="center" wrapText="1"/>
    </xf>
    <xf numFmtId="0" fontId="61" fillId="28" borderId="130" xfId="0" applyFont="1" applyFill="1" applyBorder="1" applyAlignment="1">
      <alignment horizontal="center" vertical="center" wrapText="1"/>
    </xf>
    <xf numFmtId="0" fontId="61" fillId="28" borderId="238" xfId="0" applyFont="1" applyFill="1" applyBorder="1" applyAlignment="1">
      <alignment horizontal="center" vertical="center" wrapText="1"/>
    </xf>
    <xf numFmtId="0" fontId="61" fillId="28" borderId="220" xfId="0" applyFont="1" applyFill="1" applyBorder="1" applyAlignment="1">
      <alignment horizontal="center" vertical="center" wrapText="1"/>
    </xf>
    <xf numFmtId="0" fontId="61" fillId="28" borderId="240" xfId="0" applyFont="1" applyFill="1" applyBorder="1" applyAlignment="1">
      <alignment horizontal="center" vertical="center" wrapText="1"/>
    </xf>
    <xf numFmtId="0" fontId="100" fillId="27" borderId="300" xfId="0" applyFont="1" applyFill="1" applyBorder="1" applyAlignment="1">
      <alignment horizontal="center" vertical="center" wrapText="1"/>
    </xf>
    <xf numFmtId="0" fontId="100" fillId="27" borderId="278" xfId="0" applyFont="1" applyFill="1" applyBorder="1" applyAlignment="1">
      <alignment horizontal="center" vertical="center" wrapText="1"/>
    </xf>
    <xf numFmtId="0" fontId="100" fillId="27" borderId="279" xfId="0" applyFont="1" applyFill="1" applyBorder="1" applyAlignment="1">
      <alignment horizontal="center" vertical="center" wrapText="1"/>
    </xf>
    <xf numFmtId="0" fontId="75" fillId="36" borderId="149" xfId="0" applyFont="1" applyFill="1" applyBorder="1" applyAlignment="1">
      <alignment horizontal="centerContinuous" vertical="center"/>
    </xf>
    <xf numFmtId="0" fontId="72" fillId="36" borderId="0" xfId="0" applyFont="1" applyFill="1" applyAlignment="1">
      <alignment horizontal="centerContinuous" vertical="center"/>
    </xf>
    <xf numFmtId="0" fontId="75" fillId="36" borderId="0" xfId="0" applyFont="1" applyFill="1" applyAlignment="1">
      <alignment horizontal="centerContinuous" vertical="center"/>
    </xf>
    <xf numFmtId="0" fontId="72" fillId="36" borderId="352" xfId="0" applyFont="1" applyFill="1" applyBorder="1" applyAlignment="1">
      <alignment horizontal="centerContinuous" vertical="center"/>
    </xf>
    <xf numFmtId="0" fontId="61" fillId="27" borderId="150" xfId="0" applyFont="1" applyFill="1" applyBorder="1" applyAlignment="1">
      <alignment horizontal="center" vertical="center" wrapText="1"/>
    </xf>
    <xf numFmtId="0" fontId="61" fillId="27" borderId="163" xfId="0" applyFont="1" applyFill="1" applyBorder="1" applyAlignment="1">
      <alignment horizontal="center" vertical="center" wrapText="1"/>
    </xf>
    <xf numFmtId="0" fontId="61" fillId="27" borderId="373" xfId="0" applyFont="1" applyFill="1" applyBorder="1" applyAlignment="1">
      <alignment horizontal="center" vertical="center" wrapText="1"/>
    </xf>
    <xf numFmtId="0" fontId="80" fillId="26" borderId="364" xfId="0" applyFont="1" applyFill="1" applyBorder="1" applyAlignment="1">
      <alignment horizontal="centerContinuous" vertical="center"/>
    </xf>
    <xf numFmtId="0" fontId="81" fillId="26" borderId="188" xfId="0" applyFont="1" applyFill="1" applyBorder="1" applyAlignment="1">
      <alignment horizontal="centerContinuous" vertical="center"/>
    </xf>
    <xf numFmtId="0" fontId="81" fillId="26" borderId="298" xfId="0" applyFont="1" applyFill="1" applyBorder="1" applyAlignment="1">
      <alignment horizontal="centerContinuous" vertical="center"/>
    </xf>
    <xf numFmtId="0" fontId="81" fillId="26" borderId="411" xfId="0" applyFont="1" applyFill="1" applyBorder="1" applyAlignment="1">
      <alignment horizontal="centerContinuous" vertical="center"/>
    </xf>
    <xf numFmtId="0" fontId="61" fillId="27" borderId="93" xfId="0" applyFont="1" applyFill="1" applyBorder="1" applyAlignment="1">
      <alignment horizontal="centerContinuous"/>
    </xf>
    <xf numFmtId="0" fontId="72" fillId="24" borderId="182" xfId="0" applyFont="1" applyFill="1" applyBorder="1" applyAlignment="1">
      <alignment horizontal="center" vertical="center" wrapText="1"/>
    </xf>
    <xf numFmtId="0" fontId="61" fillId="27" borderId="169" xfId="0" applyFont="1" applyFill="1" applyBorder="1" applyAlignment="1">
      <alignment horizontal="centerContinuous"/>
    </xf>
    <xf numFmtId="0" fontId="61" fillId="27" borderId="0" xfId="0" applyFont="1" applyFill="1" applyAlignment="1">
      <alignment horizontal="centerContinuous"/>
    </xf>
    <xf numFmtId="0" fontId="61" fillId="27" borderId="190" xfId="0" applyFont="1" applyFill="1" applyBorder="1" applyAlignment="1">
      <alignment horizontal="centerContinuous"/>
    </xf>
    <xf numFmtId="0" fontId="72" fillId="24" borderId="180" xfId="0" applyFont="1" applyFill="1" applyBorder="1" applyAlignment="1">
      <alignment horizontal="center" vertical="center" wrapText="1"/>
    </xf>
    <xf numFmtId="0" fontId="81" fillId="26" borderId="189" xfId="0" applyFont="1" applyFill="1" applyBorder="1" applyAlignment="1">
      <alignment horizontal="centerContinuous" vertical="center"/>
    </xf>
    <xf numFmtId="0" fontId="80" fillId="26" borderId="0" xfId="0" applyFont="1" applyFill="1" applyAlignment="1">
      <alignment horizontal="centerContinuous" vertical="center"/>
    </xf>
    <xf numFmtId="0" fontId="75" fillId="25" borderId="129" xfId="0" applyFont="1" applyFill="1" applyBorder="1" applyAlignment="1">
      <alignment horizontal="centerContinuous" vertical="center"/>
    </xf>
    <xf numFmtId="0" fontId="63" fillId="25" borderId="173" xfId="0" applyFont="1" applyFill="1" applyBorder="1" applyAlignment="1">
      <alignment horizontal="centerContinuous" vertical="center"/>
    </xf>
    <xf numFmtId="0" fontId="65" fillId="25" borderId="173" xfId="0" applyFont="1" applyFill="1" applyBorder="1" applyAlignment="1">
      <alignment horizontal="centerContinuous" vertical="center"/>
    </xf>
    <xf numFmtId="0" fontId="63" fillId="25" borderId="360" xfId="0" applyFont="1" applyFill="1" applyBorder="1" applyAlignment="1">
      <alignment horizontal="centerContinuous" vertical="center"/>
    </xf>
    <xf numFmtId="0" fontId="61" fillId="37" borderId="192" xfId="0" applyFont="1" applyFill="1" applyBorder="1" applyAlignment="1">
      <alignment horizontal="center" vertical="center" wrapText="1"/>
    </xf>
    <xf numFmtId="0" fontId="61" fillId="37" borderId="127" xfId="0" applyFont="1" applyFill="1" applyBorder="1" applyAlignment="1">
      <alignment horizontal="center" vertical="center" wrapText="1"/>
    </xf>
    <xf numFmtId="0" fontId="61" fillId="37" borderId="224" xfId="0" applyFont="1" applyFill="1" applyBorder="1" applyAlignment="1">
      <alignment horizontal="center" vertical="center" wrapText="1"/>
    </xf>
    <xf numFmtId="0" fontId="80" fillId="0" borderId="421" xfId="0" applyFont="1" applyBorder="1" applyAlignment="1">
      <alignment horizontal="center" vertical="center" wrapText="1"/>
    </xf>
    <xf numFmtId="0" fontId="80" fillId="0" borderId="187" xfId="0" applyFont="1" applyBorder="1" applyAlignment="1">
      <alignment vertical="center" wrapText="1"/>
    </xf>
    <xf numFmtId="0" fontId="80" fillId="0" borderId="188" xfId="0" applyFont="1" applyBorder="1" applyAlignment="1">
      <alignment vertical="center" wrapText="1"/>
    </xf>
    <xf numFmtId="0" fontId="81" fillId="0" borderId="278" xfId="0" applyFont="1" applyBorder="1" applyAlignment="1">
      <alignment horizontal="center" vertical="center"/>
    </xf>
    <xf numFmtId="179" fontId="81" fillId="0" borderId="278" xfId="0" applyNumberFormat="1" applyFont="1" applyBorder="1" applyAlignment="1">
      <alignment horizontal="center" vertical="center"/>
    </xf>
    <xf numFmtId="0" fontId="82" fillId="15" borderId="361" xfId="0" applyFont="1" applyFill="1" applyBorder="1" applyAlignment="1">
      <alignment vertical="center"/>
    </xf>
    <xf numFmtId="0" fontId="84" fillId="15" borderId="62" xfId="0" applyFont="1" applyFill="1" applyBorder="1" applyAlignment="1">
      <alignment vertical="center"/>
    </xf>
    <xf numFmtId="0" fontId="84" fillId="15" borderId="362" xfId="0" applyFont="1" applyFill="1" applyBorder="1" applyAlignment="1">
      <alignment vertical="center"/>
    </xf>
    <xf numFmtId="0" fontId="75" fillId="25" borderId="205" xfId="0" applyFont="1" applyFill="1" applyBorder="1" applyAlignment="1">
      <alignment horizontal="centerContinuous" vertical="center"/>
    </xf>
    <xf numFmtId="0" fontId="75" fillId="25" borderId="145" xfId="0" applyFont="1" applyFill="1" applyBorder="1" applyAlignment="1">
      <alignment horizontal="centerContinuous" vertical="center"/>
    </xf>
    <xf numFmtId="0" fontId="75" fillId="25" borderId="135" xfId="0" applyFont="1" applyFill="1" applyBorder="1" applyAlignment="1">
      <alignment horizontal="centerContinuous" vertical="center"/>
    </xf>
    <xf numFmtId="0" fontId="75" fillId="25" borderId="136" xfId="0" applyFont="1" applyFill="1" applyBorder="1" applyAlignment="1">
      <alignment horizontal="centerContinuous" vertical="center"/>
    </xf>
    <xf numFmtId="0" fontId="75" fillId="25" borderId="130" xfId="0" applyFont="1" applyFill="1" applyBorder="1" applyAlignment="1">
      <alignment horizontal="centerContinuous" vertical="center"/>
    </xf>
    <xf numFmtId="0" fontId="75" fillId="25" borderId="363" xfId="0" applyFont="1" applyFill="1" applyBorder="1" applyAlignment="1">
      <alignment horizontal="centerContinuous" vertical="center"/>
    </xf>
    <xf numFmtId="0" fontId="0" fillId="0" borderId="352" xfId="0" applyBorder="1"/>
    <xf numFmtId="172" fontId="80" fillId="10" borderId="275" xfId="1" applyNumberFormat="1" applyFont="1" applyFill="1" applyBorder="1" applyAlignment="1" applyProtection="1">
      <alignment horizontal="center"/>
    </xf>
    <xf numFmtId="172" fontId="61" fillId="0" borderId="275" xfId="0" applyNumberFormat="1" applyFont="1" applyBorder="1" applyAlignment="1">
      <alignment horizontal="center"/>
    </xf>
    <xf numFmtId="172" fontId="61" fillId="0" borderId="275" xfId="0" applyNumberFormat="1" applyFont="1" applyBorder="1" applyAlignment="1">
      <alignment horizontal="center" vertical="center"/>
    </xf>
    <xf numFmtId="172" fontId="61" fillId="0" borderId="320" xfId="0" applyNumberFormat="1" applyFont="1" applyBorder="1" applyAlignment="1">
      <alignment horizontal="center" vertical="center"/>
    </xf>
    <xf numFmtId="172" fontId="0" fillId="0" borderId="352" xfId="0" applyNumberFormat="1" applyBorder="1"/>
    <xf numFmtId="172" fontId="80" fillId="10" borderId="278" xfId="1" applyNumberFormat="1" applyFont="1" applyFill="1" applyBorder="1" applyAlignment="1" applyProtection="1">
      <alignment horizontal="center"/>
    </xf>
    <xf numFmtId="172" fontId="80" fillId="10" borderId="321" xfId="1" applyNumberFormat="1" applyFont="1" applyFill="1" applyBorder="1" applyAlignment="1" applyProtection="1">
      <alignment horizontal="center" vertical="center"/>
    </xf>
    <xf numFmtId="172" fontId="80" fillId="10" borderId="322" xfId="1" applyNumberFormat="1" applyFont="1" applyFill="1" applyBorder="1" applyAlignment="1" applyProtection="1">
      <alignment horizontal="center" vertical="center"/>
    </xf>
    <xf numFmtId="172" fontId="80" fillId="10" borderId="323" xfId="1" applyNumberFormat="1" applyFont="1" applyFill="1" applyBorder="1" applyAlignment="1" applyProtection="1">
      <alignment horizontal="center" vertical="center"/>
    </xf>
    <xf numFmtId="172" fontId="80" fillId="10" borderId="324" xfId="1" applyNumberFormat="1" applyFont="1" applyFill="1" applyBorder="1" applyAlignment="1" applyProtection="1">
      <alignment horizontal="center" vertical="center"/>
    </xf>
    <xf numFmtId="172" fontId="80" fillId="10" borderId="325" xfId="1" applyNumberFormat="1" applyFont="1" applyFill="1" applyBorder="1" applyAlignment="1" applyProtection="1">
      <alignment horizontal="center" vertical="center"/>
    </xf>
    <xf numFmtId="172" fontId="80" fillId="10" borderId="326" xfId="1" applyNumberFormat="1" applyFont="1" applyFill="1" applyBorder="1" applyAlignment="1" applyProtection="1">
      <alignment horizontal="center" vertical="center"/>
    </xf>
    <xf numFmtId="172" fontId="80" fillId="10" borderId="327" xfId="1" applyNumberFormat="1" applyFont="1" applyFill="1" applyBorder="1" applyAlignment="1" applyProtection="1">
      <alignment horizontal="center" vertical="center"/>
    </xf>
    <xf numFmtId="172" fontId="62" fillId="26" borderId="157" xfId="1" applyNumberFormat="1" applyFont="1" applyFill="1" applyBorder="1" applyAlignment="1" applyProtection="1">
      <alignment horizontal="center"/>
    </xf>
    <xf numFmtId="0" fontId="75" fillId="25" borderId="317" xfId="0" applyFont="1" applyFill="1" applyBorder="1" applyAlignment="1">
      <alignment horizontal="centerContinuous" vertical="center"/>
    </xf>
    <xf numFmtId="0" fontId="72" fillId="25" borderId="311" xfId="0" applyFont="1" applyFill="1" applyBorder="1" applyAlignment="1">
      <alignment horizontal="centerContinuous" vertical="center"/>
    </xf>
    <xf numFmtId="0" fontId="72" fillId="25" borderId="318" xfId="0" applyFont="1" applyFill="1" applyBorder="1" applyAlignment="1">
      <alignment horizontal="centerContinuous" vertical="center"/>
    </xf>
    <xf numFmtId="0" fontId="72" fillId="25" borderId="319" xfId="0" applyFont="1" applyFill="1" applyBorder="1" applyAlignment="1">
      <alignment horizontal="centerContinuous" vertical="center"/>
    </xf>
    <xf numFmtId="0" fontId="72" fillId="25" borderId="163" xfId="0" applyFont="1" applyFill="1" applyBorder="1" applyAlignment="1">
      <alignment horizontal="centerContinuous" vertical="center"/>
    </xf>
    <xf numFmtId="0" fontId="72" fillId="25" borderId="302" xfId="0" applyFont="1" applyFill="1" applyBorder="1" applyAlignment="1">
      <alignment horizontal="center" vertical="center"/>
    </xf>
    <xf numFmtId="37" fontId="80" fillId="0" borderId="0" xfId="1" applyNumberFormat="1" applyFont="1" applyFill="1" applyBorder="1" applyAlignment="1" applyProtection="1">
      <alignment horizontal="center" vertical="center"/>
    </xf>
    <xf numFmtId="37" fontId="81" fillId="0" borderId="165" xfId="0" applyNumberFormat="1" applyFont="1" applyBorder="1" applyAlignment="1">
      <alignment horizontal="center" vertical="center"/>
    </xf>
    <xf numFmtId="0" fontId="66" fillId="0" borderId="0" xfId="0" applyFont="1" applyAlignment="1">
      <alignment vertical="center"/>
    </xf>
    <xf numFmtId="0" fontId="64" fillId="0" borderId="223" xfId="0" applyFont="1" applyBorder="1" applyAlignment="1">
      <alignment vertical="center"/>
    </xf>
    <xf numFmtId="37" fontId="66" fillId="0" borderId="199" xfId="0" applyNumberFormat="1" applyFont="1" applyBorder="1" applyAlignment="1">
      <alignment vertical="center"/>
    </xf>
    <xf numFmtId="37" fontId="81" fillId="0" borderId="166" xfId="0" applyNumberFormat="1" applyFont="1" applyBorder="1" applyAlignment="1">
      <alignment horizontal="center" vertical="center"/>
    </xf>
    <xf numFmtId="37" fontId="0" fillId="0" borderId="201" xfId="0" applyNumberFormat="1" applyBorder="1" applyAlignment="1">
      <alignment vertical="center"/>
    </xf>
    <xf numFmtId="172" fontId="62" fillId="26" borderId="147" xfId="1" applyNumberFormat="1" applyFont="1" applyFill="1" applyBorder="1" applyAlignment="1" applyProtection="1">
      <alignment horizontal="center"/>
    </xf>
    <xf numFmtId="172" fontId="62" fillId="26" borderId="160" xfId="1" applyNumberFormat="1" applyFont="1" applyFill="1" applyBorder="1" applyAlignment="1" applyProtection="1">
      <alignment horizontal="center"/>
    </xf>
    <xf numFmtId="0" fontId="64" fillId="0" borderId="131" xfId="0" applyFont="1" applyBorder="1" applyAlignment="1">
      <alignment vertical="center"/>
    </xf>
    <xf numFmtId="167" fontId="81" fillId="0" borderId="166" xfId="0" applyNumberFormat="1" applyFont="1" applyBorder="1" applyAlignment="1">
      <alignment horizontal="center" vertical="center"/>
    </xf>
    <xf numFmtId="37" fontId="64" fillId="0" borderId="126" xfId="0" applyNumberFormat="1" applyFont="1" applyBorder="1" applyAlignment="1">
      <alignment vertical="center"/>
    </xf>
    <xf numFmtId="167" fontId="3" fillId="0" borderId="201" xfId="0" applyNumberFormat="1" applyFont="1" applyBorder="1" applyAlignment="1">
      <alignment vertical="center"/>
    </xf>
    <xf numFmtId="9" fontId="80" fillId="0" borderId="0" xfId="2" applyFont="1" applyFill="1" applyBorder="1" applyAlignment="1" applyProtection="1">
      <alignment horizontal="center" vertical="center"/>
    </xf>
    <xf numFmtId="37" fontId="0" fillId="0" borderId="129" xfId="0" applyNumberFormat="1" applyBorder="1" applyAlignment="1">
      <alignment vertical="center"/>
    </xf>
    <xf numFmtId="9" fontId="80" fillId="0" borderId="200" xfId="2" applyFont="1" applyFill="1" applyBorder="1" applyAlignment="1" applyProtection="1">
      <alignment horizontal="center" vertical="center"/>
    </xf>
    <xf numFmtId="38" fontId="81" fillId="0" borderId="297" xfId="0" applyNumberFormat="1" applyFont="1" applyBorder="1" applyAlignment="1">
      <alignment horizontal="center" vertical="center"/>
    </xf>
    <xf numFmtId="0" fontId="64" fillId="0" borderId="202" xfId="0" applyFont="1" applyBorder="1" applyAlignment="1">
      <alignment vertical="center"/>
    </xf>
    <xf numFmtId="0" fontId="66" fillId="0" borderId="202" xfId="0" applyFont="1" applyBorder="1" applyAlignment="1">
      <alignment vertical="center"/>
    </xf>
    <xf numFmtId="38" fontId="0" fillId="0" borderId="202" xfId="0" applyNumberFormat="1" applyBorder="1" applyAlignment="1">
      <alignment vertical="center"/>
    </xf>
    <xf numFmtId="38" fontId="0" fillId="0" borderId="312" xfId="0" applyNumberFormat="1" applyBorder="1" applyAlignment="1">
      <alignment vertical="center"/>
    </xf>
    <xf numFmtId="0" fontId="61" fillId="0" borderId="299" xfId="0" applyFont="1" applyBorder="1" applyAlignment="1">
      <alignment horizontal="centerContinuous" vertical="center" wrapText="1"/>
    </xf>
    <xf numFmtId="0" fontId="61" fillId="0" borderId="275" xfId="0" applyFont="1" applyBorder="1" applyAlignment="1">
      <alignment horizontal="centerContinuous" vertical="center" wrapText="1"/>
    </xf>
    <xf numFmtId="0" fontId="61" fillId="0" borderId="275" xfId="0" applyFont="1" applyBorder="1" applyAlignment="1">
      <alignment horizontal="centerContinuous" vertical="center"/>
    </xf>
    <xf numFmtId="0" fontId="61" fillId="0" borderId="276" xfId="0" applyFont="1" applyBorder="1" applyAlignment="1">
      <alignment horizontal="centerContinuous" vertical="center" wrapText="1"/>
    </xf>
    <xf numFmtId="0" fontId="62" fillId="26" borderId="63" xfId="0" applyFont="1" applyFill="1" applyBorder="1" applyAlignment="1">
      <alignment horizontal="center" vertical="center" wrapText="1"/>
    </xf>
    <xf numFmtId="0" fontId="62" fillId="26" borderId="61" xfId="0" applyFont="1" applyFill="1" applyBorder="1" applyAlignment="1">
      <alignment horizontal="center" vertical="center" wrapText="1"/>
    </xf>
    <xf numFmtId="0" fontId="62" fillId="26" borderId="52" xfId="0" applyFont="1" applyFill="1" applyBorder="1" applyAlignment="1">
      <alignment horizontal="center" vertical="center" wrapText="1"/>
    </xf>
    <xf numFmtId="1" fontId="61" fillId="0" borderId="301" xfId="0" applyNumberFormat="1" applyFont="1" applyBorder="1" applyAlignment="1">
      <alignment horizontal="center" vertical="center"/>
    </xf>
    <xf numFmtId="0" fontId="61" fillId="0" borderId="280" xfId="0" applyFont="1" applyBorder="1" applyAlignment="1">
      <alignment horizontal="center" vertical="center"/>
    </xf>
    <xf numFmtId="1" fontId="61" fillId="0" borderId="280" xfId="0" applyNumberFormat="1" applyFont="1" applyBorder="1" applyAlignment="1">
      <alignment horizontal="center" vertical="center"/>
    </xf>
    <xf numFmtId="0" fontId="61" fillId="0" borderId="308" xfId="0" applyFont="1" applyBorder="1" applyAlignment="1">
      <alignment horizontal="center" vertical="center"/>
    </xf>
    <xf numFmtId="1" fontId="61" fillId="0" borderId="184" xfId="0" applyNumberFormat="1" applyFont="1" applyBorder="1" applyAlignment="1">
      <alignment horizontal="center" vertical="center"/>
    </xf>
    <xf numFmtId="0" fontId="61" fillId="0" borderId="184" xfId="0" applyFont="1" applyBorder="1" applyAlignment="1">
      <alignment horizontal="center" vertical="center"/>
    </xf>
    <xf numFmtId="1" fontId="66" fillId="0" borderId="0" xfId="0" applyNumberFormat="1" applyFont="1" applyAlignment="1">
      <alignment horizontal="center"/>
    </xf>
    <xf numFmtId="0" fontId="61" fillId="26" borderId="160" xfId="0" applyFont="1" applyFill="1" applyBorder="1" applyAlignment="1">
      <alignment horizontal="centerContinuous" vertical="center"/>
    </xf>
    <xf numFmtId="0" fontId="61" fillId="26" borderId="163" xfId="0" applyFont="1" applyFill="1" applyBorder="1" applyAlignment="1">
      <alignment horizontal="centerContinuous" vertical="center"/>
    </xf>
    <xf numFmtId="0" fontId="62" fillId="27" borderId="305" xfId="0" applyFont="1" applyFill="1" applyBorder="1" applyAlignment="1">
      <alignment horizontal="left" vertical="center" wrapText="1"/>
    </xf>
    <xf numFmtId="0" fontId="61" fillId="27" borderId="306" xfId="0" applyFont="1" applyFill="1" applyBorder="1" applyAlignment="1">
      <alignment horizontal="center" vertical="center"/>
    </xf>
    <xf numFmtId="0" fontId="61" fillId="27" borderId="307" xfId="0" applyFont="1" applyFill="1" applyBorder="1" applyAlignment="1">
      <alignment horizontal="center" vertical="center"/>
    </xf>
    <xf numFmtId="0" fontId="100" fillId="28" borderId="300" xfId="0" applyFont="1" applyFill="1" applyBorder="1" applyAlignment="1">
      <alignment horizontal="left" vertical="center" wrapText="1"/>
    </xf>
    <xf numFmtId="0" fontId="61" fillId="0" borderId="278" xfId="0" applyFont="1" applyBorder="1" applyAlignment="1">
      <alignment horizontal="center" vertical="center"/>
    </xf>
    <xf numFmtId="0" fontId="61" fillId="0" borderId="279" xfId="0" applyFont="1" applyBorder="1" applyAlignment="1">
      <alignment horizontal="center" vertical="center"/>
    </xf>
    <xf numFmtId="0" fontId="61" fillId="26" borderId="368" xfId="0" applyFont="1" applyFill="1" applyBorder="1" applyAlignment="1">
      <alignment horizontal="centerContinuous" vertical="center"/>
    </xf>
    <xf numFmtId="38" fontId="61" fillId="0" borderId="369" xfId="0" applyNumberFormat="1" applyFont="1" applyBorder="1" applyAlignment="1">
      <alignment horizontal="center" vertical="center"/>
    </xf>
    <xf numFmtId="38" fontId="61" fillId="0" borderId="280" xfId="0" applyNumberFormat="1" applyFont="1" applyBorder="1" applyAlignment="1">
      <alignment horizontal="center" vertical="center"/>
    </xf>
    <xf numFmtId="10" fontId="61" fillId="2" borderId="281" xfId="2" applyNumberFormat="1" applyFont="1" applyFill="1" applyBorder="1" applyAlignment="1" applyProtection="1">
      <alignment horizontal="center" vertical="center"/>
    </xf>
    <xf numFmtId="0" fontId="100" fillId="28" borderId="301" xfId="0" applyFont="1" applyFill="1" applyBorder="1" applyAlignment="1">
      <alignment horizontal="left" vertical="center" wrapText="1"/>
    </xf>
    <xf numFmtId="0" fontId="61" fillId="0" borderId="281" xfId="0" applyFont="1" applyBorder="1" applyAlignment="1">
      <alignment horizontal="center" vertical="center"/>
    </xf>
    <xf numFmtId="0" fontId="61" fillId="0" borderId="369" xfId="0" applyFont="1" applyBorder="1" applyAlignment="1">
      <alignment horizontal="center" vertical="center"/>
    </xf>
    <xf numFmtId="0" fontId="61" fillId="0" borderId="301" xfId="0" applyFont="1" applyBorder="1" applyAlignment="1">
      <alignment horizontal="center" vertical="center"/>
    </xf>
    <xf numFmtId="0" fontId="61" fillId="0" borderId="281" xfId="0" applyFont="1" applyBorder="1" applyAlignment="1">
      <alignment horizontal="center" vertical="center" wrapText="1"/>
    </xf>
    <xf numFmtId="0" fontId="61" fillId="0" borderId="160" xfId="0" applyFont="1" applyBorder="1" applyAlignment="1">
      <alignment horizontal="center" vertical="center"/>
    </xf>
    <xf numFmtId="0" fontId="61" fillId="0" borderId="163" xfId="0" applyFont="1" applyBorder="1" applyAlignment="1">
      <alignment horizontal="center" vertical="center"/>
    </xf>
    <xf numFmtId="0" fontId="61" fillId="0" borderId="302" xfId="0" applyFont="1" applyBorder="1" applyAlignment="1">
      <alignment horizontal="center" vertical="center"/>
    </xf>
    <xf numFmtId="0" fontId="82" fillId="15" borderId="316" xfId="0" applyFont="1" applyFill="1" applyBorder="1" applyAlignment="1">
      <alignment vertical="center"/>
    </xf>
    <xf numFmtId="0" fontId="75" fillId="15" borderId="79" xfId="0" applyFont="1" applyFill="1" applyBorder="1" applyAlignment="1">
      <alignment horizontal="centerContinuous" vertical="center"/>
    </xf>
    <xf numFmtId="0" fontId="75" fillId="15" borderId="365" xfId="0" applyFont="1" applyFill="1" applyBorder="1" applyAlignment="1">
      <alignment horizontal="centerContinuous" vertical="center"/>
    </xf>
    <xf numFmtId="0" fontId="72" fillId="25" borderId="0" xfId="0" applyFont="1" applyFill="1" applyAlignment="1">
      <alignment horizontal="centerContinuous" vertical="center"/>
    </xf>
    <xf numFmtId="0" fontId="65" fillId="25" borderId="83" xfId="0" applyFont="1" applyFill="1" applyBorder="1" applyAlignment="1">
      <alignment horizontal="centerContinuous" vertical="center"/>
    </xf>
    <xf numFmtId="0" fontId="72" fillId="25" borderId="79" xfId="0" applyFont="1" applyFill="1" applyBorder="1" applyAlignment="1">
      <alignment horizontal="centerContinuous" vertical="center"/>
    </xf>
    <xf numFmtId="0" fontId="72" fillId="25" borderId="365" xfId="0" applyFont="1" applyFill="1" applyBorder="1" applyAlignment="1">
      <alignment horizontal="centerContinuous" vertical="center"/>
    </xf>
    <xf numFmtId="0" fontId="61" fillId="26" borderId="46" xfId="0" quotePrefix="1" applyFont="1" applyFill="1" applyBorder="1" applyAlignment="1">
      <alignment horizontal="center" vertical="center" wrapText="1"/>
    </xf>
    <xf numFmtId="0" fontId="61" fillId="26" borderId="0" xfId="0" quotePrefix="1" applyFont="1" applyFill="1" applyAlignment="1">
      <alignment horizontal="center" vertical="center" wrapText="1"/>
    </xf>
    <xf numFmtId="0" fontId="61" fillId="26" borderId="45" xfId="0" quotePrefix="1" applyFont="1" applyFill="1" applyBorder="1" applyAlignment="1">
      <alignment horizontal="center" vertical="center" wrapText="1"/>
    </xf>
    <xf numFmtId="0" fontId="61" fillId="26" borderId="329" xfId="0" quotePrefix="1" applyFont="1" applyFill="1" applyBorder="1" applyAlignment="1">
      <alignment horizontal="center" vertical="center" wrapText="1"/>
    </xf>
    <xf numFmtId="0" fontId="61" fillId="26" borderId="329" xfId="0" applyFont="1" applyFill="1" applyBorder="1" applyAlignment="1">
      <alignment horizontal="center" vertical="center" wrapText="1"/>
    </xf>
    <xf numFmtId="0" fontId="61" fillId="26" borderId="374" xfId="0" applyFont="1" applyFill="1" applyBorder="1" applyAlignment="1">
      <alignment horizontal="center" vertical="center" wrapText="1"/>
    </xf>
    <xf numFmtId="9" fontId="81" fillId="0" borderId="278" xfId="2" applyFont="1" applyBorder="1" applyAlignment="1" applyProtection="1">
      <alignment horizontal="center" vertical="center"/>
    </xf>
    <xf numFmtId="0" fontId="75" fillId="25" borderId="348" xfId="0" applyFont="1" applyFill="1" applyBorder="1" applyAlignment="1">
      <alignment horizontal="centerContinuous" vertical="center"/>
    </xf>
    <xf numFmtId="0" fontId="89" fillId="25" borderId="170" xfId="0" applyFont="1" applyFill="1" applyBorder="1" applyAlignment="1">
      <alignment horizontal="centerContinuous" vertical="top" wrapText="1"/>
    </xf>
    <xf numFmtId="0" fontId="89" fillId="25" borderId="171" xfId="0" applyFont="1" applyFill="1" applyBorder="1" applyAlignment="1">
      <alignment horizontal="centerContinuous" vertical="top" wrapText="1"/>
    </xf>
    <xf numFmtId="0" fontId="75" fillId="25" borderId="186" xfId="0" applyFont="1" applyFill="1" applyBorder="1" applyAlignment="1">
      <alignment horizontal="centerContinuous" vertical="center"/>
    </xf>
    <xf numFmtId="0" fontId="89" fillId="25" borderId="151" xfId="0" applyFont="1" applyFill="1" applyBorder="1" applyAlignment="1">
      <alignment horizontal="centerContinuous" vertical="center" wrapText="1"/>
    </xf>
    <xf numFmtId="0" fontId="89" fillId="25" borderId="194" xfId="0" applyFont="1" applyFill="1" applyBorder="1" applyAlignment="1">
      <alignment horizontal="centerContinuous" vertical="center" wrapText="1"/>
    </xf>
    <xf numFmtId="0" fontId="75" fillId="25" borderId="172" xfId="0" applyFont="1" applyFill="1" applyBorder="1" applyAlignment="1">
      <alignment horizontal="centerContinuous" vertical="center"/>
    </xf>
    <xf numFmtId="0" fontId="89" fillId="25" borderId="170" xfId="0" applyFont="1" applyFill="1" applyBorder="1" applyAlignment="1">
      <alignment horizontal="centerContinuous" vertical="center" wrapText="1"/>
    </xf>
    <xf numFmtId="0" fontId="90" fillId="25" borderId="174" xfId="0" applyFont="1" applyFill="1" applyBorder="1" applyAlignment="1">
      <alignment horizontal="centerContinuous" vertical="center"/>
    </xf>
    <xf numFmtId="0" fontId="75" fillId="25" borderId="174" xfId="0" applyFont="1" applyFill="1" applyBorder="1" applyAlignment="1">
      <alignment horizontal="centerContinuous" vertical="center"/>
    </xf>
    <xf numFmtId="0" fontId="90" fillId="0" borderId="349" xfId="0" applyFont="1" applyBorder="1" applyAlignment="1">
      <alignment horizontal="centerContinuous" vertical="center"/>
    </xf>
    <xf numFmtId="0" fontId="76" fillId="0" borderId="0" xfId="0" applyFont="1" applyAlignment="1">
      <alignment vertical="center"/>
    </xf>
    <xf numFmtId="0" fontId="80" fillId="2" borderId="205" xfId="0" applyFont="1" applyFill="1" applyBorder="1" applyAlignment="1">
      <alignment horizontal="centerContinuous" vertical="center" wrapText="1"/>
    </xf>
    <xf numFmtId="0" fontId="61" fillId="2" borderId="145" xfId="0" applyFont="1" applyFill="1" applyBorder="1" applyAlignment="1">
      <alignment horizontal="centerContinuous" vertical="center"/>
    </xf>
    <xf numFmtId="0" fontId="39" fillId="2" borderId="145" xfId="0" applyFont="1" applyFill="1" applyBorder="1" applyAlignment="1">
      <alignment horizontal="centerContinuous" vertical="center"/>
    </xf>
    <xf numFmtId="0" fontId="39" fillId="2" borderId="206" xfId="0" applyFont="1" applyFill="1" applyBorder="1" applyAlignment="1">
      <alignment horizontal="centerContinuous" vertical="center"/>
    </xf>
    <xf numFmtId="167" fontId="62" fillId="30" borderId="215" xfId="0" applyNumberFormat="1" applyFont="1" applyFill="1" applyBorder="1" applyAlignment="1">
      <alignment horizontal="center" vertical="center"/>
    </xf>
    <xf numFmtId="171" fontId="62" fillId="30" borderId="215" xfId="0" applyNumberFormat="1" applyFont="1" applyFill="1" applyBorder="1" applyAlignment="1">
      <alignment horizontal="center" vertical="center"/>
    </xf>
    <xf numFmtId="167" fontId="62" fillId="30" borderId="216" xfId="0" applyNumberFormat="1" applyFont="1" applyFill="1" applyBorder="1" applyAlignment="1">
      <alignment horizontal="center" vertical="center"/>
    </xf>
    <xf numFmtId="10" fontId="61" fillId="2" borderId="221" xfId="0" applyNumberFormat="1" applyFont="1" applyFill="1" applyBorder="1" applyAlignment="1">
      <alignment horizontal="center" vertical="center"/>
    </xf>
    <xf numFmtId="0" fontId="61" fillId="2" borderId="207" xfId="0" applyFont="1" applyFill="1" applyBorder="1" applyAlignment="1">
      <alignment horizontal="centerContinuous" vertical="center" wrapText="1"/>
    </xf>
    <xf numFmtId="0" fontId="61" fillId="2" borderId="18" xfId="0" applyFont="1" applyFill="1" applyBorder="1" applyAlignment="1">
      <alignment horizontal="centerContinuous" vertical="center"/>
    </xf>
    <xf numFmtId="0" fontId="88" fillId="2" borderId="18" xfId="0" applyFont="1" applyFill="1" applyBorder="1" applyAlignment="1">
      <alignment horizontal="centerContinuous" vertical="center" wrapText="1"/>
    </xf>
    <xf numFmtId="0" fontId="88" fillId="2" borderId="208" xfId="0" applyFont="1" applyFill="1" applyBorder="1" applyAlignment="1">
      <alignment horizontal="centerContinuous" vertical="center"/>
    </xf>
    <xf numFmtId="167" fontId="62" fillId="2" borderId="218" xfId="0" applyNumberFormat="1" applyFont="1" applyFill="1" applyBorder="1" applyAlignment="1">
      <alignment horizontal="center" vertical="center"/>
    </xf>
    <xf numFmtId="171" fontId="62" fillId="2" borderId="218" xfId="0" applyNumberFormat="1" applyFont="1" applyFill="1" applyBorder="1" applyAlignment="1">
      <alignment horizontal="center" vertical="center"/>
    </xf>
    <xf numFmtId="167" fontId="62" fillId="2" borderId="219" xfId="0" applyNumberFormat="1" applyFont="1" applyFill="1" applyBorder="1" applyAlignment="1">
      <alignment horizontal="center" vertical="center"/>
    </xf>
    <xf numFmtId="10" fontId="61" fillId="2" borderId="222" xfId="0" applyNumberFormat="1" applyFont="1" applyFill="1" applyBorder="1" applyAlignment="1">
      <alignment horizontal="center" vertical="center"/>
    </xf>
    <xf numFmtId="0" fontId="78" fillId="23" borderId="225" xfId="0" applyFont="1" applyFill="1" applyBorder="1" applyAlignment="1">
      <alignment horizontal="center" vertical="center" wrapText="1"/>
    </xf>
    <xf numFmtId="167" fontId="62" fillId="30" borderId="218" xfId="0" applyNumberFormat="1" applyFont="1" applyFill="1" applyBorder="1" applyAlignment="1">
      <alignment horizontal="center" vertical="center"/>
    </xf>
    <xf numFmtId="171" fontId="62" fillId="30" borderId="218" xfId="0" applyNumberFormat="1" applyFont="1" applyFill="1" applyBorder="1" applyAlignment="1">
      <alignment horizontal="center" vertical="center"/>
    </xf>
    <xf numFmtId="167" fontId="62" fillId="30" borderId="219" xfId="0" applyNumberFormat="1" applyFont="1" applyFill="1" applyBorder="1" applyAlignment="1">
      <alignment horizontal="center" vertical="center"/>
    </xf>
    <xf numFmtId="0" fontId="61" fillId="2" borderId="226" xfId="0" applyFont="1" applyFill="1" applyBorder="1" applyAlignment="1">
      <alignment horizontal="centerContinuous" vertical="center" wrapText="1"/>
    </xf>
    <xf numFmtId="0" fontId="61" fillId="2" borderId="227" xfId="0" applyFont="1" applyFill="1" applyBorder="1" applyAlignment="1">
      <alignment horizontal="centerContinuous" vertical="center"/>
    </xf>
    <xf numFmtId="0" fontId="61" fillId="2" borderId="227" xfId="0" applyFont="1" applyFill="1" applyBorder="1" applyAlignment="1">
      <alignment horizontal="centerContinuous" vertical="center" wrapText="1"/>
    </xf>
    <xf numFmtId="0" fontId="61" fillId="2" borderId="229" xfId="0" applyFont="1" applyFill="1" applyBorder="1" applyAlignment="1">
      <alignment horizontal="centerContinuous" vertical="center"/>
    </xf>
    <xf numFmtId="167" fontId="62" fillId="2" borderId="231" xfId="0" applyNumberFormat="1" applyFont="1" applyFill="1" applyBorder="1" applyAlignment="1">
      <alignment horizontal="center" vertical="center"/>
    </xf>
    <xf numFmtId="171" fontId="62" fillId="2" borderId="231" xfId="0" applyNumberFormat="1" applyFont="1" applyFill="1" applyBorder="1" applyAlignment="1">
      <alignment horizontal="center" vertical="center"/>
    </xf>
    <xf numFmtId="169" fontId="62" fillId="2" borderId="232" xfId="0" applyNumberFormat="1" applyFont="1" applyFill="1" applyBorder="1" applyAlignment="1">
      <alignment horizontal="center" vertical="center"/>
    </xf>
    <xf numFmtId="0" fontId="78" fillId="23" borderId="242" xfId="0" applyFont="1" applyFill="1" applyBorder="1" applyAlignment="1">
      <alignment horizontal="center" vertical="center" wrapText="1"/>
    </xf>
    <xf numFmtId="0" fontId="0" fillId="0" borderId="355" xfId="0" applyBorder="1"/>
    <xf numFmtId="0" fontId="82" fillId="15" borderId="356" xfId="0" applyFont="1" applyFill="1" applyBorder="1" applyAlignment="1">
      <alignment horizontal="left" vertical="center"/>
    </xf>
    <xf numFmtId="0" fontId="84" fillId="15" borderId="183" xfId="0" applyFont="1" applyFill="1" applyBorder="1" applyAlignment="1">
      <alignment horizontal="left" vertical="center"/>
    </xf>
    <xf numFmtId="0" fontId="84" fillId="15" borderId="347" xfId="0" applyFont="1" applyFill="1" applyBorder="1" applyAlignment="1">
      <alignment horizontal="left" vertical="center"/>
    </xf>
    <xf numFmtId="0" fontId="85" fillId="0" borderId="0" xfId="0" applyFont="1" applyAlignment="1">
      <alignment vertical="center"/>
    </xf>
    <xf numFmtId="0" fontId="85" fillId="0" borderId="0" xfId="0" applyFont="1" applyAlignment="1">
      <alignment horizontal="center"/>
    </xf>
    <xf numFmtId="0" fontId="85" fillId="0" borderId="0" xfId="0" applyFont="1"/>
    <xf numFmtId="0" fontId="89" fillId="25" borderId="130" xfId="0" applyFont="1" applyFill="1" applyBorder="1" applyAlignment="1">
      <alignment horizontal="centerContinuous" vertical="center" wrapText="1"/>
    </xf>
    <xf numFmtId="0" fontId="75" fillId="25" borderId="206" xfId="0" applyFont="1" applyFill="1" applyBorder="1" applyAlignment="1">
      <alignment horizontal="centerContinuous" vertical="center"/>
    </xf>
    <xf numFmtId="0" fontId="83" fillId="0" borderId="0" xfId="0" applyFont="1" applyAlignment="1">
      <alignment horizontal="center" vertical="center"/>
    </xf>
    <xf numFmtId="0" fontId="76" fillId="0" borderId="0" xfId="0" applyFont="1"/>
    <xf numFmtId="0" fontId="80" fillId="0" borderId="187" xfId="0" applyFont="1" applyBorder="1" applyAlignment="1">
      <alignment horizontal="centerContinuous" vertical="center" wrapText="1"/>
    </xf>
    <xf numFmtId="0" fontId="80" fillId="0" borderId="188" xfId="0" applyFont="1" applyBorder="1" applyAlignment="1">
      <alignment horizontal="centerContinuous" vertical="center" wrapText="1"/>
    </xf>
    <xf numFmtId="0" fontId="80" fillId="0" borderId="189" xfId="0" applyFont="1" applyBorder="1" applyAlignment="1">
      <alignment horizontal="centerContinuous" vertical="center" wrapText="1"/>
    </xf>
    <xf numFmtId="0" fontId="66" fillId="0" borderId="352" xfId="0" applyFont="1" applyBorder="1" applyAlignment="1">
      <alignment vertical="center"/>
    </xf>
    <xf numFmtId="0" fontId="66" fillId="0" borderId="0" xfId="0" applyFont="1"/>
    <xf numFmtId="0" fontId="32" fillId="13" borderId="424" xfId="0" applyFont="1" applyFill="1" applyBorder="1" applyAlignment="1">
      <alignment horizontal="center" vertical="center" wrapText="1"/>
    </xf>
    <xf numFmtId="0" fontId="32" fillId="13" borderId="426" xfId="0" applyFont="1" applyFill="1" applyBorder="1" applyAlignment="1">
      <alignment horizontal="center" vertical="center" wrapText="1"/>
    </xf>
    <xf numFmtId="0" fontId="32" fillId="13" borderId="246" xfId="0" applyFont="1" applyFill="1" applyBorder="1" applyAlignment="1">
      <alignment horizontal="center" vertical="center" wrapText="1"/>
    </xf>
    <xf numFmtId="0" fontId="32" fillId="13" borderId="93" xfId="0" applyFont="1" applyFill="1" applyBorder="1" applyAlignment="1">
      <alignment horizontal="center" vertical="center" wrapText="1"/>
    </xf>
    <xf numFmtId="166" fontId="32" fillId="13" borderId="93" xfId="0" applyNumberFormat="1" applyFont="1" applyFill="1" applyBorder="1" applyAlignment="1">
      <alignment horizontal="center" vertical="center" wrapText="1"/>
    </xf>
    <xf numFmtId="0" fontId="32" fillId="13" borderId="156" xfId="0" applyFont="1" applyFill="1" applyBorder="1" applyAlignment="1">
      <alignment horizontal="center" vertical="center" wrapText="1"/>
    </xf>
    <xf numFmtId="0" fontId="72" fillId="13" borderId="54" xfId="0" applyFont="1" applyFill="1" applyBorder="1" applyAlignment="1">
      <alignment horizontal="center" vertical="center" wrapText="1"/>
    </xf>
    <xf numFmtId="165" fontId="0" fillId="0" borderId="251" xfId="1" applyNumberFormat="1" applyFont="1" applyFill="1" applyBorder="1" applyAlignment="1" applyProtection="1">
      <alignment vertical="center"/>
    </xf>
    <xf numFmtId="166" fontId="69" fillId="2" borderId="429" xfId="2" applyNumberFormat="1" applyFont="1" applyFill="1" applyBorder="1" applyAlignment="1" applyProtection="1">
      <alignment horizontal="center" vertical="center"/>
    </xf>
    <xf numFmtId="165" fontId="70" fillId="0" borderId="396" xfId="1" applyNumberFormat="1" applyFont="1" applyFill="1" applyBorder="1" applyAlignment="1" applyProtection="1">
      <alignment horizontal="center" vertical="center"/>
    </xf>
    <xf numFmtId="165" fontId="70" fillId="0" borderId="27" xfId="1" applyNumberFormat="1" applyFont="1" applyFill="1" applyBorder="1" applyAlignment="1" applyProtection="1">
      <alignment horizontal="center" vertical="center"/>
    </xf>
    <xf numFmtId="166" fontId="70" fillId="2" borderId="253" xfId="2" applyNumberFormat="1" applyFont="1" applyFill="1" applyBorder="1" applyAlignment="1" applyProtection="1">
      <alignment horizontal="center" vertical="center"/>
    </xf>
    <xf numFmtId="166" fontId="70" fillId="2" borderId="254" xfId="2" applyNumberFormat="1" applyFont="1" applyFill="1" applyBorder="1" applyAlignment="1" applyProtection="1">
      <alignment horizontal="center" vertical="center"/>
    </xf>
    <xf numFmtId="166" fontId="69" fillId="2" borderId="26" xfId="2" applyNumberFormat="1" applyFont="1" applyFill="1" applyBorder="1" applyAlignment="1" applyProtection="1">
      <alignment horizontal="center" vertical="center"/>
    </xf>
    <xf numFmtId="2" fontId="70" fillId="2" borderId="258" xfId="2" applyNumberFormat="1" applyFont="1" applyFill="1" applyBorder="1" applyAlignment="1" applyProtection="1">
      <alignment horizontal="center" vertical="center"/>
    </xf>
    <xf numFmtId="165" fontId="0" fillId="0" borderId="425" xfId="1" applyNumberFormat="1" applyFont="1" applyFill="1" applyBorder="1" applyAlignment="1" applyProtection="1">
      <alignment vertical="center"/>
    </xf>
    <xf numFmtId="166" fontId="69" fillId="2" borderId="248" xfId="2" applyNumberFormat="1" applyFont="1" applyFill="1" applyBorder="1" applyAlignment="1" applyProtection="1">
      <alignment horizontal="center" vertical="center"/>
    </xf>
    <xf numFmtId="166" fontId="70" fillId="2" borderId="247" xfId="2" applyNumberFormat="1" applyFont="1" applyFill="1" applyBorder="1" applyAlignment="1" applyProtection="1">
      <alignment horizontal="center" vertical="center"/>
    </xf>
    <xf numFmtId="166" fontId="70" fillId="2" borderId="248" xfId="2" applyNumberFormat="1" applyFont="1" applyFill="1" applyBorder="1" applyAlignment="1" applyProtection="1">
      <alignment horizontal="center" vertical="center"/>
    </xf>
    <xf numFmtId="0" fontId="0" fillId="0" borderId="352" xfId="0" applyBorder="1" applyAlignment="1">
      <alignment vertical="center"/>
    </xf>
    <xf numFmtId="166" fontId="69" fillId="2" borderId="252" xfId="2" applyNumberFormat="1" applyFont="1" applyFill="1" applyBorder="1" applyAlignment="1" applyProtection="1">
      <alignment horizontal="center" vertical="center"/>
    </xf>
    <xf numFmtId="166" fontId="70" fillId="2" borderId="255" xfId="2" applyNumberFormat="1" applyFont="1" applyFill="1" applyBorder="1" applyAlignment="1" applyProtection="1">
      <alignment horizontal="center" vertical="center"/>
    </xf>
    <xf numFmtId="166" fontId="70" fillId="2" borderId="256" xfId="2" applyNumberFormat="1" applyFont="1" applyFill="1" applyBorder="1" applyAlignment="1" applyProtection="1">
      <alignment horizontal="center" vertical="center"/>
    </xf>
    <xf numFmtId="166" fontId="69" fillId="2" borderId="28" xfId="2" applyNumberFormat="1" applyFont="1" applyFill="1" applyBorder="1" applyAlignment="1" applyProtection="1">
      <alignment horizontal="center" vertical="center"/>
    </xf>
    <xf numFmtId="2" fontId="70" fillId="2" borderId="146" xfId="2" applyNumberFormat="1" applyFont="1" applyFill="1" applyBorder="1" applyAlignment="1" applyProtection="1">
      <alignment horizontal="center" vertical="center"/>
    </xf>
    <xf numFmtId="166" fontId="69" fillId="2" borderId="250" xfId="2" applyNumberFormat="1" applyFont="1" applyFill="1" applyBorder="1" applyAlignment="1" applyProtection="1">
      <alignment horizontal="center" vertical="center"/>
    </xf>
    <xf numFmtId="166" fontId="70" fillId="2" borderId="249" xfId="2" applyNumberFormat="1" applyFont="1" applyFill="1" applyBorder="1" applyAlignment="1" applyProtection="1">
      <alignment horizontal="center" vertical="center"/>
    </xf>
    <xf numFmtId="166" fontId="70" fillId="2" borderId="250" xfId="2" applyNumberFormat="1" applyFont="1" applyFill="1" applyBorder="1" applyAlignment="1" applyProtection="1">
      <alignment horizontal="center" vertical="center"/>
    </xf>
    <xf numFmtId="3" fontId="32" fillId="0" borderId="0" xfId="0" applyNumberFormat="1" applyFont="1" applyAlignment="1">
      <alignment vertical="center"/>
    </xf>
    <xf numFmtId="3" fontId="32" fillId="0" borderId="0" xfId="0" applyNumberFormat="1" applyFont="1" applyAlignment="1">
      <alignment horizontal="center" vertical="center"/>
    </xf>
    <xf numFmtId="43" fontId="0" fillId="0" borderId="0" xfId="1" applyFont="1" applyProtection="1"/>
    <xf numFmtId="166" fontId="69" fillId="2" borderId="259" xfId="2" applyNumberFormat="1" applyFont="1" applyFill="1" applyBorder="1" applyAlignment="1" applyProtection="1">
      <alignment horizontal="center" vertical="center"/>
    </xf>
    <xf numFmtId="43" fontId="0" fillId="0" borderId="0" xfId="0" applyNumberFormat="1"/>
    <xf numFmtId="166" fontId="69" fillId="2" borderId="18" xfId="2"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1" fillId="31" borderId="260" xfId="0" applyNumberFormat="1" applyFont="1" applyFill="1" applyBorder="1" applyAlignment="1">
      <alignment horizontal="center" vertical="center"/>
    </xf>
    <xf numFmtId="165" fontId="67" fillId="31" borderId="263" xfId="0" applyNumberFormat="1" applyFont="1" applyFill="1" applyBorder="1" applyAlignment="1">
      <alignment vertical="center"/>
    </xf>
    <xf numFmtId="165" fontId="67" fillId="31" borderId="265" xfId="0" applyNumberFormat="1" applyFont="1" applyFill="1" applyBorder="1" applyAlignment="1">
      <alignment vertical="center"/>
    </xf>
    <xf numFmtId="165" fontId="39" fillId="31" borderId="266" xfId="0" applyNumberFormat="1" applyFont="1" applyFill="1" applyBorder="1" applyAlignment="1">
      <alignment vertical="center"/>
    </xf>
    <xf numFmtId="10" fontId="67" fillId="31" borderId="266" xfId="2" applyNumberFormat="1" applyFont="1" applyFill="1" applyBorder="1" applyAlignment="1" applyProtection="1">
      <alignment horizontal="center" vertical="center"/>
    </xf>
    <xf numFmtId="10" fontId="67" fillId="31" borderId="267" xfId="2" applyNumberFormat="1" applyFont="1" applyFill="1" applyBorder="1" applyAlignment="1" applyProtection="1">
      <alignment horizontal="center" vertical="center"/>
    </xf>
    <xf numFmtId="10" fontId="91" fillId="31" borderId="268" xfId="0" applyNumberFormat="1" applyFont="1" applyFill="1" applyBorder="1" applyAlignment="1">
      <alignment horizontal="center" vertical="center"/>
    </xf>
    <xf numFmtId="2" fontId="67" fillId="31" borderId="269" xfId="2" applyNumberFormat="1" applyFont="1" applyFill="1" applyBorder="1" applyAlignment="1" applyProtection="1">
      <alignment horizontal="center" vertical="center"/>
    </xf>
    <xf numFmtId="165" fontId="39" fillId="31" borderId="260" xfId="0" applyNumberFormat="1" applyFont="1" applyFill="1" applyBorder="1" applyAlignment="1">
      <alignment vertical="center"/>
    </xf>
    <xf numFmtId="166" fontId="91" fillId="31" borderId="262" xfId="0" applyNumberFormat="1" applyFont="1" applyFill="1" applyBorder="1" applyAlignment="1">
      <alignment horizontal="center" vertical="center"/>
    </xf>
    <xf numFmtId="165" fontId="67" fillId="31" borderId="260" xfId="0" applyNumberFormat="1" applyFont="1" applyFill="1" applyBorder="1" applyAlignment="1">
      <alignment vertical="center"/>
    </xf>
    <xf numFmtId="10" fontId="67" fillId="31" borderId="264" xfId="2" applyNumberFormat="1" applyFont="1" applyFill="1" applyBorder="1" applyAlignment="1" applyProtection="1">
      <alignment horizontal="center" vertical="center"/>
    </xf>
    <xf numFmtId="10" fontId="67" fillId="31" borderId="265" xfId="0" applyNumberFormat="1" applyFont="1" applyFill="1" applyBorder="1" applyAlignment="1">
      <alignment horizontal="center" vertical="center"/>
    </xf>
    <xf numFmtId="165" fontId="67" fillId="31" borderId="270" xfId="1" applyNumberFormat="1" applyFont="1" applyFill="1" applyBorder="1" applyAlignment="1" applyProtection="1">
      <alignment vertical="center"/>
    </xf>
    <xf numFmtId="165" fontId="67" fillId="31" borderId="271" xfId="1" applyNumberFormat="1" applyFont="1" applyFill="1" applyBorder="1" applyAlignment="1" applyProtection="1">
      <alignment vertical="center"/>
    </xf>
    <xf numFmtId="0" fontId="39" fillId="0" borderId="0" xfId="0" applyFont="1"/>
    <xf numFmtId="0" fontId="39" fillId="0" borderId="352" xfId="0" applyFont="1" applyBorder="1"/>
    <xf numFmtId="0" fontId="39" fillId="0" borderId="0" xfId="0" applyFont="1" applyAlignment="1">
      <alignment vertical="center"/>
    </xf>
    <xf numFmtId="0" fontId="66" fillId="0" borderId="355" xfId="0" applyFont="1" applyBorder="1" applyAlignment="1">
      <alignment vertical="center"/>
    </xf>
    <xf numFmtId="0" fontId="66" fillId="0" borderId="427" xfId="0" applyFont="1" applyBorder="1" applyAlignment="1">
      <alignment vertical="center"/>
    </xf>
    <xf numFmtId="0" fontId="66" fillId="0" borderId="200" xfId="0" applyFont="1" applyBorder="1" applyAlignment="1">
      <alignment vertical="center"/>
    </xf>
    <xf numFmtId="0" fontId="66" fillId="0" borderId="428" xfId="0" applyFont="1" applyBorder="1" applyAlignment="1">
      <alignment vertical="center"/>
    </xf>
    <xf numFmtId="0" fontId="0" fillId="2" borderId="161" xfId="0" applyFill="1" applyBorder="1"/>
    <xf numFmtId="0" fontId="0" fillId="2" borderId="0" xfId="0" applyFill="1"/>
    <xf numFmtId="0" fontId="0" fillId="2" borderId="352" xfId="0" applyFill="1" applyBorder="1"/>
    <xf numFmtId="0" fontId="71" fillId="0" borderId="355" xfId="0" applyFont="1" applyBorder="1" applyAlignment="1">
      <alignment vertical="center"/>
    </xf>
    <xf numFmtId="0" fontId="71" fillId="0" borderId="0" xfId="0" applyFont="1" applyAlignment="1">
      <alignment vertical="center"/>
    </xf>
    <xf numFmtId="0" fontId="0" fillId="2" borderId="185" xfId="0" applyFill="1" applyBorder="1"/>
    <xf numFmtId="0" fontId="66" fillId="0" borderId="0" xfId="0" applyFont="1" applyAlignment="1">
      <alignment horizontal="center" vertical="center"/>
    </xf>
    <xf numFmtId="0" fontId="66" fillId="0" borderId="185" xfId="0" applyFont="1" applyBorder="1" applyAlignment="1">
      <alignment vertical="center"/>
    </xf>
    <xf numFmtId="165" fontId="39" fillId="0" borderId="0" xfId="1" applyNumberFormat="1" applyFont="1" applyBorder="1" applyAlignment="1" applyProtection="1">
      <alignment vertical="center"/>
    </xf>
    <xf numFmtId="0" fontId="66" fillId="0" borderId="273" xfId="0" applyFont="1" applyBorder="1" applyAlignment="1">
      <alignment vertical="center"/>
    </xf>
    <xf numFmtId="0" fontId="81" fillId="0" borderId="0" xfId="0" applyFont="1"/>
    <xf numFmtId="0" fontId="81" fillId="0" borderId="0" xfId="0" applyFont="1" applyAlignment="1">
      <alignment vertical="center"/>
    </xf>
    <xf numFmtId="0" fontId="77" fillId="0" borderId="0" xfId="0" applyFont="1"/>
    <xf numFmtId="0" fontId="77"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0" fontId="86" fillId="27" borderId="278" xfId="0" applyFont="1" applyFill="1" applyBorder="1" applyAlignment="1">
      <alignment horizontal="center" vertical="center" wrapText="1"/>
    </xf>
    <xf numFmtId="0" fontId="61" fillId="0" borderId="387" xfId="0" applyFont="1" applyBorder="1" applyAlignment="1">
      <alignment horizontal="center" vertical="center"/>
    </xf>
    <xf numFmtId="0" fontId="61" fillId="0" borderId="434" xfId="0" applyFont="1" applyBorder="1" applyAlignment="1">
      <alignment horizontal="center" vertical="center"/>
    </xf>
    <xf numFmtId="0" fontId="74" fillId="0" borderId="299" xfId="0" applyFont="1" applyBorder="1" applyAlignment="1">
      <alignment horizontal="center" vertical="center"/>
    </xf>
    <xf numFmtId="0" fontId="74" fillId="0" borderId="275" xfId="0" applyFont="1" applyBorder="1" applyAlignment="1">
      <alignment horizontal="center" vertical="center"/>
    </xf>
    <xf numFmtId="2" fontId="74" fillId="0" borderId="275" xfId="0" applyNumberFormat="1" applyFont="1" applyBorder="1" applyAlignment="1">
      <alignment horizontal="center" vertical="center"/>
    </xf>
    <xf numFmtId="181" fontId="74" fillId="0" borderId="432" xfId="0" applyNumberFormat="1" applyFont="1" applyBorder="1" applyAlignment="1">
      <alignment horizontal="center" vertical="center"/>
    </xf>
    <xf numFmtId="0" fontId="74" fillId="0" borderId="300" xfId="0" applyFont="1" applyBorder="1" applyAlignment="1">
      <alignment horizontal="center" vertical="center"/>
    </xf>
    <xf numFmtId="0" fontId="74" fillId="0" borderId="278" xfId="0" applyFont="1" applyBorder="1" applyAlignment="1">
      <alignment horizontal="center" vertical="center"/>
    </xf>
    <xf numFmtId="2" fontId="74" fillId="0" borderId="278" xfId="0" applyNumberFormat="1" applyFont="1" applyBorder="1" applyAlignment="1">
      <alignment horizontal="center" vertical="center"/>
    </xf>
    <xf numFmtId="181" fontId="74" fillId="0" borderId="375" xfId="0" applyNumberFormat="1" applyFont="1" applyBorder="1" applyAlignment="1">
      <alignment horizontal="center" vertical="center"/>
    </xf>
    <xf numFmtId="0" fontId="74" fillId="0" borderId="301" xfId="0" applyFont="1" applyBorder="1" applyAlignment="1">
      <alignment horizontal="center" vertical="center"/>
    </xf>
    <xf numFmtId="0" fontId="74" fillId="0" borderId="280" xfId="0" applyFont="1" applyBorder="1" applyAlignment="1">
      <alignment horizontal="center" vertical="center"/>
    </xf>
    <xf numFmtId="2" fontId="74" fillId="0" borderId="280" xfId="0" applyNumberFormat="1" applyFont="1" applyBorder="1" applyAlignment="1">
      <alignment horizontal="center" vertical="center"/>
    </xf>
    <xf numFmtId="181" fontId="74" fillId="0" borderId="433" xfId="0" applyNumberFormat="1" applyFont="1" applyBorder="1" applyAlignment="1">
      <alignment horizontal="center" vertical="center"/>
    </xf>
    <xf numFmtId="0" fontId="24" fillId="39" borderId="66" xfId="0" applyFont="1" applyFill="1" applyBorder="1" applyAlignment="1">
      <alignment horizontal="left" vertical="top" wrapText="1"/>
    </xf>
    <xf numFmtId="3" fontId="8" fillId="10" borderId="435" xfId="1" applyNumberFormat="1" applyFont="1" applyFill="1" applyBorder="1" applyAlignment="1" applyProtection="1">
      <alignment horizontal="center" vertical="center"/>
      <protection locked="0"/>
    </xf>
    <xf numFmtId="165" fontId="70" fillId="0" borderId="440" xfId="1" applyNumberFormat="1" applyFont="1" applyFill="1" applyBorder="1" applyAlignment="1" applyProtection="1">
      <alignment horizontal="center" vertical="center"/>
    </xf>
    <xf numFmtId="0" fontId="7" fillId="0" borderId="203" xfId="0" applyFont="1" applyBorder="1" applyAlignment="1">
      <alignment horizontal="center" vertical="center" wrapText="1"/>
    </xf>
    <xf numFmtId="0" fontId="7" fillId="0" borderId="333" xfId="0" applyFont="1" applyBorder="1" applyAlignment="1">
      <alignment horizontal="center" vertical="center" wrapText="1"/>
    </xf>
    <xf numFmtId="0" fontId="7" fillId="0" borderId="335" xfId="0" applyFont="1" applyBorder="1" applyAlignment="1">
      <alignment horizontal="center" vertical="center" wrapText="1"/>
    </xf>
    <xf numFmtId="165" fontId="101" fillId="0" borderId="0" xfId="0" applyNumberFormat="1" applyFont="1" applyAlignment="1">
      <alignment vertical="center"/>
    </xf>
    <xf numFmtId="37" fontId="14" fillId="0" borderId="126" xfId="0" applyNumberFormat="1" applyFont="1" applyBorder="1" applyAlignment="1">
      <alignment vertical="center"/>
    </xf>
    <xf numFmtId="37" fontId="97" fillId="0" borderId="128" xfId="0" applyNumberFormat="1" applyFont="1" applyBorder="1" applyAlignment="1">
      <alignment vertical="center"/>
    </xf>
    <xf numFmtId="0" fontId="55" fillId="3" borderId="98" xfId="10" applyFont="1" applyFill="1" applyAlignment="1" applyProtection="1">
      <alignment vertical="center" wrapText="1" shrinkToFit="1"/>
      <protection locked="0"/>
    </xf>
    <xf numFmtId="0" fontId="55" fillId="3" borderId="98" xfId="10" applyFont="1" applyFill="1" applyAlignment="1" applyProtection="1">
      <alignment horizontal="center" vertical="center" shrinkToFit="1"/>
      <protection locked="0"/>
    </xf>
    <xf numFmtId="175" fontId="56" fillId="3" borderId="98" xfId="10" applyNumberFormat="1" applyFont="1" applyFill="1" applyAlignment="1" applyProtection="1">
      <alignment horizontal="center" vertical="center"/>
      <protection locked="0"/>
    </xf>
    <xf numFmtId="0" fontId="47" fillId="19" borderId="447" xfId="0" applyFont="1" applyFill="1" applyBorder="1" applyAlignment="1">
      <alignment horizontal="center" vertical="center" wrapText="1"/>
    </xf>
    <xf numFmtId="168" fontId="47" fillId="19" borderId="447" xfId="0" applyNumberFormat="1" applyFont="1" applyFill="1" applyBorder="1" applyAlignment="1">
      <alignment horizontal="center" vertical="center" wrapText="1"/>
    </xf>
    <xf numFmtId="0" fontId="0" fillId="0" borderId="89" xfId="0" applyBorder="1"/>
    <xf numFmtId="0" fontId="0" fillId="0" borderId="90" xfId="0" applyBorder="1"/>
    <xf numFmtId="15" fontId="3" fillId="0" borderId="87" xfId="0" applyNumberFormat="1" applyFont="1" applyBorder="1"/>
    <xf numFmtId="4" fontId="0" fillId="0" borderId="0" xfId="0" applyNumberFormat="1"/>
    <xf numFmtId="10" fontId="8" fillId="0" borderId="0" xfId="2" applyNumberFormat="1" applyFont="1" applyAlignment="1">
      <alignment horizontal="center"/>
    </xf>
    <xf numFmtId="9" fontId="8" fillId="0" borderId="0" xfId="2" applyFont="1" applyAlignment="1">
      <alignment horizontal="center"/>
    </xf>
    <xf numFmtId="9" fontId="102" fillId="0" borderId="87" xfId="2" applyFont="1" applyBorder="1" applyAlignment="1">
      <alignment horizontal="center"/>
    </xf>
    <xf numFmtId="15" fontId="55" fillId="3" borderId="98" xfId="10" quotePrefix="1" applyNumberFormat="1" applyFont="1" applyFill="1" applyAlignment="1" applyProtection="1">
      <alignment horizontal="center" vertical="center"/>
      <protection locked="0"/>
    </xf>
    <xf numFmtId="0" fontId="55" fillId="3" borderId="98" xfId="10" quotePrefix="1" applyFont="1" applyFill="1" applyAlignment="1" applyProtection="1">
      <alignment vertical="center" shrinkToFit="1"/>
      <protection locked="0"/>
    </xf>
    <xf numFmtId="2" fontId="0" fillId="0" borderId="29" xfId="0" applyNumberFormat="1" applyBorder="1"/>
    <xf numFmtId="0" fontId="72" fillId="13" borderId="51" xfId="0" applyFont="1" applyFill="1" applyBorder="1" applyAlignment="1">
      <alignment horizontal="center" vertical="center" wrapText="1"/>
    </xf>
    <xf numFmtId="165" fontId="0" fillId="0" borderId="453" xfId="1" applyNumberFormat="1" applyFont="1" applyFill="1" applyBorder="1" applyAlignment="1" applyProtection="1">
      <alignment vertical="center"/>
    </xf>
    <xf numFmtId="166" fontId="69" fillId="2" borderId="453" xfId="2" applyNumberFormat="1" applyFont="1" applyFill="1" applyBorder="1" applyAlignment="1" applyProtection="1">
      <alignment horizontal="center" vertical="center"/>
    </xf>
    <xf numFmtId="165" fontId="0" fillId="0" borderId="454" xfId="1" applyNumberFormat="1" applyFont="1" applyFill="1" applyBorder="1" applyAlignment="1" applyProtection="1">
      <alignment vertical="center"/>
    </xf>
    <xf numFmtId="165" fontId="0" fillId="0" borderId="456" xfId="1" applyNumberFormat="1" applyFont="1" applyFill="1" applyBorder="1" applyAlignment="1" applyProtection="1">
      <alignment vertical="center"/>
    </xf>
    <xf numFmtId="43" fontId="0" fillId="0" borderId="454" xfId="1" applyFont="1" applyFill="1" applyBorder="1" applyAlignment="1" applyProtection="1">
      <alignment vertical="center"/>
    </xf>
    <xf numFmtId="9" fontId="0" fillId="0" borderId="450" xfId="0" applyNumberFormat="1" applyBorder="1" applyAlignment="1">
      <alignment horizontal="center" vertical="center"/>
    </xf>
    <xf numFmtId="0" fontId="105" fillId="0" borderId="0" xfId="0" applyFont="1" applyAlignment="1">
      <alignment horizontal="center" vertical="center"/>
    </xf>
    <xf numFmtId="1" fontId="51" fillId="0" borderId="28" xfId="0" applyNumberFormat="1" applyFont="1" applyBorder="1" applyAlignment="1">
      <alignment horizontal="center" vertical="center"/>
    </xf>
    <xf numFmtId="10" fontId="8" fillId="0" borderId="0" xfId="0" applyNumberFormat="1" applyFont="1" applyAlignment="1">
      <alignment horizontal="center"/>
    </xf>
    <xf numFmtId="182" fontId="8" fillId="0" borderId="0" xfId="0" applyNumberFormat="1" applyFont="1"/>
    <xf numFmtId="43" fontId="0" fillId="0" borderId="0" xfId="1" applyFont="1"/>
    <xf numFmtId="9" fontId="0" fillId="0" borderId="0" xfId="0" applyNumberFormat="1"/>
    <xf numFmtId="0" fontId="25" fillId="15" borderId="450" xfId="0" applyFont="1" applyFill="1" applyBorder="1" applyAlignment="1">
      <alignment horizontal="center" vertical="center"/>
    </xf>
    <xf numFmtId="0" fontId="0" fillId="0" borderId="91" xfId="0" applyBorder="1"/>
    <xf numFmtId="0" fontId="0" fillId="16" borderId="16" xfId="0" applyFill="1" applyBorder="1" applyAlignment="1">
      <alignment horizontal="center" vertical="center"/>
    </xf>
    <xf numFmtId="10" fontId="0" fillId="0" borderId="0" xfId="0" applyNumberFormat="1"/>
    <xf numFmtId="172" fontId="94" fillId="0" borderId="0" xfId="4" applyNumberFormat="1" applyFont="1" applyAlignment="1">
      <alignment horizontal="center" vertical="center" wrapText="1"/>
    </xf>
    <xf numFmtId="172" fontId="14" fillId="0" borderId="0" xfId="4" applyNumberFormat="1" applyFont="1" applyAlignment="1">
      <alignment horizontal="center" vertical="center" wrapText="1"/>
    </xf>
    <xf numFmtId="0" fontId="61" fillId="2" borderId="280" xfId="0" applyFont="1" applyFill="1" applyBorder="1" applyAlignment="1">
      <alignment horizontal="center" vertical="center"/>
    </xf>
    <xf numFmtId="170" fontId="0" fillId="0" borderId="0" xfId="0" applyNumberFormat="1" applyAlignment="1">
      <alignment horizontal="center"/>
    </xf>
    <xf numFmtId="0" fontId="7" fillId="4" borderId="398" xfId="0" applyFont="1" applyFill="1" applyBorder="1" applyAlignment="1">
      <alignment horizontal="center" vertical="center"/>
    </xf>
    <xf numFmtId="0" fontId="7" fillId="4" borderId="464" xfId="0" applyFont="1" applyFill="1" applyBorder="1" applyAlignment="1">
      <alignment horizontal="center" vertical="center" wrapText="1"/>
    </xf>
    <xf numFmtId="0" fontId="7" fillId="4" borderId="399" xfId="0" applyFont="1" applyFill="1" applyBorder="1" applyAlignment="1">
      <alignment horizontal="center" vertical="center" wrapText="1"/>
    </xf>
    <xf numFmtId="183" fontId="8" fillId="3" borderId="450" xfId="0" applyNumberFormat="1" applyFont="1" applyFill="1" applyBorder="1" applyAlignment="1">
      <alignment horizontal="center"/>
    </xf>
    <xf numFmtId="180" fontId="8" fillId="3" borderId="450" xfId="0" applyNumberFormat="1" applyFont="1" applyFill="1" applyBorder="1" applyAlignment="1">
      <alignment horizontal="center"/>
    </xf>
    <xf numFmtId="172" fontId="106" fillId="0" borderId="0" xfId="4" applyNumberFormat="1" applyFont="1" applyAlignment="1">
      <alignment horizontal="center" vertical="center" wrapText="1"/>
    </xf>
    <xf numFmtId="173" fontId="94" fillId="0" borderId="0" xfId="4" applyNumberFormat="1" applyFont="1" applyAlignment="1">
      <alignment horizontal="center" vertical="center" wrapText="1"/>
    </xf>
    <xf numFmtId="0" fontId="7" fillId="4" borderId="465" xfId="0" applyFont="1" applyFill="1" applyBorder="1" applyAlignment="1">
      <alignment horizontal="center" vertical="center" wrapText="1"/>
    </xf>
    <xf numFmtId="4" fontId="8" fillId="3" borderId="450" xfId="0" applyNumberFormat="1" applyFont="1" applyFill="1" applyBorder="1" applyAlignment="1">
      <alignment horizontal="center"/>
    </xf>
    <xf numFmtId="10" fontId="8" fillId="3" borderId="450" xfId="2" applyNumberFormat="1" applyFont="1" applyFill="1" applyBorder="1" applyAlignment="1">
      <alignment horizontal="center"/>
    </xf>
    <xf numFmtId="0" fontId="92" fillId="0" borderId="450" xfId="4" applyFont="1" applyBorder="1" applyAlignment="1">
      <alignment horizontal="center" vertical="center"/>
    </xf>
    <xf numFmtId="0" fontId="96" fillId="0" borderId="450" xfId="4" applyFont="1" applyBorder="1" applyAlignment="1">
      <alignment horizontal="center" vertical="center"/>
    </xf>
    <xf numFmtId="185" fontId="62" fillId="2" borderId="222" xfId="0" applyNumberFormat="1" applyFont="1" applyFill="1" applyBorder="1" applyAlignment="1">
      <alignment horizontal="center" vertical="center"/>
    </xf>
    <xf numFmtId="0" fontId="108" fillId="41" borderId="16" xfId="0" applyFont="1" applyFill="1" applyBorder="1" applyAlignment="1">
      <alignment horizontal="center" vertical="center" wrapText="1" readingOrder="2"/>
    </xf>
    <xf numFmtId="0" fontId="103" fillId="42" borderId="16" xfId="0" applyFont="1" applyFill="1" applyBorder="1" applyAlignment="1">
      <alignment horizontal="center" vertical="center" wrapText="1" readingOrder="2"/>
    </xf>
    <xf numFmtId="0" fontId="109" fillId="42" borderId="16" xfId="0" applyFont="1" applyFill="1" applyBorder="1" applyAlignment="1">
      <alignment horizontal="center" vertical="center" wrapText="1" readingOrder="2"/>
    </xf>
    <xf numFmtId="0" fontId="110" fillId="41" borderId="16" xfId="0" applyFont="1" applyFill="1" applyBorder="1" applyAlignment="1">
      <alignment vertical="center" wrapText="1" readingOrder="1"/>
    </xf>
    <xf numFmtId="0" fontId="48" fillId="0" borderId="203" xfId="0" applyFont="1" applyBorder="1" applyAlignment="1">
      <alignment horizontal="center" vertical="center"/>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108" fillId="41" borderId="450" xfId="0" applyFont="1" applyFill="1" applyBorder="1" applyAlignment="1">
      <alignment horizontal="center" vertical="center" wrapText="1" readingOrder="2"/>
    </xf>
    <xf numFmtId="0" fontId="111" fillId="43" borderId="450" xfId="0" applyFont="1" applyFill="1" applyBorder="1" applyAlignment="1">
      <alignment horizontal="center" vertical="center" wrapText="1" readingOrder="2"/>
    </xf>
    <xf numFmtId="165" fontId="113" fillId="42" borderId="450" xfId="1" applyNumberFormat="1" applyFont="1" applyFill="1" applyBorder="1" applyAlignment="1">
      <alignment horizontal="center" vertical="center" wrapText="1" readingOrder="2"/>
    </xf>
    <xf numFmtId="9" fontId="112" fillId="42" borderId="450" xfId="2" applyFont="1" applyFill="1" applyBorder="1" applyAlignment="1">
      <alignment horizontal="center" vertical="center" wrapText="1" readingOrder="2"/>
    </xf>
    <xf numFmtId="0" fontId="48" fillId="0" borderId="46" xfId="0" applyFont="1" applyBorder="1" applyAlignment="1">
      <alignment horizontal="center" vertical="center"/>
    </xf>
    <xf numFmtId="0" fontId="48" fillId="0" borderId="0" xfId="0" applyFont="1" applyAlignment="1">
      <alignment horizontal="center" vertical="center"/>
    </xf>
    <xf numFmtId="0" fontId="48" fillId="0" borderId="45" xfId="0" applyFont="1" applyBorder="1" applyAlignment="1">
      <alignment horizontal="center" vertical="center"/>
    </xf>
    <xf numFmtId="0" fontId="109" fillId="42" borderId="450" xfId="0" applyFont="1" applyFill="1" applyBorder="1" applyAlignment="1">
      <alignment horizontal="center" vertical="center" wrapText="1" readingOrder="2"/>
    </xf>
    <xf numFmtId="10" fontId="115" fillId="43" borderId="450" xfId="0" applyNumberFormat="1" applyFont="1" applyFill="1" applyBorder="1" applyAlignment="1">
      <alignment horizontal="center" vertical="center" wrapText="1" readingOrder="2"/>
    </xf>
    <xf numFmtId="10" fontId="116" fillId="43" borderId="450" xfId="0" applyNumberFormat="1" applyFont="1" applyFill="1" applyBorder="1" applyAlignment="1">
      <alignment horizontal="center" vertical="center" wrapText="1" readingOrder="2"/>
    </xf>
    <xf numFmtId="165" fontId="113" fillId="42" borderId="450" xfId="1" applyNumberFormat="1" applyFont="1" applyFill="1" applyBorder="1" applyAlignment="1">
      <alignment vertical="center" wrapText="1" readingOrder="2"/>
    </xf>
    <xf numFmtId="3" fontId="0" fillId="0" borderId="0" xfId="0" applyNumberFormat="1" applyAlignment="1">
      <alignment horizontal="center" vertical="center"/>
    </xf>
    <xf numFmtId="0" fontId="114" fillId="41" borderId="16" xfId="0" applyFont="1" applyFill="1" applyBorder="1" applyAlignment="1">
      <alignment horizontal="center" vertical="center" wrapText="1" readingOrder="1"/>
    </xf>
    <xf numFmtId="0" fontId="48" fillId="0" borderId="333" xfId="0" applyFont="1" applyBorder="1" applyAlignment="1">
      <alignment horizontal="center" vertical="center"/>
    </xf>
    <xf numFmtId="0" fontId="48" fillId="0" borderId="334" xfId="0" applyFont="1" applyBorder="1" applyAlignment="1">
      <alignment horizontal="center" vertical="center"/>
    </xf>
    <xf numFmtId="0" fontId="48" fillId="0" borderId="335" xfId="0" applyFont="1" applyBorder="1" applyAlignment="1">
      <alignment horizontal="center" vertical="center"/>
    </xf>
    <xf numFmtId="0" fontId="0" fillId="0" borderId="46" xfId="0" applyBorder="1" applyAlignment="1">
      <alignment horizontal="center" vertical="center"/>
    </xf>
    <xf numFmtId="0" fontId="0" fillId="0" borderId="45" xfId="0" applyBorder="1" applyAlignment="1">
      <alignment horizontal="center" vertical="center"/>
    </xf>
    <xf numFmtId="165" fontId="112" fillId="42" borderId="450" xfId="1" applyNumberFormat="1" applyFont="1" applyFill="1" applyBorder="1" applyAlignment="1">
      <alignment horizontal="center" vertical="center" wrapText="1" readingOrder="2"/>
    </xf>
    <xf numFmtId="0" fontId="0" fillId="0" borderId="333" xfId="0" applyBorder="1" applyAlignment="1">
      <alignment horizontal="center" vertical="center"/>
    </xf>
    <xf numFmtId="0" fontId="0" fillId="0" borderId="335" xfId="0" applyBorder="1" applyAlignment="1">
      <alignment horizontal="center" vertical="center"/>
    </xf>
    <xf numFmtId="0" fontId="0" fillId="0" borderId="203"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vertical="center"/>
    </xf>
    <xf numFmtId="15" fontId="113" fillId="42" borderId="450" xfId="0" applyNumberFormat="1" applyFont="1" applyFill="1" applyBorder="1" applyAlignment="1">
      <alignment horizontal="center" vertical="center" wrapText="1" readingOrder="1"/>
    </xf>
    <xf numFmtId="0" fontId="0" fillId="0" borderId="334" xfId="0" applyBorder="1" applyAlignment="1">
      <alignment horizontal="center" vertical="center"/>
    </xf>
    <xf numFmtId="4" fontId="118" fillId="44" borderId="466" xfId="0" applyNumberFormat="1" applyFont="1" applyFill="1" applyBorder="1" applyAlignment="1">
      <alignment horizontal="center" vertical="center" wrapText="1" readingOrder="2"/>
    </xf>
    <xf numFmtId="4" fontId="118" fillId="44" borderId="91" xfId="0" applyNumberFormat="1" applyFont="1" applyFill="1" applyBorder="1" applyAlignment="1">
      <alignment horizontal="center" vertical="center" wrapText="1" readingOrder="2"/>
    </xf>
    <xf numFmtId="3" fontId="118" fillId="44" borderId="91" xfId="0" applyNumberFormat="1" applyFont="1" applyFill="1" applyBorder="1" applyAlignment="1">
      <alignment horizontal="center" vertical="center" wrapText="1" readingOrder="2"/>
    </xf>
    <xf numFmtId="3" fontId="118" fillId="44" borderId="467" xfId="0" applyNumberFormat="1" applyFont="1" applyFill="1" applyBorder="1" applyAlignment="1">
      <alignment horizontal="center" vertical="center" wrapText="1" readingOrder="2"/>
    </xf>
    <xf numFmtId="3" fontId="118" fillId="44" borderId="0" xfId="0" applyNumberFormat="1" applyFont="1" applyFill="1" applyAlignment="1">
      <alignment horizontal="center" vertical="center" wrapText="1" readingOrder="2"/>
    </xf>
    <xf numFmtId="4" fontId="119" fillId="45" borderId="466" xfId="0" applyNumberFormat="1" applyFont="1" applyFill="1" applyBorder="1" applyAlignment="1">
      <alignment horizontal="center" vertical="center" wrapText="1" readingOrder="2"/>
    </xf>
    <xf numFmtId="4" fontId="119" fillId="45" borderId="15" xfId="0" applyNumberFormat="1" applyFont="1" applyFill="1" applyBorder="1" applyAlignment="1">
      <alignment horizontal="center" vertical="center" wrapText="1" readingOrder="2"/>
    </xf>
    <xf numFmtId="4" fontId="119" fillId="45" borderId="16" xfId="0" applyNumberFormat="1" applyFont="1" applyFill="1" applyBorder="1" applyAlignment="1">
      <alignment horizontal="center" vertical="center" wrapText="1" readingOrder="2"/>
    </xf>
    <xf numFmtId="4" fontId="120" fillId="46" borderId="48" xfId="0" applyNumberFormat="1" applyFont="1" applyFill="1" applyBorder="1" applyAlignment="1">
      <alignment horizontal="center" vertical="center" wrapText="1" readingOrder="2"/>
    </xf>
    <xf numFmtId="4" fontId="120" fillId="46" borderId="382" xfId="0" applyNumberFormat="1" applyFont="1" applyFill="1" applyBorder="1" applyAlignment="1">
      <alignment horizontal="center" vertical="center" wrapText="1" readingOrder="2"/>
    </xf>
    <xf numFmtId="4" fontId="120" fillId="46" borderId="46" xfId="0" applyNumberFormat="1" applyFont="1" applyFill="1" applyBorder="1" applyAlignment="1">
      <alignment horizontal="center" vertical="center" wrapText="1" readingOrder="2"/>
    </xf>
    <xf numFmtId="0" fontId="121" fillId="0" borderId="67" xfId="0" applyFont="1" applyBorder="1" applyAlignment="1">
      <alignment horizontal="center" vertical="center" readingOrder="2"/>
    </xf>
    <xf numFmtId="0" fontId="121" fillId="0" borderId="67" xfId="0" applyFont="1" applyBorder="1" applyAlignment="1">
      <alignment horizontal="center" vertical="center" wrapText="1"/>
    </xf>
    <xf numFmtId="0" fontId="122" fillId="19" borderId="67" xfId="0" applyFont="1" applyFill="1" applyBorder="1" applyAlignment="1">
      <alignment horizontal="center" vertical="center" wrapText="1"/>
    </xf>
    <xf numFmtId="37" fontId="121" fillId="0" borderId="67" xfId="1" applyNumberFormat="1" applyFont="1" applyFill="1" applyBorder="1" applyAlignment="1">
      <alignment horizontal="center" vertical="center" readingOrder="2"/>
    </xf>
    <xf numFmtId="9" fontId="121" fillId="10" borderId="67" xfId="0" applyNumberFormat="1" applyFont="1" applyFill="1" applyBorder="1" applyAlignment="1">
      <alignment horizontal="center" vertical="center" wrapText="1" readingOrder="2"/>
    </xf>
    <xf numFmtId="179" fontId="123" fillId="10" borderId="450" xfId="0" applyNumberFormat="1" applyFont="1" applyFill="1" applyBorder="1" applyAlignment="1">
      <alignment horizontal="center" vertical="center" wrapText="1"/>
    </xf>
    <xf numFmtId="0" fontId="124" fillId="19" borderId="0" xfId="0" applyFont="1" applyFill="1" applyAlignment="1">
      <alignment horizontal="center" vertical="center" readingOrder="2"/>
    </xf>
    <xf numFmtId="0" fontId="124" fillId="19" borderId="0" xfId="0" applyFont="1" applyFill="1" applyAlignment="1">
      <alignment horizontal="center" vertical="center" wrapText="1"/>
    </xf>
    <xf numFmtId="0" fontId="124" fillId="19" borderId="0" xfId="0" applyFont="1" applyFill="1" applyAlignment="1">
      <alignment horizontal="center" vertical="center" wrapText="1" readingOrder="2"/>
    </xf>
    <xf numFmtId="0" fontId="124" fillId="19" borderId="0" xfId="0" applyFont="1" applyFill="1" applyAlignment="1">
      <alignment horizontal="right" vertical="center" wrapText="1" readingOrder="2"/>
    </xf>
    <xf numFmtId="179" fontId="124" fillId="19" borderId="0" xfId="0" applyNumberFormat="1" applyFont="1" applyFill="1" applyAlignment="1">
      <alignment horizontal="center" vertical="center" readingOrder="2"/>
    </xf>
    <xf numFmtId="1" fontId="124" fillId="19" borderId="0" xfId="1" applyNumberFormat="1" applyFont="1" applyFill="1" applyBorder="1" applyAlignment="1">
      <alignment horizontal="center" vertical="center" wrapText="1" readingOrder="2"/>
    </xf>
    <xf numFmtId="37" fontId="124" fillId="19" borderId="0" xfId="1" applyNumberFormat="1" applyFont="1" applyFill="1" applyBorder="1" applyAlignment="1">
      <alignment horizontal="center" vertical="center" readingOrder="2"/>
    </xf>
    <xf numFmtId="0" fontId="125" fillId="19" borderId="0" xfId="0" applyFont="1" applyFill="1" applyAlignment="1">
      <alignment horizontal="center" vertical="center" wrapText="1" readingOrder="2"/>
    </xf>
    <xf numFmtId="0" fontId="125" fillId="0" borderId="0" xfId="0" applyFont="1"/>
    <xf numFmtId="0" fontId="0" fillId="0" borderId="0" xfId="0" applyAlignment="1">
      <alignment horizontal="center" readingOrder="2"/>
    </xf>
    <xf numFmtId="188" fontId="0" fillId="0" borderId="0" xfId="0" applyNumberFormat="1"/>
    <xf numFmtId="43" fontId="0" fillId="0" borderId="456" xfId="1" applyFont="1" applyFill="1" applyBorder="1" applyAlignment="1" applyProtection="1">
      <alignment vertical="center"/>
    </xf>
    <xf numFmtId="0" fontId="0" fillId="0" borderId="88" xfId="0" applyBorder="1" applyAlignment="1">
      <alignment horizontal="center"/>
    </xf>
    <xf numFmtId="15" fontId="3" fillId="0" borderId="87" xfId="0" applyNumberFormat="1" applyFont="1" applyBorder="1" applyAlignment="1">
      <alignment horizontal="center"/>
    </xf>
    <xf numFmtId="0" fontId="0" fillId="0" borderId="87" xfId="0" applyBorder="1" applyAlignment="1">
      <alignment horizontal="center"/>
    </xf>
    <xf numFmtId="38" fontId="0" fillId="0" borderId="0" xfId="0" applyNumberFormat="1"/>
    <xf numFmtId="0" fontId="35" fillId="0" borderId="84" xfId="0" applyFont="1" applyBorder="1" applyAlignment="1">
      <alignment horizontal="center"/>
    </xf>
    <xf numFmtId="0" fontId="126" fillId="0" borderId="85" xfId="0" applyFont="1" applyBorder="1" applyAlignment="1">
      <alignment horizontal="center"/>
    </xf>
    <xf numFmtId="9" fontId="36" fillId="0" borderId="85" xfId="2" applyFont="1" applyBorder="1" applyAlignment="1">
      <alignment horizontal="center"/>
    </xf>
    <xf numFmtId="0" fontId="36" fillId="0" borderId="86" xfId="0" applyFont="1" applyBorder="1" applyAlignment="1">
      <alignment horizontal="center"/>
    </xf>
    <xf numFmtId="9" fontId="36" fillId="0" borderId="468" xfId="2" applyFont="1" applyBorder="1" applyAlignment="1">
      <alignment horizontal="center"/>
    </xf>
    <xf numFmtId="0" fontId="126" fillId="0" borderId="450" xfId="0" applyFont="1" applyBorder="1" applyAlignment="1">
      <alignment horizontal="center"/>
    </xf>
    <xf numFmtId="0" fontId="36" fillId="0" borderId="450" xfId="0" applyFont="1" applyBorder="1" applyAlignment="1">
      <alignment horizontal="center"/>
    </xf>
    <xf numFmtId="0" fontId="0" fillId="0" borderId="450" xfId="0" applyBorder="1" applyAlignment="1">
      <alignment horizontal="center"/>
    </xf>
    <xf numFmtId="0" fontId="0" fillId="0" borderId="450" xfId="0" applyBorder="1" applyAlignment="1">
      <alignment horizontal="center" vertical="center"/>
    </xf>
    <xf numFmtId="14" fontId="0" fillId="0" borderId="450" xfId="0" applyNumberFormat="1" applyBorder="1" applyAlignment="1">
      <alignment horizontal="center"/>
    </xf>
    <xf numFmtId="9" fontId="36" fillId="0" borderId="450" xfId="2" applyFont="1" applyBorder="1" applyAlignment="1">
      <alignment horizontal="center"/>
    </xf>
    <xf numFmtId="0" fontId="40" fillId="0" borderId="0" xfId="0" applyFont="1" applyAlignment="1">
      <alignment horizontal="center" vertical="center"/>
    </xf>
    <xf numFmtId="43" fontId="0" fillId="0" borderId="0" xfId="1" applyFont="1" applyAlignment="1">
      <alignment horizontal="center"/>
    </xf>
    <xf numFmtId="43" fontId="0" fillId="0" borderId="455" xfId="0" applyNumberFormat="1" applyBorder="1"/>
    <xf numFmtId="0" fontId="0" fillId="0" borderId="0" xfId="0" applyAlignment="1">
      <alignment vertical="center" wrapText="1"/>
    </xf>
    <xf numFmtId="165" fontId="0" fillId="10" borderId="456" xfId="1" applyNumberFormat="1" applyFont="1" applyFill="1" applyBorder="1" applyAlignment="1" applyProtection="1">
      <alignment vertical="center"/>
    </xf>
    <xf numFmtId="166" fontId="2" fillId="10" borderId="453" xfId="2" applyNumberFormat="1" applyFont="1" applyFill="1" applyBorder="1" applyAlignment="1" applyProtection="1">
      <alignment horizontal="center" vertical="center"/>
    </xf>
    <xf numFmtId="0" fontId="127" fillId="10" borderId="91" xfId="6" applyFont="1" applyFill="1" applyBorder="1" applyAlignment="1">
      <alignment horizontal="center" vertical="top"/>
    </xf>
    <xf numFmtId="0" fontId="127" fillId="0" borderId="91" xfId="6" applyFont="1" applyBorder="1" applyAlignment="1">
      <alignment horizontal="center" vertical="top"/>
    </xf>
    <xf numFmtId="165" fontId="127" fillId="0" borderId="91" xfId="15" applyNumberFormat="1" applyFont="1" applyFill="1" applyBorder="1" applyAlignment="1" applyProtection="1">
      <alignment horizontal="center" vertical="center"/>
    </xf>
    <xf numFmtId="0" fontId="127" fillId="0" borderId="91" xfId="7" applyFont="1" applyBorder="1" applyAlignment="1">
      <alignment horizontal="center" vertical="top"/>
    </xf>
    <xf numFmtId="0" fontId="127" fillId="0" borderId="15" xfId="6" applyFont="1" applyBorder="1" applyAlignment="1">
      <alignment horizontal="center" vertical="top" wrapText="1"/>
    </xf>
    <xf numFmtId="0" fontId="51" fillId="8" borderId="28" xfId="0" applyFont="1" applyFill="1" applyBorder="1" applyAlignment="1">
      <alignment horizontal="center" vertical="center"/>
    </xf>
    <xf numFmtId="0" fontId="51" fillId="8" borderId="41" xfId="0" applyFont="1" applyFill="1" applyBorder="1" applyAlignment="1">
      <alignment horizontal="center" vertical="center"/>
    </xf>
    <xf numFmtId="0" fontId="128" fillId="0" borderId="124" xfId="0" applyFont="1" applyBorder="1" applyAlignment="1">
      <alignment horizontal="center" vertical="center"/>
    </xf>
    <xf numFmtId="167" fontId="73" fillId="35" borderId="484" xfId="0" applyNumberFormat="1" applyFont="1" applyFill="1" applyBorder="1" applyAlignment="1">
      <alignment horizontal="center" vertical="top" wrapText="1"/>
    </xf>
    <xf numFmtId="167" fontId="87" fillId="35" borderId="484" xfId="0" applyNumberFormat="1" applyFont="1" applyFill="1" applyBorder="1" applyAlignment="1">
      <alignment horizontal="center" vertical="top" wrapText="1"/>
    </xf>
    <xf numFmtId="0" fontId="87" fillId="35" borderId="485" xfId="0" applyFont="1" applyFill="1" applyBorder="1" applyAlignment="1">
      <alignment horizontal="center" vertical="top" wrapText="1"/>
    </xf>
    <xf numFmtId="167" fontId="73" fillId="35" borderId="486" xfId="0" applyNumberFormat="1" applyFont="1" applyFill="1" applyBorder="1" applyAlignment="1">
      <alignment horizontal="center" vertical="top" wrapText="1"/>
    </xf>
    <xf numFmtId="167" fontId="87" fillId="35" borderId="486" xfId="0" applyNumberFormat="1" applyFont="1" applyFill="1" applyBorder="1" applyAlignment="1">
      <alignment horizontal="center" vertical="top" wrapText="1"/>
    </xf>
    <xf numFmtId="174" fontId="86" fillId="35" borderId="487" xfId="0" applyNumberFormat="1" applyFont="1" applyFill="1" applyBorder="1" applyAlignment="1">
      <alignment horizontal="center" vertical="top" wrapText="1"/>
    </xf>
    <xf numFmtId="0" fontId="87" fillId="35" borderId="488" xfId="0" applyFont="1" applyFill="1" applyBorder="1" applyAlignment="1">
      <alignment horizontal="center" vertical="top" wrapText="1"/>
    </xf>
    <xf numFmtId="174" fontId="86" fillId="35" borderId="489" xfId="0" applyNumberFormat="1" applyFont="1" applyFill="1" applyBorder="1" applyAlignment="1">
      <alignment horizontal="center" vertical="top" wrapText="1"/>
    </xf>
    <xf numFmtId="0" fontId="87" fillId="35" borderId="490" xfId="0" applyFont="1" applyFill="1" applyBorder="1" applyAlignment="1">
      <alignment horizontal="center" vertical="top" wrapText="1"/>
    </xf>
    <xf numFmtId="167" fontId="73" fillId="35" borderId="491" xfId="0" applyNumberFormat="1" applyFont="1" applyFill="1" applyBorder="1" applyAlignment="1">
      <alignment horizontal="center" vertical="top" wrapText="1"/>
    </xf>
    <xf numFmtId="167" fontId="87" fillId="35" borderId="491" xfId="0" applyNumberFormat="1" applyFont="1" applyFill="1" applyBorder="1" applyAlignment="1">
      <alignment horizontal="center" vertical="top" wrapText="1"/>
    </xf>
    <xf numFmtId="174" fontId="86" fillId="35" borderId="492" xfId="0" applyNumberFormat="1" applyFont="1" applyFill="1" applyBorder="1" applyAlignment="1">
      <alignment horizontal="center" vertical="top" wrapText="1"/>
    </xf>
    <xf numFmtId="0" fontId="74" fillId="10" borderId="310" xfId="0" applyFont="1" applyFill="1" applyBorder="1" applyAlignment="1">
      <alignment horizontal="center" vertical="center" wrapText="1"/>
    </xf>
    <xf numFmtId="43" fontId="39" fillId="31" borderId="457" xfId="0" applyNumberFormat="1" applyFont="1" applyFill="1" applyBorder="1" applyAlignment="1">
      <alignment vertical="center"/>
    </xf>
    <xf numFmtId="0" fontId="110" fillId="41" borderId="16" xfId="0" applyFont="1" applyFill="1" applyBorder="1" applyAlignment="1">
      <alignment horizontal="center" vertical="center" wrapText="1" readingOrder="1"/>
    </xf>
    <xf numFmtId="0" fontId="112" fillId="0" borderId="450" xfId="0" applyFont="1" applyBorder="1" applyAlignment="1">
      <alignment horizontal="center" vertical="center" wrapText="1" readingOrder="2"/>
    </xf>
    <xf numFmtId="0" fontId="112" fillId="42" borderId="450" xfId="0" applyFont="1" applyFill="1" applyBorder="1" applyAlignment="1">
      <alignment horizontal="center" vertical="center" wrapText="1" readingOrder="2"/>
    </xf>
    <xf numFmtId="0" fontId="112" fillId="42" borderId="450" xfId="0" applyFont="1" applyFill="1" applyBorder="1" applyAlignment="1">
      <alignment horizontal="right" vertical="center" wrapText="1" readingOrder="2"/>
    </xf>
    <xf numFmtId="37" fontId="111" fillId="42" borderId="450" xfId="0" applyNumberFormat="1" applyFont="1" applyFill="1" applyBorder="1" applyAlignment="1">
      <alignment horizontal="center" vertical="center" wrapText="1" readingOrder="2"/>
    </xf>
    <xf numFmtId="14" fontId="0" fillId="0" borderId="0" xfId="0" applyNumberFormat="1" applyAlignment="1">
      <alignment horizontal="center" vertical="center"/>
    </xf>
    <xf numFmtId="0" fontId="33" fillId="15" borderId="8" xfId="0" applyFont="1" applyFill="1" applyBorder="1" applyAlignment="1">
      <alignment horizontal="center" vertical="center" wrapText="1"/>
    </xf>
    <xf numFmtId="0" fontId="33" fillId="15" borderId="376" xfId="0" applyFont="1" applyFill="1" applyBorder="1" applyAlignment="1">
      <alignment horizontal="center" vertical="center" wrapText="1"/>
    </xf>
    <xf numFmtId="0" fontId="33" fillId="15" borderId="377" xfId="0" applyFont="1" applyFill="1" applyBorder="1" applyAlignment="1">
      <alignment horizontal="center" vertical="center" wrapText="1"/>
    </xf>
    <xf numFmtId="0" fontId="0" fillId="0" borderId="495" xfId="0" quotePrefix="1" applyBorder="1" applyAlignment="1">
      <alignment horizontal="center"/>
    </xf>
    <xf numFmtId="0" fontId="0" fillId="0" borderId="460" xfId="0" quotePrefix="1" applyBorder="1" applyAlignment="1">
      <alignment horizontal="center" wrapText="1"/>
    </xf>
    <xf numFmtId="3" fontId="8" fillId="10" borderId="460" xfId="1" applyNumberFormat="1" applyFont="1" applyFill="1" applyBorder="1" applyAlignment="1" applyProtection="1">
      <alignment horizontal="center" vertical="center"/>
      <protection locked="0"/>
    </xf>
    <xf numFmtId="0" fontId="0" fillId="0" borderId="460" xfId="0" quotePrefix="1" applyBorder="1" applyAlignment="1">
      <alignment horizontal="center"/>
    </xf>
    <xf numFmtId="3" fontId="0" fillId="0" borderId="460" xfId="0" quotePrefix="1" applyNumberFormat="1" applyBorder="1" applyAlignment="1">
      <alignment horizontal="center"/>
    </xf>
    <xf numFmtId="0" fontId="0" fillId="0" borderId="33" xfId="0" quotePrefix="1" applyBorder="1" applyAlignment="1">
      <alignment horizontal="center"/>
    </xf>
    <xf numFmtId="189" fontId="0" fillId="0" borderId="453" xfId="1" applyNumberFormat="1" applyFont="1" applyFill="1" applyBorder="1" applyAlignment="1" applyProtection="1">
      <alignment vertical="center"/>
    </xf>
    <xf numFmtId="189" fontId="0" fillId="0" borderId="454" xfId="1" applyNumberFormat="1" applyFont="1" applyFill="1" applyBorder="1" applyAlignment="1" applyProtection="1">
      <alignment vertical="center"/>
    </xf>
    <xf numFmtId="189" fontId="0" fillId="10" borderId="454" xfId="1" applyNumberFormat="1" applyFont="1" applyFill="1" applyBorder="1" applyAlignment="1" applyProtection="1">
      <alignment vertical="center"/>
    </xf>
    <xf numFmtId="43" fontId="0" fillId="0" borderId="453" xfId="1" applyFont="1" applyFill="1" applyBorder="1" applyAlignment="1" applyProtection="1">
      <alignment vertical="center"/>
    </xf>
    <xf numFmtId="184" fontId="8" fillId="3" borderId="450" xfId="2" applyNumberFormat="1" applyFont="1" applyFill="1" applyBorder="1" applyAlignment="1">
      <alignment horizontal="center"/>
    </xf>
    <xf numFmtId="191" fontId="129" fillId="0" borderId="67" xfId="0" applyNumberFormat="1" applyFont="1" applyBorder="1" applyAlignment="1">
      <alignment horizontal="center" vertical="center" readingOrder="2"/>
    </xf>
    <xf numFmtId="1" fontId="129" fillId="0" borderId="67" xfId="1" applyNumberFormat="1" applyFont="1" applyFill="1" applyBorder="1" applyAlignment="1">
      <alignment horizontal="center" vertical="center" wrapText="1" readingOrder="2"/>
    </xf>
    <xf numFmtId="8" fontId="0" fillId="0" borderId="0" xfId="0" applyNumberFormat="1"/>
    <xf numFmtId="0" fontId="0" fillId="10" borderId="493" xfId="0" quotePrefix="1" applyFill="1" applyBorder="1" applyAlignment="1">
      <alignment horizontal="center"/>
    </xf>
    <xf numFmtId="0" fontId="0" fillId="10" borderId="435" xfId="0" quotePrefix="1" applyFill="1" applyBorder="1" applyAlignment="1">
      <alignment horizontal="center" wrapText="1"/>
    </xf>
    <xf numFmtId="0" fontId="0" fillId="10" borderId="435" xfId="0" quotePrefix="1" applyFill="1" applyBorder="1" applyAlignment="1">
      <alignment horizontal="center"/>
    </xf>
    <xf numFmtId="3" fontId="0" fillId="10" borderId="435" xfId="0" quotePrefix="1" applyNumberFormat="1" applyFill="1" applyBorder="1" applyAlignment="1">
      <alignment horizontal="center"/>
    </xf>
    <xf numFmtId="0" fontId="0" fillId="10" borderId="32" xfId="0" quotePrefix="1" applyFill="1" applyBorder="1" applyAlignment="1">
      <alignment horizontal="center"/>
    </xf>
    <xf numFmtId="0" fontId="0" fillId="10" borderId="493" xfId="0" applyFill="1" applyBorder="1" applyAlignment="1">
      <alignment horizontal="center"/>
    </xf>
    <xf numFmtId="0" fontId="0" fillId="10" borderId="435" xfId="0" applyFill="1" applyBorder="1" applyAlignment="1">
      <alignment horizontal="center" wrapText="1"/>
    </xf>
    <xf numFmtId="0" fontId="0" fillId="10" borderId="435" xfId="0" applyFill="1" applyBorder="1" applyAlignment="1">
      <alignment horizontal="center"/>
    </xf>
    <xf numFmtId="0" fontId="0" fillId="10" borderId="494" xfId="0" applyFill="1" applyBorder="1" applyAlignment="1">
      <alignment horizontal="center"/>
    </xf>
    <xf numFmtId="0" fontId="0" fillId="10" borderId="436" xfId="0" applyFill="1" applyBorder="1" applyAlignment="1">
      <alignment horizontal="center" wrapText="1"/>
    </xf>
    <xf numFmtId="0" fontId="0" fillId="10" borderId="436" xfId="0" applyFill="1" applyBorder="1" applyAlignment="1">
      <alignment horizontal="center"/>
    </xf>
    <xf numFmtId="165" fontId="0" fillId="0" borderId="0" xfId="1" applyNumberFormat="1" applyFont="1" applyAlignment="1">
      <alignment horizontal="center"/>
    </xf>
    <xf numFmtId="170" fontId="0" fillId="0" borderId="0" xfId="1" applyNumberFormat="1" applyFont="1" applyAlignment="1">
      <alignment horizontal="center"/>
    </xf>
    <xf numFmtId="0" fontId="3" fillId="0" borderId="450" xfId="0" applyFont="1" applyBorder="1" applyAlignment="1">
      <alignment horizontal="center" vertical="center"/>
    </xf>
    <xf numFmtId="9" fontId="92" fillId="0" borderId="0" xfId="4" applyNumberFormat="1" applyFont="1"/>
    <xf numFmtId="9" fontId="92" fillId="0" borderId="0" xfId="2" applyFont="1"/>
    <xf numFmtId="9" fontId="3" fillId="0" borderId="450" xfId="0" applyNumberFormat="1" applyFont="1" applyBorder="1" applyAlignment="1">
      <alignment horizontal="center" vertical="center"/>
    </xf>
    <xf numFmtId="186" fontId="0" fillId="10" borderId="435" xfId="0" quotePrefix="1" applyNumberFormat="1" applyFill="1" applyBorder="1" applyAlignment="1">
      <alignment horizontal="center"/>
    </xf>
    <xf numFmtId="167" fontId="94" fillId="10" borderId="497" xfId="4" applyNumberFormat="1" applyFont="1" applyFill="1" applyBorder="1" applyAlignment="1" applyProtection="1">
      <alignment horizontal="center" vertical="center" wrapText="1"/>
      <protection locked="0"/>
    </xf>
    <xf numFmtId="0" fontId="95" fillId="10" borderId="450" xfId="4" applyFont="1" applyFill="1" applyBorder="1" applyAlignment="1">
      <alignment vertical="center" wrapText="1"/>
    </xf>
    <xf numFmtId="0" fontId="92" fillId="0" borderId="450" xfId="4" applyFont="1" applyBorder="1"/>
    <xf numFmtId="0" fontId="92" fillId="0" borderId="498" xfId="4" applyFont="1" applyBorder="1" applyAlignment="1" applyProtection="1">
      <alignment vertical="center" wrapText="1"/>
      <protection locked="0"/>
    </xf>
    <xf numFmtId="0" fontId="92" fillId="0" borderId="497" xfId="4" applyFont="1" applyBorder="1" applyAlignment="1">
      <alignment horizontal="center" vertical="center"/>
    </xf>
    <xf numFmtId="2" fontId="92" fillId="0" borderId="450" xfId="5" applyNumberFormat="1" applyFont="1" applyBorder="1" applyAlignment="1" applyProtection="1">
      <alignment horizontal="center" vertical="center"/>
    </xf>
    <xf numFmtId="170" fontId="8" fillId="3" borderId="0" xfId="0" applyNumberFormat="1" applyFont="1" applyFill="1" applyAlignment="1">
      <alignment horizontal="center"/>
    </xf>
    <xf numFmtId="17" fontId="0" fillId="0" borderId="0" xfId="0" applyNumberFormat="1" applyAlignment="1">
      <alignment horizontal="center"/>
    </xf>
    <xf numFmtId="8" fontId="0" fillId="0" borderId="0" xfId="0" applyNumberFormat="1" applyAlignment="1">
      <alignment horizontal="center"/>
    </xf>
    <xf numFmtId="170" fontId="8" fillId="0" borderId="0" xfId="0" applyNumberFormat="1" applyFont="1" applyAlignment="1">
      <alignment horizontal="center"/>
    </xf>
    <xf numFmtId="40" fontId="0" fillId="0" borderId="0" xfId="0" applyNumberFormat="1" applyAlignment="1">
      <alignment horizontal="center"/>
    </xf>
    <xf numFmtId="10" fontId="0" fillId="0" borderId="0" xfId="0" applyNumberFormat="1" applyAlignment="1">
      <alignment horizontal="center"/>
    </xf>
    <xf numFmtId="165" fontId="0" fillId="3" borderId="0" xfId="1" applyNumberFormat="1" applyFont="1" applyFill="1" applyAlignment="1">
      <alignment horizontal="center"/>
    </xf>
    <xf numFmtId="183" fontId="8" fillId="0" borderId="0" xfId="0" applyNumberFormat="1" applyFont="1" applyAlignment="1">
      <alignment horizontal="center"/>
    </xf>
    <xf numFmtId="183" fontId="8" fillId="3" borderId="0" xfId="0" applyNumberFormat="1" applyFont="1" applyFill="1" applyAlignment="1">
      <alignment horizontal="center"/>
    </xf>
    <xf numFmtId="0" fontId="135" fillId="0" borderId="0" xfId="0" applyFont="1"/>
    <xf numFmtId="184" fontId="135" fillId="0" borderId="0" xfId="2" applyNumberFormat="1" applyFont="1"/>
    <xf numFmtId="172" fontId="137" fillId="0" borderId="0" xfId="4" applyNumberFormat="1" applyFont="1" applyAlignment="1">
      <alignment horizontal="center" vertical="center"/>
    </xf>
    <xf numFmtId="172" fontId="138" fillId="0" borderId="0" xfId="4" applyNumberFormat="1" applyFont="1" applyAlignment="1">
      <alignment horizontal="center" vertical="center" wrapText="1"/>
    </xf>
    <xf numFmtId="1" fontId="137" fillId="0" borderId="0" xfId="4" applyNumberFormat="1" applyFont="1" applyAlignment="1">
      <alignment horizontal="center" vertical="center" wrapText="1"/>
    </xf>
    <xf numFmtId="14" fontId="138" fillId="0" borderId="0" xfId="4" applyNumberFormat="1" applyFont="1" applyAlignment="1">
      <alignment horizontal="center" vertical="center"/>
    </xf>
    <xf numFmtId="14" fontId="138" fillId="0" borderId="0" xfId="4" applyNumberFormat="1" applyFont="1" applyAlignment="1">
      <alignment horizontal="center" vertical="center" wrapText="1"/>
    </xf>
    <xf numFmtId="14" fontId="137" fillId="0" borderId="0" xfId="4" applyNumberFormat="1" applyFont="1" applyAlignment="1">
      <alignment horizontal="center" vertical="center" wrapText="1"/>
    </xf>
    <xf numFmtId="49" fontId="138" fillId="0" borderId="0" xfId="4" applyNumberFormat="1" applyFont="1" applyAlignment="1">
      <alignment horizontal="center" vertical="center" wrapText="1"/>
    </xf>
    <xf numFmtId="172" fontId="137" fillId="0" borderId="0" xfId="4" applyNumberFormat="1" applyFont="1" applyAlignment="1">
      <alignment horizontal="center" vertical="center" wrapText="1"/>
    </xf>
    <xf numFmtId="9" fontId="138" fillId="0" borderId="0" xfId="2" applyFont="1" applyFill="1" applyAlignment="1">
      <alignment horizontal="center" vertical="center" wrapText="1"/>
    </xf>
    <xf numFmtId="14" fontId="138" fillId="0" borderId="450" xfId="4" applyNumberFormat="1" applyFont="1" applyBorder="1" applyAlignment="1">
      <alignment horizontal="center" vertical="center" wrapText="1"/>
    </xf>
    <xf numFmtId="173" fontId="138" fillId="0" borderId="0" xfId="4" applyNumberFormat="1" applyFont="1" applyAlignment="1">
      <alignment horizontal="center" vertical="center" wrapText="1"/>
    </xf>
    <xf numFmtId="9" fontId="138" fillId="0" borderId="0" xfId="2" applyFont="1" applyAlignment="1">
      <alignment horizontal="center" vertical="center" wrapText="1"/>
    </xf>
    <xf numFmtId="172" fontId="67" fillId="0" borderId="0" xfId="4" applyNumberFormat="1" applyFont="1" applyAlignment="1">
      <alignment horizontal="center" vertical="center" wrapText="1"/>
    </xf>
    <xf numFmtId="172" fontId="67" fillId="10" borderId="0" xfId="4" applyNumberFormat="1" applyFont="1" applyFill="1" applyAlignment="1">
      <alignment horizontal="center" vertical="center" wrapText="1"/>
    </xf>
    <xf numFmtId="0" fontId="139" fillId="8" borderId="332" xfId="0" applyFont="1" applyFill="1" applyBorder="1" applyAlignment="1">
      <alignment horizontal="center" vertical="center"/>
    </xf>
    <xf numFmtId="0" fontId="139" fillId="8" borderId="450" xfId="0" applyFont="1" applyFill="1" applyBorder="1" applyAlignment="1">
      <alignment horizontal="center" vertical="center"/>
    </xf>
    <xf numFmtId="0" fontId="139" fillId="8" borderId="496" xfId="0" applyFont="1" applyFill="1" applyBorder="1" applyAlignment="1">
      <alignment horizontal="center" vertical="center"/>
    </xf>
    <xf numFmtId="0" fontId="139" fillId="8" borderId="449" xfId="0" applyFont="1" applyFill="1" applyBorder="1" applyAlignment="1">
      <alignment horizontal="center" vertical="center"/>
    </xf>
    <xf numFmtId="0" fontId="139" fillId="8" borderId="450" xfId="0" applyFont="1" applyFill="1" applyBorder="1" applyAlignment="1">
      <alignment horizontal="center" vertical="center" wrapText="1"/>
    </xf>
    <xf numFmtId="9" fontId="139" fillId="8" borderId="450" xfId="2" applyFont="1" applyFill="1" applyBorder="1" applyAlignment="1">
      <alignment horizontal="center" vertical="center" wrapText="1"/>
    </xf>
    <xf numFmtId="0" fontId="139" fillId="47" borderId="332" xfId="0" applyFont="1" applyFill="1" applyBorder="1" applyAlignment="1">
      <alignment horizontal="center" vertical="center"/>
    </xf>
    <xf numFmtId="0" fontId="139" fillId="47" borderId="450" xfId="0" applyFont="1" applyFill="1" applyBorder="1" applyAlignment="1">
      <alignment horizontal="center" vertical="center"/>
    </xf>
    <xf numFmtId="0" fontId="139" fillId="47" borderId="496" xfId="0" applyFont="1" applyFill="1" applyBorder="1" applyAlignment="1">
      <alignment horizontal="center" vertical="center"/>
    </xf>
    <xf numFmtId="0" fontId="139" fillId="47" borderId="449" xfId="0" applyFont="1" applyFill="1" applyBorder="1" applyAlignment="1">
      <alignment horizontal="center" vertical="center"/>
    </xf>
    <xf numFmtId="0" fontId="139" fillId="47" borderId="450" xfId="0" applyFont="1" applyFill="1" applyBorder="1" applyAlignment="1">
      <alignment horizontal="center" vertical="center" wrapText="1"/>
    </xf>
    <xf numFmtId="9" fontId="139" fillId="47" borderId="450" xfId="2" applyFont="1" applyFill="1" applyBorder="1" applyAlignment="1">
      <alignment horizontal="center" vertical="center" wrapText="1"/>
    </xf>
    <xf numFmtId="0" fontId="139" fillId="0" borderId="332" xfId="0" applyFont="1" applyBorder="1" applyAlignment="1">
      <alignment horizontal="center" vertical="center"/>
    </xf>
    <xf numFmtId="0" fontId="139" fillId="0" borderId="450" xfId="0" applyFont="1" applyBorder="1" applyAlignment="1">
      <alignment horizontal="center" vertical="center"/>
    </xf>
    <xf numFmtId="0" fontId="139" fillId="0" borderId="450" xfId="0" applyFont="1" applyBorder="1" applyAlignment="1">
      <alignment horizontal="center" vertical="center" wrapText="1"/>
    </xf>
    <xf numFmtId="9" fontId="139" fillId="0" borderId="450" xfId="2" applyFont="1" applyBorder="1" applyAlignment="1">
      <alignment horizontal="center" vertical="center" wrapText="1"/>
    </xf>
    <xf numFmtId="49" fontId="139" fillId="0" borderId="450" xfId="0" applyNumberFormat="1" applyFont="1" applyBorder="1" applyAlignment="1">
      <alignment horizontal="center" vertical="center"/>
    </xf>
    <xf numFmtId="0" fontId="139" fillId="0" borderId="496" xfId="0" applyFont="1" applyBorder="1" applyAlignment="1">
      <alignment horizontal="center" vertical="center"/>
    </xf>
    <xf numFmtId="0" fontId="139" fillId="0" borderId="496" xfId="0" applyFont="1" applyBorder="1" applyAlignment="1">
      <alignment horizontal="center" vertical="center" wrapText="1"/>
    </xf>
    <xf numFmtId="0" fontId="139" fillId="0" borderId="499" xfId="0" applyFont="1" applyBorder="1" applyAlignment="1">
      <alignment horizontal="center" vertical="center"/>
    </xf>
    <xf numFmtId="3" fontId="139" fillId="0" borderId="450" xfId="0" applyNumberFormat="1" applyFont="1" applyBorder="1" applyAlignment="1">
      <alignment horizontal="center" vertical="center"/>
    </xf>
    <xf numFmtId="4" fontId="139" fillId="0" borderId="450" xfId="0" applyNumberFormat="1" applyFont="1" applyBorder="1" applyAlignment="1">
      <alignment horizontal="center" vertical="center"/>
    </xf>
    <xf numFmtId="172" fontId="140" fillId="49" borderId="8" xfId="4" applyNumberFormat="1" applyFont="1" applyFill="1" applyBorder="1" applyAlignment="1">
      <alignment horizontal="center" vertical="center" wrapText="1"/>
    </xf>
    <xf numFmtId="172" fontId="140" fillId="49" borderId="376" xfId="4" applyNumberFormat="1" applyFont="1" applyFill="1" applyBorder="1" applyAlignment="1">
      <alignment horizontal="center" vertical="center" wrapText="1"/>
    </xf>
    <xf numFmtId="1" fontId="140" fillId="49" borderId="383" xfId="4" applyNumberFormat="1" applyFont="1" applyFill="1" applyBorder="1" applyAlignment="1">
      <alignment horizontal="center" vertical="center" wrapText="1"/>
    </xf>
    <xf numFmtId="172" fontId="140" fillId="49" borderId="465" xfId="4" applyNumberFormat="1" applyFont="1" applyFill="1" applyBorder="1" applyAlignment="1">
      <alignment horizontal="center" vertical="center" wrapText="1"/>
    </xf>
    <xf numFmtId="49" fontId="140" fillId="49" borderId="376" xfId="4" applyNumberFormat="1" applyFont="1" applyFill="1" applyBorder="1" applyAlignment="1">
      <alignment horizontal="center" vertical="center" wrapText="1"/>
    </xf>
    <xf numFmtId="186" fontId="140" fillId="49" borderId="376" xfId="4" applyNumberFormat="1" applyFont="1" applyFill="1" applyBorder="1" applyAlignment="1">
      <alignment horizontal="center" vertical="center" wrapText="1"/>
    </xf>
    <xf numFmtId="14" fontId="140" fillId="49" borderId="376" xfId="4" applyNumberFormat="1" applyFont="1" applyFill="1" applyBorder="1" applyAlignment="1">
      <alignment horizontal="center" vertical="center" wrapText="1"/>
    </xf>
    <xf numFmtId="0" fontId="140" fillId="49" borderId="376" xfId="4" applyFont="1" applyFill="1" applyBorder="1" applyAlignment="1">
      <alignment horizontal="center" vertical="center" wrapText="1"/>
    </xf>
    <xf numFmtId="173" fontId="140" fillId="49" borderId="376" xfId="4" applyNumberFormat="1" applyFont="1" applyFill="1" applyBorder="1" applyAlignment="1">
      <alignment horizontal="center" vertical="center" wrapText="1"/>
    </xf>
    <xf numFmtId="9" fontId="140" fillId="49" borderId="376" xfId="2" applyFont="1" applyFill="1" applyBorder="1" applyAlignment="1">
      <alignment horizontal="center" vertical="center" wrapText="1"/>
    </xf>
    <xf numFmtId="172" fontId="139" fillId="8" borderId="450" xfId="4" applyNumberFormat="1" applyFont="1" applyFill="1" applyBorder="1" applyAlignment="1">
      <alignment horizontal="center" vertical="center"/>
    </xf>
    <xf numFmtId="187" fontId="139" fillId="8" borderId="450" xfId="0" applyNumberFormat="1" applyFont="1" applyFill="1" applyBorder="1" applyAlignment="1">
      <alignment horizontal="center" vertical="center"/>
    </xf>
    <xf numFmtId="172" fontId="139" fillId="47" borderId="450" xfId="4" applyNumberFormat="1" applyFont="1" applyFill="1" applyBorder="1" applyAlignment="1">
      <alignment horizontal="center" vertical="center"/>
    </xf>
    <xf numFmtId="187" fontId="139" fillId="47" borderId="450" xfId="0" applyNumberFormat="1" applyFont="1" applyFill="1" applyBorder="1" applyAlignment="1">
      <alignment horizontal="center" vertical="center"/>
    </xf>
    <xf numFmtId="172" fontId="139" fillId="0" borderId="450" xfId="4" applyNumberFormat="1" applyFont="1" applyBorder="1" applyAlignment="1">
      <alignment horizontal="center" vertical="center"/>
    </xf>
    <xf numFmtId="187" fontId="139" fillId="0" borderId="450" xfId="0" applyNumberFormat="1" applyFont="1" applyBorder="1" applyAlignment="1">
      <alignment horizontal="center" vertical="center"/>
    </xf>
    <xf numFmtId="0" fontId="136" fillId="0" borderId="0" xfId="0" applyFont="1"/>
    <xf numFmtId="0" fontId="139" fillId="0" borderId="0" xfId="0" applyFont="1" applyAlignment="1">
      <alignment horizontal="center"/>
    </xf>
    <xf numFmtId="0" fontId="139" fillId="0" borderId="332" xfId="64" applyFont="1" applyFill="1" applyBorder="1" applyAlignment="1">
      <alignment horizontal="center" vertical="center"/>
    </xf>
    <xf numFmtId="0" fontId="139" fillId="0" borderId="450" xfId="64" applyFont="1" applyFill="1" applyBorder="1" applyAlignment="1">
      <alignment horizontal="center" vertical="center"/>
    </xf>
    <xf numFmtId="172" fontId="139" fillId="0" borderId="450" xfId="64" applyNumberFormat="1" applyFont="1" applyFill="1" applyBorder="1" applyAlignment="1">
      <alignment horizontal="center" vertical="center"/>
    </xf>
    <xf numFmtId="0" fontId="139" fillId="0" borderId="450" xfId="64" applyFont="1" applyFill="1" applyBorder="1" applyAlignment="1">
      <alignment horizontal="center" vertical="center" wrapText="1"/>
    </xf>
    <xf numFmtId="187" fontId="139" fillId="0" borderId="450" xfId="64" applyNumberFormat="1" applyFont="1" applyFill="1" applyBorder="1" applyAlignment="1">
      <alignment horizontal="center" vertical="center"/>
    </xf>
    <xf numFmtId="9" fontId="139" fillId="0" borderId="450" xfId="2" applyFont="1" applyFill="1" applyBorder="1" applyAlignment="1">
      <alignment horizontal="center" vertical="center" wrapText="1"/>
    </xf>
    <xf numFmtId="9" fontId="139" fillId="0" borderId="450" xfId="64" applyNumberFormat="1" applyFont="1" applyFill="1" applyBorder="1" applyAlignment="1">
      <alignment horizontal="center" vertical="center"/>
    </xf>
    <xf numFmtId="0" fontId="139" fillId="10" borderId="0" xfId="0" applyFont="1" applyFill="1" applyAlignment="1">
      <alignment horizontal="center"/>
    </xf>
    <xf numFmtId="0" fontId="139" fillId="0" borderId="496" xfId="64" applyFont="1" applyFill="1" applyBorder="1" applyAlignment="1">
      <alignment horizontal="center" vertical="center" wrapText="1"/>
    </xf>
    <xf numFmtId="166" fontId="139" fillId="0" borderId="450" xfId="64" applyNumberFormat="1" applyFont="1" applyFill="1" applyBorder="1" applyAlignment="1">
      <alignment horizontal="center" vertical="center"/>
    </xf>
    <xf numFmtId="0" fontId="139" fillId="0" borderId="496" xfId="64" applyFont="1" applyFill="1" applyBorder="1" applyAlignment="1">
      <alignment horizontal="center" vertical="center"/>
    </xf>
    <xf numFmtId="10" fontId="139" fillId="0" borderId="450" xfId="2" applyNumberFormat="1" applyFont="1" applyFill="1" applyBorder="1" applyAlignment="1">
      <alignment horizontal="center" vertical="center" wrapText="1"/>
    </xf>
    <xf numFmtId="10" fontId="139" fillId="0" borderId="450" xfId="64" applyNumberFormat="1" applyFont="1" applyFill="1" applyBorder="1" applyAlignment="1">
      <alignment horizontal="center" vertical="center"/>
    </xf>
    <xf numFmtId="4" fontId="0" fillId="10" borderId="0" xfId="0" applyNumberFormat="1" applyFill="1"/>
    <xf numFmtId="184" fontId="0" fillId="0" borderId="0" xfId="0" applyNumberFormat="1"/>
    <xf numFmtId="0" fontId="139" fillId="29" borderId="0" xfId="0" applyFont="1" applyFill="1" applyAlignment="1">
      <alignment horizontal="center"/>
    </xf>
    <xf numFmtId="172" fontId="67" fillId="29" borderId="0" xfId="4" applyNumberFormat="1" applyFont="1" applyFill="1" applyAlignment="1">
      <alignment horizontal="center" vertical="center" wrapText="1"/>
    </xf>
    <xf numFmtId="0" fontId="139" fillId="10" borderId="0" xfId="0" applyFont="1" applyFill="1" applyAlignment="1">
      <alignment horizontal="center" vertical="center"/>
    </xf>
    <xf numFmtId="9" fontId="139" fillId="10" borderId="450" xfId="2" applyFont="1" applyFill="1" applyBorder="1" applyAlignment="1">
      <alignment horizontal="center" vertical="center" wrapText="1"/>
    </xf>
    <xf numFmtId="0" fontId="139" fillId="10" borderId="450" xfId="0" applyFont="1" applyFill="1" applyBorder="1" applyAlignment="1">
      <alignment horizontal="center" vertical="center"/>
    </xf>
    <xf numFmtId="172" fontId="139" fillId="10" borderId="450" xfId="4" applyNumberFormat="1" applyFont="1" applyFill="1" applyBorder="1" applyAlignment="1">
      <alignment horizontal="center" vertical="center"/>
    </xf>
    <xf numFmtId="0" fontId="139" fillId="10" borderId="332" xfId="0" applyFont="1" applyFill="1" applyBorder="1" applyAlignment="1">
      <alignment horizontal="center" vertical="center"/>
    </xf>
    <xf numFmtId="0" fontId="142" fillId="10" borderId="450" xfId="0" applyFont="1" applyFill="1" applyBorder="1" applyAlignment="1">
      <alignment horizontal="center" vertical="center" wrapText="1"/>
    </xf>
    <xf numFmtId="187" fontId="139" fillId="10" borderId="450" xfId="0" applyNumberFormat="1" applyFont="1" applyFill="1" applyBorder="1" applyAlignment="1">
      <alignment horizontal="center" vertical="center"/>
    </xf>
    <xf numFmtId="0" fontId="139" fillId="10" borderId="450" xfId="0" applyFont="1" applyFill="1" applyBorder="1" applyAlignment="1">
      <alignment horizontal="center" vertical="center" wrapText="1"/>
    </xf>
    <xf numFmtId="167" fontId="81" fillId="0" borderId="387" xfId="0" applyNumberFormat="1" applyFont="1" applyBorder="1" applyAlignment="1">
      <alignment horizontal="center" vertical="center"/>
    </xf>
    <xf numFmtId="0" fontId="72" fillId="25" borderId="0" xfId="0" applyFont="1" applyFill="1" applyAlignment="1">
      <alignment horizontal="center" vertical="center"/>
    </xf>
    <xf numFmtId="0" fontId="61" fillId="26" borderId="479" xfId="0" quotePrefix="1" applyFont="1" applyFill="1" applyBorder="1" applyAlignment="1">
      <alignment horizontal="center" vertical="center" wrapText="1"/>
    </xf>
    <xf numFmtId="0" fontId="66" fillId="0" borderId="500" xfId="0" applyFont="1" applyBorder="1" applyAlignment="1">
      <alignment vertical="center"/>
    </xf>
    <xf numFmtId="0" fontId="66" fillId="0" borderId="45" xfId="0" applyFont="1" applyBorder="1" applyAlignment="1">
      <alignment vertical="center"/>
    </xf>
    <xf numFmtId="0" fontId="81" fillId="0" borderId="387" xfId="0" applyFont="1" applyBorder="1" applyAlignment="1">
      <alignment horizontal="center" vertical="center"/>
    </xf>
    <xf numFmtId="0" fontId="139" fillId="0" borderId="450" xfId="64" applyFont="1" applyFill="1" applyBorder="1" applyAlignment="1">
      <alignment horizontal="left" vertical="center"/>
    </xf>
    <xf numFmtId="0" fontId="139" fillId="0" borderId="450" xfId="64" applyFont="1" applyFill="1" applyBorder="1" applyAlignment="1">
      <alignment horizontal="left" vertical="center" wrapText="1"/>
    </xf>
    <xf numFmtId="0" fontId="139" fillId="0" borderId="449" xfId="64" applyFont="1" applyFill="1" applyBorder="1" applyAlignment="1">
      <alignment horizontal="left" vertical="center"/>
    </xf>
    <xf numFmtId="0" fontId="139" fillId="47" borderId="449" xfId="0" applyFont="1" applyFill="1" applyBorder="1" applyAlignment="1">
      <alignment horizontal="left" vertical="center"/>
    </xf>
    <xf numFmtId="0" fontId="139" fillId="0" borderId="450" xfId="0" applyFont="1" applyBorder="1" applyAlignment="1">
      <alignment horizontal="left" vertical="center"/>
    </xf>
    <xf numFmtId="0" fontId="139" fillId="0" borderId="449" xfId="0" applyFont="1" applyBorder="1" applyAlignment="1">
      <alignment horizontal="left" vertical="center"/>
    </xf>
    <xf numFmtId="0" fontId="139" fillId="0" borderId="497" xfId="0" applyFont="1" applyBorder="1" applyAlignment="1">
      <alignment horizontal="left" vertical="center"/>
    </xf>
    <xf numFmtId="0" fontId="139" fillId="0" borderId="450" xfId="0" applyFont="1" applyBorder="1" applyAlignment="1">
      <alignment horizontal="left" vertical="center" wrapText="1"/>
    </xf>
    <xf numFmtId="0" fontId="139" fillId="10" borderId="450" xfId="0" applyFont="1" applyFill="1" applyBorder="1" applyAlignment="1">
      <alignment horizontal="left" vertical="center"/>
    </xf>
    <xf numFmtId="0" fontId="139" fillId="8" borderId="449" xfId="0" applyFont="1" applyFill="1" applyBorder="1" applyAlignment="1">
      <alignment horizontal="left" vertical="center"/>
    </xf>
    <xf numFmtId="17" fontId="50" fillId="0" borderId="28" xfId="0" applyNumberFormat="1" applyFont="1" applyBorder="1" applyAlignment="1">
      <alignment horizontal="center" vertical="center" textRotation="90"/>
    </xf>
    <xf numFmtId="0" fontId="37" fillId="15" borderId="51" xfId="0" applyFont="1" applyFill="1" applyBorder="1" applyAlignment="1">
      <alignment horizontal="center" vertical="center" textRotation="90" wrapText="1"/>
    </xf>
    <xf numFmtId="0" fontId="144" fillId="19" borderId="447" xfId="0" applyFont="1" applyFill="1" applyBorder="1" applyAlignment="1">
      <alignment horizontal="center" vertical="center" wrapText="1"/>
    </xf>
    <xf numFmtId="168" fontId="143" fillId="19" borderId="447" xfId="0" applyNumberFormat="1" applyFont="1" applyFill="1" applyBorder="1" applyAlignment="1">
      <alignment horizontal="center" vertical="center" wrapText="1"/>
    </xf>
    <xf numFmtId="168" fontId="143" fillId="19" borderId="16" xfId="0" applyNumberFormat="1" applyFont="1" applyFill="1" applyBorder="1" applyAlignment="1">
      <alignment horizontal="center" vertical="center" wrapText="1"/>
    </xf>
    <xf numFmtId="0" fontId="145" fillId="0" borderId="0" xfId="0" applyFont="1" applyAlignment="1">
      <alignment horizontal="left" vertical="center"/>
    </xf>
    <xf numFmtId="0" fontId="145" fillId="0" borderId="0" xfId="0" applyFont="1" applyAlignment="1">
      <alignment horizontal="left" vertical="center" wrapText="1"/>
    </xf>
    <xf numFmtId="0" fontId="145" fillId="0" borderId="56" xfId="0" applyFont="1" applyBorder="1" applyAlignment="1">
      <alignment horizontal="left" vertical="center" wrapText="1"/>
    </xf>
    <xf numFmtId="0" fontId="147" fillId="15" borderId="346" xfId="0" applyFont="1" applyFill="1" applyBorder="1" applyAlignment="1">
      <alignment horizontal="centerContinuous" vertical="center"/>
    </xf>
    <xf numFmtId="0" fontId="147" fillId="15" borderId="346" xfId="0" applyFont="1" applyFill="1" applyBorder="1" applyAlignment="1">
      <alignment vertical="center"/>
    </xf>
    <xf numFmtId="15" fontId="147" fillId="15" borderId="346" xfId="0" applyNumberFormat="1" applyFont="1" applyFill="1" applyBorder="1" applyAlignment="1">
      <alignment vertical="center"/>
    </xf>
    <xf numFmtId="0" fontId="148" fillId="15" borderId="346" xfId="0" applyFont="1" applyFill="1" applyBorder="1" applyAlignment="1">
      <alignment vertical="center"/>
    </xf>
    <xf numFmtId="15" fontId="147" fillId="15" borderId="183" xfId="0" applyNumberFormat="1" applyFont="1" applyFill="1" applyBorder="1" applyAlignment="1">
      <alignment vertical="center"/>
    </xf>
    <xf numFmtId="15" fontId="147" fillId="0" borderId="347" xfId="0" applyNumberFormat="1" applyFont="1" applyBorder="1" applyAlignment="1">
      <alignment vertical="center"/>
    </xf>
    <xf numFmtId="0" fontId="148" fillId="0" borderId="0" xfId="0" applyFont="1" applyAlignment="1">
      <alignment vertical="center"/>
    </xf>
    <xf numFmtId="0" fontId="148" fillId="0" borderId="0" xfId="0" applyFont="1"/>
    <xf numFmtId="49" fontId="66" fillId="0" borderId="0" xfId="0" applyNumberFormat="1" applyFont="1" applyAlignment="1">
      <alignment vertical="center"/>
    </xf>
    <xf numFmtId="9" fontId="0" fillId="0" borderId="0" xfId="0" applyNumberFormat="1" applyAlignment="1">
      <alignment horizontal="center"/>
    </xf>
    <xf numFmtId="4" fontId="0" fillId="0" borderId="0" xfId="0" applyNumberFormat="1" applyAlignment="1">
      <alignment horizontal="center"/>
    </xf>
    <xf numFmtId="0" fontId="0" fillId="0" borderId="0" xfId="0" applyAlignment="1">
      <alignment horizontal="left"/>
    </xf>
    <xf numFmtId="0" fontId="74" fillId="10" borderId="502" xfId="0" applyFont="1" applyFill="1" applyBorder="1" applyAlignment="1">
      <alignment horizontal="center" vertical="center" wrapText="1"/>
    </xf>
    <xf numFmtId="167" fontId="81" fillId="0" borderId="503" xfId="0" applyNumberFormat="1" applyFont="1" applyBorder="1" applyAlignment="1">
      <alignment horizontal="center" vertical="center"/>
    </xf>
    <xf numFmtId="9" fontId="81" fillId="0" borderId="505" xfId="2" applyFont="1" applyBorder="1" applyAlignment="1" applyProtection="1">
      <alignment horizontal="center" vertical="center"/>
    </xf>
    <xf numFmtId="0" fontId="81" fillId="0" borderId="505" xfId="0" applyFont="1" applyBorder="1" applyAlignment="1">
      <alignment horizontal="center" vertical="center"/>
    </xf>
    <xf numFmtId="0" fontId="81" fillId="0" borderId="503" xfId="0" applyFont="1" applyBorder="1" applyAlignment="1">
      <alignment horizontal="center" vertical="center"/>
    </xf>
    <xf numFmtId="179" fontId="81" fillId="0" borderId="505" xfId="0" applyNumberFormat="1" applyFont="1" applyBorder="1" applyAlignment="1">
      <alignment horizontal="center" vertical="center"/>
    </xf>
    <xf numFmtId="0" fontId="66" fillId="0" borderId="508" xfId="0" applyFont="1" applyBorder="1" applyAlignment="1">
      <alignment vertical="center"/>
    </xf>
    <xf numFmtId="37" fontId="31" fillId="51" borderId="509" xfId="0" applyNumberFormat="1" applyFont="1" applyFill="1" applyBorder="1" applyAlignment="1">
      <alignment horizontal="center" vertical="center"/>
    </xf>
    <xf numFmtId="37" fontId="31" fillId="52" borderId="510" xfId="0" applyNumberFormat="1" applyFont="1" applyFill="1" applyBorder="1" applyAlignment="1">
      <alignment horizontal="center" vertical="center"/>
    </xf>
    <xf numFmtId="37" fontId="31" fillId="51" borderId="510" xfId="0" applyNumberFormat="1" applyFont="1" applyFill="1" applyBorder="1" applyAlignment="1">
      <alignment horizontal="center" vertical="center"/>
    </xf>
    <xf numFmtId="37" fontId="31" fillId="51" borderId="511" xfId="0" applyNumberFormat="1" applyFont="1" applyFill="1" applyBorder="1" applyAlignment="1">
      <alignment horizontal="center" vertical="center"/>
    </xf>
    <xf numFmtId="37" fontId="31" fillId="51" borderId="512" xfId="0" applyNumberFormat="1" applyFont="1" applyFill="1" applyBorder="1" applyAlignment="1">
      <alignment horizontal="center" vertical="center"/>
    </xf>
    <xf numFmtId="37" fontId="31" fillId="51" borderId="513" xfId="0" applyNumberFormat="1" applyFont="1" applyFill="1" applyBorder="1" applyAlignment="1">
      <alignment horizontal="center" vertical="center"/>
    </xf>
    <xf numFmtId="37" fontId="31" fillId="51" borderId="514" xfId="0" applyNumberFormat="1" applyFont="1" applyFill="1" applyBorder="1" applyAlignment="1">
      <alignment horizontal="center" vertical="center"/>
    </xf>
    <xf numFmtId="37" fontId="31" fillId="51" borderId="515" xfId="0" applyNumberFormat="1" applyFont="1" applyFill="1" applyBorder="1" applyAlignment="1">
      <alignment horizontal="center" vertical="center"/>
    </xf>
    <xf numFmtId="37" fontId="31" fillId="51" borderId="516" xfId="0" applyNumberFormat="1" applyFont="1" applyFill="1" applyBorder="1" applyAlignment="1">
      <alignment horizontal="center" vertical="center"/>
    </xf>
    <xf numFmtId="37" fontId="31" fillId="51" borderId="517" xfId="0" applyNumberFormat="1" applyFont="1" applyFill="1" applyBorder="1" applyAlignment="1">
      <alignment horizontal="center" vertical="center"/>
    </xf>
    <xf numFmtId="194" fontId="0" fillId="0" borderId="0" xfId="0" applyNumberFormat="1"/>
    <xf numFmtId="2" fontId="24" fillId="12" borderId="66" xfId="0" applyNumberFormat="1" applyFont="1" applyFill="1" applyBorder="1" applyAlignment="1">
      <alignment horizontal="center" vertical="center" wrapText="1"/>
    </xf>
    <xf numFmtId="15" fontId="8" fillId="53" borderId="450" xfId="0" applyNumberFormat="1" applyFont="1" applyFill="1" applyBorder="1" applyAlignment="1">
      <alignment horizontal="center" vertical="center"/>
    </xf>
    <xf numFmtId="4" fontId="0" fillId="0" borderId="0" xfId="0" applyNumberFormat="1" applyAlignment="1">
      <alignment horizontal="center" vertical="center"/>
    </xf>
    <xf numFmtId="195" fontId="0" fillId="0" borderId="0" xfId="0" applyNumberFormat="1"/>
    <xf numFmtId="194" fontId="0" fillId="0" borderId="0" xfId="0" applyNumberFormat="1" applyAlignment="1">
      <alignment horizontal="center"/>
    </xf>
    <xf numFmtId="1" fontId="51" fillId="0" borderId="101" xfId="0" applyNumberFormat="1" applyFont="1" applyBorder="1" applyAlignment="1">
      <alignment horizontal="center" vertical="center"/>
    </xf>
    <xf numFmtId="0" fontId="121" fillId="10" borderId="67" xfId="0" applyFont="1" applyFill="1" applyBorder="1" applyAlignment="1">
      <alignment horizontal="right" vertical="top" wrapText="1" readingOrder="2"/>
    </xf>
    <xf numFmtId="191" fontId="81" fillId="0" borderId="387" xfId="0" applyNumberFormat="1" applyFont="1" applyBorder="1" applyAlignment="1">
      <alignment horizontal="center" vertical="center"/>
    </xf>
    <xf numFmtId="0" fontId="149" fillId="50" borderId="450" xfId="64" applyFont="1" applyFill="1" applyBorder="1" applyAlignment="1">
      <alignment horizontal="center" vertical="center" wrapText="1"/>
    </xf>
    <xf numFmtId="0" fontId="139" fillId="11" borderId="450" xfId="0" applyFont="1" applyFill="1" applyBorder="1" applyAlignment="1">
      <alignment horizontal="center" vertical="center" wrapText="1"/>
    </xf>
    <xf numFmtId="10" fontId="135" fillId="0" borderId="0" xfId="2" applyNumberFormat="1" applyFont="1"/>
    <xf numFmtId="165" fontId="150" fillId="42" borderId="450" xfId="1" applyNumberFormat="1" applyFont="1" applyFill="1" applyBorder="1" applyAlignment="1">
      <alignment horizontal="center" vertical="center" wrapText="1" readingOrder="2"/>
    </xf>
    <xf numFmtId="165" fontId="150" fillId="0" borderId="450" xfId="1" applyNumberFormat="1" applyFont="1" applyBorder="1" applyAlignment="1">
      <alignment horizontal="center" vertical="center" wrapText="1" readingOrder="2"/>
    </xf>
    <xf numFmtId="166" fontId="150" fillId="42" borderId="450" xfId="1" applyNumberFormat="1" applyFont="1" applyFill="1" applyBorder="1" applyAlignment="1">
      <alignment horizontal="center" vertical="center" wrapText="1" readingOrder="2"/>
    </xf>
    <xf numFmtId="166" fontId="150" fillId="0" borderId="450" xfId="1" applyNumberFormat="1" applyFont="1" applyBorder="1" applyAlignment="1">
      <alignment horizontal="center" vertical="center" wrapText="1" readingOrder="2"/>
    </xf>
    <xf numFmtId="0" fontId="152" fillId="42" borderId="450" xfId="0" applyFont="1" applyFill="1" applyBorder="1" applyAlignment="1">
      <alignment horizontal="center" vertical="center" wrapText="1" readingOrder="2"/>
    </xf>
    <xf numFmtId="165" fontId="153" fillId="42" borderId="450" xfId="1" applyNumberFormat="1" applyFont="1" applyFill="1" applyBorder="1" applyAlignment="1">
      <alignment horizontal="center" vertical="center" wrapText="1" readingOrder="2"/>
    </xf>
    <xf numFmtId="165" fontId="152" fillId="42" borderId="450" xfId="1" applyNumberFormat="1" applyFont="1" applyFill="1" applyBorder="1" applyAlignment="1">
      <alignment horizontal="center" vertical="center" wrapText="1" readingOrder="2"/>
    </xf>
    <xf numFmtId="9" fontId="152" fillId="42" borderId="450" xfId="2" applyFont="1" applyFill="1" applyBorder="1" applyAlignment="1">
      <alignment horizontal="center" vertical="center" wrapText="1" readingOrder="2"/>
    </xf>
    <xf numFmtId="0" fontId="152" fillId="0" borderId="450" xfId="0" applyFont="1" applyBorder="1" applyAlignment="1">
      <alignment horizontal="center" vertical="center" wrapText="1" readingOrder="2"/>
    </xf>
    <xf numFmtId="165" fontId="153" fillId="0" borderId="450" xfId="1" applyNumberFormat="1" applyFont="1" applyBorder="1" applyAlignment="1">
      <alignment horizontal="center" vertical="center" wrapText="1" readingOrder="2"/>
    </xf>
    <xf numFmtId="165" fontId="152" fillId="0" borderId="450" xfId="1" applyNumberFormat="1" applyFont="1" applyBorder="1" applyAlignment="1">
      <alignment horizontal="center" vertical="center" wrapText="1" readingOrder="2"/>
    </xf>
    <xf numFmtId="9" fontId="152" fillId="0" borderId="450" xfId="2" applyFont="1" applyBorder="1" applyAlignment="1">
      <alignment horizontal="center" vertical="center" wrapText="1" readingOrder="2"/>
    </xf>
    <xf numFmtId="43" fontId="153" fillId="42" borderId="450" xfId="1" applyFont="1" applyFill="1" applyBorder="1" applyAlignment="1">
      <alignment horizontal="center" vertical="center" wrapText="1" readingOrder="2"/>
    </xf>
    <xf numFmtId="189" fontId="152" fillId="42" borderId="450" xfId="1" applyNumberFormat="1" applyFont="1" applyFill="1" applyBorder="1" applyAlignment="1">
      <alignment horizontal="center" vertical="center" wrapText="1" readingOrder="2"/>
    </xf>
    <xf numFmtId="0" fontId="154" fillId="42" borderId="450" xfId="0" applyFont="1" applyFill="1" applyBorder="1" applyAlignment="1">
      <alignment horizontal="center" vertical="center" wrapText="1" readingOrder="2"/>
    </xf>
    <xf numFmtId="0" fontId="154" fillId="0" borderId="450" xfId="0" applyFont="1" applyBorder="1" applyAlignment="1">
      <alignment horizontal="center" vertical="center" wrapText="1" readingOrder="2"/>
    </xf>
    <xf numFmtId="166" fontId="155" fillId="42" borderId="450" xfId="1" applyNumberFormat="1" applyFont="1" applyFill="1" applyBorder="1" applyAlignment="1">
      <alignment horizontal="center" vertical="center" wrapText="1" readingOrder="2"/>
    </xf>
    <xf numFmtId="166" fontId="155" fillId="42" borderId="450" xfId="2" applyNumberFormat="1" applyFont="1" applyFill="1" applyBorder="1" applyAlignment="1">
      <alignment horizontal="center" vertical="center" wrapText="1" readingOrder="2"/>
    </xf>
    <xf numFmtId="166" fontId="154" fillId="42" borderId="450" xfId="2" applyNumberFormat="1" applyFont="1" applyFill="1" applyBorder="1" applyAlignment="1">
      <alignment horizontal="center" vertical="center" wrapText="1" readingOrder="2"/>
    </xf>
    <xf numFmtId="166" fontId="155" fillId="0" borderId="450" xfId="1" applyNumberFormat="1" applyFont="1" applyBorder="1" applyAlignment="1">
      <alignment horizontal="center" vertical="center" wrapText="1" readingOrder="2"/>
    </xf>
    <xf numFmtId="166" fontId="155" fillId="0" borderId="450" xfId="2" applyNumberFormat="1" applyFont="1" applyBorder="1" applyAlignment="1">
      <alignment horizontal="center" vertical="center" wrapText="1" readingOrder="2"/>
    </xf>
    <xf numFmtId="166" fontId="154" fillId="0" borderId="450" xfId="2" applyNumberFormat="1" applyFont="1" applyBorder="1" applyAlignment="1">
      <alignment horizontal="center" vertical="center" wrapText="1" readingOrder="2"/>
    </xf>
    <xf numFmtId="166" fontId="155" fillId="0" borderId="450" xfId="1" applyNumberFormat="1" applyFont="1" applyFill="1" applyBorder="1" applyAlignment="1">
      <alignment horizontal="center" vertical="center" wrapText="1" readingOrder="2"/>
    </xf>
    <xf numFmtId="10" fontId="155" fillId="0" borderId="450" xfId="2" applyNumberFormat="1" applyFont="1" applyFill="1" applyBorder="1" applyAlignment="1">
      <alignment horizontal="center" vertical="center" wrapText="1" readingOrder="2"/>
    </xf>
    <xf numFmtId="166" fontId="154" fillId="0" borderId="450" xfId="2" applyNumberFormat="1" applyFont="1" applyFill="1" applyBorder="1" applyAlignment="1">
      <alignment horizontal="center" vertical="center" wrapText="1" readingOrder="2"/>
    </xf>
    <xf numFmtId="196" fontId="155" fillId="42" borderId="450" xfId="0" applyNumberFormat="1" applyFont="1" applyFill="1" applyBorder="1" applyAlignment="1">
      <alignment horizontal="center" vertical="center" wrapText="1" readingOrder="1"/>
    </xf>
    <xf numFmtId="196" fontId="155" fillId="0" borderId="450" xfId="0" applyNumberFormat="1" applyFont="1" applyBorder="1" applyAlignment="1">
      <alignment horizontal="center" vertical="center" wrapText="1" readingOrder="1"/>
    </xf>
    <xf numFmtId="9" fontId="121" fillId="0" borderId="67" xfId="2" applyFont="1" applyFill="1" applyBorder="1" applyAlignment="1">
      <alignment horizontal="center" vertical="center" wrapText="1" readingOrder="2"/>
    </xf>
    <xf numFmtId="10" fontId="156" fillId="10" borderId="67" xfId="0" applyNumberFormat="1" applyFont="1" applyFill="1" applyBorder="1" applyAlignment="1">
      <alignment horizontal="center" vertical="center" wrapText="1" readingOrder="2"/>
    </xf>
    <xf numFmtId="37" fontId="157" fillId="0" borderId="67" xfId="1" applyNumberFormat="1" applyFont="1" applyFill="1" applyBorder="1" applyAlignment="1">
      <alignment horizontal="center" vertical="center" readingOrder="2"/>
    </xf>
    <xf numFmtId="9" fontId="39" fillId="31" borderId="457" xfId="2" applyFont="1" applyFill="1" applyBorder="1" applyAlignment="1">
      <alignment horizontal="center" vertical="center"/>
    </xf>
    <xf numFmtId="0" fontId="39" fillId="10" borderId="439" xfId="0" applyFont="1" applyFill="1" applyBorder="1" applyAlignment="1" applyProtection="1">
      <alignment vertical="center"/>
      <protection locked="0"/>
    </xf>
    <xf numFmtId="43" fontId="66" fillId="0" borderId="452" xfId="1" applyFont="1" applyFill="1" applyBorder="1" applyAlignment="1" applyProtection="1">
      <alignment vertical="center"/>
    </xf>
    <xf numFmtId="0" fontId="66" fillId="0" borderId="111" xfId="0" applyFont="1" applyBorder="1"/>
    <xf numFmtId="43" fontId="66" fillId="0" borderId="455" xfId="0" applyNumberFormat="1" applyFont="1" applyBorder="1"/>
    <xf numFmtId="43" fontId="66" fillId="0" borderId="454" xfId="1" applyFont="1" applyFill="1" applyBorder="1" applyAlignment="1" applyProtection="1">
      <alignment vertical="center"/>
    </xf>
    <xf numFmtId="10" fontId="91" fillId="0" borderId="30" xfId="2" applyNumberFormat="1" applyFont="1" applyFill="1" applyBorder="1" applyAlignment="1" applyProtection="1">
      <alignment horizontal="center" vertical="center"/>
    </xf>
    <xf numFmtId="43" fontId="66" fillId="10" borderId="454" xfId="1" applyFont="1" applyFill="1" applyBorder="1" applyAlignment="1" applyProtection="1">
      <alignment vertical="center"/>
    </xf>
    <xf numFmtId="165" fontId="66" fillId="0" borderId="456" xfId="1" applyNumberFormat="1" applyFont="1" applyFill="1" applyBorder="1" applyAlignment="1" applyProtection="1">
      <alignment vertical="center"/>
    </xf>
    <xf numFmtId="0" fontId="72" fillId="13" borderId="0" xfId="0" applyFont="1" applyFill="1" applyAlignment="1">
      <alignment horizontal="center" vertical="center" wrapText="1"/>
    </xf>
    <xf numFmtId="0" fontId="75" fillId="25" borderId="518" xfId="0" applyFont="1" applyFill="1" applyBorder="1" applyAlignment="1">
      <alignment horizontal="centerContinuous" vertical="center"/>
    </xf>
    <xf numFmtId="0" fontId="89" fillId="25" borderId="519" xfId="0" applyFont="1" applyFill="1" applyBorder="1" applyAlignment="1">
      <alignment horizontal="centerContinuous" vertical="center" wrapText="1"/>
    </xf>
    <xf numFmtId="0" fontId="75" fillId="25" borderId="519" xfId="0" applyFont="1" applyFill="1" applyBorder="1" applyAlignment="1">
      <alignment horizontal="centerContinuous" vertical="center"/>
    </xf>
    <xf numFmtId="0" fontId="75" fillId="25" borderId="42" xfId="0" applyFont="1" applyFill="1" applyBorder="1" applyAlignment="1">
      <alignment horizontal="centerContinuous" vertical="center"/>
    </xf>
    <xf numFmtId="0" fontId="0" fillId="0" borderId="43" xfId="0" applyBorder="1"/>
    <xf numFmtId="0" fontId="39" fillId="10" borderId="524" xfId="0" applyFont="1" applyFill="1" applyBorder="1" applyAlignment="1" applyProtection="1">
      <alignment vertical="center"/>
      <protection locked="0"/>
    </xf>
    <xf numFmtId="0" fontId="39" fillId="31" borderId="526" xfId="0" applyFont="1" applyFill="1" applyBorder="1" applyAlignment="1">
      <alignment horizontal="center" vertical="center"/>
    </xf>
    <xf numFmtId="0" fontId="39" fillId="31" borderId="527" xfId="0" applyFont="1" applyFill="1" applyBorder="1" applyAlignment="1">
      <alignment horizontal="center" vertical="center"/>
    </xf>
    <xf numFmtId="43" fontId="39" fillId="31" borderId="528" xfId="0" applyNumberFormat="1" applyFont="1" applyFill="1" applyBorder="1" applyAlignment="1">
      <alignment vertical="center"/>
    </xf>
    <xf numFmtId="9" fontId="39" fillId="31" borderId="528" xfId="2" applyFont="1" applyFill="1" applyBorder="1" applyAlignment="1">
      <alignment horizontal="center" vertical="center"/>
    </xf>
    <xf numFmtId="9" fontId="91" fillId="0" borderId="29" xfId="2" applyFont="1" applyFill="1" applyBorder="1" applyAlignment="1" applyProtection="1">
      <alignment horizontal="center" vertical="center"/>
    </xf>
    <xf numFmtId="166" fontId="158" fillId="0" borderId="525" xfId="2" applyNumberFormat="1" applyFont="1" applyBorder="1" applyAlignment="1">
      <alignment horizontal="center" vertical="center"/>
    </xf>
    <xf numFmtId="10" fontId="158" fillId="31" borderId="529" xfId="2" applyNumberFormat="1" applyFont="1" applyFill="1" applyBorder="1" applyAlignment="1">
      <alignment horizontal="center" vertical="center"/>
    </xf>
    <xf numFmtId="0" fontId="39" fillId="10" borderId="524" xfId="0" applyFont="1" applyFill="1" applyBorder="1" applyAlignment="1" applyProtection="1">
      <alignment horizontal="left" vertical="center" indent="3"/>
      <protection locked="0"/>
    </xf>
    <xf numFmtId="0" fontId="66" fillId="10" borderId="524" xfId="0" applyFont="1" applyFill="1" applyBorder="1" applyAlignment="1" applyProtection="1">
      <alignment horizontal="left" vertical="center" indent="3"/>
      <protection locked="0"/>
    </xf>
    <xf numFmtId="10" fontId="155" fillId="0" borderId="450" xfId="2" applyNumberFormat="1" applyFont="1" applyBorder="1" applyAlignment="1">
      <alignment horizontal="center" vertical="center" wrapText="1" readingOrder="2"/>
    </xf>
    <xf numFmtId="10" fontId="154" fillId="0" borderId="450" xfId="2" applyNumberFormat="1" applyFont="1" applyBorder="1" applyAlignment="1">
      <alignment horizontal="center" vertical="center" wrapText="1" readingOrder="2"/>
    </xf>
    <xf numFmtId="10" fontId="155" fillId="0" borderId="450" xfId="1" applyNumberFormat="1" applyFont="1" applyBorder="1" applyAlignment="1">
      <alignment horizontal="center" vertical="center" wrapText="1" readingOrder="2"/>
    </xf>
    <xf numFmtId="10" fontId="158" fillId="0" borderId="525" xfId="2" applyNumberFormat="1" applyFont="1" applyBorder="1" applyAlignment="1">
      <alignment horizontal="center" vertical="center"/>
    </xf>
    <xf numFmtId="0" fontId="25" fillId="15" borderId="97" xfId="0" applyFont="1" applyFill="1" applyBorder="1" applyAlignment="1">
      <alignment horizontal="center" vertical="center"/>
    </xf>
    <xf numFmtId="0" fontId="25" fillId="15" borderId="91" xfId="0" applyFont="1" applyFill="1" applyBorder="1" applyAlignment="1">
      <alignment horizontal="center" vertical="center"/>
    </xf>
    <xf numFmtId="0" fontId="141" fillId="54" borderId="450" xfId="0" applyFont="1" applyFill="1" applyBorder="1" applyAlignment="1">
      <alignment horizontal="center" vertical="center" wrapText="1"/>
    </xf>
    <xf numFmtId="195" fontId="0" fillId="0" borderId="0" xfId="0" applyNumberFormat="1" applyAlignment="1">
      <alignment horizontal="center"/>
    </xf>
    <xf numFmtId="0" fontId="66" fillId="16" borderId="16" xfId="0" applyFont="1" applyFill="1" applyBorder="1" applyAlignment="1">
      <alignment horizontal="center" vertical="center"/>
    </xf>
    <xf numFmtId="16" fontId="139" fillId="0" borderId="450" xfId="0" applyNumberFormat="1" applyFont="1" applyBorder="1" applyAlignment="1">
      <alignment horizontal="center" vertical="center"/>
    </xf>
    <xf numFmtId="9" fontId="0" fillId="0" borderId="0" xfId="2" applyFont="1"/>
    <xf numFmtId="9" fontId="121" fillId="10" borderId="67" xfId="0" applyNumberFormat="1" applyFont="1" applyFill="1" applyBorder="1" applyAlignment="1">
      <alignment horizontal="right" vertical="top" wrapText="1" readingOrder="2"/>
    </xf>
    <xf numFmtId="0" fontId="4" fillId="54" borderId="16" xfId="0" applyFont="1" applyFill="1" applyBorder="1" applyAlignment="1">
      <alignment horizontal="center" vertical="center"/>
    </xf>
    <xf numFmtId="0" fontId="159" fillId="0" borderId="530" xfId="0" applyFont="1" applyBorder="1" applyAlignment="1">
      <alignment horizontal="center" vertical="center" wrapText="1"/>
    </xf>
    <xf numFmtId="9" fontId="161" fillId="0" borderId="534" xfId="0" applyNumberFormat="1" applyFont="1" applyBorder="1" applyAlignment="1">
      <alignment horizontal="center" vertical="center" wrapText="1"/>
    </xf>
    <xf numFmtId="0" fontId="163" fillId="0" borderId="0" xfId="0" applyFont="1"/>
    <xf numFmtId="0" fontId="159" fillId="0" borderId="534" xfId="0" applyFont="1" applyBorder="1" applyAlignment="1">
      <alignment horizontal="center" vertical="center" wrapText="1"/>
    </xf>
    <xf numFmtId="9" fontId="161" fillId="0" borderId="534" xfId="0" applyNumberFormat="1" applyFont="1" applyBorder="1" applyAlignment="1">
      <alignment horizontal="center" wrapText="1"/>
    </xf>
    <xf numFmtId="0" fontId="149" fillId="16" borderId="450" xfId="64" applyFont="1" applyFill="1" applyBorder="1" applyAlignment="1">
      <alignment horizontal="center" vertical="center" wrapText="1"/>
    </xf>
    <xf numFmtId="0" fontId="35" fillId="38" borderId="84" xfId="0" applyFont="1" applyFill="1" applyBorder="1" applyAlignment="1">
      <alignment horizontal="center"/>
    </xf>
    <xf numFmtId="15" fontId="3" fillId="38" borderId="87" xfId="0" applyNumberFormat="1" applyFont="1" applyFill="1" applyBorder="1" applyAlignment="1">
      <alignment horizontal="center"/>
    </xf>
    <xf numFmtId="15" fontId="36" fillId="38" borderId="85" xfId="0" applyNumberFormat="1" applyFont="1" applyFill="1" applyBorder="1" applyAlignment="1">
      <alignment horizontal="center"/>
    </xf>
    <xf numFmtId="0" fontId="126" fillId="38" borderId="85" xfId="0" applyFont="1" applyFill="1" applyBorder="1" applyAlignment="1">
      <alignment horizontal="center"/>
    </xf>
    <xf numFmtId="9" fontId="36" fillId="38" borderId="85" xfId="2" applyFont="1" applyFill="1" applyBorder="1" applyAlignment="1">
      <alignment horizontal="center"/>
    </xf>
    <xf numFmtId="0" fontId="36" fillId="38" borderId="86" xfId="0" applyFont="1" applyFill="1" applyBorder="1" applyAlignment="1">
      <alignment horizontal="center"/>
    </xf>
    <xf numFmtId="15" fontId="165" fillId="38" borderId="85" xfId="0" applyNumberFormat="1" applyFont="1" applyFill="1" applyBorder="1" applyAlignment="1">
      <alignment horizontal="center"/>
    </xf>
    <xf numFmtId="15" fontId="165" fillId="0" borderId="85" xfId="0" applyNumberFormat="1" applyFont="1" applyBorder="1" applyAlignment="1">
      <alignment horizontal="center"/>
    </xf>
    <xf numFmtId="1" fontId="0" fillId="0" borderId="0" xfId="0" applyNumberFormat="1" applyAlignment="1">
      <alignment horizontal="center" vertical="center"/>
    </xf>
    <xf numFmtId="0" fontId="147" fillId="15" borderId="183" xfId="0" applyFont="1" applyFill="1" applyBorder="1" applyAlignment="1">
      <alignment vertical="center"/>
    </xf>
    <xf numFmtId="1" fontId="147" fillId="15" borderId="183" xfId="0" applyNumberFormat="1" applyFont="1" applyFill="1" applyBorder="1" applyAlignment="1">
      <alignment vertical="center"/>
    </xf>
    <xf numFmtId="0" fontId="7" fillId="0" borderId="535" xfId="0" applyFont="1" applyBorder="1" applyAlignment="1">
      <alignment horizontal="center" wrapText="1"/>
    </xf>
    <xf numFmtId="0" fontId="7" fillId="0" borderId="537" xfId="0" applyFont="1" applyBorder="1" applyAlignment="1">
      <alignment horizontal="center" wrapText="1"/>
    </xf>
    <xf numFmtId="0" fontId="7" fillId="0" borderId="537" xfId="0" applyFont="1" applyBorder="1" applyAlignment="1">
      <alignment horizontal="center" vertical="center" wrapText="1"/>
    </xf>
    <xf numFmtId="0" fontId="7" fillId="0" borderId="539" xfId="0" applyFont="1" applyBorder="1" applyAlignment="1">
      <alignment horizontal="center" wrapText="1"/>
    </xf>
    <xf numFmtId="0" fontId="7" fillId="0" borderId="536" xfId="0" applyFont="1" applyBorder="1" applyAlignment="1">
      <alignment horizontal="center" wrapText="1"/>
    </xf>
    <xf numFmtId="0" fontId="7" fillId="0" borderId="549" xfId="0" applyFont="1" applyBorder="1" applyAlignment="1">
      <alignment horizontal="center" wrapText="1"/>
    </xf>
    <xf numFmtId="0" fontId="7" fillId="0" borderId="538" xfId="0" applyFont="1" applyBorder="1" applyAlignment="1">
      <alignment horizontal="center" wrapText="1"/>
    </xf>
    <xf numFmtId="0" fontId="7" fillId="0" borderId="400" xfId="0" applyFont="1" applyBorder="1" applyAlignment="1">
      <alignment horizontal="center" wrapText="1"/>
    </xf>
    <xf numFmtId="0" fontId="0" fillId="19" borderId="337" xfId="0" applyFill="1" applyBorder="1" applyAlignment="1">
      <alignment horizontal="center" vertical="center"/>
    </xf>
    <xf numFmtId="0" fontId="0" fillId="0" borderId="540" xfId="0" applyBorder="1" applyAlignment="1">
      <alignment horizontal="center" vertical="center"/>
    </xf>
    <xf numFmtId="0" fontId="0" fillId="0" borderId="543" xfId="0" applyBorder="1" applyAlignment="1">
      <alignment horizontal="center" vertical="center"/>
    </xf>
    <xf numFmtId="37" fontId="0" fillId="0" borderId="543" xfId="0" applyNumberFormat="1" applyBorder="1" applyAlignment="1">
      <alignment horizontal="center" vertical="center"/>
    </xf>
    <xf numFmtId="0" fontId="8" fillId="2" borderId="546" xfId="0" applyFont="1" applyFill="1" applyBorder="1" applyAlignment="1">
      <alignment horizontal="center" vertical="center"/>
    </xf>
    <xf numFmtId="0" fontId="8" fillId="3" borderId="547" xfId="0" applyFont="1" applyFill="1" applyBorder="1" applyAlignment="1" applyProtection="1">
      <alignment horizontal="center" vertical="center"/>
      <protection locked="0"/>
    </xf>
    <xf numFmtId="0" fontId="8" fillId="3" borderId="547" xfId="0" applyFont="1" applyFill="1" applyBorder="1" applyAlignment="1" applyProtection="1">
      <alignment horizontal="center" vertical="center" wrapText="1"/>
      <protection locked="0"/>
    </xf>
    <xf numFmtId="0" fontId="8" fillId="3" borderId="548" xfId="0" applyFont="1" applyFill="1" applyBorder="1" applyAlignment="1" applyProtection="1">
      <alignment horizontal="center" vertical="center"/>
      <protection locked="0"/>
    </xf>
    <xf numFmtId="167" fontId="8" fillId="0" borderId="547" xfId="0" applyNumberFormat="1" applyFont="1" applyBorder="1" applyAlignment="1" applyProtection="1">
      <alignment horizontal="center" vertical="center"/>
      <protection locked="0"/>
    </xf>
    <xf numFmtId="167" fontId="8" fillId="0" borderId="548" xfId="0" applyNumberFormat="1" applyFont="1" applyBorder="1" applyAlignment="1" applyProtection="1">
      <alignment horizontal="center" vertical="center"/>
      <protection locked="0"/>
    </xf>
    <xf numFmtId="167" fontId="8" fillId="0" borderId="546" xfId="0" applyNumberFormat="1" applyFont="1" applyBorder="1" applyAlignment="1" applyProtection="1">
      <alignment horizontal="center" vertical="center"/>
      <protection locked="0"/>
    </xf>
    <xf numFmtId="0" fontId="8" fillId="0" borderId="547" xfId="0" applyFont="1" applyBorder="1" applyAlignment="1" applyProtection="1">
      <alignment horizontal="center" vertical="center"/>
      <protection locked="0"/>
    </xf>
    <xf numFmtId="0" fontId="8" fillId="2" borderId="548" xfId="0" applyFont="1" applyFill="1" applyBorder="1" applyAlignment="1">
      <alignment horizontal="center" vertical="center"/>
    </xf>
    <xf numFmtId="166" fontId="8" fillId="2" borderId="547" xfId="2" applyNumberFormat="1" applyFont="1" applyFill="1" applyBorder="1" applyAlignment="1">
      <alignment horizontal="center" vertical="center"/>
    </xf>
    <xf numFmtId="1" fontId="8" fillId="2" borderId="547" xfId="0" applyNumberFormat="1" applyFont="1" applyFill="1" applyBorder="1" applyAlignment="1">
      <alignment horizontal="center" vertical="center"/>
    </xf>
    <xf numFmtId="0" fontId="8" fillId="2" borderId="543" xfId="0" applyFont="1" applyFill="1" applyBorder="1" applyAlignment="1">
      <alignment horizontal="center" vertical="center"/>
    </xf>
    <xf numFmtId="0" fontId="8" fillId="3" borderId="544" xfId="0" applyFont="1" applyFill="1" applyBorder="1" applyAlignment="1" applyProtection="1">
      <alignment horizontal="center" vertical="center"/>
      <protection locked="0"/>
    </xf>
    <xf numFmtId="0" fontId="8" fillId="3" borderId="545" xfId="0" applyFont="1" applyFill="1" applyBorder="1" applyAlignment="1" applyProtection="1">
      <alignment horizontal="center" vertical="center"/>
      <protection locked="0"/>
    </xf>
    <xf numFmtId="167" fontId="8" fillId="0" borderId="544" xfId="0" applyNumberFormat="1" applyFont="1" applyBorder="1" applyAlignment="1" applyProtection="1">
      <alignment horizontal="center" vertical="center"/>
      <protection locked="0"/>
    </xf>
    <xf numFmtId="167" fontId="8" fillId="0" borderId="545" xfId="0" applyNumberFormat="1" applyFont="1" applyBorder="1" applyAlignment="1" applyProtection="1">
      <alignment horizontal="center" vertical="center"/>
      <protection locked="0"/>
    </xf>
    <xf numFmtId="167" fontId="8" fillId="0" borderId="543" xfId="0" applyNumberFormat="1" applyFont="1" applyBorder="1" applyAlignment="1" applyProtection="1">
      <alignment horizontal="center" vertical="center"/>
      <protection locked="0"/>
    </xf>
    <xf numFmtId="0" fontId="8" fillId="0" borderId="544" xfId="0" applyFont="1" applyBorder="1" applyAlignment="1" applyProtection="1">
      <alignment horizontal="center" vertical="center"/>
      <protection locked="0"/>
    </xf>
    <xf numFmtId="0" fontId="8" fillId="2" borderId="545" xfId="0" applyFont="1" applyFill="1" applyBorder="1" applyAlignment="1">
      <alignment horizontal="center" vertical="center"/>
    </xf>
    <xf numFmtId="166" fontId="8" fillId="2" borderId="544" xfId="2" applyNumberFormat="1" applyFont="1" applyFill="1" applyBorder="1" applyAlignment="1">
      <alignment horizontal="center" vertical="center"/>
    </xf>
    <xf numFmtId="1" fontId="8" fillId="2" borderId="544" xfId="0" applyNumberFormat="1" applyFont="1" applyFill="1" applyBorder="1" applyAlignment="1">
      <alignment horizontal="center" vertical="center"/>
    </xf>
    <xf numFmtId="0" fontId="8" fillId="19" borderId="337" xfId="0" applyFont="1" applyFill="1" applyBorder="1" applyAlignment="1">
      <alignment horizontal="center" vertical="center"/>
    </xf>
    <xf numFmtId="167" fontId="8" fillId="19" borderId="338" xfId="0" applyNumberFormat="1" applyFont="1" applyFill="1" applyBorder="1" applyAlignment="1">
      <alignment horizontal="center" vertical="center"/>
    </xf>
    <xf numFmtId="167" fontId="8" fillId="19" borderId="401" xfId="0" applyNumberFormat="1" applyFont="1" applyFill="1" applyBorder="1" applyAlignment="1">
      <alignment horizontal="center" vertical="center"/>
    </xf>
    <xf numFmtId="167" fontId="8" fillId="19" borderId="337" xfId="0" applyNumberFormat="1" applyFont="1" applyFill="1" applyBorder="1" applyAlignment="1">
      <alignment horizontal="center" vertical="center"/>
    </xf>
    <xf numFmtId="0" fontId="8" fillId="19" borderId="338" xfId="0" applyFont="1" applyFill="1" applyBorder="1" applyAlignment="1">
      <alignment horizontal="center" vertical="center"/>
    </xf>
    <xf numFmtId="0" fontId="8" fillId="19" borderId="401" xfId="0" applyFont="1" applyFill="1" applyBorder="1" applyAlignment="1">
      <alignment horizontal="center" vertical="center"/>
    </xf>
    <xf numFmtId="166" fontId="8" fillId="19" borderId="338" xfId="2" applyNumberFormat="1" applyFont="1" applyFill="1" applyBorder="1" applyAlignment="1">
      <alignment horizontal="center" vertical="center"/>
    </xf>
    <xf numFmtId="1" fontId="8" fillId="19" borderId="338" xfId="0" applyNumberFormat="1" applyFont="1" applyFill="1" applyBorder="1" applyAlignment="1">
      <alignment horizontal="center" vertical="center"/>
    </xf>
    <xf numFmtId="170" fontId="8" fillId="0" borderId="546" xfId="0" applyNumberFormat="1" applyFont="1" applyBorder="1" applyAlignment="1" applyProtection="1">
      <alignment horizontal="center" vertical="center"/>
      <protection locked="0"/>
    </xf>
    <xf numFmtId="170" fontId="8" fillId="2" borderId="547" xfId="0" applyNumberFormat="1" applyFont="1" applyFill="1" applyBorder="1" applyAlignment="1">
      <alignment horizontal="center" vertical="center"/>
    </xf>
    <xf numFmtId="170" fontId="8" fillId="0" borderId="548" xfId="0" applyNumberFormat="1" applyFont="1" applyBorder="1" applyAlignment="1" applyProtection="1">
      <alignment horizontal="center" vertical="center"/>
      <protection locked="0"/>
    </xf>
    <xf numFmtId="170" fontId="8" fillId="2" borderId="546" xfId="0" applyNumberFormat="1" applyFont="1" applyFill="1" applyBorder="1" applyAlignment="1">
      <alignment horizontal="center" vertical="center"/>
    </xf>
    <xf numFmtId="170" fontId="8" fillId="0" borderId="547" xfId="0" applyNumberFormat="1" applyFont="1" applyBorder="1" applyAlignment="1" applyProtection="1">
      <alignment horizontal="center" vertical="center"/>
      <protection locked="0"/>
    </xf>
    <xf numFmtId="170" fontId="8" fillId="2" borderId="548" xfId="0" applyNumberFormat="1" applyFont="1" applyFill="1" applyBorder="1" applyAlignment="1">
      <alignment horizontal="center" vertical="center"/>
    </xf>
    <xf numFmtId="170" fontId="8" fillId="0" borderId="543" xfId="0" applyNumberFormat="1" applyFont="1" applyBorder="1" applyAlignment="1" applyProtection="1">
      <alignment horizontal="center" vertical="center"/>
      <protection locked="0"/>
    </xf>
    <xf numFmtId="170" fontId="8" fillId="2" borderId="544" xfId="0" applyNumberFormat="1" applyFont="1" applyFill="1" applyBorder="1" applyAlignment="1">
      <alignment horizontal="center" vertical="center"/>
    </xf>
    <xf numFmtId="170" fontId="8" fillId="0" borderId="545" xfId="0" applyNumberFormat="1" applyFont="1" applyBorder="1" applyAlignment="1" applyProtection="1">
      <alignment horizontal="center" vertical="center"/>
      <protection locked="0"/>
    </xf>
    <xf numFmtId="170" fontId="8" fillId="2" borderId="543" xfId="0" applyNumberFormat="1" applyFont="1" applyFill="1" applyBorder="1" applyAlignment="1">
      <alignment horizontal="center" vertical="center"/>
    </xf>
    <xf numFmtId="170" fontId="8" fillId="0" borderId="544" xfId="0" applyNumberFormat="1" applyFont="1" applyBorder="1" applyAlignment="1" applyProtection="1">
      <alignment horizontal="center" vertical="center"/>
      <protection locked="0"/>
    </xf>
    <xf numFmtId="170" fontId="8" fillId="2" borderId="545" xfId="0" applyNumberFormat="1" applyFont="1" applyFill="1" applyBorder="1" applyAlignment="1">
      <alignment horizontal="center" vertical="center"/>
    </xf>
    <xf numFmtId="170" fontId="8" fillId="10" borderId="543" xfId="0" applyNumberFormat="1" applyFont="1" applyFill="1" applyBorder="1" applyAlignment="1" applyProtection="1">
      <alignment horizontal="center" vertical="center"/>
      <protection locked="0"/>
    </xf>
    <xf numFmtId="0" fontId="7" fillId="19" borderId="401" xfId="0" applyFont="1" applyFill="1" applyBorder="1" applyAlignment="1">
      <alignment horizontal="center" vertical="center"/>
    </xf>
    <xf numFmtId="170" fontId="8" fillId="19" borderId="337" xfId="0" applyNumberFormat="1" applyFont="1" applyFill="1" applyBorder="1" applyAlignment="1" applyProtection="1">
      <alignment horizontal="center" vertical="center"/>
      <protection locked="0"/>
    </xf>
    <xf numFmtId="170" fontId="8" fillId="19" borderId="338" xfId="0" applyNumberFormat="1" applyFont="1" applyFill="1" applyBorder="1" applyAlignment="1">
      <alignment horizontal="center" vertical="center"/>
    </xf>
    <xf numFmtId="170" fontId="8" fillId="19" borderId="401" xfId="0" applyNumberFormat="1" applyFont="1" applyFill="1" applyBorder="1" applyAlignment="1" applyProtection="1">
      <alignment horizontal="center" vertical="center"/>
      <protection locked="0"/>
    </xf>
    <xf numFmtId="170" fontId="8" fillId="19" borderId="337" xfId="0" applyNumberFormat="1" applyFont="1" applyFill="1" applyBorder="1" applyAlignment="1">
      <alignment horizontal="center" vertical="center"/>
    </xf>
    <xf numFmtId="170" fontId="8" fillId="19" borderId="401" xfId="0" applyNumberFormat="1" applyFont="1" applyFill="1" applyBorder="1" applyAlignment="1">
      <alignment horizontal="center" vertical="center"/>
    </xf>
    <xf numFmtId="185" fontId="68" fillId="2" borderId="224" xfId="0" applyNumberFormat="1" applyFont="1" applyFill="1" applyBorder="1" applyAlignment="1">
      <alignment horizontal="center" vertical="center"/>
    </xf>
    <xf numFmtId="10" fontId="74" fillId="2" borderId="239" xfId="2" applyNumberFormat="1" applyFont="1" applyFill="1" applyBorder="1" applyAlignment="1">
      <alignment horizontal="center" vertical="center"/>
    </xf>
    <xf numFmtId="9" fontId="0" fillId="0" borderId="450" xfId="0" applyNumberFormat="1" applyBorder="1" applyAlignment="1">
      <alignment horizontal="center" vertical="center" wrapText="1"/>
    </xf>
    <xf numFmtId="0" fontId="166" fillId="0" borderId="0" xfId="0" applyFont="1"/>
    <xf numFmtId="0" fontId="167" fillId="0" borderId="0" xfId="0" applyFont="1"/>
    <xf numFmtId="9" fontId="166" fillId="0" borderId="0" xfId="2" applyFont="1" applyProtection="1"/>
    <xf numFmtId="0" fontId="166" fillId="0" borderId="0" xfId="2" applyNumberFormat="1" applyFont="1" applyProtection="1"/>
    <xf numFmtId="9" fontId="166" fillId="0" borderId="0" xfId="0" applyNumberFormat="1" applyFont="1"/>
    <xf numFmtId="0" fontId="177" fillId="24" borderId="8" xfId="11" applyFont="1" applyFill="1" applyBorder="1" applyAlignment="1">
      <alignment horizontal="center" vertical="center"/>
    </xf>
    <xf numFmtId="0" fontId="177" fillId="24" borderId="337" xfId="11" applyFont="1" applyFill="1" applyBorder="1" applyAlignment="1">
      <alignment horizontal="center" vertical="center" wrapText="1"/>
    </xf>
    <xf numFmtId="0" fontId="177" fillId="24" borderId="338" xfId="11" applyFont="1" applyFill="1" applyBorder="1" applyAlignment="1">
      <alignment horizontal="center" vertical="center" wrapText="1"/>
    </xf>
    <xf numFmtId="0" fontId="177" fillId="24" borderId="401" xfId="11" applyFont="1" applyFill="1" applyBorder="1" applyAlignment="1">
      <alignment horizontal="center" vertical="center" wrapText="1"/>
    </xf>
    <xf numFmtId="0" fontId="170" fillId="2" borderId="0" xfId="0" applyFont="1" applyFill="1" applyAlignment="1">
      <alignment vertical="center"/>
    </xf>
    <xf numFmtId="0" fontId="178" fillId="24" borderId="8" xfId="11" applyFont="1" applyFill="1" applyBorder="1" applyAlignment="1">
      <alignment horizontal="center" vertical="center"/>
    </xf>
    <xf numFmtId="0" fontId="177" fillId="24" borderId="8" xfId="11" applyFont="1" applyFill="1" applyBorder="1" applyAlignment="1">
      <alignment horizontal="center" vertical="center" wrapText="1"/>
    </xf>
    <xf numFmtId="0" fontId="177" fillId="24" borderId="376" xfId="11" applyFont="1" applyFill="1" applyBorder="1" applyAlignment="1">
      <alignment horizontal="center" vertical="center" wrapText="1"/>
    </xf>
    <xf numFmtId="0" fontId="177" fillId="24" borderId="377" xfId="11" applyFont="1" applyFill="1" applyBorder="1" applyAlignment="1">
      <alignment horizontal="center" vertical="center" wrapText="1"/>
    </xf>
    <xf numFmtId="0" fontId="179" fillId="0" borderId="0" xfId="0" applyFont="1" applyAlignment="1">
      <alignment vertical="center"/>
    </xf>
    <xf numFmtId="0" fontId="180" fillId="2" borderId="332" xfId="11" applyFont="1" applyFill="1" applyBorder="1" applyAlignment="1">
      <alignment horizontal="center" vertical="center"/>
    </xf>
    <xf numFmtId="0" fontId="181" fillId="2" borderId="450" xfId="11" applyFont="1" applyFill="1" applyBorder="1" applyAlignment="1">
      <alignment horizontal="left" vertical="center" wrapText="1"/>
    </xf>
    <xf numFmtId="0" fontId="181" fillId="2" borderId="336" xfId="11" applyFont="1" applyFill="1" applyBorder="1" applyAlignment="1">
      <alignment horizontal="left" vertical="center" wrapText="1"/>
    </xf>
    <xf numFmtId="9" fontId="182" fillId="0" borderId="15" xfId="11" applyNumberFormat="1" applyFont="1" applyBorder="1" applyAlignment="1" applyProtection="1">
      <alignment horizontal="center" vertical="center"/>
      <protection locked="0"/>
    </xf>
    <xf numFmtId="9" fontId="182" fillId="0" borderId="91" xfId="11" applyNumberFormat="1" applyFont="1" applyBorder="1" applyAlignment="1" applyProtection="1">
      <alignment horizontal="center" vertical="center"/>
      <protection locked="0"/>
    </xf>
    <xf numFmtId="9" fontId="182" fillId="0" borderId="97" xfId="11" applyNumberFormat="1" applyFont="1" applyBorder="1" applyAlignment="1" applyProtection="1">
      <alignment horizontal="center" vertical="center"/>
      <protection locked="0"/>
    </xf>
    <xf numFmtId="9" fontId="182" fillId="0" borderId="467" xfId="11" applyNumberFormat="1" applyFont="1" applyBorder="1" applyAlignment="1" applyProtection="1">
      <alignment horizontal="center" vertical="center"/>
      <protection locked="0"/>
    </xf>
    <xf numFmtId="0" fontId="183" fillId="2" borderId="0" xfId="0" applyFont="1" applyFill="1" applyAlignment="1">
      <alignment vertical="center"/>
    </xf>
    <xf numFmtId="0" fontId="184" fillId="2" borderId="332" xfId="11" applyFont="1" applyFill="1" applyBorder="1" applyAlignment="1">
      <alignment horizontal="center" vertical="center"/>
    </xf>
    <xf numFmtId="0" fontId="185" fillId="2" borderId="450" xfId="11" applyFont="1" applyFill="1" applyBorder="1" applyAlignment="1">
      <alignment horizontal="left" vertical="center" wrapText="1"/>
    </xf>
    <xf numFmtId="0" fontId="185" fillId="2" borderId="336" xfId="11" applyFont="1" applyFill="1" applyBorder="1" applyAlignment="1">
      <alignment horizontal="left" vertical="center" wrapText="1"/>
    </xf>
    <xf numFmtId="9" fontId="182" fillId="0" borderId="332" xfId="11" applyNumberFormat="1" applyFont="1" applyBorder="1" applyAlignment="1" applyProtection="1">
      <alignment horizontal="center" vertical="center"/>
      <protection locked="0"/>
    </xf>
    <xf numFmtId="9" fontId="182" fillId="0" borderId="450" xfId="11" applyNumberFormat="1" applyFont="1" applyBorder="1" applyAlignment="1" applyProtection="1">
      <alignment horizontal="center" vertical="center"/>
      <protection locked="0"/>
    </xf>
    <xf numFmtId="9" fontId="182" fillId="0" borderId="336" xfId="11" applyNumberFormat="1" applyFont="1" applyBorder="1" applyAlignment="1" applyProtection="1">
      <alignment horizontal="center" vertical="center"/>
      <protection locked="0"/>
    </xf>
    <xf numFmtId="0" fontId="179" fillId="56" borderId="0" xfId="0" applyFont="1" applyFill="1" applyAlignment="1">
      <alignment horizontal="center" vertical="center" wrapText="1"/>
    </xf>
    <xf numFmtId="0" fontId="167" fillId="0" borderId="0" xfId="11" applyFont="1" applyAlignment="1">
      <alignment vertical="center" wrapText="1"/>
    </xf>
    <xf numFmtId="0" fontId="186" fillId="0" borderId="12" xfId="11" applyFont="1" applyBorder="1" applyAlignment="1" applyProtection="1">
      <alignment horizontal="center" vertical="center"/>
      <protection locked="0"/>
    </xf>
    <xf numFmtId="0" fontId="186" fillId="0" borderId="376" xfId="11" applyFont="1" applyBorder="1" applyAlignment="1" applyProtection="1">
      <alignment horizontal="center" vertical="center"/>
      <protection locked="0"/>
    </xf>
    <xf numFmtId="0" fontId="186" fillId="0" borderId="377" xfId="11" applyFont="1" applyBorder="1" applyAlignment="1" applyProtection="1">
      <alignment horizontal="center" vertical="center"/>
      <protection locked="0"/>
    </xf>
    <xf numFmtId="0" fontId="186" fillId="0" borderId="332" xfId="11" applyFont="1" applyBorder="1" applyAlignment="1" applyProtection="1">
      <alignment horizontal="center" vertical="center"/>
      <protection locked="0"/>
    </xf>
    <xf numFmtId="0" fontId="186" fillId="0" borderId="450" xfId="11" applyFont="1" applyBorder="1" applyAlignment="1" applyProtection="1">
      <alignment horizontal="center" vertical="center"/>
      <protection locked="0"/>
    </xf>
    <xf numFmtId="0" fontId="186" fillId="0" borderId="336" xfId="11" applyFont="1" applyBorder="1" applyAlignment="1" applyProtection="1">
      <alignment horizontal="center" vertical="center"/>
      <protection locked="0"/>
    </xf>
    <xf numFmtId="1" fontId="166" fillId="0" borderId="0" xfId="0" applyNumberFormat="1" applyFont="1"/>
    <xf numFmtId="0" fontId="186" fillId="0" borderId="499" xfId="11" applyFont="1" applyBorder="1" applyAlignment="1" applyProtection="1">
      <alignment horizontal="center" vertical="center"/>
      <protection locked="0"/>
    </xf>
    <xf numFmtId="0" fontId="179" fillId="56" borderId="450" xfId="0" applyFont="1" applyFill="1" applyBorder="1" applyAlignment="1">
      <alignment horizontal="center" vertical="center" wrapText="1"/>
    </xf>
    <xf numFmtId="0" fontId="166" fillId="12" borderId="0" xfId="0" applyFont="1" applyFill="1"/>
    <xf numFmtId="0" fontId="166" fillId="0" borderId="0" xfId="0" applyFont="1" applyAlignment="1">
      <alignment horizontal="center" vertical="center"/>
    </xf>
    <xf numFmtId="0" fontId="167" fillId="0" borderId="0" xfId="11" applyFont="1" applyAlignment="1">
      <alignment horizontal="center" vertical="center" wrapText="1"/>
    </xf>
    <xf numFmtId="0" fontId="166" fillId="0" borderId="450" xfId="0" applyFont="1" applyBorder="1" applyAlignment="1">
      <alignment horizontal="center" vertical="center"/>
    </xf>
    <xf numFmtId="10" fontId="166" fillId="0" borderId="450" xfId="0" applyNumberFormat="1" applyFont="1" applyBorder="1" applyAlignment="1">
      <alignment horizontal="center" vertical="center"/>
    </xf>
    <xf numFmtId="0" fontId="166" fillId="0" borderId="0" xfId="0" applyFont="1" applyAlignment="1">
      <alignment vertical="center"/>
    </xf>
    <xf numFmtId="0" fontId="166" fillId="0" borderId="0" xfId="0" applyFont="1" applyAlignment="1">
      <alignment vertical="center" wrapText="1"/>
    </xf>
    <xf numFmtId="0" fontId="166" fillId="12" borderId="450" xfId="0" applyFont="1" applyFill="1" applyBorder="1"/>
    <xf numFmtId="0" fontId="166" fillId="0" borderId="67" xfId="0" applyFont="1" applyBorder="1" applyAlignment="1">
      <alignment horizontal="center" vertical="center"/>
    </xf>
    <xf numFmtId="10" fontId="166" fillId="0" borderId="67" xfId="0" applyNumberFormat="1" applyFont="1" applyBorder="1" applyAlignment="1">
      <alignment horizontal="center" vertical="center"/>
    </xf>
    <xf numFmtId="0" fontId="167" fillId="0" borderId="0" xfId="11" applyFont="1" applyAlignment="1">
      <alignment vertical="top" wrapText="1"/>
    </xf>
    <xf numFmtId="0" fontId="166" fillId="0" borderId="560" xfId="0" applyFont="1" applyBorder="1" applyAlignment="1">
      <alignment horizontal="center" vertical="center"/>
    </xf>
    <xf numFmtId="9" fontId="166" fillId="0" borderId="560" xfId="2" applyFont="1" applyFill="1" applyBorder="1" applyAlignment="1" applyProtection="1">
      <alignment horizontal="center" vertical="center"/>
    </xf>
    <xf numFmtId="0" fontId="166" fillId="0" borderId="0" xfId="0" applyFont="1" applyAlignment="1">
      <alignment horizontal="right" vertical="center"/>
    </xf>
    <xf numFmtId="0" fontId="186" fillId="10" borderId="499" xfId="11" applyFont="1" applyFill="1" applyBorder="1" applyAlignment="1" applyProtection="1">
      <alignment horizontal="center" vertical="center"/>
      <protection locked="0"/>
    </xf>
    <xf numFmtId="2" fontId="166" fillId="0" borderId="0" xfId="0" applyNumberFormat="1" applyFont="1" applyAlignment="1">
      <alignment vertical="center"/>
    </xf>
    <xf numFmtId="0" fontId="187" fillId="0" borderId="0" xfId="11" applyFont="1" applyAlignment="1">
      <alignment horizontal="center" vertical="center" wrapText="1"/>
    </xf>
    <xf numFmtId="0" fontId="188" fillId="0" borderId="0" xfId="11" applyFont="1" applyAlignment="1">
      <alignment horizontal="center" vertical="center" wrapText="1"/>
    </xf>
    <xf numFmtId="2" fontId="166" fillId="2" borderId="0" xfId="0" applyNumberFormat="1" applyFont="1" applyFill="1" applyAlignment="1">
      <alignment vertical="center"/>
    </xf>
    <xf numFmtId="198" fontId="166" fillId="0" borderId="0" xfId="0" applyNumberFormat="1" applyFont="1"/>
    <xf numFmtId="0" fontId="167" fillId="0" borderId="0" xfId="11" applyFont="1" applyAlignment="1">
      <alignment horizontal="left" vertical="center" wrapText="1"/>
    </xf>
    <xf numFmtId="0" fontId="180" fillId="2" borderId="380" xfId="11" applyFont="1" applyFill="1" applyBorder="1" applyAlignment="1">
      <alignment horizontal="center" vertical="center"/>
    </xf>
    <xf numFmtId="0" fontId="186" fillId="0" borderId="17" xfId="11" applyFont="1" applyBorder="1" applyAlignment="1" applyProtection="1">
      <alignment horizontal="center" vertical="center"/>
      <protection locked="0"/>
    </xf>
    <xf numFmtId="0" fontId="186" fillId="0" borderId="6" xfId="11" applyFont="1" applyBorder="1" applyAlignment="1" applyProtection="1">
      <alignment horizontal="center" vertical="center"/>
      <protection locked="0"/>
    </xf>
    <xf numFmtId="0" fontId="186" fillId="0" borderId="7" xfId="11" applyFont="1" applyBorder="1" applyAlignment="1" applyProtection="1">
      <alignment horizontal="center" vertical="center"/>
      <protection locked="0"/>
    </xf>
    <xf numFmtId="0" fontId="186" fillId="0" borderId="380" xfId="11" applyFont="1" applyBorder="1" applyAlignment="1" applyProtection="1">
      <alignment horizontal="center" vertical="center"/>
      <protection locked="0"/>
    </xf>
    <xf numFmtId="0" fontId="189" fillId="2" borderId="0" xfId="11" applyFont="1" applyFill="1" applyAlignment="1">
      <alignment horizontal="center"/>
    </xf>
    <xf numFmtId="0" fontId="170" fillId="2" borderId="0" xfId="0" applyFont="1" applyFill="1"/>
    <xf numFmtId="0" fontId="189" fillId="0" borderId="0" xfId="11" applyFont="1" applyAlignment="1" applyProtection="1">
      <alignment horizontal="center" vertical="center"/>
      <protection locked="0"/>
    </xf>
    <xf numFmtId="0" fontId="170" fillId="2" borderId="0" xfId="0" applyFont="1" applyFill="1" applyAlignment="1">
      <alignment horizontal="center"/>
    </xf>
    <xf numFmtId="0" fontId="190" fillId="2" borderId="0" xfId="0" applyFont="1" applyFill="1" applyAlignment="1">
      <alignment vertical="center" wrapText="1"/>
    </xf>
    <xf numFmtId="0" fontId="177" fillId="2" borderId="0" xfId="0" applyFont="1" applyFill="1" applyAlignment="1">
      <alignment vertical="center" wrapText="1"/>
    </xf>
    <xf numFmtId="0" fontId="190" fillId="2" borderId="0" xfId="0" applyFont="1" applyFill="1" applyAlignment="1">
      <alignment horizontal="right" vertical="center" wrapText="1"/>
    </xf>
    <xf numFmtId="0" fontId="177" fillId="2" borderId="0" xfId="0" applyFont="1" applyFill="1" applyAlignment="1">
      <alignment horizontal="left" vertical="center" wrapText="1"/>
    </xf>
    <xf numFmtId="0" fontId="192" fillId="0" borderId="57" xfId="0" applyFont="1" applyBorder="1" applyAlignment="1">
      <alignment vertical="center" wrapText="1"/>
    </xf>
    <xf numFmtId="0" fontId="193" fillId="0" borderId="57" xfId="0" applyFont="1" applyBorder="1" applyAlignment="1">
      <alignment vertical="center" wrapText="1"/>
    </xf>
    <xf numFmtId="0" fontId="193" fillId="0" borderId="57" xfId="0" applyFont="1" applyBorder="1" applyAlignment="1">
      <alignment vertical="center"/>
    </xf>
    <xf numFmtId="0" fontId="192" fillId="0" borderId="0" xfId="0" applyFont="1" applyAlignment="1">
      <alignment vertical="center" wrapText="1"/>
    </xf>
    <xf numFmtId="0" fontId="194" fillId="0" borderId="0" xfId="0" applyFont="1" applyAlignment="1">
      <alignment vertical="top" wrapText="1"/>
    </xf>
    <xf numFmtId="0" fontId="166" fillId="0" borderId="0" xfId="0" applyFont="1" applyAlignment="1">
      <alignment vertical="top" wrapText="1"/>
    </xf>
    <xf numFmtId="0" fontId="195" fillId="0" borderId="0" xfId="0" applyFont="1" applyAlignment="1">
      <alignment vertical="center" wrapText="1"/>
    </xf>
    <xf numFmtId="0" fontId="19" fillId="15" borderId="80" xfId="0" applyFont="1" applyFill="1" applyBorder="1" applyAlignment="1">
      <alignment horizontal="center" vertical="center"/>
    </xf>
    <xf numFmtId="0" fontId="19" fillId="15" borderId="62" xfId="0" applyFont="1" applyFill="1" applyBorder="1" applyAlignment="1">
      <alignment horizontal="center" vertical="center"/>
    </xf>
    <xf numFmtId="0" fontId="19" fillId="15" borderId="63" xfId="0" applyFont="1" applyFill="1" applyBorder="1" applyAlignment="1">
      <alignment horizontal="center" vertical="center"/>
    </xf>
    <xf numFmtId="0" fontId="18" fillId="15" borderId="53" xfId="0" applyFont="1" applyFill="1" applyBorder="1" applyAlignment="1">
      <alignment vertical="center"/>
    </xf>
    <xf numFmtId="0" fontId="18" fillId="15" borderId="562" xfId="0" applyFont="1" applyFill="1" applyBorder="1" applyAlignment="1">
      <alignment vertical="center"/>
    </xf>
    <xf numFmtId="0" fontId="19" fillId="15" borderId="97" xfId="0" applyFont="1" applyFill="1" applyBorder="1" applyAlignment="1">
      <alignment horizontal="center" vertical="center"/>
    </xf>
    <xf numFmtId="0" fontId="19" fillId="15" borderId="0" xfId="0" applyFont="1" applyFill="1" applyAlignment="1">
      <alignment horizontal="center" vertical="center"/>
    </xf>
    <xf numFmtId="0" fontId="19" fillId="15" borderId="82" xfId="0" applyFont="1" applyFill="1" applyBorder="1" applyAlignment="1">
      <alignment horizontal="center" vertical="center"/>
    </xf>
    <xf numFmtId="0" fontId="20" fillId="15" borderId="51" xfId="0" applyFont="1" applyFill="1" applyBorder="1" applyAlignment="1">
      <alignment horizontal="center" vertical="center" wrapText="1"/>
    </xf>
    <xf numFmtId="0" fontId="19" fillId="15" borderId="77" xfId="0" applyFont="1" applyFill="1" applyBorder="1" applyAlignment="1">
      <alignment horizontal="center" vertical="center"/>
    </xf>
    <xf numFmtId="0" fontId="19" fillId="15" borderId="79" xfId="0" applyFont="1" applyFill="1" applyBorder="1" applyAlignment="1">
      <alignment horizontal="center" vertical="center"/>
    </xf>
    <xf numFmtId="0" fontId="19" fillId="15" borderId="78" xfId="0" applyFont="1" applyFill="1" applyBorder="1" applyAlignment="1">
      <alignment horizontal="center" vertical="center"/>
    </xf>
    <xf numFmtId="0" fontId="20" fillId="15" borderId="563" xfId="0" applyFont="1" applyFill="1" applyBorder="1" applyAlignment="1">
      <alignment horizontal="center" vertical="center" wrapText="1"/>
    </xf>
    <xf numFmtId="165" fontId="0" fillId="0" borderId="28" xfId="3" applyNumberFormat="1" applyFont="1" applyFill="1" applyBorder="1" applyAlignment="1">
      <alignment horizontal="center" vertical="center"/>
    </xf>
    <xf numFmtId="165" fontId="0" fillId="10" borderId="28" xfId="3" applyNumberFormat="1" applyFont="1" applyFill="1" applyBorder="1" applyAlignment="1">
      <alignment horizontal="center" vertical="center"/>
    </xf>
    <xf numFmtId="165" fontId="0" fillId="10" borderId="38" xfId="3" applyNumberFormat="1" applyFont="1" applyFill="1" applyBorder="1"/>
    <xf numFmtId="165" fontId="0" fillId="0" borderId="568" xfId="3" applyNumberFormat="1" applyFont="1" applyFill="1" applyBorder="1" applyAlignment="1">
      <alignment horizontal="center" vertical="center"/>
    </xf>
    <xf numFmtId="165" fontId="0" fillId="10" borderId="39" xfId="3" applyNumberFormat="1" applyFont="1" applyFill="1" applyBorder="1" applyAlignment="1">
      <alignment horizontal="center" vertical="center"/>
    </xf>
    <xf numFmtId="165" fontId="0" fillId="0" borderId="0" xfId="0" applyNumberFormat="1"/>
    <xf numFmtId="0" fontId="32" fillId="15" borderId="50" xfId="0" applyFont="1" applyFill="1" applyBorder="1" applyAlignment="1">
      <alignment horizontal="center"/>
    </xf>
    <xf numFmtId="0" fontId="19" fillId="11" borderId="50" xfId="0" applyFont="1" applyFill="1" applyBorder="1" applyAlignment="1">
      <alignment horizontal="center" vertical="center" wrapText="1"/>
    </xf>
    <xf numFmtId="37" fontId="0" fillId="10" borderId="26" xfId="1" applyNumberFormat="1" applyFont="1" applyFill="1" applyBorder="1" applyAlignment="1">
      <alignment horizontal="center"/>
    </xf>
    <xf numFmtId="165" fontId="0" fillId="10" borderId="26" xfId="1" applyNumberFormat="1" applyFont="1" applyFill="1" applyBorder="1" applyAlignment="1">
      <alignment horizontal="center"/>
    </xf>
    <xf numFmtId="165" fontId="32" fillId="15" borderId="568" xfId="1" applyNumberFormat="1" applyFont="1" applyFill="1" applyBorder="1" applyAlignment="1">
      <alignment horizontal="center" vertical="center"/>
    </xf>
    <xf numFmtId="165" fontId="32" fillId="15" borderId="568" xfId="1" applyNumberFormat="1" applyFont="1" applyFill="1" applyBorder="1" applyAlignment="1">
      <alignment horizontal="right"/>
    </xf>
    <xf numFmtId="0" fontId="0" fillId="10" borderId="26" xfId="1" applyNumberFormat="1" applyFont="1" applyFill="1" applyBorder="1" applyAlignment="1">
      <alignment horizontal="center"/>
    </xf>
    <xf numFmtId="0" fontId="0" fillId="10" borderId="26" xfId="1" applyNumberFormat="1" applyFont="1" applyFill="1" applyBorder="1" applyAlignment="1">
      <alignment horizontal="center" vertical="center"/>
    </xf>
    <xf numFmtId="165" fontId="32" fillId="15" borderId="574" xfId="1" applyNumberFormat="1" applyFont="1" applyFill="1" applyBorder="1" applyAlignment="1">
      <alignment horizontal="right"/>
    </xf>
    <xf numFmtId="0" fontId="18" fillId="15" borderId="575" xfId="0" applyFont="1" applyFill="1" applyBorder="1" applyAlignment="1">
      <alignment vertical="center"/>
    </xf>
    <xf numFmtId="0" fontId="18" fillId="15" borderId="576" xfId="0" applyFont="1" applyFill="1" applyBorder="1" applyAlignment="1">
      <alignment vertical="center"/>
    </xf>
    <xf numFmtId="0" fontId="0" fillId="0" borderId="26" xfId="1" applyNumberFormat="1" applyFont="1" applyFill="1" applyBorder="1" applyAlignment="1">
      <alignment horizontal="center"/>
    </xf>
    <xf numFmtId="0" fontId="0" fillId="0" borderId="26" xfId="1" applyNumberFormat="1" applyFont="1" applyFill="1" applyBorder="1" applyAlignment="1">
      <alignment horizontal="center" vertical="center"/>
    </xf>
    <xf numFmtId="165" fontId="32" fillId="15" borderId="568" xfId="1" applyNumberFormat="1" applyFont="1" applyFill="1" applyBorder="1"/>
    <xf numFmtId="0" fontId="37" fillId="15" borderId="52" xfId="0" applyFont="1" applyFill="1" applyBorder="1" applyAlignment="1">
      <alignment horizontal="center" vertical="center" wrapText="1"/>
    </xf>
    <xf numFmtId="199" fontId="0" fillId="0" borderId="584" xfId="0" applyNumberFormat="1" applyBorder="1" applyAlignment="1">
      <alignment horizontal="center" vertical="center"/>
    </xf>
    <xf numFmtId="10" fontId="0" fillId="0" borderId="16" xfId="0" applyNumberFormat="1" applyBorder="1" applyAlignment="1">
      <alignment horizontal="center" vertical="center" wrapText="1"/>
    </xf>
    <xf numFmtId="0" fontId="3" fillId="0" borderId="585" xfId="0" applyFont="1" applyBorder="1"/>
    <xf numFmtId="168" fontId="3" fillId="0" borderId="87" xfId="0" applyNumberFormat="1" applyFont="1" applyBorder="1" applyAlignment="1">
      <alignment horizontal="center" vertical="center"/>
    </xf>
    <xf numFmtId="0" fontId="0" fillId="0" borderId="87" xfId="0" applyBorder="1"/>
    <xf numFmtId="9" fontId="36" fillId="0" borderId="85" xfId="2" applyFont="1" applyBorder="1"/>
    <xf numFmtId="0" fontId="0" fillId="0" borderId="88" xfId="0" applyBorder="1"/>
    <xf numFmtId="43" fontId="66" fillId="0" borderId="455" xfId="1" applyFont="1" applyBorder="1"/>
    <xf numFmtId="1" fontId="0" fillId="0" borderId="26" xfId="1" applyNumberFormat="1" applyFont="1" applyFill="1" applyBorder="1" applyAlignment="1">
      <alignment horizontal="center" vertical="center"/>
    </xf>
    <xf numFmtId="165" fontId="0" fillId="0" borderId="568" xfId="3" applyNumberFormat="1" applyFont="1" applyFill="1" applyBorder="1" applyAlignment="1">
      <alignment vertical="center"/>
    </xf>
    <xf numFmtId="165" fontId="0" fillId="0" borderId="38" xfId="3" applyNumberFormat="1" applyFont="1" applyFill="1" applyBorder="1"/>
    <xf numFmtId="165" fontId="0" fillId="0" borderId="586" xfId="3" applyNumberFormat="1" applyFont="1" applyFill="1" applyBorder="1" applyAlignment="1">
      <alignment horizontal="center" vertical="center"/>
    </xf>
    <xf numFmtId="165" fontId="0" fillId="10" borderId="586" xfId="3" applyNumberFormat="1" applyFont="1" applyFill="1" applyBorder="1" applyAlignment="1">
      <alignment horizontal="center" vertical="center"/>
    </xf>
    <xf numFmtId="165" fontId="0" fillId="10" borderId="586" xfId="3" applyNumberFormat="1" applyFont="1" applyFill="1" applyBorder="1"/>
    <xf numFmtId="165" fontId="0" fillId="10" borderId="587" xfId="3" applyNumberFormat="1" applyFont="1" applyFill="1" applyBorder="1"/>
    <xf numFmtId="165" fontId="0" fillId="10" borderId="28" xfId="3" applyNumberFormat="1" applyFont="1" applyFill="1" applyBorder="1"/>
    <xf numFmtId="165" fontId="0" fillId="0" borderId="28" xfId="3" applyNumberFormat="1" applyFont="1" applyFill="1" applyBorder="1" applyAlignment="1">
      <alignment vertical="center"/>
    </xf>
    <xf numFmtId="165" fontId="0" fillId="0" borderId="28" xfId="3" applyNumberFormat="1" applyFont="1" applyFill="1" applyBorder="1"/>
    <xf numFmtId="0" fontId="0" fillId="50" borderId="0" xfId="0" applyFill="1"/>
    <xf numFmtId="43" fontId="0" fillId="50" borderId="0" xfId="1" applyFont="1" applyFill="1"/>
    <xf numFmtId="165" fontId="0" fillId="0" borderId="586" xfId="3" applyNumberFormat="1" applyFont="1" applyFill="1" applyBorder="1" applyAlignment="1">
      <alignment vertical="center"/>
    </xf>
    <xf numFmtId="37" fontId="0" fillId="0" borderId="26" xfId="1" applyNumberFormat="1" applyFont="1" applyFill="1" applyBorder="1" applyAlignment="1">
      <alignment horizontal="center"/>
    </xf>
    <xf numFmtId="37" fontId="0" fillId="0" borderId="38" xfId="0" applyNumberFormat="1" applyBorder="1" applyAlignment="1">
      <alignment horizontal="center"/>
    </xf>
    <xf numFmtId="166" fontId="0" fillId="0" borderId="0" xfId="2" applyNumberFormat="1" applyFont="1"/>
    <xf numFmtId="0" fontId="94" fillId="10" borderId="46" xfId="4" applyFont="1" applyFill="1" applyBorder="1" applyAlignment="1">
      <alignment horizontal="center" vertical="center"/>
    </xf>
    <xf numFmtId="0" fontId="13" fillId="0" borderId="0" xfId="4"/>
    <xf numFmtId="0" fontId="13" fillId="0" borderId="45" xfId="4" applyBorder="1"/>
    <xf numFmtId="167" fontId="94" fillId="10" borderId="497" xfId="4" applyNumberFormat="1" applyFont="1" applyFill="1" applyBorder="1" applyAlignment="1" applyProtection="1">
      <alignment horizontal="center" vertical="center" wrapText="1"/>
      <protection locked="0"/>
    </xf>
    <xf numFmtId="167" fontId="94" fillId="10" borderId="498" xfId="4" applyNumberFormat="1" applyFont="1" applyFill="1" applyBorder="1" applyAlignment="1" applyProtection="1">
      <alignment horizontal="center" vertical="center" wrapText="1"/>
      <protection locked="0"/>
    </xf>
    <xf numFmtId="167" fontId="94" fillId="10" borderId="499" xfId="4" applyNumberFormat="1" applyFont="1" applyFill="1" applyBorder="1" applyAlignment="1" applyProtection="1">
      <alignment horizontal="center" vertical="center" wrapText="1"/>
      <protection locked="0"/>
    </xf>
    <xf numFmtId="0" fontId="92" fillId="0" borderId="498" xfId="4" applyFont="1" applyBorder="1" applyAlignment="1" applyProtection="1">
      <alignment horizontal="center" vertical="center" wrapText="1"/>
      <protection locked="0"/>
    </xf>
    <xf numFmtId="0" fontId="92" fillId="0" borderId="499" xfId="4" applyFont="1" applyBorder="1" applyAlignment="1" applyProtection="1">
      <alignment horizontal="center" vertical="center" wrapText="1"/>
      <protection locked="0"/>
    </xf>
    <xf numFmtId="0" fontId="94" fillId="10" borderId="497" xfId="4" applyFont="1" applyFill="1" applyBorder="1" applyAlignment="1" applyProtection="1">
      <alignment horizontal="center" vertical="center" wrapText="1"/>
      <protection locked="0"/>
    </xf>
    <xf numFmtId="0" fontId="94" fillId="10" borderId="498" xfId="4" applyFont="1" applyFill="1" applyBorder="1" applyAlignment="1" applyProtection="1">
      <alignment horizontal="center" vertical="center" wrapText="1"/>
      <protection locked="0"/>
    </xf>
    <xf numFmtId="0" fontId="94" fillId="10" borderId="499" xfId="4" applyFont="1" applyFill="1" applyBorder="1" applyAlignment="1" applyProtection="1">
      <alignment horizontal="center" vertical="center" wrapText="1"/>
      <protection locked="0"/>
    </xf>
    <xf numFmtId="0" fontId="92" fillId="0" borderId="450" xfId="11" applyFont="1" applyBorder="1" applyAlignment="1" applyProtection="1">
      <alignment horizontal="center" vertical="center"/>
      <protection locked="0"/>
    </xf>
    <xf numFmtId="9" fontId="67" fillId="0" borderId="497" xfId="5" applyFont="1" applyBorder="1" applyAlignment="1" applyProtection="1">
      <alignment horizontal="center" vertical="center"/>
    </xf>
    <xf numFmtId="9" fontId="67" fillId="0" borderId="498" xfId="5" applyFont="1" applyBorder="1" applyAlignment="1" applyProtection="1">
      <alignment horizontal="center" vertical="center"/>
    </xf>
    <xf numFmtId="9" fontId="67" fillId="0" borderId="499" xfId="5" applyFont="1" applyBorder="1" applyAlignment="1" applyProtection="1">
      <alignment horizontal="center" vertical="center"/>
    </xf>
    <xf numFmtId="0" fontId="93" fillId="13" borderId="203" xfId="4" applyFont="1" applyFill="1" applyBorder="1" applyAlignment="1">
      <alignment horizontal="center" vertical="center" wrapText="1"/>
    </xf>
    <xf numFmtId="0" fontId="93" fillId="13" borderId="42" xfId="4" applyFont="1" applyFill="1" applyBorder="1" applyAlignment="1">
      <alignment horizontal="center" vertical="center" wrapText="1"/>
    </xf>
    <xf numFmtId="0" fontId="93" fillId="13" borderId="43" xfId="4" applyFont="1" applyFill="1" applyBorder="1" applyAlignment="1">
      <alignment horizontal="center" vertical="center" wrapText="1"/>
    </xf>
    <xf numFmtId="0" fontId="94" fillId="10" borderId="330" xfId="4" applyFont="1" applyFill="1" applyBorder="1" applyAlignment="1">
      <alignment horizontal="left" vertical="center" wrapText="1"/>
    </xf>
    <xf numFmtId="0" fontId="94" fillId="10" borderId="498" xfId="4" applyFont="1" applyFill="1" applyBorder="1" applyAlignment="1">
      <alignment horizontal="left" vertical="center" wrapText="1"/>
    </xf>
    <xf numFmtId="0" fontId="94" fillId="10" borderId="499" xfId="4" applyFont="1" applyFill="1" applyBorder="1" applyAlignment="1">
      <alignment horizontal="left" vertical="center" wrapText="1"/>
    </xf>
    <xf numFmtId="0" fontId="94" fillId="10" borderId="497" xfId="4" applyFont="1" applyFill="1" applyBorder="1" applyAlignment="1">
      <alignment horizontal="center" vertical="center"/>
    </xf>
    <xf numFmtId="0" fontId="94" fillId="10" borderId="498" xfId="4" applyFont="1" applyFill="1" applyBorder="1" applyAlignment="1">
      <alignment horizontal="center" vertical="center"/>
    </xf>
    <xf numFmtId="0" fontId="94" fillId="0" borderId="498" xfId="4" applyFont="1" applyBorder="1" applyAlignment="1" applyProtection="1">
      <alignment horizontal="center" vertical="center"/>
      <protection locked="0"/>
    </xf>
    <xf numFmtId="0" fontId="94" fillId="0" borderId="331" xfId="4" applyFont="1" applyBorder="1" applyAlignment="1" applyProtection="1">
      <alignment horizontal="center" vertical="center"/>
      <protection locked="0"/>
    </xf>
    <xf numFmtId="0" fontId="92" fillId="10" borderId="46" xfId="4" applyFont="1" applyFill="1" applyBorder="1"/>
    <xf numFmtId="0" fontId="92" fillId="0" borderId="0" xfId="4" applyFont="1"/>
    <xf numFmtId="0" fontId="92" fillId="0" borderId="45" xfId="4" applyFont="1" applyBorder="1"/>
    <xf numFmtId="0" fontId="94" fillId="10" borderId="332" xfId="4" applyFont="1" applyFill="1" applyBorder="1" applyAlignment="1">
      <alignment horizontal="left" vertical="center" wrapText="1"/>
    </xf>
    <xf numFmtId="0" fontId="92" fillId="0" borderId="450" xfId="4" applyFont="1" applyBorder="1" applyAlignment="1">
      <alignment horizontal="left" wrapText="1"/>
    </xf>
    <xf numFmtId="0" fontId="94" fillId="10" borderId="450" xfId="4" applyFont="1" applyFill="1" applyBorder="1" applyAlignment="1">
      <alignment horizontal="left" vertical="center" wrapText="1"/>
    </xf>
    <xf numFmtId="1" fontId="92" fillId="0" borderId="497" xfId="4" applyNumberFormat="1" applyFont="1" applyBorder="1" applyAlignment="1">
      <alignment horizontal="center" vertical="center" wrapText="1"/>
    </xf>
    <xf numFmtId="0" fontId="92" fillId="0" borderId="498" xfId="4" applyFont="1" applyBorder="1" applyAlignment="1">
      <alignment horizontal="center" vertical="center" wrapText="1"/>
    </xf>
    <xf numFmtId="0" fontId="92" fillId="0" borderId="499" xfId="4" applyFont="1" applyBorder="1" applyAlignment="1">
      <alignment horizontal="center" vertical="center" wrapText="1"/>
    </xf>
    <xf numFmtId="0" fontId="94" fillId="10" borderId="497" xfId="4" applyFont="1" applyFill="1" applyBorder="1" applyAlignment="1">
      <alignment horizontal="left" vertical="center" wrapText="1"/>
    </xf>
    <xf numFmtId="178" fontId="94" fillId="0" borderId="497" xfId="4" applyNumberFormat="1" applyFont="1" applyBorder="1" applyAlignment="1" applyProtection="1">
      <alignment horizontal="center" vertical="center"/>
      <protection locked="0"/>
    </xf>
    <xf numFmtId="178" fontId="94" fillId="0" borderId="498" xfId="4" applyNumberFormat="1" applyFont="1" applyBorder="1" applyAlignment="1" applyProtection="1">
      <alignment horizontal="center" vertical="center"/>
      <protection locked="0"/>
    </xf>
    <xf numFmtId="178" fontId="94" fillId="0" borderId="331" xfId="4" applyNumberFormat="1" applyFont="1" applyBorder="1" applyAlignment="1" applyProtection="1">
      <alignment horizontal="center" vertical="center"/>
      <protection locked="0"/>
    </xf>
    <xf numFmtId="0" fontId="92" fillId="10" borderId="333" xfId="4" applyFont="1" applyFill="1" applyBorder="1"/>
    <xf numFmtId="0" fontId="92" fillId="0" borderId="334" xfId="4" applyFont="1" applyBorder="1"/>
    <xf numFmtId="0" fontId="92" fillId="0" borderId="335" xfId="4" applyFont="1" applyBorder="1"/>
    <xf numFmtId="0" fontId="16" fillId="15" borderId="203" xfId="4" applyFont="1" applyFill="1" applyBorder="1" applyAlignment="1">
      <alignment horizontal="center" vertical="center" wrapText="1"/>
    </xf>
    <xf numFmtId="0" fontId="16" fillId="15" borderId="42" xfId="4" applyFont="1" applyFill="1" applyBorder="1" applyAlignment="1">
      <alignment horizontal="center" vertical="center" wrapText="1"/>
    </xf>
    <xf numFmtId="0" fontId="16" fillId="15" borderId="43" xfId="4" applyFont="1" applyFill="1" applyBorder="1" applyAlignment="1">
      <alignment horizontal="center" vertical="center" wrapText="1"/>
    </xf>
    <xf numFmtId="0" fontId="10" fillId="16" borderId="332" xfId="11" applyFont="1" applyFill="1" applyBorder="1" applyAlignment="1">
      <alignment horizontal="center" vertical="center"/>
    </xf>
    <xf numFmtId="0" fontId="72" fillId="13" borderId="450" xfId="4" applyFont="1" applyFill="1" applyBorder="1" applyAlignment="1">
      <alignment horizontal="center" vertical="center"/>
    </xf>
    <xf numFmtId="0" fontId="10" fillId="10" borderId="450" xfId="4" applyFont="1" applyFill="1" applyBorder="1" applyAlignment="1">
      <alignment horizontal="center" vertical="center"/>
    </xf>
    <xf numFmtId="0" fontId="37" fillId="14" borderId="56" xfId="0" applyFont="1" applyFill="1" applyBorder="1" applyAlignment="1">
      <alignment horizontal="center" vertical="center" wrapText="1"/>
    </xf>
    <xf numFmtId="0" fontId="37" fillId="14" borderId="57" xfId="0" applyFont="1" applyFill="1" applyBorder="1" applyAlignment="1">
      <alignment horizontal="center" vertical="center" wrapText="1"/>
    </xf>
    <xf numFmtId="0" fontId="37" fillId="14" borderId="58" xfId="0" applyFont="1" applyFill="1" applyBorder="1" applyAlignment="1">
      <alignment horizontal="center" vertical="center" wrapText="1"/>
    </xf>
    <xf numFmtId="0" fontId="37" fillId="14" borderId="48" xfId="0" applyFont="1" applyFill="1" applyBorder="1" applyAlignment="1">
      <alignment horizontal="center" vertical="center" wrapText="1"/>
    </xf>
    <xf numFmtId="0" fontId="37" fillId="14" borderId="123" xfId="0" applyFont="1" applyFill="1" applyBorder="1" applyAlignment="1">
      <alignment horizontal="center" vertical="center" wrapText="1"/>
    </xf>
    <xf numFmtId="0" fontId="37" fillId="14" borderId="49" xfId="0" applyFont="1" applyFill="1" applyBorder="1" applyAlignment="1">
      <alignment horizontal="center" vertical="center" wrapText="1"/>
    </xf>
    <xf numFmtId="0" fontId="98" fillId="16" borderId="450" xfId="11" applyFont="1" applyFill="1" applyBorder="1" applyAlignment="1">
      <alignment horizontal="center" vertical="center"/>
    </xf>
    <xf numFmtId="0" fontId="92" fillId="0" borderId="330" xfId="4" applyFont="1" applyBorder="1" applyAlignment="1">
      <alignment horizontal="center" vertical="center"/>
    </xf>
    <xf numFmtId="0" fontId="92" fillId="0" borderId="499" xfId="4" applyFont="1" applyBorder="1" applyAlignment="1">
      <alignment horizontal="center" vertical="center"/>
    </xf>
    <xf numFmtId="0" fontId="96" fillId="2" borderId="497" xfId="4" applyFont="1" applyFill="1" applyBorder="1" applyAlignment="1">
      <alignment horizontal="center" vertical="center" wrapText="1"/>
    </xf>
    <xf numFmtId="0" fontId="96" fillId="2" borderId="498" xfId="4" applyFont="1" applyFill="1" applyBorder="1" applyAlignment="1">
      <alignment horizontal="center" vertical="center" wrapText="1"/>
    </xf>
    <xf numFmtId="0" fontId="96" fillId="2" borderId="499" xfId="4" applyFont="1" applyFill="1" applyBorder="1" applyAlignment="1">
      <alignment horizontal="center" vertical="center" wrapText="1"/>
    </xf>
    <xf numFmtId="0" fontId="96" fillId="2" borderId="331" xfId="4" applyFont="1" applyFill="1" applyBorder="1" applyAlignment="1">
      <alignment horizontal="center" vertical="center" wrapText="1"/>
    </xf>
    <xf numFmtId="0" fontId="160" fillId="0" borderId="531" xfId="0" applyFont="1" applyBorder="1" applyAlignment="1">
      <alignment horizontal="left" vertical="center" wrapText="1"/>
    </xf>
    <xf numFmtId="0" fontId="131" fillId="0" borderId="532" xfId="0" applyFont="1" applyBorder="1"/>
    <xf numFmtId="0" fontId="131" fillId="0" borderId="533" xfId="0" applyFont="1" applyBorder="1"/>
    <xf numFmtId="0" fontId="162" fillId="0" borderId="531" xfId="0" applyFont="1" applyBorder="1" applyAlignment="1">
      <alignment horizontal="center" vertical="center"/>
    </xf>
    <xf numFmtId="0" fontId="131" fillId="0" borderId="532" xfId="0" applyFont="1" applyBorder="1" applyAlignment="1">
      <alignment horizontal="center" vertical="center"/>
    </xf>
    <xf numFmtId="0" fontId="131" fillId="0" borderId="533" xfId="0" applyFont="1" applyBorder="1" applyAlignment="1">
      <alignment horizontal="center" vertical="center"/>
    </xf>
    <xf numFmtId="0" fontId="92" fillId="0" borderId="497" xfId="4" applyFont="1" applyBorder="1" applyAlignment="1">
      <alignment horizontal="center" vertical="center"/>
    </xf>
    <xf numFmtId="0" fontId="92" fillId="0" borderId="57" xfId="4" applyFont="1" applyBorder="1" applyAlignment="1">
      <alignment horizontal="center" vertical="center"/>
    </xf>
    <xf numFmtId="0" fontId="160" fillId="55" borderId="531" xfId="0" applyFont="1" applyFill="1" applyBorder="1" applyAlignment="1">
      <alignment horizontal="left" vertical="center" wrapText="1"/>
    </xf>
    <xf numFmtId="0" fontId="96" fillId="0" borderId="337" xfId="4" applyFont="1" applyBorder="1" applyAlignment="1">
      <alignment horizontal="center" vertical="center"/>
    </xf>
    <xf numFmtId="0" fontId="96" fillId="0" borderId="338" xfId="4" applyFont="1" applyBorder="1" applyAlignment="1">
      <alignment horizontal="center" vertical="center"/>
    </xf>
    <xf numFmtId="0" fontId="97" fillId="2" borderId="338" xfId="4" applyFont="1" applyFill="1" applyBorder="1" applyAlignment="1">
      <alignment horizontal="center" vertical="center"/>
    </xf>
    <xf numFmtId="0" fontId="97" fillId="0" borderId="338" xfId="4" applyFont="1" applyBorder="1" applyAlignment="1">
      <alignment horizontal="center" vertical="center"/>
    </xf>
    <xf numFmtId="0" fontId="97" fillId="2" borderId="339" xfId="4" applyFont="1" applyFill="1" applyBorder="1" applyAlignment="1">
      <alignment horizontal="center" vertical="center"/>
    </xf>
    <xf numFmtId="0" fontId="97" fillId="2" borderId="340" xfId="4" applyFont="1" applyFill="1" applyBorder="1" applyAlignment="1">
      <alignment horizontal="center" vertical="center"/>
    </xf>
    <xf numFmtId="0" fontId="97" fillId="2" borderId="343" xfId="4" applyFont="1" applyFill="1" applyBorder="1" applyAlignment="1">
      <alignment horizontal="center" vertical="center"/>
    </xf>
    <xf numFmtId="0" fontId="14" fillId="0" borderId="337" xfId="4" applyFont="1" applyBorder="1" applyAlignment="1">
      <alignment horizontal="center" vertical="center" wrapText="1"/>
    </xf>
    <xf numFmtId="0" fontId="92" fillId="0" borderId="338" xfId="4" applyFont="1" applyBorder="1" applyAlignment="1">
      <alignment horizontal="center" vertical="center"/>
    </xf>
    <xf numFmtId="0" fontId="14" fillId="12" borderId="339" xfId="4" applyFont="1" applyFill="1" applyBorder="1" applyAlignment="1" applyProtection="1">
      <alignment horizontal="center" vertical="center"/>
      <protection locked="0"/>
    </xf>
    <xf numFmtId="0" fontId="14" fillId="12" borderId="340" xfId="4" applyFont="1" applyFill="1" applyBorder="1" applyAlignment="1" applyProtection="1">
      <alignment horizontal="center" vertical="center"/>
      <protection locked="0"/>
    </xf>
    <xf numFmtId="0" fontId="14" fillId="12" borderId="341" xfId="4" applyFont="1" applyFill="1" applyBorder="1" applyAlignment="1" applyProtection="1">
      <alignment horizontal="center" vertical="center"/>
      <protection locked="0"/>
    </xf>
    <xf numFmtId="0" fontId="14" fillId="0" borderId="342" xfId="4" applyFont="1" applyBorder="1" applyAlignment="1">
      <alignment horizontal="center" vertical="center" wrapText="1"/>
    </xf>
    <xf numFmtId="0" fontId="14" fillId="0" borderId="340" xfId="4" applyFont="1" applyBorder="1" applyAlignment="1">
      <alignment horizontal="center" vertical="center" wrapText="1"/>
    </xf>
    <xf numFmtId="178" fontId="14" fillId="0" borderId="339" xfId="4" applyNumberFormat="1" applyFont="1" applyBorder="1" applyAlignment="1" applyProtection="1">
      <alignment horizontal="center" vertical="center" wrapText="1"/>
      <protection locked="0"/>
    </xf>
    <xf numFmtId="0" fontId="14" fillId="0" borderId="340" xfId="4" applyFont="1" applyBorder="1" applyAlignment="1" applyProtection="1">
      <alignment horizontal="center" vertical="center" wrapText="1"/>
      <protection locked="0"/>
    </xf>
    <xf numFmtId="0" fontId="14" fillId="0" borderId="341" xfId="4" applyFont="1" applyBorder="1" applyAlignment="1" applyProtection="1">
      <alignment horizontal="center" vertical="center" wrapText="1"/>
      <protection locked="0"/>
    </xf>
    <xf numFmtId="0" fontId="48" fillId="15" borderId="203" xfId="4" applyFont="1" applyFill="1" applyBorder="1" applyAlignment="1">
      <alignment horizontal="center" vertical="top" wrapText="1"/>
    </xf>
    <xf numFmtId="0" fontId="48" fillId="15" borderId="42" xfId="4" applyFont="1" applyFill="1" applyBorder="1" applyAlignment="1">
      <alignment horizontal="center" vertical="top" wrapText="1"/>
    </xf>
    <xf numFmtId="0" fontId="0" fillId="0" borderId="358" xfId="0" applyBorder="1" applyAlignment="1">
      <alignment horizontal="left" vertical="center"/>
    </xf>
    <xf numFmtId="0" fontId="0" fillId="0" borderId="257" xfId="0" applyBorder="1" applyAlignment="1">
      <alignment horizontal="left" vertical="center"/>
    </xf>
    <xf numFmtId="0" fontId="0" fillId="0" borderId="358" xfId="0" applyBorder="1" applyAlignment="1">
      <alignment horizontal="center" vertical="center"/>
    </xf>
    <xf numFmtId="0" fontId="0" fillId="0" borderId="257" xfId="0" applyBorder="1" applyAlignment="1">
      <alignment horizontal="center" vertical="center"/>
    </xf>
    <xf numFmtId="0" fontId="81" fillId="0" borderId="387" xfId="0" applyFont="1" applyBorder="1" applyAlignment="1">
      <alignment horizontal="left" vertical="center" wrapText="1"/>
    </xf>
    <xf numFmtId="0" fontId="81" fillId="0" borderId="388" xfId="0" applyFont="1" applyBorder="1" applyAlignment="1">
      <alignment horizontal="left" vertical="center" wrapText="1"/>
    </xf>
    <xf numFmtId="0" fontId="81" fillId="0" borderId="388" xfId="0" applyFont="1" applyBorder="1" applyAlignment="1">
      <alignment horizontal="center" vertical="center"/>
    </xf>
    <xf numFmtId="0" fontId="81" fillId="0" borderId="389" xfId="0" applyFont="1" applyBorder="1" applyAlignment="1">
      <alignment horizontal="center" vertical="center"/>
    </xf>
    <xf numFmtId="0" fontId="81" fillId="0" borderId="403" xfId="0" applyFont="1" applyBorder="1" applyAlignment="1">
      <alignment horizontal="center" vertical="center"/>
    </xf>
    <xf numFmtId="179" fontId="81" fillId="0" borderId="387" xfId="0" applyNumberFormat="1" applyFont="1" applyBorder="1" applyAlignment="1">
      <alignment horizontal="left" vertical="center"/>
    </xf>
    <xf numFmtId="179" fontId="81" fillId="0" borderId="388" xfId="0" applyNumberFormat="1" applyFont="1" applyBorder="1" applyAlignment="1">
      <alignment horizontal="left" vertical="center"/>
    </xf>
    <xf numFmtId="179" fontId="81" fillId="0" borderId="389" xfId="0" applyNumberFormat="1" applyFont="1" applyBorder="1" applyAlignment="1">
      <alignment horizontal="left" vertical="center"/>
    </xf>
    <xf numFmtId="0" fontId="81" fillId="0" borderId="387" xfId="0" applyFont="1" applyBorder="1" applyAlignment="1">
      <alignment horizontal="center" vertical="center"/>
    </xf>
    <xf numFmtId="167" fontId="81" fillId="0" borderId="278" xfId="0" applyNumberFormat="1" applyFont="1" applyBorder="1" applyAlignment="1">
      <alignment horizontal="center" vertical="center"/>
    </xf>
    <xf numFmtId="167" fontId="81" fillId="0" borderId="387" xfId="0" applyNumberFormat="1" applyFont="1" applyBorder="1" applyAlignment="1">
      <alignment horizontal="center" vertical="center"/>
    </xf>
    <xf numFmtId="167" fontId="81" fillId="0" borderId="389" xfId="0" applyNumberFormat="1" applyFont="1" applyBorder="1" applyAlignment="1">
      <alignment horizontal="center" vertical="center"/>
    </xf>
    <xf numFmtId="167" fontId="81" fillId="0" borderId="503" xfId="0" applyNumberFormat="1" applyFont="1" applyBorder="1" applyAlignment="1">
      <alignment horizontal="center" vertical="center"/>
    </xf>
    <xf numFmtId="167" fontId="81" fillId="0" borderId="504" xfId="0" applyNumberFormat="1" applyFont="1" applyBorder="1" applyAlignment="1">
      <alignment horizontal="center" vertical="center"/>
    </xf>
    <xf numFmtId="167" fontId="81" fillId="0" borderId="505" xfId="0" applyNumberFormat="1" applyFont="1" applyBorder="1" applyAlignment="1">
      <alignment horizontal="center" vertical="center"/>
    </xf>
    <xf numFmtId="167" fontId="80" fillId="10" borderId="278" xfId="1" applyNumberFormat="1" applyFont="1" applyFill="1" applyBorder="1" applyAlignment="1" applyProtection="1">
      <alignment horizontal="center"/>
    </xf>
    <xf numFmtId="167" fontId="80" fillId="10" borderId="279" xfId="1" applyNumberFormat="1" applyFont="1" applyFill="1" applyBorder="1" applyAlignment="1" applyProtection="1">
      <alignment horizontal="center"/>
    </xf>
    <xf numFmtId="0" fontId="75" fillId="25" borderId="160" xfId="0" applyFont="1" applyFill="1" applyBorder="1" applyAlignment="1">
      <alignment horizontal="center" vertical="center" wrapText="1"/>
    </xf>
    <xf numFmtId="0" fontId="75" fillId="25" borderId="163" xfId="0" applyFont="1" applyFill="1" applyBorder="1" applyAlignment="1">
      <alignment horizontal="center" vertical="center" wrapText="1"/>
    </xf>
    <xf numFmtId="0" fontId="75" fillId="25" borderId="302" xfId="0" applyFont="1" applyFill="1" applyBorder="1" applyAlignment="1">
      <alignment horizontal="center" vertical="center" wrapText="1"/>
    </xf>
    <xf numFmtId="0" fontId="79" fillId="33" borderId="149" xfId="0" applyFont="1" applyFill="1" applyBorder="1" applyAlignment="1">
      <alignment horizontal="left" vertical="center" indent="2"/>
    </xf>
    <xf numFmtId="0" fontId="79" fillId="33" borderId="0" xfId="0" applyFont="1" applyFill="1" applyAlignment="1">
      <alignment horizontal="left" vertical="center" indent="2"/>
    </xf>
    <xf numFmtId="0" fontId="79" fillId="33" borderId="0" xfId="0" applyFont="1" applyFill="1" applyAlignment="1">
      <alignment horizontal="right" vertical="center"/>
    </xf>
    <xf numFmtId="0" fontId="61" fillId="26" borderId="160" xfId="0" applyFont="1" applyFill="1" applyBorder="1" applyAlignment="1">
      <alignment horizontal="center" vertical="center"/>
    </xf>
    <xf numFmtId="0" fontId="61" fillId="26" borderId="163" xfId="0" applyFont="1" applyFill="1" applyBorder="1" applyAlignment="1">
      <alignment horizontal="center" vertical="center"/>
    </xf>
    <xf numFmtId="0" fontId="61" fillId="27" borderId="313" xfId="0" applyFont="1" applyFill="1" applyBorder="1" applyAlignment="1">
      <alignment horizontal="center" vertical="center" wrapText="1"/>
    </xf>
    <xf numFmtId="0" fontId="61" fillId="27" borderId="158" xfId="0" applyFont="1" applyFill="1" applyBorder="1" applyAlignment="1">
      <alignment horizontal="center" vertical="center" wrapText="1"/>
    </xf>
    <xf numFmtId="0" fontId="80" fillId="34" borderId="409" xfId="0" applyFont="1" applyFill="1" applyBorder="1" applyAlignment="1">
      <alignment horizontal="center" vertical="center"/>
    </xf>
    <xf numFmtId="0" fontId="80" fillId="34" borderId="154" xfId="0" applyFont="1" applyFill="1" applyBorder="1" applyAlignment="1">
      <alignment horizontal="center" vertical="center"/>
    </xf>
    <xf numFmtId="0" fontId="80" fillId="34" borderId="155" xfId="0" applyFont="1" applyFill="1" applyBorder="1" applyAlignment="1">
      <alignment horizontal="center" vertical="center"/>
    </xf>
    <xf numFmtId="0" fontId="80" fillId="10" borderId="367" xfId="0" applyFont="1" applyFill="1" applyBorder="1" applyAlignment="1">
      <alignment horizontal="right" vertical="center"/>
    </xf>
    <xf numFmtId="0" fontId="80" fillId="10" borderId="275" xfId="0" applyFont="1" applyFill="1" applyBorder="1" applyAlignment="1">
      <alignment horizontal="right" vertical="center"/>
    </xf>
    <xf numFmtId="0" fontId="61" fillId="27" borderId="314" xfId="0" applyFont="1" applyFill="1" applyBorder="1" applyAlignment="1">
      <alignment horizontal="center" vertical="center" wrapText="1"/>
    </xf>
    <xf numFmtId="0" fontId="61" fillId="27" borderId="315" xfId="0" applyFont="1" applyFill="1" applyBorder="1" applyAlignment="1">
      <alignment horizontal="center" vertical="center" wrapText="1"/>
    </xf>
    <xf numFmtId="0" fontId="73" fillId="35" borderId="491" xfId="0" applyFont="1" applyFill="1" applyBorder="1" applyAlignment="1">
      <alignment horizontal="left" vertical="center" wrapText="1"/>
    </xf>
    <xf numFmtId="0" fontId="61" fillId="27" borderId="175" xfId="0" applyFont="1" applyFill="1" applyBorder="1" applyAlignment="1">
      <alignment horizontal="center" vertical="center"/>
    </xf>
    <xf numFmtId="37" fontId="100" fillId="33" borderId="185" xfId="0" applyNumberFormat="1" applyFont="1" applyFill="1" applyBorder="1" applyAlignment="1">
      <alignment horizontal="left" vertical="center" indent="1"/>
    </xf>
    <xf numFmtId="0" fontId="100" fillId="33" borderId="154" xfId="0" applyFont="1" applyFill="1" applyBorder="1" applyAlignment="1">
      <alignment horizontal="left" vertical="center" indent="1"/>
    </xf>
    <xf numFmtId="0" fontId="87" fillId="32" borderId="287" xfId="0" applyFont="1" applyFill="1" applyBorder="1" applyAlignment="1">
      <alignment horizontal="center" vertical="center"/>
    </xf>
    <xf numFmtId="0" fontId="87" fillId="32" borderId="182" xfId="0" applyFont="1" applyFill="1" applyBorder="1" applyAlignment="1">
      <alignment horizontal="center" vertical="center"/>
    </xf>
    <xf numFmtId="172" fontId="61" fillId="0" borderId="483" xfId="0" applyNumberFormat="1" applyFont="1" applyBorder="1" applyAlignment="1">
      <alignment horizontal="center" vertical="center"/>
    </xf>
    <xf numFmtId="172" fontId="61" fillId="0" borderId="474" xfId="0" applyNumberFormat="1" applyFont="1" applyBorder="1" applyAlignment="1">
      <alignment horizontal="center" vertical="center"/>
    </xf>
    <xf numFmtId="0" fontId="87" fillId="32" borderId="291" xfId="0" applyFont="1" applyFill="1" applyBorder="1" applyAlignment="1">
      <alignment horizontal="center" vertical="center"/>
    </xf>
    <xf numFmtId="0" fontId="87" fillId="32" borderId="286" xfId="0" applyFont="1" applyFill="1" applyBorder="1" applyAlignment="1">
      <alignment horizontal="center" vertical="center"/>
    </xf>
    <xf numFmtId="0" fontId="87" fillId="32" borderId="176" xfId="0" applyFont="1" applyFill="1" applyBorder="1" applyAlignment="1">
      <alignment horizontal="center" vertical="center"/>
    </xf>
    <xf numFmtId="0" fontId="87" fillId="32" borderId="177" xfId="0" applyFont="1" applyFill="1" applyBorder="1" applyAlignment="1">
      <alignment horizontal="center" vertical="center"/>
    </xf>
    <xf numFmtId="0" fontId="75" fillId="36" borderId="0" xfId="0" applyFont="1" applyFill="1" applyAlignment="1">
      <alignment horizontal="center" vertical="center" wrapText="1"/>
    </xf>
    <xf numFmtId="167" fontId="80" fillId="0" borderId="0" xfId="1" applyNumberFormat="1" applyFont="1" applyFill="1" applyBorder="1" applyAlignment="1" applyProtection="1">
      <alignment horizontal="center" vertical="center"/>
    </xf>
    <xf numFmtId="167" fontId="80" fillId="0" borderId="148" xfId="1" applyNumberFormat="1" applyFont="1" applyFill="1" applyBorder="1" applyAlignment="1" applyProtection="1">
      <alignment horizontal="center" vertical="center"/>
    </xf>
    <xf numFmtId="0" fontId="61" fillId="27" borderId="185" xfId="0" applyFont="1" applyFill="1" applyBorder="1" applyAlignment="1">
      <alignment horizontal="center" vertical="center"/>
    </xf>
    <xf numFmtId="0" fontId="61" fillId="27" borderId="0" xfId="0" applyFont="1" applyFill="1" applyAlignment="1">
      <alignment horizontal="center" vertical="center"/>
    </xf>
    <xf numFmtId="0" fontId="79" fillId="0" borderId="294" xfId="0" applyFont="1" applyBorder="1" applyAlignment="1">
      <alignment vertical="center" wrapText="1"/>
    </xf>
    <xf numFmtId="0" fontId="79" fillId="0" borderId="295" xfId="0" applyFont="1" applyBorder="1" applyAlignment="1">
      <alignment vertical="center" wrapText="1"/>
    </xf>
    <xf numFmtId="0" fontId="79" fillId="33" borderId="185" xfId="0" applyFont="1" applyFill="1" applyBorder="1" applyAlignment="1">
      <alignment horizontal="right" vertical="center"/>
    </xf>
    <xf numFmtId="0" fontId="74" fillId="0" borderId="472" xfId="0" applyFont="1" applyBorder="1" applyAlignment="1">
      <alignment horizontal="left" vertical="center" indent="1"/>
    </xf>
    <xf numFmtId="0" fontId="74" fillId="0" borderId="473" xfId="0" applyFont="1" applyBorder="1" applyAlignment="1">
      <alignment horizontal="left" vertical="center" indent="1"/>
    </xf>
    <xf numFmtId="0" fontId="74" fillId="0" borderId="474" xfId="0" applyFont="1" applyBorder="1" applyAlignment="1">
      <alignment horizontal="left" vertical="center" indent="1"/>
    </xf>
    <xf numFmtId="0" fontId="74" fillId="0" borderId="387" xfId="0" applyFont="1" applyBorder="1" applyAlignment="1">
      <alignment horizontal="left" vertical="center" indent="1"/>
    </xf>
    <xf numFmtId="0" fontId="74" fillId="0" borderId="388" xfId="0" applyFont="1" applyBorder="1" applyAlignment="1">
      <alignment horizontal="left" vertical="center" indent="1"/>
    </xf>
    <xf numFmtId="0" fontId="74" fillId="0" borderId="389" xfId="0" applyFont="1" applyBorder="1" applyAlignment="1">
      <alignment horizontal="left" vertical="center" indent="1"/>
    </xf>
    <xf numFmtId="0" fontId="74" fillId="0" borderId="434" xfId="0" applyFont="1" applyBorder="1" applyAlignment="1">
      <alignment horizontal="left" vertical="center" indent="1"/>
    </xf>
    <xf numFmtId="0" fontId="74" fillId="0" borderId="471" xfId="0" applyFont="1" applyBorder="1" applyAlignment="1">
      <alignment horizontal="left" vertical="center" indent="1"/>
    </xf>
    <xf numFmtId="0" fontId="74" fillId="0" borderId="458" xfId="0" applyFont="1" applyBorder="1" applyAlignment="1">
      <alignment horizontal="left" vertical="center" indent="1"/>
    </xf>
    <xf numFmtId="0" fontId="61" fillId="26" borderId="167" xfId="0" applyFont="1" applyFill="1" applyBorder="1" applyAlignment="1">
      <alignment horizontal="center" vertical="center" wrapText="1"/>
    </xf>
    <xf numFmtId="0" fontId="61" fillId="26" borderId="175" xfId="0" applyFont="1" applyFill="1" applyBorder="1" applyAlignment="1">
      <alignment horizontal="center" vertical="center" wrapText="1"/>
    </xf>
    <xf numFmtId="167" fontId="74" fillId="0" borderId="278" xfId="0" applyNumberFormat="1" applyFont="1" applyBorder="1" applyAlignment="1">
      <alignment horizontal="center" vertical="center"/>
    </xf>
    <xf numFmtId="167" fontId="74" fillId="0" borderId="280" xfId="0" applyNumberFormat="1" applyFont="1" applyBorder="1" applyAlignment="1">
      <alignment horizontal="center" vertical="center"/>
    </xf>
    <xf numFmtId="0" fontId="74" fillId="0" borderId="469" xfId="0" applyFont="1" applyBorder="1" applyAlignment="1">
      <alignment horizontal="left" vertical="center" wrapText="1" indent="1"/>
    </xf>
    <xf numFmtId="0" fontId="74" fillId="0" borderId="475" xfId="0" applyFont="1" applyBorder="1" applyAlignment="1">
      <alignment horizontal="left" vertical="center" wrapText="1" indent="1"/>
    </xf>
    <xf numFmtId="0" fontId="74" fillId="0" borderId="470" xfId="0" applyFont="1" applyBorder="1" applyAlignment="1">
      <alignment horizontal="left" vertical="center" wrapText="1" indent="1"/>
    </xf>
    <xf numFmtId="0" fontId="74" fillId="0" borderId="476" xfId="0" applyFont="1" applyBorder="1" applyAlignment="1">
      <alignment horizontal="left" vertical="center" wrapText="1" indent="1"/>
    </xf>
    <xf numFmtId="0" fontId="74" fillId="0" borderId="175" xfId="0" applyFont="1" applyBorder="1" applyAlignment="1">
      <alignment horizontal="left" vertical="center" wrapText="1" indent="1"/>
    </xf>
    <xf numFmtId="0" fontId="74" fillId="0" borderId="477" xfId="0" applyFont="1" applyBorder="1" applyAlignment="1">
      <alignment horizontal="left" vertical="center" wrapText="1" indent="1"/>
    </xf>
    <xf numFmtId="0" fontId="73" fillId="35" borderId="484" xfId="0" applyFont="1" applyFill="1" applyBorder="1" applyAlignment="1">
      <alignment horizontal="left" vertical="center" wrapText="1"/>
    </xf>
    <xf numFmtId="0" fontId="74" fillId="0" borderId="278" xfId="0" applyFont="1" applyBorder="1" applyAlignment="1">
      <alignment horizontal="center" vertical="center"/>
    </xf>
    <xf numFmtId="0" fontId="74" fillId="0" borderId="280" xfId="0" applyFont="1" applyBorder="1" applyAlignment="1">
      <alignment horizontal="center" vertical="center"/>
    </xf>
    <xf numFmtId="0" fontId="74" fillId="0" borderId="481" xfId="0" applyFont="1" applyBorder="1" applyAlignment="1">
      <alignment horizontal="left" vertical="center" wrapText="1" indent="1"/>
    </xf>
    <xf numFmtId="0" fontId="74" fillId="0" borderId="167" xfId="0" applyFont="1" applyBorder="1" applyAlignment="1">
      <alignment horizontal="left" vertical="center" wrapText="1" indent="1"/>
    </xf>
    <xf numFmtId="0" fontId="74" fillId="0" borderId="482" xfId="0" applyFont="1" applyBorder="1" applyAlignment="1">
      <alignment horizontal="left" vertical="center" wrapText="1" indent="1"/>
    </xf>
    <xf numFmtId="0" fontId="74" fillId="0" borderId="478" xfId="0" applyFont="1" applyBorder="1" applyAlignment="1">
      <alignment horizontal="left" vertical="center" wrapText="1" indent="1"/>
    </xf>
    <xf numFmtId="0" fontId="74" fillId="0" borderId="479" xfId="0" applyFont="1" applyBorder="1" applyAlignment="1">
      <alignment horizontal="left" vertical="center" wrapText="1" indent="1"/>
    </xf>
    <xf numFmtId="0" fontId="74" fillId="0" borderId="480" xfId="0" applyFont="1" applyBorder="1" applyAlignment="1">
      <alignment horizontal="left" vertical="center" wrapText="1" indent="1"/>
    </xf>
    <xf numFmtId="0" fontId="75" fillId="36" borderId="161" xfId="0" applyFont="1" applyFill="1" applyBorder="1" applyAlignment="1">
      <alignment horizontal="center" vertical="center"/>
    </xf>
    <xf numFmtId="0" fontId="75" fillId="36" borderId="167" xfId="0" applyFont="1" applyFill="1" applyBorder="1" applyAlignment="1">
      <alignment horizontal="center" vertical="center"/>
    </xf>
    <xf numFmtId="0" fontId="75" fillId="36" borderId="371" xfId="0" applyFont="1" applyFill="1" applyBorder="1" applyAlignment="1">
      <alignment horizontal="center" vertical="center"/>
    </xf>
    <xf numFmtId="0" fontId="75" fillId="36" borderId="159" xfId="0" applyFont="1" applyFill="1" applyBorder="1" applyAlignment="1">
      <alignment horizontal="center" vertical="center"/>
    </xf>
    <xf numFmtId="0" fontId="75" fillId="36" borderId="175" xfId="0" applyFont="1" applyFill="1" applyBorder="1" applyAlignment="1">
      <alignment horizontal="center" vertical="center"/>
    </xf>
    <xf numFmtId="0" fontId="75" fillId="36" borderId="354" xfId="0" applyFont="1" applyFill="1" applyBorder="1" applyAlignment="1">
      <alignment horizontal="center" vertical="center"/>
    </xf>
    <xf numFmtId="0" fontId="61" fillId="26" borderId="185" xfId="0" applyFont="1" applyFill="1" applyBorder="1" applyAlignment="1">
      <alignment horizontal="center" vertical="center" wrapText="1"/>
    </xf>
    <xf numFmtId="0" fontId="61" fillId="26" borderId="159" xfId="0" applyFont="1" applyFill="1" applyBorder="1" applyAlignment="1">
      <alignment horizontal="center" vertical="center" wrapText="1"/>
    </xf>
    <xf numFmtId="0" fontId="74" fillId="0" borderId="299" xfId="0" applyFont="1" applyBorder="1" applyAlignment="1">
      <alignment horizontal="center" vertical="center"/>
    </xf>
    <xf numFmtId="0" fontId="74" fillId="0" borderId="300" xfId="0" applyFont="1" applyBorder="1" applyAlignment="1">
      <alignment horizontal="center" vertical="center"/>
    </xf>
    <xf numFmtId="0" fontId="74" fillId="0" borderId="375" xfId="0" applyFont="1" applyBorder="1" applyAlignment="1">
      <alignment horizontal="center" vertical="center"/>
    </xf>
    <xf numFmtId="0" fontId="74" fillId="0" borderId="433" xfId="0" applyFont="1" applyBorder="1" applyAlignment="1">
      <alignment horizontal="center" vertical="center"/>
    </xf>
    <xf numFmtId="0" fontId="61" fillId="26" borderId="0" xfId="0" applyFont="1" applyFill="1" applyAlignment="1">
      <alignment horizontal="center" vertical="center" wrapText="1"/>
    </xf>
    <xf numFmtId="0" fontId="61" fillId="26" borderId="352" xfId="0" applyFont="1" applyFill="1" applyBorder="1" applyAlignment="1">
      <alignment horizontal="center" vertical="center" wrapText="1"/>
    </xf>
    <xf numFmtId="0" fontId="61" fillId="26" borderId="354" xfId="0" applyFont="1" applyFill="1" applyBorder="1" applyAlignment="1">
      <alignment horizontal="center" vertical="center" wrapText="1"/>
    </xf>
    <xf numFmtId="3" fontId="74" fillId="0" borderId="278" xfId="0" applyNumberFormat="1" applyFont="1" applyBorder="1" applyAlignment="1">
      <alignment horizontal="center" vertical="center"/>
    </xf>
    <xf numFmtId="3" fontId="74" fillId="0" borderId="280" xfId="0" applyNumberFormat="1" applyFont="1" applyBorder="1" applyAlignment="1">
      <alignment horizontal="center" vertical="center"/>
    </xf>
    <xf numFmtId="15" fontId="74" fillId="0" borderId="278" xfId="0" applyNumberFormat="1" applyFont="1" applyBorder="1" applyAlignment="1">
      <alignment horizontal="center" vertical="center"/>
    </xf>
    <xf numFmtId="15" fontId="74" fillId="0" borderId="280" xfId="0" applyNumberFormat="1" applyFont="1" applyBorder="1" applyAlignment="1">
      <alignment horizontal="center" vertical="center"/>
    </xf>
    <xf numFmtId="15" fontId="74" fillId="0" borderId="275" xfId="0" applyNumberFormat="1" applyFont="1" applyBorder="1" applyAlignment="1">
      <alignment horizontal="center" vertical="center"/>
    </xf>
    <xf numFmtId="0" fontId="74" fillId="0" borderId="432" xfId="0" applyFont="1" applyBorder="1" applyAlignment="1">
      <alignment horizontal="center" vertical="center"/>
    </xf>
    <xf numFmtId="0" fontId="74" fillId="0" borderId="275" xfId="0" applyFont="1" applyBorder="1" applyAlignment="1">
      <alignment horizontal="center" vertical="center"/>
    </xf>
    <xf numFmtId="0" fontId="74" fillId="0" borderId="301" xfId="0" applyFont="1" applyBorder="1" applyAlignment="1">
      <alignment horizontal="center" vertical="center"/>
    </xf>
    <xf numFmtId="0" fontId="61" fillId="28" borderId="237" xfId="0" applyFont="1" applyFill="1" applyBorder="1" applyAlignment="1">
      <alignment horizontal="center" vertical="center" wrapText="1"/>
    </xf>
    <xf numFmtId="0" fontId="61" fillId="28" borderId="234" xfId="0" applyFont="1" applyFill="1" applyBorder="1" applyAlignment="1">
      <alignment horizontal="center" vertical="center" wrapText="1"/>
    </xf>
    <xf numFmtId="0" fontId="72" fillId="13" borderId="152" xfId="0" applyFont="1" applyFill="1" applyBorder="1" applyAlignment="1">
      <alignment horizontal="center" vertical="center" wrapText="1"/>
    </xf>
    <xf numFmtId="0" fontId="72" fillId="13" borderId="132" xfId="0" applyFont="1" applyFill="1" applyBorder="1" applyAlignment="1">
      <alignment horizontal="center" vertical="center" wrapText="1"/>
    </xf>
    <xf numFmtId="0" fontId="80" fillId="10" borderId="369" xfId="0" applyFont="1" applyFill="1" applyBorder="1" applyAlignment="1">
      <alignment horizontal="right" vertical="center"/>
    </xf>
    <xf numFmtId="0" fontId="80" fillId="10" borderId="280" xfId="0" applyFont="1" applyFill="1" applyBorder="1" applyAlignment="1">
      <alignment horizontal="right" vertical="center"/>
    </xf>
    <xf numFmtId="177" fontId="61" fillId="27" borderId="355" xfId="0" applyNumberFormat="1" applyFont="1" applyFill="1" applyBorder="1" applyAlignment="1">
      <alignment horizontal="center" vertical="center"/>
    </xf>
    <xf numFmtId="177" fontId="61" fillId="27" borderId="82" xfId="0" applyNumberFormat="1" applyFont="1" applyFill="1" applyBorder="1" applyAlignment="1">
      <alignment horizontal="center" vertical="center"/>
    </xf>
    <xf numFmtId="177" fontId="61" fillId="27" borderId="366" xfId="0" applyNumberFormat="1" applyFont="1" applyFill="1" applyBorder="1" applyAlignment="1">
      <alignment horizontal="center" vertical="center"/>
    </xf>
    <xf numFmtId="177" fontId="61" fillId="27" borderId="177" xfId="0" applyNumberFormat="1" applyFont="1" applyFill="1" applyBorder="1" applyAlignment="1">
      <alignment horizontal="center" vertical="center"/>
    </xf>
    <xf numFmtId="0" fontId="80" fillId="10" borderId="368" xfId="0" applyFont="1" applyFill="1" applyBorder="1" applyAlignment="1">
      <alignment horizontal="right" vertical="center"/>
    </xf>
    <xf numFmtId="0" fontId="80" fillId="10" borderId="278" xfId="0" applyFont="1" applyFill="1" applyBorder="1" applyAlignment="1">
      <alignment horizontal="right" vertical="center"/>
    </xf>
    <xf numFmtId="38" fontId="80" fillId="0" borderId="235" xfId="0" applyNumberFormat="1" applyFont="1" applyBorder="1" applyAlignment="1">
      <alignment horizontal="center" vertical="center"/>
    </xf>
    <xf numFmtId="38" fontId="80" fillId="0" borderId="236" xfId="0" applyNumberFormat="1" applyFont="1" applyBorder="1" applyAlignment="1">
      <alignment horizontal="center" vertical="center"/>
    </xf>
    <xf numFmtId="0" fontId="61" fillId="32" borderId="284" xfId="0" applyFont="1" applyFill="1" applyBorder="1" applyAlignment="1">
      <alignment horizontal="center" vertical="center"/>
    </xf>
    <xf numFmtId="0" fontId="61" fillId="32" borderId="285" xfId="0" applyFont="1" applyFill="1" applyBorder="1" applyAlignment="1">
      <alignment horizontal="center" vertical="center"/>
    </xf>
    <xf numFmtId="0" fontId="61" fillId="32" borderId="272" xfId="0" applyFont="1" applyFill="1" applyBorder="1" applyAlignment="1">
      <alignment horizontal="center" vertical="center"/>
    </xf>
    <xf numFmtId="0" fontId="61" fillId="32" borderId="50" xfId="0" applyFont="1" applyFill="1" applyBorder="1" applyAlignment="1">
      <alignment horizontal="center" vertical="center"/>
    </xf>
    <xf numFmtId="0" fontId="61" fillId="32" borderId="287" xfId="0" applyFont="1" applyFill="1" applyBorder="1" applyAlignment="1">
      <alignment horizontal="center" vertical="center" wrapText="1"/>
    </xf>
    <xf numFmtId="0" fontId="61" fillId="32" borderId="93" xfId="0" applyFont="1" applyFill="1" applyBorder="1" applyAlignment="1">
      <alignment horizontal="center" vertical="center" wrapText="1"/>
    </xf>
    <xf numFmtId="0" fontId="61" fillId="32" borderId="287" xfId="0" applyFont="1" applyFill="1" applyBorder="1" applyAlignment="1">
      <alignment horizontal="center" vertical="center"/>
    </xf>
    <xf numFmtId="0" fontId="61" fillId="32" borderId="93" xfId="0" applyFont="1" applyFill="1" applyBorder="1" applyAlignment="1">
      <alignment horizontal="center" vertical="center"/>
    </xf>
    <xf numFmtId="0" fontId="80" fillId="10" borderId="553" xfId="0" applyFont="1" applyFill="1" applyBorder="1" applyAlignment="1">
      <alignment horizontal="right"/>
    </xf>
    <xf numFmtId="0" fontId="80" fillId="10" borderId="554" xfId="0" applyFont="1" applyFill="1" applyBorder="1" applyAlignment="1">
      <alignment horizontal="right"/>
    </xf>
    <xf numFmtId="0" fontId="61" fillId="27" borderId="93" xfId="0" applyFont="1" applyFill="1" applyBorder="1" applyAlignment="1">
      <alignment horizontal="center" vertical="center"/>
    </xf>
    <xf numFmtId="0" fontId="61" fillId="27" borderId="182" xfId="0" applyFont="1" applyFill="1" applyBorder="1" applyAlignment="1">
      <alignment horizontal="center" vertical="center"/>
    </xf>
    <xf numFmtId="0" fontId="61" fillId="27" borderId="81" xfId="0" applyFont="1" applyFill="1" applyBorder="1" applyAlignment="1">
      <alignment horizontal="center" vertical="center" wrapText="1"/>
    </xf>
    <xf numFmtId="0" fontId="61" fillId="27" borderId="176" xfId="0" applyFont="1" applyFill="1" applyBorder="1" applyAlignment="1">
      <alignment horizontal="center" vertical="center" wrapText="1"/>
    </xf>
    <xf numFmtId="0" fontId="80" fillId="10" borderId="552" xfId="0" applyFont="1" applyFill="1" applyBorder="1" applyAlignment="1">
      <alignment horizontal="right"/>
    </xf>
    <xf numFmtId="0" fontId="80" fillId="10" borderId="474" xfId="0" applyFont="1" applyFill="1" applyBorder="1" applyAlignment="1">
      <alignment horizontal="right"/>
    </xf>
    <xf numFmtId="0" fontId="61" fillId="32" borderId="286" xfId="0" applyFont="1" applyFill="1" applyBorder="1" applyAlignment="1">
      <alignment horizontal="center" vertical="center"/>
    </xf>
    <xf numFmtId="0" fontId="61" fillId="32" borderId="82" xfId="0" applyFont="1" applyFill="1" applyBorder="1" applyAlignment="1">
      <alignment horizontal="center" vertical="center"/>
    </xf>
    <xf numFmtId="0" fontId="61" fillId="27" borderId="93" xfId="0" applyFont="1" applyFill="1" applyBorder="1" applyAlignment="1">
      <alignment horizontal="center" vertical="center" wrapText="1"/>
    </xf>
    <xf numFmtId="0" fontId="61" fillId="27" borderId="182" xfId="0" applyFont="1" applyFill="1" applyBorder="1" applyAlignment="1">
      <alignment horizontal="center" vertical="center" wrapText="1"/>
    </xf>
    <xf numFmtId="0" fontId="61" fillId="27" borderId="168" xfId="0" applyFont="1" applyFill="1" applyBorder="1" applyAlignment="1">
      <alignment horizontal="center" vertical="center" wrapText="1"/>
    </xf>
    <xf numFmtId="0" fontId="61" fillId="27" borderId="180" xfId="0" applyFont="1" applyFill="1" applyBorder="1" applyAlignment="1">
      <alignment horizontal="center" vertical="center" wrapText="1"/>
    </xf>
    <xf numFmtId="0" fontId="61" fillId="27" borderId="168" xfId="0" applyFont="1" applyFill="1" applyBorder="1" applyAlignment="1">
      <alignment horizontal="center" vertical="center"/>
    </xf>
    <xf numFmtId="0" fontId="61" fillId="27" borderId="180" xfId="0" applyFont="1" applyFill="1" applyBorder="1" applyAlignment="1">
      <alignment horizontal="center" vertical="center"/>
    </xf>
    <xf numFmtId="0" fontId="61" fillId="27" borderId="0" xfId="0" applyFont="1" applyFill="1" applyAlignment="1">
      <alignment horizontal="center" vertical="center" wrapText="1"/>
    </xf>
    <xf numFmtId="0" fontId="61" fillId="27" borderId="155" xfId="0" applyFont="1" applyFill="1" applyBorder="1" applyAlignment="1">
      <alignment horizontal="center" vertical="center" wrapText="1"/>
    </xf>
    <xf numFmtId="0" fontId="72" fillId="13" borderId="430" xfId="0" applyFont="1" applyFill="1" applyBorder="1" applyAlignment="1">
      <alignment horizontal="center" vertical="center" wrapText="1"/>
    </xf>
    <xf numFmtId="0" fontId="72" fillId="13" borderId="431" xfId="0" applyFont="1" applyFill="1" applyBorder="1" applyAlignment="1">
      <alignment horizontal="center" vertical="center" wrapText="1"/>
    </xf>
    <xf numFmtId="0" fontId="72" fillId="13" borderId="123" xfId="0" applyFont="1" applyFill="1" applyBorder="1" applyAlignment="1">
      <alignment horizontal="center" vertical="center" wrapText="1"/>
    </xf>
    <xf numFmtId="0" fontId="72" fillId="13" borderId="57" xfId="0" applyFont="1" applyFill="1" applyBorder="1" applyAlignment="1">
      <alignment horizontal="center" vertical="center" wrapText="1"/>
    </xf>
    <xf numFmtId="0" fontId="80" fillId="0" borderId="187" xfId="0" applyFont="1" applyBorder="1" applyAlignment="1">
      <alignment horizontal="center" vertical="center" wrapText="1"/>
    </xf>
    <xf numFmtId="0" fontId="80" fillId="0" borderId="188" xfId="0" applyFont="1" applyBorder="1" applyAlignment="1">
      <alignment horizontal="center" vertical="center" wrapText="1"/>
    </xf>
    <xf numFmtId="0" fontId="80" fillId="0" borderId="189" xfId="0" applyFont="1" applyBorder="1" applyAlignment="1">
      <alignment horizontal="center" vertical="center" wrapText="1"/>
    </xf>
    <xf numFmtId="177" fontId="79" fillId="33" borderId="185" xfId="0" applyNumberFormat="1" applyFont="1" applyFill="1" applyBorder="1" applyAlignment="1">
      <alignment horizontal="left" vertical="center" wrapText="1" indent="2"/>
    </xf>
    <xf numFmtId="177" fontId="79" fillId="33" borderId="0" xfId="0" applyNumberFormat="1" applyFont="1" applyFill="1" applyAlignment="1">
      <alignment horizontal="left" vertical="center" wrapText="1" indent="2"/>
    </xf>
    <xf numFmtId="0" fontId="61" fillId="27" borderId="191" xfId="0" applyFont="1" applyFill="1" applyBorder="1" applyAlignment="1">
      <alignment horizontal="center" vertical="center" wrapText="1"/>
    </xf>
    <xf numFmtId="0" fontId="61" fillId="27" borderId="181" xfId="0" applyFont="1" applyFill="1" applyBorder="1" applyAlignment="1">
      <alignment horizontal="center" vertical="center" wrapText="1"/>
    </xf>
    <xf numFmtId="0" fontId="79" fillId="0" borderId="296" xfId="0" applyFont="1" applyBorder="1" applyAlignment="1">
      <alignment vertical="center" wrapText="1"/>
    </xf>
    <xf numFmtId="0" fontId="79" fillId="0" borderId="243" xfId="0" applyFont="1" applyBorder="1" applyAlignment="1">
      <alignment vertical="center" wrapText="1"/>
    </xf>
    <xf numFmtId="177" fontId="79" fillId="33" borderId="161" xfId="0" applyNumberFormat="1" applyFont="1" applyFill="1" applyBorder="1" applyAlignment="1">
      <alignment horizontal="left" vertical="center" wrapText="1" indent="2"/>
    </xf>
    <xf numFmtId="177" fontId="79" fillId="33" borderId="167" xfId="0" applyNumberFormat="1" applyFont="1" applyFill="1" applyBorder="1" applyAlignment="1">
      <alignment horizontal="left" vertical="center" wrapText="1" indent="2"/>
    </xf>
    <xf numFmtId="37" fontId="80" fillId="0" borderId="195" xfId="1" applyNumberFormat="1" applyFont="1" applyFill="1" applyBorder="1" applyAlignment="1" applyProtection="1">
      <alignment horizontal="center" vertical="center"/>
    </xf>
    <xf numFmtId="37" fontId="80" fillId="0" borderId="212" xfId="1" applyNumberFormat="1" applyFont="1" applyFill="1" applyBorder="1" applyAlignment="1" applyProtection="1">
      <alignment horizontal="center" vertical="center"/>
    </xf>
    <xf numFmtId="0" fontId="146" fillId="15" borderId="344" xfId="0" applyFont="1" applyFill="1" applyBorder="1" applyAlignment="1">
      <alignment horizontal="left" vertical="center"/>
    </xf>
    <xf numFmtId="0" fontId="146" fillId="15" borderId="345" xfId="0" applyFont="1" applyFill="1" applyBorder="1" applyAlignment="1">
      <alignment horizontal="left" vertical="center"/>
    </xf>
    <xf numFmtId="0" fontId="80" fillId="26" borderId="62" xfId="0" applyFont="1" applyFill="1" applyBorder="1" applyAlignment="1">
      <alignment horizontal="center" vertical="center"/>
    </xf>
    <xf numFmtId="0" fontId="80" fillId="26" borderId="283" xfId="0" applyFont="1" applyFill="1" applyBorder="1" applyAlignment="1">
      <alignment horizontal="center" vertical="center"/>
    </xf>
    <xf numFmtId="0" fontId="61" fillId="27" borderId="355" xfId="0" applyFont="1" applyFill="1" applyBorder="1" applyAlignment="1">
      <alignment horizontal="center" vertical="center"/>
    </xf>
    <xf numFmtId="0" fontId="61" fillId="27" borderId="190" xfId="0" applyFont="1" applyFill="1" applyBorder="1" applyAlignment="1">
      <alignment horizontal="center" vertical="center"/>
    </xf>
    <xf numFmtId="0" fontId="61" fillId="27" borderId="366" xfId="0" applyFont="1" applyFill="1" applyBorder="1" applyAlignment="1">
      <alignment horizontal="center" vertical="center"/>
    </xf>
    <xf numFmtId="0" fontId="61" fillId="27" borderId="178" xfId="0" applyFont="1" applyFill="1" applyBorder="1" applyAlignment="1">
      <alignment horizontal="center" vertical="center"/>
    </xf>
    <xf numFmtId="0" fontId="75" fillId="25" borderId="135" xfId="0" applyFont="1" applyFill="1" applyBorder="1" applyAlignment="1">
      <alignment horizontal="center" vertical="center"/>
    </xf>
    <xf numFmtId="0" fontId="75" fillId="25" borderId="145" xfId="0" applyFont="1" applyFill="1" applyBorder="1" applyAlignment="1">
      <alignment horizontal="center" vertical="center"/>
    </xf>
    <xf numFmtId="0" fontId="80" fillId="0" borderId="422" xfId="0" applyFont="1" applyBorder="1" applyAlignment="1">
      <alignment horizontal="center" vertical="center" wrapText="1"/>
    </xf>
    <xf numFmtId="0" fontId="80" fillId="0" borderId="423" xfId="0" applyFont="1" applyBorder="1" applyAlignment="1">
      <alignment horizontal="center" vertical="center" wrapText="1"/>
    </xf>
    <xf numFmtId="0" fontId="72" fillId="13" borderId="205" xfId="0" applyFont="1" applyFill="1" applyBorder="1" applyAlignment="1">
      <alignment horizontal="center" vertical="center" wrapText="1"/>
    </xf>
    <xf numFmtId="0" fontId="72" fillId="13" borderId="136" xfId="0" applyFont="1" applyFill="1" applyBorder="1" applyAlignment="1">
      <alignment horizontal="center" vertical="center" wrapText="1"/>
    </xf>
    <xf numFmtId="0" fontId="72" fillId="13" borderId="355" xfId="0" applyFont="1" applyFill="1" applyBorder="1" applyAlignment="1">
      <alignment horizontal="center" vertical="center" wrapText="1"/>
    </xf>
    <xf numFmtId="0" fontId="72" fillId="13" borderId="144" xfId="0" applyFont="1" applyFill="1" applyBorder="1" applyAlignment="1">
      <alignment horizontal="center" vertical="center" wrapText="1"/>
    </xf>
    <xf numFmtId="0" fontId="61" fillId="28" borderId="136" xfId="0" applyFont="1" applyFill="1" applyBorder="1" applyAlignment="1">
      <alignment horizontal="center" vertical="center" wrapText="1"/>
    </xf>
    <xf numFmtId="0" fontId="61" fillId="28" borderId="241" xfId="0" applyFont="1" applyFill="1" applyBorder="1" applyAlignment="1">
      <alignment horizontal="center" vertical="center" wrapText="1"/>
    </xf>
    <xf numFmtId="0" fontId="61" fillId="28" borderId="144" xfId="0" applyFont="1" applyFill="1" applyBorder="1" applyAlignment="1">
      <alignment horizontal="center" vertical="center" wrapText="1"/>
    </xf>
    <xf numFmtId="0" fontId="61" fillId="28" borderId="223" xfId="0" applyFont="1" applyFill="1" applyBorder="1" applyAlignment="1">
      <alignment horizontal="center" vertical="center" wrapText="1"/>
    </xf>
    <xf numFmtId="0" fontId="61" fillId="28" borderId="213" xfId="0" applyFont="1" applyFill="1" applyBorder="1" applyAlignment="1">
      <alignment horizontal="center" vertical="center" wrapText="1"/>
    </xf>
    <xf numFmtId="0" fontId="61" fillId="28" borderId="197" xfId="0" applyFont="1" applyFill="1" applyBorder="1" applyAlignment="1">
      <alignment horizontal="center" vertical="center" wrapText="1"/>
    </xf>
    <xf numFmtId="0" fontId="61" fillId="28" borderId="233" xfId="0" applyFont="1" applyFill="1" applyBorder="1" applyAlignment="1">
      <alignment horizontal="center" vertical="center" wrapText="1"/>
    </xf>
    <xf numFmtId="37" fontId="80" fillId="0" borderId="196" xfId="1" applyNumberFormat="1" applyFont="1" applyFill="1" applyBorder="1" applyAlignment="1" applyProtection="1">
      <alignment horizontal="center" vertical="center"/>
    </xf>
    <xf numFmtId="0" fontId="146" fillId="15" borderId="345" xfId="0" applyFont="1" applyFill="1" applyBorder="1" applyAlignment="1">
      <alignment horizontal="center" vertical="center"/>
    </xf>
    <xf numFmtId="0" fontId="147" fillId="15" borderId="345" xfId="0" applyFont="1" applyFill="1" applyBorder="1" applyAlignment="1">
      <alignment horizontal="center" vertical="center"/>
    </xf>
    <xf numFmtId="0" fontId="61" fillId="28" borderId="193" xfId="0" applyFont="1" applyFill="1" applyBorder="1" applyAlignment="1">
      <alignment horizontal="center" vertical="center" wrapText="1"/>
    </xf>
    <xf numFmtId="0" fontId="61" fillId="28" borderId="198" xfId="0" applyFont="1" applyFill="1" applyBorder="1" applyAlignment="1">
      <alignment horizontal="center" vertical="center" wrapText="1"/>
    </xf>
    <xf numFmtId="0" fontId="61" fillId="28" borderId="134" xfId="0" applyFont="1" applyFill="1" applyBorder="1" applyAlignment="1">
      <alignment horizontal="center" vertical="center" wrapText="1"/>
    </xf>
    <xf numFmtId="0" fontId="61" fillId="28" borderId="211" xfId="0" applyFont="1" applyFill="1" applyBorder="1" applyAlignment="1">
      <alignment horizontal="center" vertical="center" wrapText="1"/>
    </xf>
    <xf numFmtId="0" fontId="61" fillId="32" borderId="61" xfId="0" applyFont="1" applyFill="1" applyBorder="1" applyAlignment="1">
      <alignment horizontal="center" vertical="center" wrapText="1"/>
    </xf>
    <xf numFmtId="0" fontId="61" fillId="32" borderId="162" xfId="0" applyFont="1" applyFill="1" applyBorder="1" applyAlignment="1">
      <alignment horizontal="center" vertical="center" wrapText="1"/>
    </xf>
    <xf numFmtId="0" fontId="61" fillId="32" borderId="51" xfId="0" applyFont="1" applyFill="1" applyBorder="1" applyAlignment="1">
      <alignment horizontal="center" vertical="center" wrapText="1"/>
    </xf>
    <xf numFmtId="177" fontId="79" fillId="33" borderId="149" xfId="0" applyNumberFormat="1" applyFont="1" applyFill="1" applyBorder="1" applyAlignment="1">
      <alignment horizontal="left" vertical="center" wrapText="1" indent="2"/>
    </xf>
    <xf numFmtId="0" fontId="61" fillId="26" borderId="419" xfId="0" applyFont="1" applyFill="1" applyBorder="1" applyAlignment="1">
      <alignment horizontal="center"/>
    </xf>
    <xf numFmtId="0" fontId="61" fillId="26" borderId="420" xfId="0" applyFont="1" applyFill="1" applyBorder="1" applyAlignment="1">
      <alignment horizontal="center"/>
    </xf>
    <xf numFmtId="0" fontId="61" fillId="32" borderId="288" xfId="0" applyFont="1" applyFill="1" applyBorder="1" applyAlignment="1">
      <alignment horizontal="center" vertical="center"/>
    </xf>
    <xf numFmtId="0" fontId="61" fillId="32" borderId="289" xfId="0" applyFont="1" applyFill="1" applyBorder="1" applyAlignment="1">
      <alignment horizontal="center" vertical="center"/>
    </xf>
    <xf numFmtId="0" fontId="87" fillId="32" borderId="290" xfId="0" applyFont="1" applyFill="1" applyBorder="1" applyAlignment="1">
      <alignment horizontal="center" vertical="center"/>
    </xf>
    <xf numFmtId="0" fontId="87" fillId="32" borderId="293" xfId="0" applyFont="1" applyFill="1" applyBorder="1" applyAlignment="1">
      <alignment horizontal="center" vertical="center"/>
    </xf>
    <xf numFmtId="0" fontId="80" fillId="34" borderId="410" xfId="0" applyFont="1" applyFill="1" applyBorder="1" applyAlignment="1">
      <alignment horizontal="center" vertical="center"/>
    </xf>
    <xf numFmtId="167" fontId="80" fillId="0" borderId="0" xfId="0" applyNumberFormat="1" applyFont="1" applyAlignment="1">
      <alignment horizontal="center" vertical="center"/>
    </xf>
    <xf numFmtId="167" fontId="80" fillId="0" borderId="154" xfId="0" applyNumberFormat="1" applyFont="1" applyBorder="1" applyAlignment="1">
      <alignment horizontal="center" vertical="center"/>
    </xf>
    <xf numFmtId="0" fontId="80" fillId="0" borderId="0" xfId="0" applyFont="1" applyAlignment="1">
      <alignment horizontal="center" vertical="center"/>
    </xf>
    <xf numFmtId="3" fontId="74" fillId="0" borderId="275" xfId="0" applyNumberFormat="1" applyFont="1" applyBorder="1" applyAlignment="1">
      <alignment horizontal="center" vertical="center"/>
    </xf>
    <xf numFmtId="0" fontId="61" fillId="35" borderId="278" xfId="0" applyFont="1" applyFill="1" applyBorder="1" applyAlignment="1">
      <alignment horizontal="center" vertical="center" wrapText="1"/>
    </xf>
    <xf numFmtId="0" fontId="61" fillId="35" borderId="279" xfId="0" applyFont="1" applyFill="1" applyBorder="1" applyAlignment="1">
      <alignment horizontal="center" vertical="center" wrapText="1"/>
    </xf>
    <xf numFmtId="0" fontId="61" fillId="27" borderId="370" xfId="0" applyFont="1" applyFill="1" applyBorder="1" applyAlignment="1">
      <alignment horizontal="center" vertical="center"/>
    </xf>
    <xf numFmtId="0" fontId="61" fillId="27" borderId="313" xfId="0" applyFont="1" applyFill="1" applyBorder="1" applyAlignment="1">
      <alignment horizontal="center" vertical="center"/>
    </xf>
    <xf numFmtId="0" fontId="61" fillId="27" borderId="372" xfId="0" applyFont="1" applyFill="1" applyBorder="1" applyAlignment="1">
      <alignment horizontal="center" vertical="center"/>
    </xf>
    <xf numFmtId="0" fontId="61" fillId="27" borderId="158" xfId="0" applyFont="1" applyFill="1" applyBorder="1" applyAlignment="1">
      <alignment horizontal="center" vertical="center"/>
    </xf>
    <xf numFmtId="0" fontId="61" fillId="26" borderId="0" xfId="0" quotePrefix="1" applyFont="1" applyFill="1" applyAlignment="1">
      <alignment horizontal="center" vertical="center" wrapText="1"/>
    </xf>
    <xf numFmtId="0" fontId="80" fillId="26" borderId="393" xfId="0" applyFont="1" applyFill="1" applyBorder="1" applyAlignment="1">
      <alignment horizontal="center" vertical="center"/>
    </xf>
    <xf numFmtId="0" fontId="80" fillId="26" borderId="394" xfId="0" applyFont="1" applyFill="1" applyBorder="1" applyAlignment="1">
      <alignment horizontal="center" vertical="center"/>
    </xf>
    <xf numFmtId="0" fontId="80" fillId="26" borderId="395" xfId="0" applyFont="1" applyFill="1" applyBorder="1" applyAlignment="1">
      <alignment horizontal="center" vertical="center"/>
    </xf>
    <xf numFmtId="0" fontId="80" fillId="35" borderId="299" xfId="0" applyFont="1" applyFill="1" applyBorder="1" applyAlignment="1">
      <alignment horizontal="center" vertical="center"/>
    </xf>
    <xf numFmtId="0" fontId="80" fillId="35" borderId="275" xfId="0" applyFont="1" applyFill="1" applyBorder="1" applyAlignment="1">
      <alignment horizontal="center" vertical="center"/>
    </xf>
    <xf numFmtId="0" fontId="80" fillId="35" borderId="276" xfId="0" applyFont="1" applyFill="1" applyBorder="1" applyAlignment="1">
      <alignment horizontal="center" vertical="center"/>
    </xf>
    <xf numFmtId="0" fontId="80" fillId="35" borderId="300" xfId="0" applyFont="1" applyFill="1" applyBorder="1" applyAlignment="1">
      <alignment horizontal="center" vertical="center"/>
    </xf>
    <xf numFmtId="0" fontId="80" fillId="35" borderId="278" xfId="0" applyFont="1" applyFill="1" applyBorder="1" applyAlignment="1">
      <alignment horizontal="center" vertical="center"/>
    </xf>
    <xf numFmtId="0" fontId="80" fillId="35" borderId="279" xfId="0" applyFont="1" applyFill="1" applyBorder="1" applyAlignment="1">
      <alignment horizontal="center" vertical="center"/>
    </xf>
    <xf numFmtId="0" fontId="61" fillId="2" borderId="280" xfId="0" applyFont="1" applyFill="1" applyBorder="1" applyAlignment="1">
      <alignment horizontal="center" vertical="center"/>
    </xf>
    <xf numFmtId="0" fontId="61" fillId="2" borderId="281" xfId="0" applyFont="1" applyFill="1" applyBorder="1" applyAlignment="1">
      <alignment horizontal="center" vertical="center"/>
    </xf>
    <xf numFmtId="0" fontId="61" fillId="2" borderId="367" xfId="0" applyFont="1" applyFill="1" applyBorder="1" applyAlignment="1">
      <alignment horizontal="center" vertical="center"/>
    </xf>
    <xf numFmtId="0" fontId="61" fillId="2" borderId="275" xfId="0" applyFont="1" applyFill="1" applyBorder="1" applyAlignment="1">
      <alignment horizontal="center" vertical="center"/>
    </xf>
    <xf numFmtId="0" fontId="61" fillId="2" borderId="276" xfId="0" applyFont="1" applyFill="1" applyBorder="1" applyAlignment="1">
      <alignment horizontal="center" vertical="center"/>
    </xf>
    <xf numFmtId="0" fontId="61" fillId="2" borderId="299" xfId="0" applyFont="1" applyFill="1" applyBorder="1" applyAlignment="1">
      <alignment horizontal="center" vertical="center"/>
    </xf>
    <xf numFmtId="38" fontId="92" fillId="0" borderId="280" xfId="0" applyNumberFormat="1" applyFont="1" applyBorder="1" applyAlignment="1">
      <alignment horizontal="center" vertical="center"/>
    </xf>
    <xf numFmtId="0" fontId="92" fillId="0" borderId="281" xfId="0" applyFont="1" applyBorder="1" applyAlignment="1">
      <alignment horizontal="center" vertical="center"/>
    </xf>
    <xf numFmtId="0" fontId="75" fillId="15" borderId="79" xfId="0" applyFont="1" applyFill="1" applyBorder="1" applyAlignment="1">
      <alignment horizontal="center" vertical="center"/>
    </xf>
    <xf numFmtId="0" fontId="75" fillId="36" borderId="390" xfId="0" applyFont="1" applyFill="1" applyBorder="1" applyAlignment="1">
      <alignment horizontal="center" vertical="center"/>
    </xf>
    <xf numFmtId="0" fontId="75" fillId="36" borderId="391" xfId="0" applyFont="1" applyFill="1" applyBorder="1" applyAlignment="1">
      <alignment horizontal="center" vertical="center"/>
    </xf>
    <xf numFmtId="0" fontId="75" fillId="36" borderId="392" xfId="0" applyFont="1" applyFill="1" applyBorder="1" applyAlignment="1">
      <alignment horizontal="center" vertical="center"/>
    </xf>
    <xf numFmtId="167" fontId="74" fillId="0" borderId="275" xfId="0" applyNumberFormat="1" applyFont="1" applyBorder="1" applyAlignment="1">
      <alignment horizontal="center" vertical="center"/>
    </xf>
    <xf numFmtId="0" fontId="61" fillId="26" borderId="329" xfId="0" quotePrefix="1" applyFont="1" applyFill="1" applyBorder="1" applyAlignment="1">
      <alignment horizontal="center" vertical="center" wrapText="1"/>
    </xf>
    <xf numFmtId="0" fontId="86" fillId="27" borderId="314" xfId="0" applyFont="1" applyFill="1" applyBorder="1" applyAlignment="1">
      <alignment horizontal="center" vertical="center" wrapText="1"/>
    </xf>
    <xf numFmtId="0" fontId="86" fillId="27" borderId="315" xfId="0" applyFont="1" applyFill="1" applyBorder="1" applyAlignment="1">
      <alignment horizontal="center" vertical="center" wrapText="1"/>
    </xf>
    <xf numFmtId="0" fontId="80" fillId="35" borderId="367" xfId="0" applyFont="1" applyFill="1" applyBorder="1" applyAlignment="1">
      <alignment horizontal="center" vertical="center"/>
    </xf>
    <xf numFmtId="0" fontId="80" fillId="35" borderId="368" xfId="0" applyFont="1" applyFill="1" applyBorder="1" applyAlignment="1">
      <alignment horizontal="center" vertical="center"/>
    </xf>
    <xf numFmtId="0" fontId="61" fillId="35" borderId="300" xfId="0" applyFont="1" applyFill="1" applyBorder="1" applyAlignment="1">
      <alignment horizontal="center" vertical="center" wrapText="1"/>
    </xf>
    <xf numFmtId="167" fontId="62" fillId="26" borderId="244" xfId="1" applyNumberFormat="1" applyFont="1" applyFill="1" applyBorder="1" applyAlignment="1" applyProtection="1">
      <alignment horizontal="center"/>
    </xf>
    <xf numFmtId="167" fontId="62" fillId="26" borderId="163" xfId="1" applyNumberFormat="1" applyFont="1" applyFill="1" applyBorder="1" applyAlignment="1" applyProtection="1">
      <alignment horizontal="center"/>
    </xf>
    <xf numFmtId="167" fontId="62" fillId="26" borderId="302" xfId="1" applyNumberFormat="1" applyFont="1" applyFill="1" applyBorder="1" applyAlignment="1" applyProtection="1">
      <alignment horizontal="center"/>
    </xf>
    <xf numFmtId="0" fontId="61" fillId="26" borderId="501" xfId="0" quotePrefix="1" applyFont="1" applyFill="1" applyBorder="1" applyAlignment="1">
      <alignment horizontal="center" vertical="center" wrapText="1"/>
    </xf>
    <xf numFmtId="0" fontId="74" fillId="0" borderId="204" xfId="0" applyFont="1" applyBorder="1" applyAlignment="1">
      <alignment horizontal="left" vertical="center" wrapText="1"/>
    </xf>
    <xf numFmtId="0" fontId="74" fillId="0" borderId="351" xfId="0" applyFont="1" applyBorder="1" applyAlignment="1">
      <alignment horizontal="left" vertical="center" wrapText="1"/>
    </xf>
    <xf numFmtId="0" fontId="74" fillId="0" borderId="0" xfId="0" applyFont="1" applyAlignment="1">
      <alignment horizontal="left" vertical="center" wrapText="1"/>
    </xf>
    <xf numFmtId="0" fontId="74" fillId="0" borderId="352" xfId="0" applyFont="1" applyBorder="1" applyAlignment="1">
      <alignment horizontal="left" vertical="center" wrapText="1"/>
    </xf>
    <xf numFmtId="0" fontId="74" fillId="0" borderId="175" xfId="0" applyFont="1" applyBorder="1" applyAlignment="1">
      <alignment horizontal="left" vertical="center" wrapText="1"/>
    </xf>
    <xf numFmtId="0" fontId="74" fillId="0" borderId="354" xfId="0" applyFont="1" applyBorder="1" applyAlignment="1">
      <alignment horizontal="left" vertical="center" wrapText="1"/>
    </xf>
    <xf numFmtId="37" fontId="100" fillId="33" borderId="159" xfId="0" applyNumberFormat="1" applyFont="1" applyFill="1" applyBorder="1" applyAlignment="1">
      <alignment horizontal="left" vertical="center" indent="1"/>
    </xf>
    <xf numFmtId="0" fontId="100" fillId="33" borderId="155" xfId="0" applyFont="1" applyFill="1" applyBorder="1" applyAlignment="1">
      <alignment horizontal="left" vertical="center" indent="1"/>
    </xf>
    <xf numFmtId="37" fontId="100" fillId="33" borderId="161" xfId="0" applyNumberFormat="1" applyFont="1" applyFill="1" applyBorder="1" applyAlignment="1">
      <alignment horizontal="left" vertical="center" indent="1"/>
    </xf>
    <xf numFmtId="0" fontId="100" fillId="33" borderId="153" xfId="0" applyFont="1" applyFill="1" applyBorder="1" applyAlignment="1">
      <alignment horizontal="left" vertical="center" indent="1"/>
    </xf>
    <xf numFmtId="37" fontId="86" fillId="33" borderId="185" xfId="0" applyNumberFormat="1" applyFont="1" applyFill="1" applyBorder="1" applyAlignment="1">
      <alignment horizontal="left" vertical="center" wrapText="1" indent="1"/>
    </xf>
    <xf numFmtId="0" fontId="86" fillId="33" borderId="154" xfId="0" applyFont="1" applyFill="1" applyBorder="1" applyAlignment="1">
      <alignment horizontal="left" vertical="center" wrapText="1" indent="1"/>
    </xf>
    <xf numFmtId="0" fontId="87" fillId="32" borderId="292" xfId="0" applyFont="1" applyFill="1" applyBorder="1" applyAlignment="1">
      <alignment horizontal="center" vertical="center"/>
    </xf>
    <xf numFmtId="0" fontId="87" fillId="32" borderId="408" xfId="0" applyFont="1" applyFill="1" applyBorder="1" applyAlignment="1">
      <alignment horizontal="center" vertical="center"/>
    </xf>
    <xf numFmtId="0" fontId="80" fillId="26" borderId="145" xfId="0" applyFont="1" applyFill="1" applyBorder="1" applyAlignment="1">
      <alignment horizontal="center" vertical="center"/>
    </xf>
    <xf numFmtId="0" fontId="80" fillId="26" borderId="206" xfId="0" applyFont="1" applyFill="1" applyBorder="1" applyAlignment="1">
      <alignment horizontal="center" vertical="center"/>
    </xf>
    <xf numFmtId="0" fontId="61" fillId="26" borderId="39" xfId="0" applyFont="1" applyFill="1" applyBorder="1" applyAlignment="1">
      <alignment horizontal="center"/>
    </xf>
    <xf numFmtId="0" fontId="61" fillId="26" borderId="0" xfId="0" applyFont="1" applyFill="1" applyAlignment="1">
      <alignment horizontal="center"/>
    </xf>
    <xf numFmtId="0" fontId="61" fillId="26" borderId="352" xfId="0" applyFont="1" applyFill="1" applyBorder="1" applyAlignment="1">
      <alignment horizontal="center"/>
    </xf>
    <xf numFmtId="0" fontId="61" fillId="37" borderId="135" xfId="0" applyFont="1" applyFill="1" applyBorder="1" applyAlignment="1">
      <alignment horizontal="center" vertical="center" wrapText="1"/>
    </xf>
    <xf numFmtId="0" fontId="61" fillId="37" borderId="136" xfId="0" applyFont="1" applyFill="1" applyBorder="1" applyAlignment="1">
      <alignment horizontal="center" vertical="center" wrapText="1"/>
    </xf>
    <xf numFmtId="0" fontId="73" fillId="35" borderId="486" xfId="0" applyFont="1" applyFill="1" applyBorder="1" applyAlignment="1">
      <alignment horizontal="left" vertical="center" wrapText="1"/>
    </xf>
    <xf numFmtId="0" fontId="81" fillId="0" borderId="506" xfId="0" applyFont="1" applyBorder="1" applyAlignment="1">
      <alignment horizontal="center" vertical="center"/>
    </xf>
    <xf numFmtId="0" fontId="81" fillId="0" borderId="504" xfId="0" applyFont="1" applyBorder="1" applyAlignment="1">
      <alignment horizontal="center" vertical="center"/>
    </xf>
    <xf numFmtId="179" fontId="81" fillId="0" borderId="503" xfId="0" applyNumberFormat="1" applyFont="1" applyBorder="1" applyAlignment="1">
      <alignment horizontal="left" vertical="center"/>
    </xf>
    <xf numFmtId="179" fontId="81" fillId="0" borderId="507" xfId="0" applyNumberFormat="1" applyFont="1" applyBorder="1" applyAlignment="1">
      <alignment horizontal="left" vertical="center"/>
    </xf>
    <xf numFmtId="179" fontId="81" fillId="0" borderId="504" xfId="0" applyNumberFormat="1" applyFont="1" applyBorder="1" applyAlignment="1">
      <alignment horizontal="left" vertical="center"/>
    </xf>
    <xf numFmtId="0" fontId="81" fillId="0" borderId="503" xfId="0" applyFont="1" applyBorder="1" applyAlignment="1">
      <alignment horizontal="center" vertical="center"/>
    </xf>
    <xf numFmtId="0" fontId="81" fillId="0" borderId="503" xfId="0" applyFont="1" applyBorder="1" applyAlignment="1">
      <alignment horizontal="left" vertical="center" wrapText="1"/>
    </xf>
    <xf numFmtId="0" fontId="81" fillId="0" borderId="507" xfId="0" applyFont="1" applyBorder="1" applyAlignment="1">
      <alignment horizontal="left" vertical="center" wrapText="1"/>
    </xf>
    <xf numFmtId="0" fontId="81" fillId="0" borderId="507" xfId="0" applyFont="1" applyBorder="1" applyAlignment="1">
      <alignment horizontal="center" vertical="center"/>
    </xf>
    <xf numFmtId="0" fontId="48" fillId="15" borderId="398" xfId="0" applyFont="1" applyFill="1" applyBorder="1" applyAlignment="1">
      <alignment horizontal="center"/>
    </xf>
    <xf numFmtId="0" fontId="48" fillId="15" borderId="399" xfId="0" applyFont="1" applyFill="1" applyBorder="1" applyAlignment="1">
      <alignment horizontal="center"/>
    </xf>
    <xf numFmtId="0" fontId="0" fillId="0" borderId="378" xfId="0" applyBorder="1" applyAlignment="1">
      <alignment horizontal="center" vertical="center"/>
    </xf>
    <xf numFmtId="0" fontId="0" fillId="0" borderId="379" xfId="0" applyBorder="1" applyAlignment="1">
      <alignment horizontal="center" vertical="center"/>
    </xf>
    <xf numFmtId="0" fontId="0" fillId="0" borderId="381" xfId="0" applyBorder="1" applyAlignment="1">
      <alignment horizontal="center" vertical="center"/>
    </xf>
    <xf numFmtId="0" fontId="48" fillId="15" borderId="332" xfId="0" applyFont="1" applyFill="1" applyBorder="1" applyAlignment="1">
      <alignment horizontal="center"/>
    </xf>
    <xf numFmtId="0" fontId="48" fillId="15" borderId="336" xfId="0" applyFont="1" applyFill="1" applyBorder="1" applyAlignment="1">
      <alignment horizontal="center"/>
    </xf>
    <xf numFmtId="0" fontId="48" fillId="15" borderId="384" xfId="0" applyFont="1" applyFill="1" applyBorder="1" applyAlignment="1">
      <alignment horizontal="center"/>
    </xf>
    <xf numFmtId="0" fontId="48" fillId="15" borderId="400" xfId="0" applyFont="1" applyFill="1" applyBorder="1" applyAlignment="1">
      <alignment horizontal="center"/>
    </xf>
    <xf numFmtId="0" fontId="48" fillId="15" borderId="337" xfId="0" applyFont="1" applyFill="1" applyBorder="1" applyAlignment="1">
      <alignment horizontal="center"/>
    </xf>
    <xf numFmtId="0" fontId="48" fillId="15" borderId="401" xfId="0" applyFont="1" applyFill="1" applyBorder="1" applyAlignment="1">
      <alignment horizontal="center"/>
    </xf>
    <xf numFmtId="0" fontId="48" fillId="15" borderId="380" xfId="0" applyFont="1" applyFill="1" applyBorder="1" applyAlignment="1">
      <alignment horizontal="center"/>
    </xf>
    <xf numFmtId="0" fontId="48" fillId="15" borderId="7" xfId="0" applyFont="1" applyFill="1" applyBorder="1" applyAlignment="1">
      <alignment horizontal="center"/>
    </xf>
    <xf numFmtId="0" fontId="48" fillId="15" borderId="8" xfId="0" applyFont="1" applyFill="1" applyBorder="1" applyAlignment="1">
      <alignment horizontal="center"/>
    </xf>
    <xf numFmtId="0" fontId="48" fillId="15" borderId="9" xfId="0" applyFont="1" applyFill="1" applyBorder="1" applyAlignment="1">
      <alignment horizontal="center"/>
    </xf>
    <xf numFmtId="0" fontId="48" fillId="15" borderId="94" xfId="0" applyFont="1" applyFill="1" applyBorder="1" applyAlignment="1">
      <alignment horizontal="center"/>
    </xf>
    <xf numFmtId="0" fontId="48" fillId="15" borderId="386" xfId="0" applyFont="1" applyFill="1" applyBorder="1" applyAlignment="1">
      <alignment horizontal="center"/>
    </xf>
    <xf numFmtId="0" fontId="34" fillId="13" borderId="203" xfId="0" applyFont="1" applyFill="1" applyBorder="1" applyAlignment="1">
      <alignment horizontal="center" vertical="center" wrapText="1"/>
    </xf>
    <xf numFmtId="0" fontId="34" fillId="13" borderId="43" xfId="0" applyFont="1" applyFill="1" applyBorder="1" applyAlignment="1">
      <alignment horizontal="center" vertical="center" wrapText="1"/>
    </xf>
    <xf numFmtId="0" fontId="27" fillId="15" borderId="36" xfId="0" applyFont="1" applyFill="1" applyBorder="1" applyAlignment="1">
      <alignment horizontal="center" vertical="center"/>
    </xf>
    <xf numFmtId="167" fontId="29" fillId="0" borderId="81" xfId="0" applyNumberFormat="1" applyFont="1" applyBorder="1" applyAlignment="1" applyProtection="1">
      <alignment horizontal="center" vertical="center"/>
      <protection locked="0"/>
    </xf>
    <xf numFmtId="167" fontId="29" fillId="0" borderId="0" xfId="0" applyNumberFormat="1" applyFont="1" applyAlignment="1" applyProtection="1">
      <alignment horizontal="center" vertical="center"/>
      <protection locked="0"/>
    </xf>
    <xf numFmtId="167" fontId="29" fillId="0" borderId="15" xfId="0" applyNumberFormat="1" applyFont="1" applyBorder="1" applyAlignment="1" applyProtection="1">
      <alignment horizontal="center" vertical="center"/>
      <protection locked="0"/>
    </xf>
    <xf numFmtId="171" fontId="29" fillId="2" borderId="81" xfId="0" applyNumberFormat="1" applyFont="1" applyFill="1" applyBorder="1" applyAlignment="1" applyProtection="1">
      <alignment horizontal="center" vertical="center"/>
      <protection locked="0"/>
    </xf>
    <xf numFmtId="171" fontId="29" fillId="2" borderId="0" xfId="0" applyNumberFormat="1" applyFont="1" applyFill="1" applyAlignment="1" applyProtection="1">
      <alignment horizontal="center" vertical="center"/>
      <protection locked="0"/>
    </xf>
    <xf numFmtId="171" fontId="29" fillId="2" borderId="15" xfId="0" applyNumberFormat="1" applyFont="1" applyFill="1" applyBorder="1" applyAlignment="1" applyProtection="1">
      <alignment horizontal="center" vertical="center"/>
      <protection locked="0"/>
    </xf>
    <xf numFmtId="0" fontId="28" fillId="15" borderId="69" xfId="0" applyFont="1" applyFill="1" applyBorder="1" applyAlignment="1">
      <alignment horizontal="center" vertical="center" wrapText="1"/>
    </xf>
    <xf numFmtId="0" fontId="28" fillId="15" borderId="54" xfId="0" applyFont="1" applyFill="1" applyBorder="1" applyAlignment="1">
      <alignment horizontal="center" vertical="center" wrapText="1"/>
    </xf>
    <xf numFmtId="0" fontId="28" fillId="15" borderId="70" xfId="0" applyFont="1" applyFill="1" applyBorder="1" applyAlignment="1">
      <alignment horizontal="center" vertical="center" wrapText="1"/>
    </xf>
    <xf numFmtId="0" fontId="28" fillId="15" borderId="71" xfId="0" applyFont="1" applyFill="1" applyBorder="1" applyAlignment="1">
      <alignment horizontal="center" vertical="center" wrapText="1"/>
    </xf>
    <xf numFmtId="0" fontId="104" fillId="0" borderId="64" xfId="0" applyFont="1" applyBorder="1" applyAlignment="1" applyProtection="1">
      <alignment horizontal="center" vertical="center"/>
      <protection locked="0"/>
    </xf>
    <xf numFmtId="0" fontId="104" fillId="0" borderId="57" xfId="0" applyFont="1" applyBorder="1" applyAlignment="1" applyProtection="1">
      <alignment horizontal="center" vertical="center"/>
      <protection locked="0"/>
    </xf>
    <xf numFmtId="0" fontId="104" fillId="0" borderId="58" xfId="0" applyFont="1" applyBorder="1" applyAlignment="1" applyProtection="1">
      <alignment horizontal="center" vertical="center"/>
      <protection locked="0"/>
    </xf>
    <xf numFmtId="0" fontId="28" fillId="15" borderId="73" xfId="0" applyFont="1" applyFill="1" applyBorder="1" applyAlignment="1">
      <alignment horizontal="center" vertical="center" wrapText="1"/>
    </xf>
    <xf numFmtId="0" fontId="28" fillId="15" borderId="65" xfId="0" applyFont="1" applyFill="1" applyBorder="1" applyAlignment="1">
      <alignment horizontal="center" vertical="center" wrapText="1"/>
    </xf>
    <xf numFmtId="167" fontId="29" fillId="2" borderId="81" xfId="0" applyNumberFormat="1" applyFont="1" applyFill="1" applyBorder="1" applyAlignment="1" applyProtection="1">
      <alignment horizontal="center" vertical="center"/>
      <protection locked="0"/>
    </xf>
    <xf numFmtId="167" fontId="29" fillId="2" borderId="0" xfId="0" applyNumberFormat="1" applyFont="1" applyFill="1" applyAlignment="1" applyProtection="1">
      <alignment horizontal="center" vertical="center"/>
      <protection locked="0"/>
    </xf>
    <xf numFmtId="167" fontId="29" fillId="2" borderId="15" xfId="0" applyNumberFormat="1" applyFont="1" applyFill="1" applyBorder="1" applyAlignment="1" applyProtection="1">
      <alignment horizontal="center" vertical="center"/>
      <protection locked="0"/>
    </xf>
    <xf numFmtId="167" fontId="30" fillId="10" borderId="81" xfId="0" applyNumberFormat="1" applyFont="1" applyFill="1" applyBorder="1" applyAlignment="1" applyProtection="1">
      <alignment horizontal="center" vertical="center"/>
      <protection locked="0"/>
    </xf>
    <xf numFmtId="167" fontId="30" fillId="10" borderId="0" xfId="0" applyNumberFormat="1" applyFont="1" applyFill="1" applyAlignment="1" applyProtection="1">
      <alignment horizontal="center" vertical="center"/>
      <protection locked="0"/>
    </xf>
    <xf numFmtId="167" fontId="30" fillId="10" borderId="15" xfId="0" applyNumberFormat="1" applyFont="1" applyFill="1" applyBorder="1" applyAlignment="1" applyProtection="1">
      <alignment horizontal="center" vertical="center"/>
      <protection locked="0"/>
    </xf>
    <xf numFmtId="169" fontId="29" fillId="2" borderId="95" xfId="0" applyNumberFormat="1" applyFont="1" applyFill="1" applyBorder="1" applyAlignment="1">
      <alignment horizontal="center" vertical="center"/>
    </xf>
    <xf numFmtId="169" fontId="29" fillId="2" borderId="123" xfId="0" applyNumberFormat="1" applyFont="1" applyFill="1" applyBorder="1" applyAlignment="1">
      <alignment horizontal="center" vertical="center"/>
    </xf>
    <xf numFmtId="169" fontId="29" fillId="2" borderId="49" xfId="0" applyNumberFormat="1" applyFont="1" applyFill="1" applyBorder="1" applyAlignment="1">
      <alignment horizontal="center" vertical="center"/>
    </xf>
    <xf numFmtId="0" fontId="104" fillId="10" borderId="459" xfId="0" applyFont="1" applyFill="1" applyBorder="1" applyAlignment="1" applyProtection="1">
      <alignment horizontal="center" vertical="center"/>
      <protection locked="0"/>
    </xf>
    <xf numFmtId="0" fontId="104" fillId="10" borderId="59" xfId="0" applyFont="1" applyFill="1" applyBorder="1" applyAlignment="1" applyProtection="1">
      <alignment horizontal="center" vertical="center"/>
      <protection locked="0"/>
    </xf>
    <xf numFmtId="0" fontId="104" fillId="10" borderId="60" xfId="0" applyFont="1" applyFill="1" applyBorder="1" applyAlignment="1" applyProtection="1">
      <alignment horizontal="center" vertical="center"/>
      <protection locked="0"/>
    </xf>
    <xf numFmtId="0" fontId="62" fillId="0" borderId="442" xfId="0" applyFont="1" applyBorder="1" applyAlignment="1">
      <alignment horizontal="center" vertical="center" wrapText="1"/>
    </xf>
    <xf numFmtId="0" fontId="62" fillId="0" borderId="421" xfId="0" applyFont="1" applyBorder="1" applyAlignment="1">
      <alignment horizontal="center" vertical="center" wrapText="1"/>
    </xf>
    <xf numFmtId="0" fontId="75" fillId="25" borderId="446" xfId="0" applyFont="1" applyFill="1" applyBorder="1" applyAlignment="1">
      <alignment horizontal="center" vertical="center"/>
    </xf>
    <xf numFmtId="0" fontId="75" fillId="25" borderId="42" xfId="0" applyFont="1" applyFill="1" applyBorder="1" applyAlignment="1">
      <alignment horizontal="center" vertical="center"/>
    </xf>
    <xf numFmtId="0" fontId="76" fillId="0" borderId="0" xfId="0" applyFont="1" applyAlignment="1">
      <alignment horizontal="center" vertical="center" wrapText="1"/>
    </xf>
    <xf numFmtId="0" fontId="0" fillId="10" borderId="203" xfId="0" applyFill="1" applyBorder="1" applyAlignment="1">
      <alignment horizontal="left" vertical="center" wrapText="1"/>
    </xf>
    <xf numFmtId="0" fontId="0" fillId="10" borderId="42" xfId="0" applyFill="1" applyBorder="1" applyAlignment="1">
      <alignment horizontal="left" vertical="center" wrapText="1"/>
    </xf>
    <xf numFmtId="0" fontId="0" fillId="10" borderId="43" xfId="0" applyFill="1" applyBorder="1" applyAlignment="1">
      <alignment horizontal="left" vertical="center" wrapText="1"/>
    </xf>
    <xf numFmtId="0" fontId="0" fillId="10" borderId="46" xfId="0" applyFill="1" applyBorder="1" applyAlignment="1">
      <alignment horizontal="left" vertical="center" wrapText="1"/>
    </xf>
    <xf numFmtId="0" fontId="0" fillId="10" borderId="0" xfId="0" applyFill="1" applyAlignment="1">
      <alignment horizontal="left" vertical="center" wrapText="1"/>
    </xf>
    <xf numFmtId="0" fontId="0" fillId="10" borderId="45" xfId="0" applyFill="1" applyBorder="1" applyAlignment="1">
      <alignment horizontal="left" vertical="center" wrapText="1"/>
    </xf>
    <xf numFmtId="0" fontId="0" fillId="10" borderId="334" xfId="0" applyFill="1" applyBorder="1" applyAlignment="1">
      <alignment horizontal="left" vertical="center" wrapText="1"/>
    </xf>
    <xf numFmtId="0" fontId="0" fillId="10" borderId="335" xfId="0" applyFill="1" applyBorder="1" applyAlignment="1">
      <alignment horizontal="left" vertical="center" wrapText="1"/>
    </xf>
    <xf numFmtId="0" fontId="72" fillId="13" borderId="137" xfId="0" applyFont="1" applyFill="1" applyBorder="1" applyAlignment="1">
      <alignment horizontal="center" vertical="center" wrapText="1"/>
    </xf>
    <xf numFmtId="0" fontId="72" fillId="13" borderId="520" xfId="0" applyFont="1" applyFill="1" applyBorder="1" applyAlignment="1">
      <alignment horizontal="center" vertical="center" wrapText="1"/>
    </xf>
    <xf numFmtId="0" fontId="72" fillId="13" borderId="522" xfId="0" applyFont="1" applyFill="1" applyBorder="1" applyAlignment="1">
      <alignment horizontal="center" vertical="center" wrapText="1"/>
    </xf>
    <xf numFmtId="0" fontId="72" fillId="13" borderId="445" xfId="0" applyFont="1" applyFill="1" applyBorder="1" applyAlignment="1">
      <alignment horizontal="center" vertical="center" wrapText="1"/>
    </xf>
    <xf numFmtId="0" fontId="72" fillId="13" borderId="127" xfId="0" applyFont="1" applyFill="1" applyBorder="1" applyAlignment="1">
      <alignment horizontal="center" vertical="center" wrapText="1"/>
    </xf>
    <xf numFmtId="0" fontId="72" fillId="13" borderId="444" xfId="0" applyFont="1" applyFill="1" applyBorder="1" applyAlignment="1">
      <alignment horizontal="center" vertical="center" wrapText="1"/>
    </xf>
    <xf numFmtId="0" fontId="72" fillId="13" borderId="135" xfId="0" applyFont="1" applyFill="1" applyBorder="1" applyAlignment="1">
      <alignment horizontal="center" vertical="center" wrapText="1"/>
    </xf>
    <xf numFmtId="0" fontId="72" fillId="13" borderId="443" xfId="0" applyFont="1" applyFill="1" applyBorder="1" applyAlignment="1">
      <alignment horizontal="center" vertical="center" wrapText="1"/>
    </xf>
    <xf numFmtId="0" fontId="80" fillId="0" borderId="442" xfId="0" applyFont="1" applyBorder="1" applyAlignment="1">
      <alignment horizontal="center" vertical="center" wrapText="1"/>
    </xf>
    <xf numFmtId="0" fontId="80" fillId="0" borderId="421" xfId="0" applyFont="1" applyBorder="1" applyAlignment="1">
      <alignment horizontal="center" vertical="center" wrapText="1"/>
    </xf>
    <xf numFmtId="0" fontId="62" fillId="0" borderId="423" xfId="0" applyFont="1" applyBorder="1" applyAlignment="1">
      <alignment horizontal="center" vertical="center" wrapText="1"/>
    </xf>
    <xf numFmtId="0" fontId="72" fillId="13" borderId="521" xfId="0" applyFont="1" applyFill="1" applyBorder="1" applyAlignment="1">
      <alignment horizontal="center" vertical="center" wrapText="1"/>
    </xf>
    <xf numFmtId="0" fontId="72" fillId="13" borderId="523" xfId="0" applyFont="1" applyFill="1" applyBorder="1" applyAlignment="1">
      <alignment horizontal="center" vertical="center" wrapText="1"/>
    </xf>
    <xf numFmtId="0" fontId="32" fillId="25" borderId="451" xfId="0" applyFont="1" applyFill="1" applyBorder="1" applyAlignment="1">
      <alignment horizontal="center" vertical="center" wrapText="1"/>
    </xf>
    <xf numFmtId="0" fontId="32" fillId="25" borderId="334" xfId="0" applyFont="1" applyFill="1" applyBorder="1" applyAlignment="1">
      <alignment horizontal="center" vertical="center" wrapText="1"/>
    </xf>
    <xf numFmtId="0" fontId="0" fillId="0" borderId="203"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6" xfId="0" applyBorder="1" applyAlignment="1">
      <alignment horizontal="center"/>
    </xf>
    <xf numFmtId="0" fontId="0" fillId="0" borderId="0" xfId="0" applyAlignment="1">
      <alignment horizontal="center"/>
    </xf>
    <xf numFmtId="0" fontId="0" fillId="0" borderId="45" xfId="0" applyBorder="1" applyAlignment="1">
      <alignment horizontal="center"/>
    </xf>
    <xf numFmtId="0" fontId="0" fillId="0" borderId="333" xfId="0" applyBorder="1" applyAlignment="1">
      <alignment horizontal="center"/>
    </xf>
    <xf numFmtId="0" fontId="0" fillId="0" borderId="334" xfId="0" applyBorder="1" applyAlignment="1">
      <alignment horizontal="center"/>
    </xf>
    <xf numFmtId="0" fontId="0" fillId="0" borderId="335" xfId="0" applyBorder="1" applyAlignment="1">
      <alignment horizontal="center"/>
    </xf>
    <xf numFmtId="0" fontId="3" fillId="0" borderId="203" xfId="0"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3" fillId="0" borderId="46" xfId="0" applyFont="1" applyBorder="1" applyAlignment="1">
      <alignment horizontal="center"/>
    </xf>
    <xf numFmtId="0" fontId="3" fillId="0" borderId="0" xfId="0" applyFont="1" applyAlignment="1">
      <alignment horizontal="center"/>
    </xf>
    <xf numFmtId="0" fontId="3" fillId="0" borderId="45" xfId="0" applyFont="1" applyBorder="1" applyAlignment="1">
      <alignment horizontal="center"/>
    </xf>
    <xf numFmtId="0" fontId="3" fillId="0" borderId="333" xfId="0" applyFont="1" applyBorder="1" applyAlignment="1">
      <alignment horizontal="center"/>
    </xf>
    <xf numFmtId="0" fontId="3" fillId="0" borderId="334" xfId="0" applyFont="1" applyBorder="1" applyAlignment="1">
      <alignment horizontal="center"/>
    </xf>
    <xf numFmtId="0" fontId="3" fillId="0" borderId="335" xfId="0" applyFont="1" applyBorder="1" applyAlignment="1">
      <alignment horizontal="center"/>
    </xf>
    <xf numFmtId="0" fontId="167" fillId="2" borderId="0" xfId="11" applyFont="1" applyFill="1" applyAlignment="1">
      <alignment horizontal="left" vertical="center" wrapText="1"/>
    </xf>
    <xf numFmtId="0" fontId="167" fillId="2" borderId="0" xfId="11" applyFont="1" applyFill="1" applyAlignment="1">
      <alignment vertical="center" wrapText="1"/>
    </xf>
    <xf numFmtId="0" fontId="166" fillId="2" borderId="0" xfId="0" applyFont="1" applyFill="1" applyAlignment="1">
      <alignment horizontal="left" vertical="center" wrapText="1"/>
    </xf>
    <xf numFmtId="0" fontId="189" fillId="2" borderId="0" xfId="11" applyFont="1" applyFill="1" applyAlignment="1">
      <alignment horizontal="center"/>
    </xf>
    <xf numFmtId="0" fontId="167" fillId="2" borderId="0" xfId="11" applyFont="1" applyFill="1" applyAlignment="1">
      <alignment horizontal="left" vertical="top" wrapText="1"/>
    </xf>
    <xf numFmtId="0" fontId="180" fillId="2" borderId="450" xfId="0" applyFont="1" applyFill="1" applyBorder="1" applyAlignment="1">
      <alignment horizontal="left" vertical="center" wrapText="1"/>
    </xf>
    <xf numFmtId="0" fontId="180" fillId="2" borderId="450" xfId="0" applyFont="1" applyFill="1" applyBorder="1" applyAlignment="1">
      <alignment horizontal="left" vertical="center"/>
    </xf>
    <xf numFmtId="0" fontId="190" fillId="24" borderId="342" xfId="0" applyFont="1" applyFill="1" applyBorder="1" applyAlignment="1">
      <alignment horizontal="right" vertical="center" wrapText="1"/>
    </xf>
    <xf numFmtId="0" fontId="190" fillId="24" borderId="340" xfId="0" applyFont="1" applyFill="1" applyBorder="1" applyAlignment="1">
      <alignment horizontal="right" vertical="center" wrapText="1"/>
    </xf>
    <xf numFmtId="0" fontId="177" fillId="0" borderId="340" xfId="0" applyFont="1" applyBorder="1" applyAlignment="1" applyProtection="1">
      <alignment horizontal="left" vertical="center" wrapText="1"/>
      <protection locked="0"/>
    </xf>
    <xf numFmtId="0" fontId="177" fillId="0" borderId="341" xfId="0" applyFont="1" applyBorder="1" applyAlignment="1" applyProtection="1">
      <alignment horizontal="left" vertical="center" wrapText="1"/>
      <protection locked="0"/>
    </xf>
    <xf numFmtId="0" fontId="181" fillId="2" borderId="0" xfId="11" applyFont="1" applyFill="1" applyAlignment="1">
      <alignment horizontal="center" vertical="top"/>
    </xf>
    <xf numFmtId="0" fontId="191" fillId="24" borderId="342" xfId="0" applyFont="1" applyFill="1" applyBorder="1" applyAlignment="1">
      <alignment horizontal="center" vertical="center" wrapText="1"/>
    </xf>
    <xf numFmtId="0" fontId="191" fillId="24" borderId="340" xfId="0" applyFont="1" applyFill="1" applyBorder="1" applyAlignment="1">
      <alignment horizontal="center" vertical="center" wrapText="1"/>
    </xf>
    <xf numFmtId="0" fontId="191" fillId="24" borderId="341" xfId="0" applyFont="1" applyFill="1" applyBorder="1" applyAlignment="1">
      <alignment horizontal="center" vertical="center" wrapText="1"/>
    </xf>
    <xf numFmtId="166" fontId="191" fillId="24" borderId="342" xfId="2" applyNumberFormat="1" applyFont="1" applyFill="1" applyBorder="1" applyAlignment="1" applyProtection="1">
      <alignment horizontal="center" vertical="distributed" wrapText="1"/>
    </xf>
    <xf numFmtId="166" fontId="191" fillId="24" borderId="340" xfId="2" applyNumberFormat="1" applyFont="1" applyFill="1" applyBorder="1" applyAlignment="1" applyProtection="1">
      <alignment horizontal="center" vertical="distributed" wrapText="1"/>
    </xf>
    <xf numFmtId="166" fontId="191" fillId="24" borderId="341" xfId="2" applyNumberFormat="1" applyFont="1" applyFill="1" applyBorder="1" applyAlignment="1" applyProtection="1">
      <alignment horizontal="center" vertical="distributed" wrapText="1"/>
    </xf>
    <xf numFmtId="0" fontId="181" fillId="2" borderId="450" xfId="11" applyFont="1" applyFill="1" applyBorder="1" applyAlignment="1">
      <alignment horizontal="left" vertical="center" wrapText="1"/>
    </xf>
    <xf numFmtId="0" fontId="181" fillId="2" borderId="336" xfId="11" applyFont="1" applyFill="1" applyBorder="1" applyAlignment="1">
      <alignment horizontal="left" vertical="center" wrapText="1"/>
    </xf>
    <xf numFmtId="0" fontId="181" fillId="2" borderId="450" xfId="11" applyFont="1" applyFill="1" applyBorder="1" applyAlignment="1">
      <alignment horizontal="left" vertical="top" wrapText="1"/>
    </xf>
    <xf numFmtId="0" fontId="181" fillId="2" borderId="336" xfId="11" applyFont="1" applyFill="1" applyBorder="1" applyAlignment="1">
      <alignment horizontal="left" vertical="top" wrapText="1"/>
    </xf>
    <xf numFmtId="0" fontId="181" fillId="2" borderId="450" xfId="11" applyFont="1" applyFill="1" applyBorder="1" applyAlignment="1">
      <alignment vertical="center" wrapText="1"/>
    </xf>
    <xf numFmtId="0" fontId="181" fillId="2" borderId="336" xfId="11" applyFont="1" applyFill="1" applyBorder="1" applyAlignment="1">
      <alignment vertical="center" wrapText="1"/>
    </xf>
    <xf numFmtId="0" fontId="181" fillId="2" borderId="6" xfId="11" applyFont="1" applyFill="1" applyBorder="1" applyAlignment="1">
      <alignment horizontal="left" vertical="center" wrapText="1"/>
    </xf>
    <xf numFmtId="0" fontId="181" fillId="2" borderId="7" xfId="11" applyFont="1" applyFill="1" applyBorder="1" applyAlignment="1">
      <alignment horizontal="left" vertical="center" wrapText="1"/>
    </xf>
    <xf numFmtId="0" fontId="181" fillId="2" borderId="6" xfId="11" applyFont="1" applyFill="1" applyBorder="1" applyAlignment="1">
      <alignment vertical="center" wrapText="1"/>
    </xf>
    <xf numFmtId="0" fontId="181" fillId="2" borderId="7" xfId="11" applyFont="1" applyFill="1" applyBorder="1" applyAlignment="1">
      <alignment vertical="center" wrapText="1"/>
    </xf>
    <xf numFmtId="0" fontId="179" fillId="56" borderId="342" xfId="0" applyFont="1" applyFill="1" applyBorder="1" applyAlignment="1">
      <alignment horizontal="center" vertical="center"/>
    </xf>
    <xf numFmtId="0" fontId="179" fillId="56" borderId="340" xfId="0" applyFont="1" applyFill="1" applyBorder="1" applyAlignment="1">
      <alignment horizontal="center" vertical="center"/>
    </xf>
    <xf numFmtId="0" fontId="179" fillId="56" borderId="343" xfId="0" applyFont="1" applyFill="1" applyBorder="1" applyAlignment="1">
      <alignment horizontal="center" vertical="center"/>
    </xf>
    <xf numFmtId="0" fontId="166" fillId="12" borderId="333" xfId="0" applyFont="1" applyFill="1" applyBorder="1" applyAlignment="1">
      <alignment horizontal="center" vertical="center"/>
    </xf>
    <xf numFmtId="0" fontId="166" fillId="0" borderId="334" xfId="0" applyFont="1" applyBorder="1" applyAlignment="1">
      <alignment horizontal="center" vertical="center"/>
    </xf>
    <xf numFmtId="0" fontId="166" fillId="0" borderId="335" xfId="0" applyFont="1" applyBorder="1" applyAlignment="1">
      <alignment vertical="center"/>
    </xf>
    <xf numFmtId="2" fontId="166" fillId="2" borderId="46" xfId="0" applyNumberFormat="1" applyFont="1" applyFill="1" applyBorder="1" applyAlignment="1">
      <alignment horizontal="right" vertical="center"/>
    </xf>
    <xf numFmtId="2" fontId="166" fillId="2" borderId="0" xfId="0" applyNumberFormat="1" applyFont="1" applyFill="1" applyAlignment="1">
      <alignment horizontal="right" vertical="center"/>
    </xf>
    <xf numFmtId="2" fontId="166" fillId="2" borderId="333" xfId="0" applyNumberFormat="1" applyFont="1" applyFill="1" applyBorder="1" applyAlignment="1">
      <alignment horizontal="right" vertical="center"/>
    </xf>
    <xf numFmtId="2" fontId="166" fillId="2" borderId="334" xfId="0" applyNumberFormat="1" applyFont="1" applyFill="1" applyBorder="1" applyAlignment="1">
      <alignment horizontal="right" vertical="center"/>
    </xf>
    <xf numFmtId="2" fontId="166" fillId="2" borderId="383" xfId="0" applyNumberFormat="1" applyFont="1" applyFill="1" applyBorder="1" applyAlignment="1">
      <alignment horizontal="left" vertical="center"/>
    </xf>
    <xf numFmtId="2" fontId="166" fillId="2" borderId="15" xfId="0" applyNumberFormat="1" applyFont="1" applyFill="1" applyBorder="1" applyAlignment="1">
      <alignment horizontal="left" vertical="center"/>
    </xf>
    <xf numFmtId="2" fontId="166" fillId="2" borderId="561" xfId="0" applyNumberFormat="1" applyFont="1" applyFill="1" applyBorder="1" applyAlignment="1">
      <alignment horizontal="left" vertical="center"/>
    </xf>
    <xf numFmtId="0" fontId="170" fillId="2" borderId="450" xfId="0" applyFont="1" applyFill="1" applyBorder="1" applyAlignment="1">
      <alignment horizontal="left" vertical="center" wrapText="1"/>
    </xf>
    <xf numFmtId="0" fontId="170" fillId="2" borderId="336" xfId="0" applyFont="1" applyFill="1" applyBorder="1" applyAlignment="1">
      <alignment horizontal="left" vertical="center" wrapText="1"/>
    </xf>
    <xf numFmtId="0" fontId="179" fillId="56" borderId="203" xfId="0" applyFont="1" applyFill="1" applyBorder="1" applyAlignment="1">
      <alignment horizontal="center" vertical="center"/>
    </xf>
    <xf numFmtId="0" fontId="179" fillId="56" borderId="42" xfId="0" applyFont="1" applyFill="1" applyBorder="1" applyAlignment="1">
      <alignment horizontal="center" vertical="center"/>
    </xf>
    <xf numFmtId="0" fontId="179" fillId="56" borderId="43" xfId="0" applyFont="1" applyFill="1" applyBorder="1" applyAlignment="1">
      <alignment vertical="center"/>
    </xf>
    <xf numFmtId="0" fontId="179" fillId="56" borderId="450" xfId="0" applyFont="1" applyFill="1" applyBorder="1" applyAlignment="1">
      <alignment horizontal="center" vertical="center"/>
    </xf>
    <xf numFmtId="0" fontId="179" fillId="56" borderId="67" xfId="0" applyFont="1" applyFill="1" applyBorder="1" applyAlignment="1">
      <alignment horizontal="center" vertical="center"/>
    </xf>
    <xf numFmtId="0" fontId="179" fillId="56" borderId="560" xfId="0" applyFont="1" applyFill="1" applyBorder="1" applyAlignment="1">
      <alignment horizontal="center" vertical="center"/>
    </xf>
    <xf numFmtId="0" fontId="170" fillId="2" borderId="340" xfId="0" applyFont="1" applyFill="1" applyBorder="1" applyAlignment="1">
      <alignment horizontal="center"/>
    </xf>
    <xf numFmtId="0" fontId="170" fillId="2" borderId="334" xfId="0" applyFont="1" applyFill="1" applyBorder="1" applyAlignment="1">
      <alignment horizontal="center"/>
    </xf>
    <xf numFmtId="0" fontId="175" fillId="24" borderId="376" xfId="0" applyFont="1" applyFill="1" applyBorder="1" applyAlignment="1">
      <alignment horizontal="center" vertical="center"/>
    </xf>
    <xf numFmtId="0" fontId="175" fillId="24" borderId="377" xfId="0" applyFont="1" applyFill="1" applyBorder="1" applyAlignment="1">
      <alignment horizontal="center" vertical="center"/>
    </xf>
    <xf numFmtId="0" fontId="175" fillId="0" borderId="4" xfId="0" applyFont="1" applyBorder="1" applyAlignment="1">
      <alignment horizontal="center" vertical="center"/>
    </xf>
    <xf numFmtId="0" fontId="175" fillId="0" borderId="34" xfId="0" applyFont="1" applyBorder="1" applyAlignment="1">
      <alignment horizontal="center" vertical="center"/>
    </xf>
    <xf numFmtId="0" fontId="176" fillId="15" borderId="378" xfId="0" applyFont="1" applyFill="1" applyBorder="1" applyAlignment="1">
      <alignment horizontal="center" vertical="center" textRotation="90"/>
    </xf>
    <xf numFmtId="0" fontId="176" fillId="15" borderId="379" xfId="0" applyFont="1" applyFill="1" applyBorder="1" applyAlignment="1">
      <alignment horizontal="center" vertical="center" textRotation="90"/>
    </xf>
    <xf numFmtId="0" fontId="176" fillId="15" borderId="381" xfId="0" applyFont="1" applyFill="1" applyBorder="1" applyAlignment="1">
      <alignment horizontal="center" vertical="center" textRotation="90"/>
    </xf>
    <xf numFmtId="166" fontId="175" fillId="0" borderId="203" xfId="0" applyNumberFormat="1" applyFont="1" applyBorder="1" applyAlignment="1">
      <alignment horizontal="center" vertical="center"/>
    </xf>
    <xf numFmtId="166" fontId="175" fillId="0" borderId="43" xfId="0" applyNumberFormat="1" applyFont="1" applyBorder="1" applyAlignment="1">
      <alignment horizontal="center" vertical="center"/>
    </xf>
    <xf numFmtId="166" fontId="175" fillId="0" borderId="46" xfId="0" applyNumberFormat="1" applyFont="1" applyBorder="1" applyAlignment="1">
      <alignment horizontal="center" vertical="center"/>
    </xf>
    <xf numFmtId="166" fontId="175" fillId="0" borderId="45" xfId="0" applyNumberFormat="1" applyFont="1" applyBorder="1" applyAlignment="1">
      <alignment horizontal="center" vertical="center"/>
    </xf>
    <xf numFmtId="166" fontId="175" fillId="0" borderId="333" xfId="0" applyNumberFormat="1" applyFont="1" applyBorder="1" applyAlignment="1">
      <alignment horizontal="center" vertical="center"/>
    </xf>
    <xf numFmtId="166" fontId="175" fillId="0" borderId="335" xfId="0" applyNumberFormat="1" applyFont="1" applyBorder="1" applyAlignment="1">
      <alignment horizontal="center" vertical="center"/>
    </xf>
    <xf numFmtId="0" fontId="171" fillId="15" borderId="330" xfId="0" applyFont="1" applyFill="1" applyBorder="1" applyAlignment="1">
      <alignment horizontal="center" vertical="center"/>
    </xf>
    <xf numFmtId="0" fontId="171" fillId="15" borderId="498" xfId="0" applyFont="1" applyFill="1" applyBorder="1" applyAlignment="1">
      <alignment horizontal="center" vertical="center"/>
    </xf>
    <xf numFmtId="0" fontId="174" fillId="0" borderId="332" xfId="0" applyFont="1" applyBorder="1" applyAlignment="1">
      <alignment horizontal="center" vertical="center" wrapText="1"/>
    </xf>
    <xf numFmtId="0" fontId="174" fillId="0" borderId="450" xfId="0" applyFont="1" applyBorder="1" applyAlignment="1">
      <alignment horizontal="center" vertical="center" wrapText="1"/>
    </xf>
    <xf numFmtId="0" fontId="174" fillId="0" borderId="336" xfId="0" applyFont="1" applyBorder="1" applyAlignment="1">
      <alignment horizontal="center" vertical="center" wrapText="1"/>
    </xf>
    <xf numFmtId="0" fontId="174" fillId="0" borderId="499" xfId="0" applyFont="1" applyBorder="1" applyAlignment="1">
      <alignment horizontal="left" vertical="center" wrapText="1"/>
    </xf>
    <xf numFmtId="0" fontId="174" fillId="0" borderId="450" xfId="0" applyFont="1" applyBorder="1" applyAlignment="1">
      <alignment horizontal="left" vertical="center" wrapText="1"/>
    </xf>
    <xf numFmtId="0" fontId="174" fillId="0" borderId="336" xfId="0" applyFont="1" applyBorder="1" applyAlignment="1">
      <alignment horizontal="left" vertical="center" wrapText="1"/>
    </xf>
    <xf numFmtId="0" fontId="179" fillId="56" borderId="67" xfId="0" applyFont="1" applyFill="1" applyBorder="1" applyAlignment="1">
      <alignment horizontal="center" vertical="center" wrapText="1"/>
    </xf>
    <xf numFmtId="0" fontId="179" fillId="56" borderId="16" xfId="0" applyFont="1" applyFill="1" applyBorder="1" applyAlignment="1">
      <alignment horizontal="center" vertical="center" wrapText="1"/>
    </xf>
    <xf numFmtId="0" fontId="179" fillId="56" borderId="497" xfId="0" applyFont="1" applyFill="1" applyBorder="1" applyAlignment="1">
      <alignment horizontal="center" vertical="center" wrapText="1"/>
    </xf>
    <xf numFmtId="0" fontId="179" fillId="56" borderId="499" xfId="0" applyFont="1" applyFill="1" applyBorder="1" applyAlignment="1">
      <alignment horizontal="center" vertical="center" wrapText="1"/>
    </xf>
    <xf numFmtId="2" fontId="175" fillId="0" borderId="331" xfId="0" applyNumberFormat="1" applyFont="1" applyBorder="1" applyAlignment="1">
      <alignment horizontal="center" vertical="center"/>
    </xf>
    <xf numFmtId="2" fontId="175" fillId="0" borderId="35" xfId="0" applyNumberFormat="1" applyFont="1" applyBorder="1" applyAlignment="1">
      <alignment horizontal="center" vertical="center"/>
    </xf>
    <xf numFmtId="0" fontId="171" fillId="15" borderId="556" xfId="0" applyFont="1" applyFill="1" applyBorder="1" applyAlignment="1">
      <alignment horizontal="center" vertical="center"/>
    </xf>
    <xf numFmtId="0" fontId="171" fillId="15" borderId="557" xfId="0" applyFont="1" applyFill="1" applyBorder="1" applyAlignment="1">
      <alignment horizontal="center" vertical="center"/>
    </xf>
    <xf numFmtId="0" fontId="174" fillId="0" borderId="380" xfId="0" applyFont="1" applyBorder="1" applyAlignment="1">
      <alignment horizontal="center" vertical="center" wrapText="1"/>
    </xf>
    <xf numFmtId="0" fontId="174" fillId="0" borderId="6" xfId="0" applyFont="1" applyBorder="1" applyAlignment="1">
      <alignment horizontal="center" vertical="center" wrapText="1"/>
    </xf>
    <xf numFmtId="0" fontId="174" fillId="0" borderId="7" xfId="0" applyFont="1" applyBorder="1" applyAlignment="1">
      <alignment horizontal="center" vertical="center" wrapText="1"/>
    </xf>
    <xf numFmtId="0" fontId="174" fillId="0" borderId="17" xfId="0" applyFont="1" applyBorder="1" applyAlignment="1">
      <alignment horizontal="left" vertical="center" wrapText="1"/>
    </xf>
    <xf numFmtId="0" fontId="174" fillId="0" borderId="6" xfId="0" applyFont="1" applyBorder="1" applyAlignment="1">
      <alignment horizontal="left" vertical="center" wrapText="1"/>
    </xf>
    <xf numFmtId="0" fontId="174" fillId="0" borderId="7" xfId="0" applyFont="1" applyBorder="1" applyAlignment="1">
      <alignment horizontal="left" vertical="center" wrapText="1"/>
    </xf>
    <xf numFmtId="0" fontId="175" fillId="0" borderId="558" xfId="0" applyFont="1" applyBorder="1" applyAlignment="1">
      <alignment horizontal="center" vertical="center"/>
    </xf>
    <xf numFmtId="0" fontId="175" fillId="0" borderId="559" xfId="0" applyFont="1" applyBorder="1" applyAlignment="1">
      <alignment horizontal="center" vertical="center"/>
    </xf>
    <xf numFmtId="0" fontId="171" fillId="15" borderId="342" xfId="0" applyFont="1" applyFill="1" applyBorder="1" applyAlignment="1">
      <alignment horizontal="center" vertical="center" wrapText="1"/>
    </xf>
    <xf numFmtId="0" fontId="171" fillId="15" borderId="340" xfId="0" applyFont="1" applyFill="1" applyBorder="1" applyAlignment="1">
      <alignment horizontal="center" vertical="center" wrapText="1"/>
    </xf>
    <xf numFmtId="0" fontId="171" fillId="15" borderId="341" xfId="0" applyFont="1" applyFill="1" applyBorder="1" applyAlignment="1">
      <alignment horizontal="center" vertical="center" wrapText="1"/>
    </xf>
    <xf numFmtId="197" fontId="172" fillId="0" borderId="342" xfId="0" applyNumberFormat="1" applyFont="1" applyBorder="1" applyAlignment="1" applyProtection="1">
      <alignment horizontal="center" vertical="center"/>
      <protection locked="0"/>
    </xf>
    <xf numFmtId="197" fontId="172" fillId="0" borderId="340" xfId="0" applyNumberFormat="1" applyFont="1" applyBorder="1" applyAlignment="1" applyProtection="1">
      <alignment horizontal="center" vertical="center"/>
      <protection locked="0"/>
    </xf>
    <xf numFmtId="197" fontId="172" fillId="0" borderId="341" xfId="0" applyNumberFormat="1" applyFont="1" applyBorder="1" applyAlignment="1" applyProtection="1">
      <alignment horizontal="center" vertical="center"/>
      <protection locked="0"/>
    </xf>
    <xf numFmtId="0" fontId="172" fillId="2" borderId="0" xfId="0" applyFont="1" applyFill="1" applyAlignment="1">
      <alignment horizontal="center" vertical="top"/>
    </xf>
    <xf numFmtId="0" fontId="175" fillId="0" borderId="331" xfId="0" applyFont="1" applyBorder="1" applyAlignment="1">
      <alignment horizontal="center" vertical="center"/>
    </xf>
    <xf numFmtId="0" fontId="175" fillId="0" borderId="35" xfId="0" applyFont="1" applyBorder="1" applyAlignment="1">
      <alignment horizontal="center" vertical="center"/>
    </xf>
    <xf numFmtId="0" fontId="168" fillId="15" borderId="203" xfId="0" applyFont="1" applyFill="1" applyBorder="1" applyAlignment="1">
      <alignment horizontal="center" vertical="center" wrapText="1"/>
    </xf>
    <xf numFmtId="0" fontId="168" fillId="15" borderId="42" xfId="0" applyFont="1" applyFill="1" applyBorder="1" applyAlignment="1">
      <alignment horizontal="center" vertical="center" wrapText="1"/>
    </xf>
    <xf numFmtId="0" fontId="169" fillId="15" borderId="42" xfId="0" applyFont="1" applyFill="1" applyBorder="1" applyAlignment="1">
      <alignment horizontal="center" vertical="center" wrapText="1"/>
    </xf>
    <xf numFmtId="0" fontId="169" fillId="15" borderId="42" xfId="0" applyFont="1" applyFill="1" applyBorder="1" applyAlignment="1">
      <alignment horizontal="center" vertical="center"/>
    </xf>
    <xf numFmtId="0" fontId="169" fillId="15" borderId="43" xfId="0" applyFont="1" applyFill="1" applyBorder="1" applyAlignment="1">
      <alignment horizontal="center" vertical="center"/>
    </xf>
    <xf numFmtId="0" fontId="169" fillId="15" borderId="46" xfId="0" applyFont="1" applyFill="1" applyBorder="1" applyAlignment="1">
      <alignment horizontal="center" vertical="center" wrapText="1"/>
    </xf>
    <xf numFmtId="0" fontId="169" fillId="15" borderId="0" xfId="0" applyFont="1" applyFill="1" applyAlignment="1">
      <alignment horizontal="center" vertical="center" wrapText="1"/>
    </xf>
    <xf numFmtId="0" fontId="169" fillId="15" borderId="0" xfId="0" applyFont="1" applyFill="1" applyAlignment="1">
      <alignment horizontal="center" vertical="center"/>
    </xf>
    <xf numFmtId="0" fontId="169" fillId="15" borderId="45" xfId="0" applyFont="1" applyFill="1" applyBorder="1" applyAlignment="1">
      <alignment horizontal="center" vertical="center"/>
    </xf>
    <xf numFmtId="0" fontId="169" fillId="15" borderId="333" xfId="0" applyFont="1" applyFill="1" applyBorder="1" applyAlignment="1">
      <alignment horizontal="center" vertical="center" wrapText="1"/>
    </xf>
    <xf numFmtId="0" fontId="169" fillId="15" borderId="334" xfId="0" applyFont="1" applyFill="1" applyBorder="1" applyAlignment="1">
      <alignment horizontal="center" vertical="center" wrapText="1"/>
    </xf>
    <xf numFmtId="0" fontId="169" fillId="15" borderId="334" xfId="0" applyFont="1" applyFill="1" applyBorder="1" applyAlignment="1">
      <alignment horizontal="center" vertical="center"/>
    </xf>
    <xf numFmtId="0" fontId="169" fillId="15" borderId="335" xfId="0" applyFont="1" applyFill="1" applyBorder="1" applyAlignment="1">
      <alignment horizontal="center" vertical="center"/>
    </xf>
    <xf numFmtId="0" fontId="170" fillId="2" borderId="42" xfId="0" applyFont="1" applyFill="1" applyBorder="1" applyAlignment="1">
      <alignment vertical="center"/>
    </xf>
    <xf numFmtId="0" fontId="172" fillId="0" borderId="342" xfId="0" applyFont="1" applyBorder="1" applyAlignment="1" applyProtection="1">
      <alignment horizontal="center" vertical="center"/>
      <protection locked="0"/>
    </xf>
    <xf numFmtId="0" fontId="172" fillId="0" borderId="340" xfId="0" applyFont="1" applyBorder="1" applyAlignment="1" applyProtection="1">
      <alignment horizontal="center" vertical="center"/>
      <protection locked="0"/>
    </xf>
    <xf numFmtId="0" fontId="172" fillId="0" borderId="341" xfId="0" applyFont="1" applyBorder="1" applyAlignment="1" applyProtection="1">
      <alignment horizontal="center" vertical="center"/>
      <protection locked="0"/>
    </xf>
    <xf numFmtId="1" fontId="172" fillId="0" borderId="342" xfId="0" applyNumberFormat="1" applyFont="1" applyBorder="1" applyAlignment="1" applyProtection="1">
      <alignment horizontal="center" vertical="center" wrapText="1"/>
      <protection locked="0"/>
    </xf>
    <xf numFmtId="1" fontId="172" fillId="0" borderId="340" xfId="0" applyNumberFormat="1" applyFont="1" applyBorder="1" applyAlignment="1" applyProtection="1">
      <alignment horizontal="center" vertical="center" wrapText="1"/>
      <protection locked="0"/>
    </xf>
    <xf numFmtId="1" fontId="172" fillId="0" borderId="341" xfId="0" applyNumberFormat="1" applyFont="1" applyBorder="1" applyAlignment="1" applyProtection="1">
      <alignment horizontal="center" vertical="center" wrapText="1"/>
      <protection locked="0"/>
    </xf>
    <xf numFmtId="0" fontId="171" fillId="15" borderId="203" xfId="0" applyFont="1" applyFill="1" applyBorder="1" applyAlignment="1">
      <alignment horizontal="center" vertical="center"/>
    </xf>
    <xf numFmtId="0" fontId="171" fillId="15" borderId="42" xfId="0" applyFont="1" applyFill="1" applyBorder="1" applyAlignment="1">
      <alignment horizontal="center" vertical="center"/>
    </xf>
    <xf numFmtId="0" fontId="171" fillId="15" borderId="43" xfId="0" applyFont="1" applyFill="1" applyBorder="1" applyAlignment="1">
      <alignment horizontal="center" vertical="center"/>
    </xf>
    <xf numFmtId="0" fontId="171" fillId="15" borderId="333" xfId="0" applyFont="1" applyFill="1" applyBorder="1" applyAlignment="1">
      <alignment horizontal="center" vertical="center"/>
    </xf>
    <xf numFmtId="0" fontId="171" fillId="15" borderId="334" xfId="0" applyFont="1" applyFill="1" applyBorder="1" applyAlignment="1">
      <alignment horizontal="center" vertical="center"/>
    </xf>
    <xf numFmtId="0" fontId="171" fillId="15" borderId="335" xfId="0" applyFont="1" applyFill="1" applyBorder="1" applyAlignment="1">
      <alignment horizontal="center" vertical="center"/>
    </xf>
    <xf numFmtId="0" fontId="172" fillId="0" borderId="203" xfId="0" applyFont="1" applyBorder="1" applyAlignment="1" applyProtection="1">
      <alignment horizontal="center" vertical="center" wrapText="1"/>
      <protection locked="0"/>
    </xf>
    <xf numFmtId="0" fontId="172" fillId="0" borderId="42" xfId="0" applyFont="1" applyBorder="1" applyAlignment="1" applyProtection="1">
      <alignment horizontal="center" vertical="center" wrapText="1"/>
      <protection locked="0"/>
    </xf>
    <xf numFmtId="0" fontId="172" fillId="0" borderId="43" xfId="0" applyFont="1" applyBorder="1" applyAlignment="1" applyProtection="1">
      <alignment horizontal="center" vertical="center" wrapText="1"/>
      <protection locked="0"/>
    </xf>
    <xf numFmtId="0" fontId="172" fillId="0" borderId="333" xfId="0" applyFont="1" applyBorder="1" applyAlignment="1" applyProtection="1">
      <alignment horizontal="center" vertical="center" wrapText="1"/>
      <protection locked="0"/>
    </xf>
    <xf numFmtId="0" fontId="172" fillId="0" borderId="334" xfId="0" applyFont="1" applyBorder="1" applyAlignment="1" applyProtection="1">
      <alignment horizontal="center" vertical="center" wrapText="1"/>
      <protection locked="0"/>
    </xf>
    <xf numFmtId="0" fontId="172" fillId="0" borderId="335" xfId="0" applyFont="1" applyBorder="1" applyAlignment="1" applyProtection="1">
      <alignment horizontal="center" vertical="center" wrapText="1"/>
      <protection locked="0"/>
    </xf>
    <xf numFmtId="0" fontId="173" fillId="0" borderId="342" xfId="0" applyFont="1" applyBorder="1" applyAlignment="1" applyProtection="1">
      <alignment horizontal="left" vertical="center" wrapText="1"/>
      <protection locked="0"/>
    </xf>
    <xf numFmtId="0" fontId="173" fillId="0" borderId="340" xfId="0" applyFont="1" applyBorder="1" applyAlignment="1" applyProtection="1">
      <alignment horizontal="left" vertical="center" wrapText="1"/>
      <protection locked="0"/>
    </xf>
    <xf numFmtId="0" fontId="173" fillId="0" borderId="341" xfId="0" applyFont="1" applyBorder="1" applyAlignment="1" applyProtection="1">
      <alignment horizontal="left" vertical="center" wrapText="1"/>
      <protection locked="0"/>
    </xf>
    <xf numFmtId="0" fontId="171" fillId="15" borderId="333" xfId="0" applyFont="1" applyFill="1" applyBorder="1" applyAlignment="1">
      <alignment horizontal="center" vertical="center" wrapText="1"/>
    </xf>
    <xf numFmtId="0" fontId="171" fillId="15" borderId="334" xfId="0" applyFont="1" applyFill="1" applyBorder="1" applyAlignment="1">
      <alignment horizontal="center" vertical="center" wrapText="1"/>
    </xf>
    <xf numFmtId="0" fontId="171" fillId="15" borderId="335" xfId="0" applyFont="1" applyFill="1" applyBorder="1" applyAlignment="1">
      <alignment horizontal="center" vertical="center" wrapText="1"/>
    </xf>
    <xf numFmtId="0" fontId="172" fillId="0" borderId="342" xfId="0" applyFont="1" applyBorder="1" applyAlignment="1" applyProtection="1">
      <alignment horizontal="center" vertical="center" wrapText="1"/>
      <protection locked="0"/>
    </xf>
    <xf numFmtId="0" fontId="172" fillId="0" borderId="340" xfId="0" applyFont="1" applyBorder="1" applyAlignment="1" applyProtection="1">
      <alignment horizontal="center" vertical="center" wrapText="1"/>
      <protection locked="0"/>
    </xf>
    <xf numFmtId="0" fontId="172" fillId="0" borderId="341" xfId="0" applyFont="1" applyBorder="1" applyAlignment="1" applyProtection="1">
      <alignment horizontal="center" vertical="center" wrapText="1"/>
      <protection locked="0"/>
    </xf>
    <xf numFmtId="0" fontId="170" fillId="2" borderId="42" xfId="0" applyFont="1" applyFill="1" applyBorder="1" applyAlignment="1">
      <alignment horizontal="center"/>
    </xf>
    <xf numFmtId="0" fontId="171" fillId="15" borderId="555" xfId="0" applyFont="1" applyFill="1" applyBorder="1" applyAlignment="1">
      <alignment horizontal="center" vertical="center"/>
    </xf>
    <xf numFmtId="0" fontId="171" fillId="15" borderId="3" xfId="0" applyFont="1" applyFill="1" applyBorder="1" applyAlignment="1">
      <alignment horizontal="center" vertical="center"/>
    </xf>
    <xf numFmtId="0" fontId="174" fillId="0" borderId="8" xfId="0" applyFont="1" applyBorder="1" applyAlignment="1">
      <alignment horizontal="center" vertical="center" wrapText="1"/>
    </xf>
    <xf numFmtId="0" fontId="174" fillId="0" borderId="376" xfId="0" applyFont="1" applyBorder="1" applyAlignment="1">
      <alignment horizontal="center" vertical="center" wrapText="1"/>
    </xf>
    <xf numFmtId="0" fontId="174" fillId="0" borderId="377" xfId="0" applyFont="1" applyBorder="1" applyAlignment="1">
      <alignment horizontal="center" vertical="center" wrapText="1"/>
    </xf>
    <xf numFmtId="0" fontId="174" fillId="0" borderId="12" xfId="0" applyFont="1" applyBorder="1" applyAlignment="1">
      <alignment horizontal="left" vertical="center" wrapText="1"/>
    </xf>
    <xf numFmtId="0" fontId="174" fillId="0" borderId="376" xfId="0" applyFont="1" applyBorder="1" applyAlignment="1">
      <alignment horizontal="left" vertical="center" wrapText="1"/>
    </xf>
    <xf numFmtId="0" fontId="174" fillId="0" borderId="377" xfId="0" applyFont="1" applyBorder="1" applyAlignment="1">
      <alignment horizontal="left" vertical="center" wrapText="1"/>
    </xf>
    <xf numFmtId="167" fontId="0" fillId="0" borderId="579" xfId="1" applyNumberFormat="1" applyFont="1" applyFill="1" applyBorder="1" applyAlignment="1"/>
    <xf numFmtId="167" fontId="0" fillId="0" borderId="62" xfId="1" applyNumberFormat="1" applyFont="1" applyFill="1" applyBorder="1" applyAlignment="1"/>
    <xf numFmtId="167" fontId="0" fillId="0" borderId="577" xfId="1" applyNumberFormat="1" applyFont="1" applyFill="1" applyBorder="1" applyAlignment="1"/>
    <xf numFmtId="0" fontId="0" fillId="10" borderId="571" xfId="0" applyFill="1" applyBorder="1" applyAlignment="1">
      <alignment horizontal="center"/>
    </xf>
    <xf numFmtId="0" fontId="0" fillId="10" borderId="572" xfId="0" applyFill="1" applyBorder="1" applyAlignment="1">
      <alignment horizontal="center"/>
    </xf>
    <xf numFmtId="0" fontId="0" fillId="10" borderId="573" xfId="0" applyFill="1" applyBorder="1" applyAlignment="1">
      <alignment horizontal="center"/>
    </xf>
    <xf numFmtId="167" fontId="0" fillId="0" borderId="580" xfId="1" applyNumberFormat="1" applyFont="1" applyFill="1" applyBorder="1" applyAlignment="1"/>
    <xf numFmtId="167" fontId="0" fillId="0" borderId="37" xfId="1" applyNumberFormat="1" applyFont="1" applyFill="1" applyBorder="1" applyAlignment="1"/>
    <xf numFmtId="167" fontId="0" fillId="0" borderId="581" xfId="1" applyNumberFormat="1" applyFont="1" applyFill="1" applyBorder="1" applyAlignment="1"/>
    <xf numFmtId="0" fontId="19" fillId="15" borderId="75" xfId="0" applyFont="1" applyFill="1" applyBorder="1" applyAlignment="1">
      <alignment horizontal="center"/>
    </xf>
    <xf numFmtId="0" fontId="19" fillId="15" borderId="570" xfId="0" applyFont="1" applyFill="1" applyBorder="1" applyAlignment="1">
      <alignment horizontal="center"/>
    </xf>
    <xf numFmtId="0" fontId="19" fillId="15" borderId="76" xfId="0" applyFont="1" applyFill="1" applyBorder="1" applyAlignment="1">
      <alignment horizontal="center"/>
    </xf>
    <xf numFmtId="167" fontId="32" fillId="15" borderId="582" xfId="1" applyNumberFormat="1" applyFont="1" applyFill="1" applyBorder="1" applyAlignment="1">
      <alignment horizontal="center"/>
    </xf>
    <xf numFmtId="167" fontId="32" fillId="15" borderId="570" xfId="1" applyNumberFormat="1" applyFont="1" applyFill="1" applyBorder="1" applyAlignment="1">
      <alignment horizontal="center"/>
    </xf>
    <xf numFmtId="167" fontId="32" fillId="15" borderId="583" xfId="1" applyNumberFormat="1" applyFont="1" applyFill="1" applyBorder="1" applyAlignment="1">
      <alignment horizontal="center"/>
    </xf>
    <xf numFmtId="0" fontId="0" fillId="10" borderId="69" xfId="0" applyFill="1" applyBorder="1" applyAlignment="1">
      <alignment horizontal="center"/>
    </xf>
    <xf numFmtId="0" fontId="0" fillId="10" borderId="53" xfId="0" applyFill="1" applyBorder="1" applyAlignment="1">
      <alignment horizontal="center"/>
    </xf>
    <xf numFmtId="0" fontId="0" fillId="10" borderId="569" xfId="0" applyFill="1" applyBorder="1" applyAlignment="1">
      <alignment horizontal="center"/>
    </xf>
    <xf numFmtId="167" fontId="0" fillId="0" borderId="39" xfId="1" applyNumberFormat="1" applyFont="1" applyFill="1" applyBorder="1" applyAlignment="1"/>
    <xf numFmtId="167" fontId="0" fillId="0" borderId="0" xfId="1" applyNumberFormat="1" applyFont="1" applyFill="1" applyBorder="1" applyAlignment="1"/>
    <xf numFmtId="167" fontId="0" fillId="0" borderId="15" xfId="1" applyNumberFormat="1" applyFont="1" applyFill="1" applyBorder="1" applyAlignment="1"/>
    <xf numFmtId="0" fontId="19" fillId="15" borderId="51" xfId="0" applyFont="1" applyFill="1" applyBorder="1" applyAlignment="1">
      <alignment horizontal="center" vertical="center" wrapText="1"/>
    </xf>
    <xf numFmtId="0" fontId="19" fillId="15" borderId="563" xfId="0" applyFont="1" applyFill="1" applyBorder="1" applyAlignment="1">
      <alignment horizontal="center" vertical="center" wrapText="1"/>
    </xf>
    <xf numFmtId="0" fontId="18" fillId="15" borderId="52" xfId="0" applyFont="1" applyFill="1" applyBorder="1" applyAlignment="1">
      <alignment horizontal="center" vertical="center"/>
    </xf>
    <xf numFmtId="0" fontId="18" fillId="15" borderId="53" xfId="0" applyFont="1" applyFill="1" applyBorder="1" applyAlignment="1">
      <alignment horizontal="center" vertical="center"/>
    </xf>
    <xf numFmtId="0" fontId="18" fillId="15" borderId="73" xfId="0" applyFont="1" applyFill="1" applyBorder="1" applyAlignment="1">
      <alignment horizontal="center" vertical="center"/>
    </xf>
    <xf numFmtId="0" fontId="18" fillId="15" borderId="122" xfId="0" applyFont="1" applyFill="1" applyBorder="1" applyAlignment="1">
      <alignment horizontal="center" vertical="center"/>
    </xf>
    <xf numFmtId="0" fontId="18" fillId="15" borderId="65" xfId="0" applyFont="1" applyFill="1" applyBorder="1" applyAlignment="1">
      <alignment horizontal="center" vertical="center"/>
    </xf>
    <xf numFmtId="0" fontId="18" fillId="15" borderId="106" xfId="0" applyFont="1" applyFill="1" applyBorder="1" applyAlignment="1">
      <alignment horizontal="center" vertical="center"/>
    </xf>
    <xf numFmtId="0" fontId="33" fillId="15" borderId="80" xfId="0" applyFont="1" applyFill="1" applyBorder="1" applyAlignment="1">
      <alignment horizontal="center" vertical="center"/>
    </xf>
    <xf numFmtId="0" fontId="33" fillId="15" borderId="62" xfId="0" applyFont="1" applyFill="1" applyBorder="1" applyAlignment="1">
      <alignment horizontal="center" vertical="center"/>
    </xf>
    <xf numFmtId="0" fontId="33" fillId="15" borderId="63" xfId="0" applyFont="1" applyFill="1" applyBorder="1" applyAlignment="1">
      <alignment horizontal="center" vertical="center"/>
    </xf>
    <xf numFmtId="0" fontId="33" fillId="15" borderId="77" xfId="0" applyFont="1" applyFill="1" applyBorder="1" applyAlignment="1">
      <alignment horizontal="center" vertical="center"/>
    </xf>
    <xf numFmtId="0" fontId="33" fillId="15" borderId="79" xfId="0" applyFont="1" applyFill="1" applyBorder="1" applyAlignment="1">
      <alignment horizontal="center" vertical="center"/>
    </xf>
    <xf numFmtId="0" fontId="33" fillId="15" borderId="78" xfId="0" applyFont="1" applyFill="1" applyBorder="1" applyAlignment="1">
      <alignment horizontal="center" vertical="center"/>
    </xf>
    <xf numFmtId="0" fontId="19" fillId="15" borderId="51" xfId="0" applyFont="1" applyFill="1" applyBorder="1" applyAlignment="1">
      <alignment horizontal="center" vertical="center"/>
    </xf>
    <xf numFmtId="0" fontId="19" fillId="15" borderId="563" xfId="0" applyFont="1" applyFill="1" applyBorder="1" applyAlignment="1">
      <alignment horizontal="center" vertical="center"/>
    </xf>
    <xf numFmtId="0" fontId="19" fillId="15" borderId="108" xfId="0" applyFont="1" applyFill="1" applyBorder="1" applyAlignment="1">
      <alignment horizontal="center" vertical="center" wrapText="1"/>
    </xf>
    <xf numFmtId="0" fontId="19" fillId="15" borderId="564" xfId="0" applyFont="1" applyFill="1" applyBorder="1" applyAlignment="1">
      <alignment horizontal="center" vertical="center" wrapText="1"/>
    </xf>
    <xf numFmtId="0" fontId="19" fillId="15" borderId="61" xfId="0" applyFont="1" applyFill="1" applyBorder="1" applyAlignment="1">
      <alignment horizontal="center" vertical="center" wrapText="1"/>
    </xf>
    <xf numFmtId="0" fontId="19" fillId="15" borderId="62" xfId="0" applyFont="1" applyFill="1" applyBorder="1" applyAlignment="1">
      <alignment horizontal="center" vertical="center" wrapText="1"/>
    </xf>
    <xf numFmtId="0" fontId="19" fillId="15" borderId="577" xfId="0" applyFont="1" applyFill="1" applyBorder="1" applyAlignment="1">
      <alignment horizontal="center" vertical="center" wrapText="1"/>
    </xf>
    <xf numFmtId="0" fontId="19" fillId="15" borderId="83" xfId="0" applyFont="1" applyFill="1" applyBorder="1" applyAlignment="1">
      <alignment horizontal="center" vertical="center" wrapText="1"/>
    </xf>
    <xf numFmtId="0" fontId="19" fillId="15" borderId="79" xfId="0" applyFont="1" applyFill="1" applyBorder="1" applyAlignment="1">
      <alignment horizontal="center" vertical="center" wrapText="1"/>
    </xf>
    <xf numFmtId="0" fontId="19" fillId="15" borderId="578" xfId="0" applyFont="1" applyFill="1" applyBorder="1" applyAlignment="1">
      <alignment horizontal="center" vertical="center" wrapText="1"/>
    </xf>
    <xf numFmtId="0" fontId="34" fillId="15" borderId="80" xfId="0" applyFont="1" applyFill="1" applyBorder="1" applyAlignment="1">
      <alignment horizontal="center"/>
    </xf>
    <xf numFmtId="0" fontId="34" fillId="15" borderId="62" xfId="0" applyFont="1" applyFill="1" applyBorder="1" applyAlignment="1">
      <alignment horizontal="center"/>
    </xf>
    <xf numFmtId="0" fontId="34" fillId="15" borderId="565" xfId="0" applyFont="1" applyFill="1" applyBorder="1" applyAlignment="1">
      <alignment horizontal="center"/>
    </xf>
    <xf numFmtId="0" fontId="34" fillId="15" borderId="97" xfId="0" applyFont="1" applyFill="1" applyBorder="1" applyAlignment="1">
      <alignment horizontal="center"/>
    </xf>
    <xf numFmtId="0" fontId="34" fillId="15" borderId="0" xfId="0" applyFont="1" applyFill="1" applyAlignment="1">
      <alignment horizontal="center"/>
    </xf>
    <xf numFmtId="0" fontId="34" fillId="15" borderId="566" xfId="0" applyFont="1" applyFill="1" applyBorder="1" applyAlignment="1">
      <alignment horizontal="center"/>
    </xf>
    <xf numFmtId="0" fontId="34" fillId="15" borderId="48" xfId="0" applyFont="1" applyFill="1" applyBorder="1" applyAlignment="1">
      <alignment horizontal="center"/>
    </xf>
    <xf numFmtId="0" fontId="34" fillId="15" borderId="123" xfId="0" applyFont="1" applyFill="1" applyBorder="1" applyAlignment="1">
      <alignment horizontal="center"/>
    </xf>
    <xf numFmtId="0" fontId="34" fillId="15" borderId="567" xfId="0" applyFont="1" applyFill="1" applyBorder="1" applyAlignment="1">
      <alignment horizontal="center"/>
    </xf>
    <xf numFmtId="0" fontId="19" fillId="15" borderId="93" xfId="0" applyFont="1" applyFill="1" applyBorder="1" applyAlignment="1">
      <alignment horizontal="center" vertical="center"/>
    </xf>
    <xf numFmtId="0" fontId="19" fillId="11" borderId="51" xfId="0" applyFont="1" applyFill="1" applyBorder="1" applyAlignment="1">
      <alignment horizontal="center" vertical="center" wrapText="1"/>
    </xf>
    <xf numFmtId="0" fontId="19" fillId="11" borderId="93" xfId="0" applyFont="1" applyFill="1" applyBorder="1" applyAlignment="1">
      <alignment horizontal="center" vertical="center" wrapText="1"/>
    </xf>
    <xf numFmtId="0" fontId="19" fillId="11" borderId="563" xfId="0" applyFont="1" applyFill="1" applyBorder="1" applyAlignment="1">
      <alignment horizontal="center" vertical="center" wrapText="1"/>
    </xf>
    <xf numFmtId="0" fontId="19" fillId="16" borderId="51" xfId="0" applyFont="1" applyFill="1" applyBorder="1" applyAlignment="1">
      <alignment horizontal="center" vertical="center" wrapText="1"/>
    </xf>
    <xf numFmtId="0" fontId="19" fillId="16" borderId="93" xfId="0" applyFont="1" applyFill="1" applyBorder="1" applyAlignment="1">
      <alignment horizontal="center" vertical="center" wrapText="1"/>
    </xf>
    <xf numFmtId="0" fontId="19" fillId="16" borderId="563" xfId="0" applyFont="1" applyFill="1" applyBorder="1" applyAlignment="1">
      <alignment horizontal="center" vertical="center" wrapText="1"/>
    </xf>
    <xf numFmtId="0" fontId="20" fillId="15" borderId="51" xfId="0" applyFont="1" applyFill="1" applyBorder="1" applyAlignment="1">
      <alignment horizontal="center" vertical="center" wrapText="1"/>
    </xf>
    <xf numFmtId="0" fontId="20" fillId="15" borderId="563" xfId="0" applyFont="1" applyFill="1" applyBorder="1" applyAlignment="1">
      <alignment horizontal="center" vertical="center" wrapText="1"/>
    </xf>
    <xf numFmtId="0" fontId="38" fillId="15" borderId="0" xfId="0" applyFont="1" applyFill="1" applyAlignment="1">
      <alignment horizontal="center" vertical="center"/>
    </xf>
    <xf numFmtId="0" fontId="38" fillId="15" borderId="15" xfId="0" applyFont="1" applyFill="1" applyBorder="1" applyAlignment="1">
      <alignment horizontal="center" vertical="center"/>
    </xf>
    <xf numFmtId="0" fontId="38" fillId="15" borderId="123" xfId="0" applyFont="1" applyFill="1" applyBorder="1" applyAlignment="1">
      <alignment horizontal="center" vertical="center"/>
    </xf>
    <xf numFmtId="0" fontId="38" fillId="15" borderId="49" xfId="0" applyFont="1" applyFill="1" applyBorder="1" applyAlignment="1">
      <alignment horizontal="center" vertical="center"/>
    </xf>
    <xf numFmtId="0" fontId="25" fillId="15" borderId="450" xfId="0" applyFont="1" applyFill="1" applyBorder="1" applyAlignment="1">
      <alignment horizontal="center" vertical="center"/>
    </xf>
    <xf numFmtId="0" fontId="31" fillId="0" borderId="588" xfId="0" applyFont="1" applyBorder="1" applyAlignment="1">
      <alignment horizontal="left" vertical="center"/>
    </xf>
    <xf numFmtId="0" fontId="31" fillId="0" borderId="589" xfId="0" applyFont="1" applyBorder="1" applyAlignment="1">
      <alignment horizontal="left" vertical="center"/>
    </xf>
    <xf numFmtId="0" fontId="31" fillId="0" borderId="31" xfId="0" applyFont="1" applyBorder="1" applyAlignment="1">
      <alignment horizontal="left" vertical="center"/>
    </xf>
    <xf numFmtId="0" fontId="31" fillId="0" borderId="28" xfId="0" applyFont="1" applyBorder="1" applyAlignment="1">
      <alignment horizontal="left" vertical="center"/>
    </xf>
    <xf numFmtId="0" fontId="25" fillId="16" borderId="91" xfId="0" applyFont="1" applyFill="1" applyBorder="1" applyAlignment="1">
      <alignment horizontal="center" vertical="center"/>
    </xf>
    <xf numFmtId="0" fontId="25" fillId="16" borderId="16" xfId="0" applyFont="1" applyFill="1" applyBorder="1" applyAlignment="1">
      <alignment horizontal="center" vertical="center"/>
    </xf>
    <xf numFmtId="0" fontId="31" fillId="8" borderId="13" xfId="0" applyFont="1" applyFill="1" applyBorder="1" applyAlignment="1">
      <alignment horizontal="left" vertical="center"/>
    </xf>
    <xf numFmtId="0" fontId="31" fillId="8" borderId="590" xfId="0" applyFont="1" applyFill="1" applyBorder="1" applyAlignment="1">
      <alignment horizontal="left" vertical="center"/>
    </xf>
    <xf numFmtId="0" fontId="31" fillId="0" borderId="13" xfId="0" applyFont="1" applyBorder="1" applyAlignment="1">
      <alignment horizontal="left" vertical="center"/>
    </xf>
    <xf numFmtId="0" fontId="31" fillId="0" borderId="590" xfId="0" applyFont="1" applyBorder="1" applyAlignment="1">
      <alignment horizontal="left" vertical="center"/>
    </xf>
    <xf numFmtId="0" fontId="26" fillId="0" borderId="75" xfId="0" applyFont="1" applyBorder="1" applyAlignment="1">
      <alignment horizontal="left" vertical="center"/>
    </xf>
    <xf numFmtId="0" fontId="26" fillId="0" borderId="76" xfId="0" applyFont="1" applyBorder="1" applyAlignment="1">
      <alignment horizontal="left" vertical="center"/>
    </xf>
    <xf numFmtId="0" fontId="25" fillId="16" borderId="67" xfId="0" applyFont="1" applyFill="1" applyBorder="1" applyAlignment="1">
      <alignment horizontal="center" vertical="center"/>
    </xf>
    <xf numFmtId="37" fontId="30" fillId="2" borderId="57" xfId="1" applyNumberFormat="1" applyFont="1" applyFill="1" applyBorder="1" applyAlignment="1" applyProtection="1">
      <alignment horizontal="center" vertical="center"/>
      <protection locked="0"/>
    </xf>
    <xf numFmtId="37" fontId="30" fillId="2" borderId="58" xfId="1" applyNumberFormat="1" applyFont="1" applyFill="1" applyBorder="1" applyAlignment="1" applyProtection="1">
      <alignment horizontal="center" vertical="center"/>
      <protection locked="0"/>
    </xf>
    <xf numFmtId="37" fontId="30" fillId="2" borderId="123" xfId="1" applyNumberFormat="1" applyFont="1" applyFill="1" applyBorder="1" applyAlignment="1" applyProtection="1">
      <alignment horizontal="center" vertical="center"/>
      <protection locked="0"/>
    </xf>
    <xf numFmtId="37" fontId="30" fillId="2" borderId="49" xfId="1" applyNumberFormat="1" applyFont="1" applyFill="1" applyBorder="1" applyAlignment="1" applyProtection="1">
      <alignment horizontal="center" vertical="center"/>
      <protection locked="0"/>
    </xf>
    <xf numFmtId="10" fontId="39" fillId="2" borderId="14" xfId="2" applyNumberFormat="1" applyFont="1" applyFill="1" applyBorder="1" applyAlignment="1">
      <alignment horizontal="center" vertical="center"/>
    </xf>
    <xf numFmtId="10" fontId="39" fillId="2" borderId="110" xfId="2" applyNumberFormat="1" applyFont="1" applyFill="1" applyBorder="1" applyAlignment="1">
      <alignment horizontal="center" vertical="center"/>
    </xf>
    <xf numFmtId="37" fontId="30" fillId="2" borderId="68" xfId="1" applyNumberFormat="1" applyFont="1" applyFill="1" applyBorder="1" applyAlignment="1" applyProtection="1">
      <alignment horizontal="center" vertical="center"/>
      <protection locked="0"/>
    </xf>
    <xf numFmtId="37" fontId="30" fillId="2" borderId="14" xfId="1" applyNumberFormat="1" applyFont="1" applyFill="1" applyBorder="1" applyAlignment="1" applyProtection="1">
      <alignment horizontal="center" vertical="center"/>
      <protection locked="0"/>
    </xf>
    <xf numFmtId="0" fontId="28" fillId="15" borderId="80" xfId="0" applyFont="1" applyFill="1" applyBorder="1" applyAlignment="1">
      <alignment horizontal="center" vertical="center" wrapText="1"/>
    </xf>
    <xf numFmtId="0" fontId="28" fillId="15" borderId="63" xfId="0" applyFont="1" applyFill="1" applyBorder="1" applyAlignment="1">
      <alignment horizontal="center" vertical="center" wrapText="1"/>
    </xf>
    <xf numFmtId="38" fontId="29" fillId="2" borderId="109" xfId="0" applyNumberFormat="1" applyFont="1" applyFill="1" applyBorder="1" applyAlignment="1" applyProtection="1">
      <alignment horizontal="center" vertical="center"/>
      <protection locked="0"/>
    </xf>
    <xf numFmtId="38" fontId="29" fillId="2" borderId="110" xfId="0" applyNumberFormat="1" applyFont="1" applyFill="1" applyBorder="1" applyAlignment="1" applyProtection="1">
      <alignment horizontal="center" vertical="center"/>
      <protection locked="0"/>
    </xf>
    <xf numFmtId="0" fontId="20" fillId="15" borderId="97" xfId="0" applyFont="1" applyFill="1" applyBorder="1" applyAlignment="1">
      <alignment horizontal="center" vertical="center" wrapText="1"/>
    </xf>
    <xf numFmtId="167" fontId="39" fillId="2" borderId="47" xfId="0" applyNumberFormat="1" applyFont="1" applyFill="1" applyBorder="1" applyAlignment="1">
      <alignment horizontal="center" vertical="center"/>
    </xf>
    <xf numFmtId="167" fontId="39" fillId="2" borderId="14" xfId="0" applyNumberFormat="1" applyFont="1" applyFill="1" applyBorder="1" applyAlignment="1">
      <alignment horizontal="center" vertical="center"/>
    </xf>
    <xf numFmtId="0" fontId="38" fillId="15" borderId="56" xfId="0" applyFont="1" applyFill="1" applyBorder="1" applyAlignment="1">
      <alignment horizontal="center" vertical="center" wrapText="1"/>
    </xf>
    <xf numFmtId="0" fontId="38" fillId="15" borderId="48" xfId="0" applyFont="1" applyFill="1" applyBorder="1" applyAlignment="1">
      <alignment horizontal="center" vertical="center" wrapText="1"/>
    </xf>
    <xf numFmtId="37" fontId="30" fillId="2" borderId="74" xfId="1" applyNumberFormat="1" applyFont="1" applyFill="1" applyBorder="1" applyAlignment="1" applyProtection="1">
      <alignment horizontal="center" vertical="center"/>
      <protection locked="0"/>
    </xf>
    <xf numFmtId="37" fontId="30" fillId="2" borderId="47" xfId="1" applyNumberFormat="1" applyFont="1" applyFill="1" applyBorder="1" applyAlignment="1" applyProtection="1">
      <alignment horizontal="center" vertical="center"/>
      <protection locked="0"/>
    </xf>
    <xf numFmtId="0" fontId="28" fillId="15" borderId="56" xfId="0" applyFont="1" applyFill="1" applyBorder="1" applyAlignment="1">
      <alignment horizontal="center" vertical="center" wrapText="1"/>
    </xf>
    <xf numFmtId="0" fontId="28" fillId="15" borderId="57" xfId="0" applyFont="1" applyFill="1" applyBorder="1" applyAlignment="1">
      <alignment horizontal="center" vertical="center" wrapText="1"/>
    </xf>
    <xf numFmtId="0" fontId="28" fillId="15" borderId="0" xfId="0" applyFont="1" applyFill="1" applyAlignment="1">
      <alignment horizontal="center" vertical="center" wrapText="1"/>
    </xf>
    <xf numFmtId="0" fontId="7" fillId="0" borderId="412" xfId="0" applyFont="1" applyBorder="1" applyAlignment="1">
      <alignment horizontal="center"/>
    </xf>
    <xf numFmtId="0" fontId="7" fillId="0" borderId="413" xfId="0" applyFont="1" applyBorder="1" applyAlignment="1">
      <alignment horizontal="center"/>
    </xf>
    <xf numFmtId="0" fontId="7" fillId="0" borderId="414" xfId="0" applyFont="1" applyBorder="1" applyAlignment="1">
      <alignment horizontal="center"/>
    </xf>
    <xf numFmtId="0" fontId="7" fillId="0" borderId="415" xfId="0" applyFont="1" applyBorder="1" applyAlignment="1">
      <alignment horizontal="center"/>
    </xf>
    <xf numFmtId="0" fontId="7" fillId="0" borderId="416" xfId="0" applyFont="1" applyBorder="1" applyAlignment="1">
      <alignment horizontal="center"/>
    </xf>
    <xf numFmtId="0" fontId="7" fillId="0" borderId="417" xfId="0" applyFont="1" applyBorder="1" applyAlignment="1">
      <alignment horizontal="center"/>
    </xf>
    <xf numFmtId="37" fontId="30" fillId="2" borderId="44" xfId="1" applyNumberFormat="1" applyFont="1" applyFill="1" applyBorder="1" applyAlignment="1" applyProtection="1">
      <alignment horizontal="center" vertical="center"/>
      <protection locked="0"/>
    </xf>
    <xf numFmtId="0" fontId="7" fillId="0" borderId="441" xfId="0" applyFont="1" applyBorder="1" applyAlignment="1">
      <alignment horizontal="center"/>
    </xf>
    <xf numFmtId="0" fontId="7" fillId="0" borderId="418" xfId="0" applyFont="1" applyBorder="1" applyAlignment="1">
      <alignment horizontal="center"/>
    </xf>
    <xf numFmtId="37" fontId="49" fillId="2" borderId="68" xfId="1" applyNumberFormat="1" applyFont="1" applyFill="1" applyBorder="1" applyAlignment="1" applyProtection="1">
      <alignment horizontal="center" vertical="center"/>
      <protection locked="0"/>
    </xf>
    <xf numFmtId="37" fontId="49" fillId="2" borderId="14" xfId="1" applyNumberFormat="1" applyFont="1" applyFill="1" applyBorder="1" applyAlignment="1" applyProtection="1">
      <alignment horizontal="center" vertical="center"/>
      <protection locked="0"/>
    </xf>
    <xf numFmtId="39" fontId="30" fillId="0" borderId="74" xfId="1" applyNumberFormat="1" applyFont="1" applyFill="1" applyBorder="1" applyAlignment="1" applyProtection="1">
      <alignment horizontal="center" vertical="center"/>
      <protection locked="0"/>
    </xf>
    <xf numFmtId="39" fontId="30" fillId="0" borderId="44" xfId="1" applyNumberFormat="1" applyFont="1" applyFill="1" applyBorder="1" applyAlignment="1" applyProtection="1">
      <alignment horizontal="center" vertical="center"/>
      <protection locked="0"/>
    </xf>
    <xf numFmtId="38" fontId="29" fillId="0" borderId="109" xfId="0" applyNumberFormat="1" applyFont="1" applyBorder="1" applyAlignment="1" applyProtection="1">
      <alignment horizontal="center" vertical="center"/>
      <protection locked="0"/>
    </xf>
    <xf numFmtId="38" fontId="29" fillId="0" borderId="111" xfId="0" applyNumberFormat="1" applyFont="1" applyBorder="1" applyAlignment="1" applyProtection="1">
      <alignment horizontal="center" vertical="center"/>
      <protection locked="0"/>
    </xf>
    <xf numFmtId="37" fontId="30" fillId="0" borderId="68" xfId="1" applyNumberFormat="1" applyFont="1" applyFill="1" applyBorder="1" applyAlignment="1" applyProtection="1">
      <alignment horizontal="center" vertical="center"/>
      <protection locked="0"/>
    </xf>
    <xf numFmtId="37" fontId="30" fillId="0" borderId="14" xfId="1" applyNumberFormat="1" applyFont="1" applyFill="1" applyBorder="1" applyAlignment="1" applyProtection="1">
      <alignment horizontal="center" vertical="center"/>
      <protection locked="0"/>
    </xf>
    <xf numFmtId="0" fontId="0" fillId="0" borderId="544" xfId="0" applyBorder="1" applyAlignment="1">
      <alignment horizontal="center" vertical="center"/>
    </xf>
    <xf numFmtId="0" fontId="0" fillId="0" borderId="545" xfId="0" applyBorder="1" applyAlignment="1">
      <alignment horizontal="center" vertical="center"/>
    </xf>
    <xf numFmtId="9" fontId="30" fillId="0" borderId="68" xfId="2" applyFont="1" applyFill="1" applyBorder="1" applyAlignment="1" applyProtection="1">
      <alignment horizontal="center" vertical="center"/>
      <protection locked="0"/>
    </xf>
    <xf numFmtId="9" fontId="30" fillId="0" borderId="14" xfId="2" applyFont="1" applyFill="1" applyBorder="1" applyAlignment="1" applyProtection="1">
      <alignment horizontal="center" vertical="center"/>
      <protection locked="0"/>
    </xf>
    <xf numFmtId="0" fontId="0" fillId="0" borderId="541" xfId="0" applyBorder="1" applyAlignment="1">
      <alignment horizontal="center" vertical="center"/>
    </xf>
    <xf numFmtId="0" fontId="0" fillId="0" borderId="542" xfId="0" applyBorder="1" applyAlignment="1">
      <alignment horizontal="center" vertical="center"/>
    </xf>
    <xf numFmtId="0" fontId="0" fillId="0" borderId="550" xfId="0" applyBorder="1" applyAlignment="1">
      <alignment horizontal="center" vertical="center"/>
    </xf>
    <xf numFmtId="0" fontId="0" fillId="0" borderId="551" xfId="0" applyBorder="1" applyAlignment="1">
      <alignment horizontal="center" vertical="center"/>
    </xf>
    <xf numFmtId="0" fontId="27" fillId="15" borderId="0" xfId="0" applyFont="1" applyFill="1" applyAlignment="1">
      <alignment horizontal="center" vertical="center"/>
    </xf>
    <xf numFmtId="0" fontId="27" fillId="13" borderId="0" xfId="0" applyFont="1" applyFill="1" applyAlignment="1">
      <alignment horizontal="center" vertical="center"/>
    </xf>
    <xf numFmtId="0" fontId="27" fillId="13" borderId="15" xfId="0" applyFont="1" applyFill="1" applyBorder="1" applyAlignment="1">
      <alignment horizontal="center" vertical="center"/>
    </xf>
    <xf numFmtId="0" fontId="27" fillId="13" borderId="97" xfId="0" applyFont="1" applyFill="1" applyBorder="1" applyAlignment="1">
      <alignment horizontal="center" vertical="center"/>
    </xf>
    <xf numFmtId="37" fontId="30" fillId="0" borderId="74" xfId="1" applyNumberFormat="1" applyFont="1" applyFill="1" applyBorder="1" applyAlignment="1" applyProtection="1">
      <alignment horizontal="center" vertical="center"/>
      <protection locked="0"/>
    </xf>
    <xf numFmtId="37" fontId="30" fillId="0" borderId="47" xfId="1" applyNumberFormat="1" applyFont="1" applyFill="1" applyBorder="1" applyAlignment="1" applyProtection="1">
      <alignment horizontal="center" vertical="center"/>
      <protection locked="0"/>
    </xf>
    <xf numFmtId="9" fontId="30" fillId="0" borderId="74" xfId="2" applyFont="1" applyFill="1" applyBorder="1" applyAlignment="1" applyProtection="1">
      <alignment horizontal="center" vertical="center"/>
      <protection locked="0"/>
    </xf>
    <xf numFmtId="9" fontId="30" fillId="0" borderId="47" xfId="2" applyFont="1" applyFill="1" applyBorder="1" applyAlignment="1" applyProtection="1">
      <alignment horizontal="center" vertical="center"/>
      <protection locked="0"/>
    </xf>
    <xf numFmtId="0" fontId="20" fillId="15" borderId="56" xfId="0" applyFont="1" applyFill="1" applyBorder="1" applyAlignment="1">
      <alignment horizontal="center" vertical="center" wrapText="1"/>
    </xf>
    <xf numFmtId="0" fontId="20" fillId="15" borderId="77" xfId="0" applyFont="1" applyFill="1" applyBorder="1" applyAlignment="1">
      <alignment horizontal="center" vertical="center" wrapText="1"/>
    </xf>
    <xf numFmtId="38" fontId="29" fillId="0" borderId="110" xfId="0" applyNumberFormat="1" applyFont="1" applyBorder="1" applyAlignment="1" applyProtection="1">
      <alignment horizontal="center" vertical="center"/>
      <protection locked="0"/>
    </xf>
    <xf numFmtId="190" fontId="30" fillId="0" borderId="68" xfId="1" applyNumberFormat="1" applyFont="1" applyFill="1" applyBorder="1" applyAlignment="1" applyProtection="1">
      <alignment horizontal="center" vertical="center"/>
    </xf>
    <xf numFmtId="190" fontId="30" fillId="0" borderId="14" xfId="1" applyNumberFormat="1" applyFont="1" applyFill="1" applyBorder="1" applyAlignment="1" applyProtection="1">
      <alignment horizontal="center" vertical="center"/>
    </xf>
    <xf numFmtId="10" fontId="30" fillId="2" borderId="109" xfId="2" applyNumberFormat="1" applyFont="1" applyFill="1" applyBorder="1" applyAlignment="1" applyProtection="1">
      <alignment horizontal="center" vertical="center"/>
    </xf>
    <xf numFmtId="10" fontId="30" fillId="2" borderId="110" xfId="2" applyNumberFormat="1" applyFont="1" applyFill="1" applyBorder="1" applyAlignment="1" applyProtection="1">
      <alignment horizontal="center" vertical="center"/>
    </xf>
    <xf numFmtId="0" fontId="0" fillId="19" borderId="338" xfId="0" applyFill="1" applyBorder="1" applyAlignment="1">
      <alignment horizontal="center" vertical="center"/>
    </xf>
    <xf numFmtId="0" fontId="0" fillId="19" borderId="401" xfId="0" applyFill="1" applyBorder="1" applyAlignment="1">
      <alignment horizontal="center" vertical="center"/>
    </xf>
    <xf numFmtId="0" fontId="53" fillId="15" borderId="97" xfId="0" applyFont="1" applyFill="1" applyBorder="1" applyAlignment="1">
      <alignment horizontal="center" vertical="center"/>
    </xf>
    <xf numFmtId="0" fontId="53" fillId="15" borderId="0" xfId="0" applyFont="1" applyFill="1" applyAlignment="1">
      <alignment horizontal="center" vertical="center"/>
    </xf>
    <xf numFmtId="0" fontId="47" fillId="0" borderId="449" xfId="0" applyFont="1" applyBorder="1" applyAlignment="1">
      <alignment horizontal="left" vertical="center" wrapText="1"/>
    </xf>
    <xf numFmtId="0" fontId="47" fillId="0" borderId="60" xfId="0" applyFont="1" applyBorder="1" applyAlignment="1">
      <alignment horizontal="left" vertical="center" wrapText="1"/>
    </xf>
    <xf numFmtId="0" fontId="47" fillId="0" borderId="94" xfId="0" applyFont="1" applyBorder="1" applyAlignment="1">
      <alignment horizontal="left" vertical="center" wrapText="1"/>
    </xf>
    <xf numFmtId="0" fontId="45" fillId="13" borderId="94" xfId="0" quotePrefix="1" applyFont="1" applyFill="1" applyBorder="1" applyAlignment="1">
      <alignment horizontal="center" vertical="center" wrapText="1"/>
    </xf>
    <xf numFmtId="0" fontId="45" fillId="13" borderId="60" xfId="0" quotePrefix="1" applyFont="1" applyFill="1" applyBorder="1" applyAlignment="1">
      <alignment horizontal="center" vertical="center" wrapText="1"/>
    </xf>
    <xf numFmtId="0" fontId="47" fillId="0" borderId="448" xfId="0" applyFont="1" applyBorder="1" applyAlignment="1">
      <alignment horizontal="left" vertical="center" wrapText="1"/>
    </xf>
    <xf numFmtId="0" fontId="45" fillId="18" borderId="97" xfId="0" applyFont="1" applyFill="1" applyBorder="1" applyAlignment="1">
      <alignment horizontal="center" vertical="center"/>
    </xf>
    <xf numFmtId="0" fontId="45" fillId="18" borderId="0" xfId="0" applyFont="1" applyFill="1" applyAlignment="1">
      <alignment horizontal="center" vertical="center"/>
    </xf>
    <xf numFmtId="0" fontId="145" fillId="0" borderId="48" xfId="0" applyFont="1" applyBorder="1" applyAlignment="1">
      <alignment horizontal="center" vertical="center" wrapText="1"/>
    </xf>
    <xf numFmtId="0" fontId="145" fillId="0" borderId="49" xfId="0" applyFont="1" applyBorder="1" applyAlignment="1">
      <alignment horizontal="center" vertical="center" wrapText="1"/>
    </xf>
    <xf numFmtId="0" fontId="145" fillId="0" borderId="56" xfId="0" applyFont="1" applyBorder="1" applyAlignment="1">
      <alignment horizontal="left" vertical="center" wrapText="1"/>
    </xf>
    <xf numFmtId="0" fontId="145" fillId="0" borderId="58" xfId="0" applyFont="1" applyBorder="1" applyAlignment="1">
      <alignment horizontal="left" vertical="center" wrapText="1"/>
    </xf>
    <xf numFmtId="17" fontId="12" fillId="3" borderId="19" xfId="0" applyNumberFormat="1" applyFont="1" applyFill="1" applyBorder="1" applyAlignment="1">
      <alignment horizontal="center"/>
    </xf>
    <xf numFmtId="17" fontId="12" fillId="3" borderId="20" xfId="0" applyNumberFormat="1" applyFont="1" applyFill="1" applyBorder="1" applyAlignment="1">
      <alignment horizontal="center"/>
    </xf>
    <xf numFmtId="17" fontId="12" fillId="3" borderId="21" xfId="0" applyNumberFormat="1" applyFont="1" applyFill="1" applyBorder="1" applyAlignment="1">
      <alignment horizontal="center"/>
    </xf>
    <xf numFmtId="0" fontId="9" fillId="7" borderId="10" xfId="0" applyFont="1" applyFill="1" applyBorder="1" applyAlignment="1">
      <alignment horizontal="center"/>
    </xf>
    <xf numFmtId="0" fontId="9" fillId="7" borderId="2" xfId="0" applyFont="1" applyFill="1" applyBorder="1" applyAlignment="1">
      <alignment horizontal="center"/>
    </xf>
    <xf numFmtId="0" fontId="7" fillId="0" borderId="9" xfId="0" applyFont="1" applyBorder="1" applyAlignment="1">
      <alignment horizontal="center"/>
    </xf>
    <xf numFmtId="0" fontId="7" fillId="0" borderId="4" xfId="0" applyFont="1" applyBorder="1" applyAlignment="1">
      <alignment horizontal="center"/>
    </xf>
    <xf numFmtId="0" fontId="9" fillId="11" borderId="9" xfId="0" applyFont="1" applyFill="1" applyBorder="1" applyAlignment="1">
      <alignment horizontal="center"/>
    </xf>
    <xf numFmtId="0" fontId="9" fillId="11" borderId="3" xfId="0" applyFont="1" applyFill="1" applyBorder="1" applyAlignment="1">
      <alignment horizontal="center"/>
    </xf>
    <xf numFmtId="0" fontId="7" fillId="4" borderId="9" xfId="0" applyFont="1" applyFill="1" applyBorder="1" applyAlignment="1">
      <alignment horizontal="center"/>
    </xf>
    <xf numFmtId="0" fontId="7" fillId="4" borderId="3" xfId="0" applyFont="1" applyFill="1" applyBorder="1" applyAlignment="1">
      <alignment horizontal="center"/>
    </xf>
    <xf numFmtId="0" fontId="7" fillId="4" borderId="12" xfId="0" applyFont="1" applyFill="1" applyBorder="1" applyAlignment="1">
      <alignment horizontal="center"/>
    </xf>
    <xf numFmtId="0" fontId="7" fillId="5" borderId="9" xfId="0" applyFont="1" applyFill="1" applyBorder="1" applyAlignment="1">
      <alignment horizontal="center"/>
    </xf>
    <xf numFmtId="0" fontId="7" fillId="5" borderId="3" xfId="0" applyFont="1" applyFill="1" applyBorder="1" applyAlignment="1">
      <alignment horizontal="center"/>
    </xf>
    <xf numFmtId="0" fontId="9" fillId="6" borderId="9" xfId="0" applyFont="1" applyFill="1" applyBorder="1" applyAlignment="1">
      <alignment horizontal="center"/>
    </xf>
    <xf numFmtId="0" fontId="9" fillId="6" borderId="3" xfId="0" applyFont="1" applyFill="1" applyBorder="1" applyAlignment="1">
      <alignment horizontal="center"/>
    </xf>
    <xf numFmtId="4" fontId="117" fillId="29" borderId="342" xfId="0" applyNumberFormat="1" applyFont="1" applyFill="1" applyBorder="1" applyAlignment="1">
      <alignment horizontal="center" vertical="center" readingOrder="2"/>
    </xf>
    <xf numFmtId="4" fontId="117" fillId="29" borderId="340" xfId="0" applyNumberFormat="1" applyFont="1" applyFill="1" applyBorder="1" applyAlignment="1">
      <alignment horizontal="center" vertical="center" readingOrder="2"/>
    </xf>
    <xf numFmtId="4" fontId="117" fillId="29" borderId="341" xfId="0" applyNumberFormat="1" applyFont="1" applyFill="1" applyBorder="1" applyAlignment="1">
      <alignment horizontal="center" vertical="center" readingOrder="2"/>
    </xf>
    <xf numFmtId="0" fontId="61" fillId="2" borderId="274" xfId="0" applyFont="1" applyFill="1" applyBorder="1" applyAlignment="1">
      <alignment horizontal="center" vertical="center"/>
    </xf>
    <xf numFmtId="0" fontId="80" fillId="35" borderId="274" xfId="0" applyFont="1" applyFill="1" applyBorder="1" applyAlignment="1">
      <alignment horizontal="center" vertical="center"/>
    </xf>
    <xf numFmtId="0" fontId="80" fillId="35" borderId="277" xfId="0" applyFont="1" applyFill="1" applyBorder="1" applyAlignment="1">
      <alignment horizontal="center" vertical="center"/>
    </xf>
    <xf numFmtId="0" fontId="33" fillId="15" borderId="73" xfId="0" applyFont="1" applyFill="1" applyBorder="1" applyAlignment="1">
      <alignment horizontal="center" vertical="center"/>
    </xf>
    <xf numFmtId="0" fontId="33" fillId="15" borderId="92" xfId="0" applyFont="1" applyFill="1" applyBorder="1" applyAlignment="1">
      <alignment horizontal="center" vertical="center"/>
    </xf>
    <xf numFmtId="0" fontId="33" fillId="15" borderId="106" xfId="0" applyFont="1" applyFill="1" applyBorder="1" applyAlignment="1">
      <alignment horizontal="center" vertical="center"/>
    </xf>
    <xf numFmtId="0" fontId="40" fillId="0" borderId="104" xfId="0" applyFont="1" applyBorder="1" applyAlignment="1">
      <alignment horizontal="center" vertical="center"/>
    </xf>
    <xf numFmtId="174" fontId="52" fillId="21" borderId="104" xfId="8" applyNumberFormat="1" applyFont="1" applyFill="1" applyBorder="1" applyAlignment="1">
      <alignment horizontal="center" vertical="center"/>
    </xf>
    <xf numFmtId="0" fontId="40" fillId="0" borderId="105" xfId="0" applyFont="1" applyBorder="1" applyAlignment="1">
      <alignment horizontal="center" vertical="center"/>
    </xf>
    <xf numFmtId="0" fontId="40" fillId="0" borderId="462" xfId="0" applyFont="1" applyBorder="1" applyAlignment="1">
      <alignment horizontal="center" vertical="center"/>
    </xf>
    <xf numFmtId="0" fontId="40" fillId="0" borderId="463" xfId="0" applyFont="1" applyBorder="1" applyAlignment="1">
      <alignment horizontal="center" vertical="center"/>
    </xf>
    <xf numFmtId="0" fontId="19" fillId="15" borderId="107" xfId="0" applyFont="1" applyFill="1" applyBorder="1" applyAlignment="1">
      <alignment horizontal="center" vertical="center" wrapText="1"/>
    </xf>
    <xf numFmtId="0" fontId="27" fillId="15" borderId="40" xfId="0" applyFont="1" applyFill="1" applyBorder="1" applyAlignment="1">
      <alignment horizontal="center" vertical="center"/>
    </xf>
    <xf numFmtId="0" fontId="27" fillId="15" borderId="37" xfId="0" applyFont="1" applyFill="1" applyBorder="1" applyAlignment="1">
      <alignment horizontal="center" vertical="center"/>
    </xf>
    <xf numFmtId="0" fontId="27" fillId="15" borderId="437" xfId="0" applyFont="1" applyFill="1" applyBorder="1" applyAlignment="1">
      <alignment horizontal="center" vertical="center"/>
    </xf>
    <xf numFmtId="0" fontId="27" fillId="15" borderId="438" xfId="0" applyFont="1" applyFill="1" applyBorder="1" applyAlignment="1">
      <alignment horizontal="center" vertical="center"/>
    </xf>
    <xf numFmtId="0" fontId="25" fillId="15" borderId="70" xfId="0" applyFont="1" applyFill="1" applyBorder="1" applyAlignment="1">
      <alignment horizontal="center" vertical="center" wrapText="1"/>
    </xf>
    <xf numFmtId="0" fontId="25" fillId="15" borderId="309" xfId="0" applyFont="1" applyFill="1" applyBorder="1" applyAlignment="1">
      <alignment horizontal="center" vertical="center" wrapText="1"/>
    </xf>
    <xf numFmtId="0" fontId="40" fillId="0" borderId="124" xfId="0" applyFont="1" applyBorder="1" applyAlignment="1">
      <alignment horizontal="center" vertical="center"/>
    </xf>
    <xf numFmtId="0" fontId="40" fillId="0" borderId="60" xfId="0" applyFont="1" applyBorder="1" applyAlignment="1">
      <alignment horizontal="center" vertical="center"/>
    </xf>
    <xf numFmtId="0" fontId="33" fillId="15" borderId="122" xfId="0" applyFont="1" applyFill="1" applyBorder="1" applyAlignment="1">
      <alignment horizontal="center" vertical="center"/>
    </xf>
    <xf numFmtId="17" fontId="21" fillId="11" borderId="0" xfId="0" applyNumberFormat="1" applyFont="1" applyFill="1" applyAlignment="1">
      <alignment horizontal="center" vertical="center"/>
    </xf>
    <xf numFmtId="17" fontId="21" fillId="16" borderId="0" xfId="0" applyNumberFormat="1" applyFont="1" applyFill="1" applyAlignment="1">
      <alignment horizontal="center" vertical="center"/>
    </xf>
    <xf numFmtId="0" fontId="21" fillId="16" borderId="81" xfId="0" applyFont="1" applyFill="1" applyBorder="1" applyAlignment="1">
      <alignment horizontal="center" vertical="center"/>
    </xf>
    <xf numFmtId="0" fontId="21" fillId="16" borderId="0" xfId="0" applyFont="1" applyFill="1" applyAlignment="1">
      <alignment horizontal="center" vertical="center"/>
    </xf>
    <xf numFmtId="0" fontId="27" fillId="15" borderId="102" xfId="0" applyFont="1" applyFill="1" applyBorder="1" applyAlignment="1">
      <alignment horizontal="center" vertical="center"/>
    </xf>
    <xf numFmtId="0" fontId="27" fillId="15" borderId="99" xfId="0" applyFont="1" applyFill="1" applyBorder="1" applyAlignment="1">
      <alignment horizontal="center" vertical="center"/>
    </xf>
    <xf numFmtId="0" fontId="59" fillId="0" borderId="94" xfId="0" applyFont="1" applyBorder="1" applyAlignment="1">
      <alignment horizontal="center" vertical="center"/>
    </xf>
    <xf numFmtId="0" fontId="59" fillId="0" borderId="59" xfId="0" applyFont="1" applyBorder="1" applyAlignment="1">
      <alignment horizontal="center" vertical="center"/>
    </xf>
    <xf numFmtId="0" fontId="59" fillId="0" borderId="48" xfId="0" applyFont="1" applyBorder="1" applyAlignment="1">
      <alignment horizontal="center" vertical="center"/>
    </xf>
    <xf numFmtId="0" fontId="59" fillId="0" borderId="123" xfId="0" applyFont="1" applyBorder="1" applyAlignment="1">
      <alignment horizontal="center" vertical="center"/>
    </xf>
    <xf numFmtId="1" fontId="40" fillId="8" borderId="124" xfId="0" applyNumberFormat="1" applyFont="1" applyFill="1" applyBorder="1" applyAlignment="1">
      <alignment horizontal="center" vertical="center"/>
    </xf>
    <xf numFmtId="1" fontId="40" fillId="8" borderId="125" xfId="0" applyNumberFormat="1" applyFont="1" applyFill="1" applyBorder="1" applyAlignment="1">
      <alignment horizontal="center" vertical="center"/>
    </xf>
    <xf numFmtId="174" fontId="52" fillId="21" borderId="124" xfId="8" applyNumberFormat="1" applyFont="1" applyFill="1" applyBorder="1" applyAlignment="1">
      <alignment horizontal="center" vertical="center"/>
    </xf>
    <xf numFmtId="174" fontId="52" fillId="21" borderId="125" xfId="8" applyNumberFormat="1" applyFont="1" applyFill="1" applyBorder="1" applyAlignment="1">
      <alignment horizontal="center" vertical="center"/>
    </xf>
    <xf numFmtId="0" fontId="40" fillId="0" borderId="125" xfId="0" applyFont="1" applyBorder="1" applyAlignment="1">
      <alignment horizontal="center" vertical="center"/>
    </xf>
    <xf numFmtId="0" fontId="19" fillId="15" borderId="72" xfId="0" applyFont="1" applyFill="1" applyBorder="1" applyAlignment="1">
      <alignment horizontal="center" vertical="center" wrapText="1"/>
    </xf>
    <xf numFmtId="0" fontId="19" fillId="15" borderId="71" xfId="0" applyFont="1" applyFill="1" applyBorder="1" applyAlignment="1">
      <alignment horizontal="center" vertical="center" wrapText="1"/>
    </xf>
    <xf numFmtId="0" fontId="110" fillId="41" borderId="16" xfId="0" applyFont="1" applyFill="1" applyBorder="1" applyAlignment="1">
      <alignment horizontal="center" vertical="center" wrapText="1" readingOrder="1"/>
    </xf>
    <xf numFmtId="0" fontId="151" fillId="43" borderId="449" xfId="0" applyFont="1" applyFill="1" applyBorder="1" applyAlignment="1">
      <alignment horizontal="center" vertical="center" wrapText="1" readingOrder="2"/>
    </xf>
    <xf numFmtId="0" fontId="151" fillId="43" borderId="461" xfId="0" applyFont="1" applyFill="1" applyBorder="1" applyAlignment="1">
      <alignment horizontal="center" vertical="center" wrapText="1" readingOrder="2"/>
    </xf>
    <xf numFmtId="0" fontId="151" fillId="10" borderId="497" xfId="0" applyFont="1" applyFill="1" applyBorder="1" applyAlignment="1">
      <alignment horizontal="center" vertical="center" wrapText="1" readingOrder="2"/>
    </xf>
    <xf numFmtId="0" fontId="151" fillId="10" borderId="499" xfId="0" applyFont="1" applyFill="1" applyBorder="1" applyAlignment="1">
      <alignment horizontal="center" vertical="center" wrapText="1" readingOrder="2"/>
    </xf>
    <xf numFmtId="0" fontId="107" fillId="0" borderId="342" xfId="0" applyFont="1" applyBorder="1" applyAlignment="1">
      <alignment horizontal="center" vertical="center"/>
    </xf>
    <xf numFmtId="0" fontId="107" fillId="0" borderId="340" xfId="0" applyFont="1" applyBorder="1" applyAlignment="1">
      <alignment horizontal="center" vertical="center"/>
    </xf>
    <xf numFmtId="0" fontId="107" fillId="0" borderId="341" xfId="0" applyFont="1" applyBorder="1" applyAlignment="1">
      <alignment horizontal="center" vertical="center"/>
    </xf>
    <xf numFmtId="0" fontId="65" fillId="40" borderId="384" xfId="0" applyFont="1" applyFill="1" applyBorder="1" applyAlignment="1">
      <alignment horizontal="center" vertical="center"/>
    </xf>
    <xf numFmtId="0" fontId="65" fillId="40" borderId="385" xfId="0" applyFont="1" applyFill="1" applyBorder="1" applyAlignment="1">
      <alignment horizontal="center" vertical="center"/>
    </xf>
    <xf numFmtId="0" fontId="65" fillId="40" borderId="400" xfId="0" applyFont="1" applyFill="1" applyBorder="1" applyAlignment="1">
      <alignment horizontal="center" vertical="center"/>
    </xf>
    <xf numFmtId="0" fontId="65" fillId="40" borderId="333" xfId="0" applyFont="1" applyFill="1" applyBorder="1" applyAlignment="1">
      <alignment horizontal="center" vertical="center"/>
    </xf>
    <xf numFmtId="0" fontId="65" fillId="40" borderId="334" xfId="0" applyFont="1" applyFill="1" applyBorder="1" applyAlignment="1">
      <alignment horizontal="center" vertical="center"/>
    </xf>
    <xf numFmtId="0" fontId="65" fillId="40" borderId="335" xfId="0" applyFont="1" applyFill="1" applyBorder="1" applyAlignment="1">
      <alignment horizontal="center" vertical="center"/>
    </xf>
    <xf numFmtId="0" fontId="65" fillId="40" borderId="342" xfId="0" applyFont="1" applyFill="1" applyBorder="1" applyAlignment="1">
      <alignment horizontal="center" vertical="center"/>
    </xf>
    <xf numFmtId="0" fontId="65" fillId="40" borderId="340" xfId="0" applyFont="1" applyFill="1" applyBorder="1" applyAlignment="1">
      <alignment horizontal="center" vertical="center"/>
    </xf>
    <xf numFmtId="0" fontId="65" fillId="40" borderId="341" xfId="0" applyFont="1" applyFill="1" applyBorder="1" applyAlignment="1">
      <alignment horizontal="center" vertical="center"/>
    </xf>
    <xf numFmtId="0" fontId="151" fillId="43" borderId="497" xfId="0" applyFont="1" applyFill="1" applyBorder="1" applyAlignment="1">
      <alignment horizontal="center" vertical="center" wrapText="1" readingOrder="1"/>
    </xf>
    <xf numFmtId="0" fontId="151" fillId="43" borderId="499" xfId="0" applyFont="1" applyFill="1" applyBorder="1" applyAlignment="1">
      <alignment horizontal="center" vertical="center" wrapText="1" readingOrder="1"/>
    </xf>
    <xf numFmtId="0" fontId="151" fillId="10" borderId="497" xfId="0" applyFont="1" applyFill="1" applyBorder="1" applyAlignment="1">
      <alignment horizontal="center" vertical="center" wrapText="1" readingOrder="1"/>
    </xf>
    <xf numFmtId="0" fontId="151" fillId="10" borderId="499" xfId="0" applyFont="1" applyFill="1" applyBorder="1" applyAlignment="1">
      <alignment horizontal="center" vertical="center" wrapText="1" readingOrder="1"/>
    </xf>
    <xf numFmtId="0" fontId="65" fillId="40" borderId="337" xfId="0" applyFont="1" applyFill="1" applyBorder="1" applyAlignment="1">
      <alignment horizontal="center" vertical="center"/>
    </xf>
    <xf numFmtId="0" fontId="65" fillId="40" borderId="338" xfId="0" applyFont="1" applyFill="1" applyBorder="1" applyAlignment="1">
      <alignment horizontal="center" vertical="center"/>
    </xf>
    <xf numFmtId="0" fontId="65" fillId="40" borderId="401" xfId="0" applyFont="1" applyFill="1" applyBorder="1" applyAlignment="1">
      <alignment horizontal="center" vertical="center"/>
    </xf>
    <xf numFmtId="0" fontId="154" fillId="42" borderId="449" xfId="0" applyFont="1" applyFill="1" applyBorder="1" applyAlignment="1">
      <alignment horizontal="center" vertical="center" wrapText="1" readingOrder="2"/>
    </xf>
    <xf numFmtId="0" fontId="154" fillId="42" borderId="461" xfId="0" applyFont="1" applyFill="1" applyBorder="1" applyAlignment="1">
      <alignment horizontal="center" vertical="center" wrapText="1" readingOrder="2"/>
    </xf>
    <xf numFmtId="0" fontId="154" fillId="0" borderId="449" xfId="0" applyFont="1" applyBorder="1" applyAlignment="1">
      <alignment horizontal="center" vertical="center" wrapText="1" readingOrder="2"/>
    </xf>
    <xf numFmtId="0" fontId="154" fillId="0" borderId="461" xfId="0" applyFont="1" applyBorder="1" applyAlignment="1">
      <alignment horizontal="center" vertical="center" wrapText="1" readingOrder="2"/>
    </xf>
    <xf numFmtId="0" fontId="154" fillId="42" borderId="450" xfId="0" applyFont="1" applyFill="1" applyBorder="1" applyAlignment="1">
      <alignment horizontal="center" vertical="center" wrapText="1" readingOrder="2"/>
    </xf>
    <xf numFmtId="0" fontId="151" fillId="10" borderId="386" xfId="0" applyFont="1" applyFill="1" applyBorder="1" applyAlignment="1">
      <alignment horizontal="center" vertical="center" wrapText="1" readingOrder="1"/>
    </xf>
    <xf numFmtId="0" fontId="151" fillId="10" borderId="17" xfId="0" applyFont="1" applyFill="1" applyBorder="1" applyAlignment="1">
      <alignment horizontal="center" vertical="center" wrapText="1" readingOrder="1"/>
    </xf>
    <xf numFmtId="15" fontId="113" fillId="42" borderId="449" xfId="0" applyNumberFormat="1" applyFont="1" applyFill="1" applyBorder="1" applyAlignment="1">
      <alignment horizontal="center" vertical="center" wrapText="1" readingOrder="1"/>
    </xf>
    <xf numFmtId="15" fontId="113" fillId="42" borderId="461" xfId="0" applyNumberFormat="1" applyFont="1" applyFill="1" applyBorder="1" applyAlignment="1">
      <alignment horizontal="center" vertical="center" wrapText="1" readingOrder="1"/>
    </xf>
    <xf numFmtId="0" fontId="154" fillId="0" borderId="450" xfId="0" applyFont="1" applyBorder="1" applyAlignment="1">
      <alignment horizontal="center" vertical="center" wrapText="1" readingOrder="2"/>
    </xf>
    <xf numFmtId="0" fontId="72" fillId="25" borderId="342" xfId="0" applyFont="1" applyFill="1" applyBorder="1" applyAlignment="1">
      <alignment horizontal="center" vertical="center"/>
    </xf>
    <xf numFmtId="0" fontId="72" fillId="25" borderId="340" xfId="0" applyFont="1" applyFill="1" applyBorder="1" applyAlignment="1">
      <alignment horizontal="center" vertical="center"/>
    </xf>
    <xf numFmtId="0" fontId="72" fillId="25" borderId="341" xfId="0" applyFont="1" applyFill="1" applyBorder="1" applyAlignment="1">
      <alignment horizontal="center" vertical="center"/>
    </xf>
    <xf numFmtId="0" fontId="0" fillId="0" borderId="25" xfId="0" applyBorder="1"/>
    <xf numFmtId="0" fontId="3" fillId="4" borderId="25" xfId="0" applyFont="1" applyFill="1" applyBorder="1" applyAlignment="1">
      <alignment horizontal="center"/>
    </xf>
    <xf numFmtId="0" fontId="4" fillId="8" borderId="24"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23" xfId="0" applyFont="1" applyFill="1" applyBorder="1" applyAlignment="1">
      <alignment horizontal="center" vertical="center"/>
    </xf>
    <xf numFmtId="0" fontId="0" fillId="0" borderId="25" xfId="0" applyBorder="1" applyAlignment="1">
      <alignment horizontal="left" vertical="center"/>
    </xf>
    <xf numFmtId="0" fontId="3" fillId="0" borderId="450" xfId="0" applyFont="1" applyBorder="1" applyAlignment="1">
      <alignment horizontal="center" vertical="center" wrapText="1"/>
    </xf>
  </cellXfs>
  <cellStyles count="81">
    <cellStyle name="0,0_x000d__x000a_NA_x000d__x000a_" xfId="78" xr:uid="{5BFABC8B-10F4-4C5A-9FCF-7355175D364B}"/>
    <cellStyle name="0,0_x000d__x000a_NA_x000d__x000a_ 2" xfId="65" xr:uid="{7B024D41-6730-4788-9519-F85966E6C5A1}"/>
    <cellStyle name="0,0_x000d__x000a_NA_x000d__x000a_ 2 2" xfId="66" xr:uid="{55E662AE-2F73-4EF4-8C32-A980A9538F1B}"/>
    <cellStyle name="60% - Accent5" xfId="64" builtinId="48"/>
    <cellStyle name="Comma" xfId="1" builtinId="3"/>
    <cellStyle name="Comma 2" xfId="13" xr:uid="{00000000-0005-0000-0000-000001000000}"/>
    <cellStyle name="Comma 2 2" xfId="3" xr:uid="{00000000-0005-0000-0000-000002000000}"/>
    <cellStyle name="Comma 2 2 2" xfId="68" xr:uid="{84046281-2EE5-4CEC-AE51-66D82141281B}"/>
    <cellStyle name="Comma 2 3" xfId="27" xr:uid="{CEF039A1-06B4-46D4-837C-212D92D71E5B}"/>
    <cellStyle name="Comma 2 4" xfId="67" xr:uid="{9DA179E0-8438-43EB-82F5-C863904123B2}"/>
    <cellStyle name="Comma 2 5" xfId="74" xr:uid="{ABC91D60-E263-4546-8C7B-437B9A4A7EA1}"/>
    <cellStyle name="Comma 3" xfId="15" xr:uid="{F08D7F08-6B66-4114-9538-97FF8BA3BE46}"/>
    <cellStyle name="Comma 3 2" xfId="41" xr:uid="{56BA736D-E638-4ED0-AF23-97075B8BEC85}"/>
    <cellStyle name="Comma 4" xfId="19" xr:uid="{A93F08AB-5A41-471F-8176-B945C2C26EB7}"/>
    <cellStyle name="Comma 5" xfId="57" xr:uid="{2CA3D555-15CD-4A7A-8ED7-AC191911E928}"/>
    <cellStyle name="Comma 6" xfId="25" xr:uid="{CB1309C2-67E2-4339-B9AC-40D64F54C2CC}"/>
    <cellStyle name="Comma 7" xfId="70" xr:uid="{0F06E7A0-30D5-4E4B-9BC5-B6140472872A}"/>
    <cellStyle name="Currency 2" xfId="62" xr:uid="{AF5AC782-A8FB-4D7A-B2B0-06CBA9722F0F}"/>
    <cellStyle name="Hyperlink" xfId="22" xr:uid="{8BC72E19-8546-4512-B181-5C7E42D2F827}"/>
    <cellStyle name="Normal" xfId="0" builtinId="0"/>
    <cellStyle name="Normal - Style1" xfId="51" xr:uid="{934A87B7-F0B9-40CF-9804-325E6E0106D2}"/>
    <cellStyle name="Normal 10" xfId="14" xr:uid="{00000000-0005-0000-0000-000004000000}"/>
    <cellStyle name="Normal 10 2" xfId="39" xr:uid="{D92CA304-178B-4934-A5F3-7D2D42A286D7}"/>
    <cellStyle name="Normal 10 2 2" xfId="37" xr:uid="{B26C5961-770B-4149-B9CE-A4291DDED0BC}"/>
    <cellStyle name="Normal 10 2 2 2" xfId="80" xr:uid="{E47BFFCB-CB86-481F-9F4A-9D0C100C1741}"/>
    <cellStyle name="Normal 10 20" xfId="45" xr:uid="{89CB3718-E4AA-428C-9751-DE602FDAF7BA}"/>
    <cellStyle name="Normal 10 20 2" xfId="72" xr:uid="{0C9D9A83-254D-4E23-BE33-D48063355814}"/>
    <cellStyle name="Normal 10 3" xfId="69" xr:uid="{8C6C059A-E327-45D6-A8C7-7096275CDFA1}"/>
    <cellStyle name="Normal 11" xfId="16" xr:uid="{4ABC1382-1F45-4A01-857F-2CB32F012555}"/>
    <cellStyle name="Normal 11 2" xfId="75" xr:uid="{37E8A655-CFF2-412E-86F6-83A02895B635}"/>
    <cellStyle name="Normal 12" xfId="38" xr:uid="{E7A225DB-CC3E-4A23-8687-6E80D111D2BE}"/>
    <cellStyle name="Normal 12 2" xfId="79" xr:uid="{89A35BF2-4775-4C4F-BD18-58026A860D04}"/>
    <cellStyle name="Normal 13" xfId="63" xr:uid="{5A73B232-37E0-4E14-97F1-52512FD63628}"/>
    <cellStyle name="Normal 14 2" xfId="8" xr:uid="{00000000-0005-0000-0000-000005000000}"/>
    <cellStyle name="Normal 2" xfId="4" xr:uid="{00000000-0005-0000-0000-000006000000}"/>
    <cellStyle name="Normal 2 2" xfId="7" xr:uid="{00000000-0005-0000-0000-000007000000}"/>
    <cellStyle name="Normal 2 2 2" xfId="18" xr:uid="{9EA060C7-E167-4346-AC74-84EB02C76AC6}"/>
    <cellStyle name="Normal 2 2 2 2" xfId="61" xr:uid="{9BC093BD-5ED7-47A7-8467-F69FBF97F464}"/>
    <cellStyle name="Normal 2 2 2 3" xfId="58" xr:uid="{92E210D6-8420-4A4A-BF4A-40A6E65F588F}"/>
    <cellStyle name="Normal 2 3" xfId="42" xr:uid="{7270B0E2-2A13-4701-9B4C-FCE8C394814B}"/>
    <cellStyle name="Normal 2 4" xfId="55" xr:uid="{7D3E205F-90A7-4BA1-898F-B988EE2707F7}"/>
    <cellStyle name="Normal 2 5" xfId="26" xr:uid="{4B520995-6B11-4A98-A4AC-87DC9A61C96B}"/>
    <cellStyle name="Normal 23" xfId="77" xr:uid="{8F0D2571-FF95-401A-BC97-83374778E675}"/>
    <cellStyle name="Normal 3" xfId="6" xr:uid="{00000000-0005-0000-0000-000008000000}"/>
    <cellStyle name="Normal 3 2" xfId="12" xr:uid="{00000000-0005-0000-0000-000009000000}"/>
    <cellStyle name="Normal 3 3" xfId="50" xr:uid="{C6C4405E-62A3-4C3E-9C10-79AAAAEFF42A}"/>
    <cellStyle name="Normal 3 4" xfId="29" xr:uid="{6ED9097C-5323-4F6D-A9AC-07EDE647E97C}"/>
    <cellStyle name="Normal 3 5" xfId="24" xr:uid="{F138755D-F08A-4AA8-BFD1-1D9991B60FC5}"/>
    <cellStyle name="Normal 4" xfId="36" xr:uid="{FBF0ECC2-2FE4-440A-B541-AA1E9DE67ABD}"/>
    <cellStyle name="Normal 4 2" xfId="43" xr:uid="{01EF91FB-C825-423D-B52A-913718A7D43B}"/>
    <cellStyle name="Normal 4 2 2" xfId="47" xr:uid="{0846F05E-29A9-4B32-8A19-A10BE26525DB}"/>
    <cellStyle name="Normal 5" xfId="44" xr:uid="{0488B8DA-F8A9-48DD-847C-19D50C1406AD}"/>
    <cellStyle name="Normal 5 2" xfId="73" xr:uid="{3EF63118-3891-4581-85FC-80D6506D4F6E}"/>
    <cellStyle name="Normal 5 3" xfId="46" xr:uid="{346433CE-B2BD-4A20-A559-74286B769D5C}"/>
    <cellStyle name="Normal 5 3 2" xfId="52" xr:uid="{DC61C2A4-7D22-4B61-A6A1-F90948AB8A5A}"/>
    <cellStyle name="Normal 6" xfId="17" xr:uid="{692E72AF-5A22-40B8-ACEF-3F3D8AA85C2E}"/>
    <cellStyle name="Normal 60" xfId="30" xr:uid="{4B066A33-D6C0-4CFB-9C68-42CA2CA706F2}"/>
    <cellStyle name="Normal 61" xfId="31" xr:uid="{BE1C2CFA-04FE-4752-B74E-5C8BE1AA44DE}"/>
    <cellStyle name="Normal 63" xfId="32" xr:uid="{D5534B67-D451-4FA8-989D-946C5B86B57C}"/>
    <cellStyle name="Normal 64" xfId="33" xr:uid="{D391B7F1-2C7C-4FE6-96D0-1AF20F8AF51B}"/>
    <cellStyle name="Normal 65" xfId="34" xr:uid="{974B239C-CE03-464C-AACB-24F941B79F43}"/>
    <cellStyle name="Normal 66" xfId="35" xr:uid="{8F84DA57-5E2F-48CF-AFB6-F641E2D90099}"/>
    <cellStyle name="Normal 7" xfId="53" xr:uid="{07C1316E-AE63-45F0-B958-779E6C5ABDC6}"/>
    <cellStyle name="Normal 71" xfId="76" xr:uid="{474D5ABD-7592-4464-A532-843EE69930D1}"/>
    <cellStyle name="Normal 8" xfId="54" xr:uid="{BFE0FB53-B678-48E4-A599-37D68C1A572F}"/>
    <cellStyle name="Normal 88" xfId="71" xr:uid="{F6DE3881-DC4F-40F8-A87A-501654807F06}"/>
    <cellStyle name="Normal 88 2" xfId="60" xr:uid="{1A643C39-EF20-4419-B824-1D9346FA1B9E}"/>
    <cellStyle name="Normal 9" xfId="56" xr:uid="{C34800FF-5B6E-452F-8E92-4CADE21EA811}"/>
    <cellStyle name="Normal_Sheet2" xfId="9" xr:uid="{00000000-0005-0000-0000-00000A000000}"/>
    <cellStyle name="Normal_Weekly Inspection on 28.1.2008" xfId="11" xr:uid="{00000000-0005-0000-0000-00000B000000}"/>
    <cellStyle name="Note 2" xfId="10" xr:uid="{00000000-0005-0000-0000-00000C000000}"/>
    <cellStyle name="Percent" xfId="2" builtinId="5"/>
    <cellStyle name="Percent 2" xfId="5" xr:uid="{00000000-0005-0000-0000-00000E000000}"/>
    <cellStyle name="Percent 2 2" xfId="48" xr:uid="{3D72B78E-9E31-4E3C-A554-7443A4D6ECF5}"/>
    <cellStyle name="Percent 2 3" xfId="28" xr:uid="{2199F411-A835-42C9-ACB9-11FD85E03BB9}"/>
    <cellStyle name="Percent 3" xfId="49" xr:uid="{366512EE-798F-4BE4-BAAE-6F163D48E2AC}"/>
    <cellStyle name="Percent 4" xfId="20" xr:uid="{6EC066D0-4642-4ACC-9F3A-33856616CD8B}"/>
    <cellStyle name="Percent 5" xfId="59" xr:uid="{DBD71619-6619-4872-9682-319AFD972FCE}"/>
    <cellStyle name="Percent 6" xfId="40" xr:uid="{FB67FB44-B109-4E8D-B6D5-560D8B13A3E0}"/>
    <cellStyle name="عادي 2" xfId="21" xr:uid="{8BB4F372-F59B-4DF8-84BA-8B3FEAC196F7}"/>
    <cellStyle name="عادي 3" xfId="23" xr:uid="{6FF0EAFC-6D8A-4DBD-8551-B25F6AD7558F}"/>
  </cellStyles>
  <dxfs count="78">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lor rgb="FF00B050"/>
      </font>
      <numFmt numFmtId="200" formatCode="#,##0;[Red]#,##0"/>
    </dxf>
    <dxf>
      <font>
        <b/>
        <i val="0"/>
        <color rgb="FF00B050"/>
      </font>
      <numFmt numFmtId="200"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color rgb="FFC00000"/>
      </font>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0"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0DC0618C-2673-4BB8-BECA-B894223157CF}"/>
  </tableStyles>
  <colors>
    <mruColors>
      <color rgb="FF00A200"/>
      <color rgb="FFFF9393"/>
      <color rgb="FFFF5050"/>
      <color rgb="FFEDF4F7"/>
      <color rgb="FF53B3DD"/>
      <color rgb="FFD5FFFE"/>
      <color rgb="FF2C6682"/>
      <color rgb="FF3D88AA"/>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3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1.5657832636842506</c:v>
                </c:pt>
                <c:pt idx="1">
                  <c:v>1.4851033280077615</c:v>
                </c:pt>
                <c:pt idx="2">
                  <c:v>0.48557692307692307</c:v>
                </c:pt>
                <c:pt idx="3">
                  <c:v>1.4864864864864864</c:v>
                </c:pt>
                <c:pt idx="4">
                  <c:v>0.80952380952380953</c:v>
                </c:pt>
                <c:pt idx="5">
                  <c:v>1.0714375948576584</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Data'!$D$4:$D$28</c:f>
              <c:numCache>
                <c:formatCode>0.00%</c:formatCode>
                <c:ptCount val="25"/>
                <c:pt idx="0">
                  <c:v>7.5010364751796994E-3</c:v>
                </c:pt>
                <c:pt idx="1">
                  <c:v>4.9224317719439727E-2</c:v>
                </c:pt>
                <c:pt idx="2">
                  <c:v>9.0709494812376126E-2</c:v>
                </c:pt>
                <c:pt idx="3">
                  <c:v>0.12484602264676402</c:v>
                </c:pt>
                <c:pt idx="4">
                  <c:v>0.15112971771139283</c:v>
                </c:pt>
                <c:pt idx="5">
                  <c:v>0.1922369146101891</c:v>
                </c:pt>
                <c:pt idx="6">
                  <c:v>0.22661899172394248</c:v>
                </c:pt>
                <c:pt idx="7">
                  <c:v>0.27382618354969568</c:v>
                </c:pt>
                <c:pt idx="8">
                  <c:v>0.32530079121978694</c:v>
                </c:pt>
                <c:pt idx="9">
                  <c:v>0.39239033742733742</c:v>
                </c:pt>
                <c:pt idx="10">
                  <c:v>0.46248015827894395</c:v>
                </c:pt>
                <c:pt idx="11">
                  <c:v>0.50676537525649479</c:v>
                </c:pt>
                <c:pt idx="12">
                  <c:v>0.56232649055626793</c:v>
                </c:pt>
                <c:pt idx="13">
                  <c:v>0.62715880549078196</c:v>
                </c:pt>
                <c:pt idx="14">
                  <c:v>0.68515260238363052</c:v>
                </c:pt>
                <c:pt idx="15">
                  <c:v>0.72793064275455743</c:v>
                </c:pt>
                <c:pt idx="16">
                  <c:v>0.77624122494747649</c:v>
                </c:pt>
                <c:pt idx="17">
                  <c:v>0.80671228673539175</c:v>
                </c:pt>
                <c:pt idx="18">
                  <c:v>0.84975051473893937</c:v>
                </c:pt>
                <c:pt idx="19">
                  <c:v>0.88981277672137948</c:v>
                </c:pt>
                <c:pt idx="20">
                  <c:v>0.91378590708634133</c:v>
                </c:pt>
                <c:pt idx="21">
                  <c:v>0.9389360114335894</c:v>
                </c:pt>
                <c:pt idx="22">
                  <c:v>0.96839818839882508</c:v>
                </c:pt>
                <c:pt idx="23">
                  <c:v>0.99211282447795768</c:v>
                </c:pt>
                <c:pt idx="2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7B-4D4E-981E-E0E78E7CA5DC}"/>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7B-4D4E-981E-E0E78E7CA5DC}"/>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7B-4D4E-981E-E0E78E7CA5D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Data'!$G$4:$G$28</c:f>
              <c:numCache>
                <c:formatCode>0.00%</c:formatCode>
                <c:ptCount val="25"/>
                <c:pt idx="0">
                  <c:v>7.5010364751796994E-3</c:v>
                </c:pt>
                <c:pt idx="1">
                  <c:v>4.9224317719439727E-2</c:v>
                </c:pt>
                <c:pt idx="2">
                  <c:v>9.0709494812376126E-2</c:v>
                </c:pt>
                <c:pt idx="3">
                  <c:v>0.12484602264676402</c:v>
                </c:pt>
                <c:pt idx="4">
                  <c:v>0.15112971771139283</c:v>
                </c:pt>
                <c:pt idx="5">
                  <c:v>0.1922369146101891</c:v>
                </c:pt>
                <c:pt idx="6">
                  <c:v>0.22661899172394248</c:v>
                </c:pt>
                <c:pt idx="7">
                  <c:v>0.27382618354969568</c:v>
                </c:pt>
                <c:pt idx="8">
                  <c:v>0.32530079121978694</c:v>
                </c:pt>
                <c:pt idx="9">
                  <c:v>0.39239033742733742</c:v>
                </c:pt>
                <c:pt idx="10">
                  <c:v>0.46248015827894395</c:v>
                </c:pt>
                <c:pt idx="11">
                  <c:v>0.50676537525649479</c:v>
                </c:pt>
                <c:pt idx="12">
                  <c:v>0.56232649055626793</c:v>
                </c:pt>
                <c:pt idx="13">
                  <c:v>0.62715880549078196</c:v>
                </c:pt>
                <c:pt idx="14">
                  <c:v>0.68515260238363052</c:v>
                </c:pt>
                <c:pt idx="15">
                  <c:v>0.72793064275455743</c:v>
                </c:pt>
                <c:pt idx="16">
                  <c:v>0.77624122494747649</c:v>
                </c:pt>
                <c:pt idx="17">
                  <c:v>0.80671228673539175</c:v>
                </c:pt>
                <c:pt idx="18">
                  <c:v>0.84975051473893937</c:v>
                </c:pt>
                <c:pt idx="19">
                  <c:v>0.88981277672137948</c:v>
                </c:pt>
                <c:pt idx="20">
                  <c:v>0.91378590708634133</c:v>
                </c:pt>
                <c:pt idx="21">
                  <c:v>0.9389360114335894</c:v>
                </c:pt>
                <c:pt idx="22">
                  <c:v>0.96839818839882508</c:v>
                </c:pt>
                <c:pt idx="23">
                  <c:v>0.99211282447795768</c:v>
                </c:pt>
                <c:pt idx="2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s>
            <c:dLbl>
              <c:idx val="2"/>
              <c:layout>
                <c:manualLayout>
                  <c:x val="-4.4112551815148518E-2"/>
                  <c:y val="-2.75323524172227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0C-43BF-B132-C82E6EEF17DD}"/>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3-CD7B-4D4E-981E-E0E78E7CA5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Data'!$J$4:$J$28</c:f>
              <c:numCache>
                <c:formatCode>0.00%</c:formatCode>
                <c:ptCount val="25"/>
                <c:pt idx="0" formatCode="0.0%">
                  <c:v>1.5662786080269536E-2</c:v>
                </c:pt>
                <c:pt idx="1">
                  <c:v>8.2936207358011646E-2</c:v>
                </c:pt>
                <c:pt idx="2">
                  <c:v>0.15543477903398764</c:v>
                </c:pt>
                <c:pt idx="3">
                  <c:v>0.2155955560142675</c:v>
                </c:pt>
                <c:pt idx="4">
                  <c:v>0.27436340831524236</c:v>
                </c:pt>
                <c:pt idx="5">
                  <c:v>0.36400721421711574</c:v>
                </c:pt>
                <c:pt idx="6">
                  <c:v>0.4249998303154558</c:v>
                </c:pt>
                <c:pt idx="7">
                  <c:v>0.48652232401351181</c:v>
                </c:pt>
                <c:pt idx="8">
                  <c:v>0.5944985681773256</c:v>
                </c:pt>
                <c:pt idx="9">
                  <c:v>0.68222144707679011</c:v>
                </c:pt>
                <c:pt idx="10">
                  <c:v>0.71303119221760214</c:v>
                </c:pt>
                <c:pt idx="11">
                  <c:v>0.72754530139998497</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none"/>
          </c:marker>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Data'!$M$4:$M$29</c:f>
              <c:numCache>
                <c:formatCode>0.0%</c:formatCode>
                <c:ptCount val="26"/>
                <c:pt idx="11">
                  <c:v>0.73607566881075626</c:v>
                </c:pt>
                <c:pt idx="12">
                  <c:v>0.74643143607353457</c:v>
                </c:pt>
                <c:pt idx="13">
                  <c:v>0.75668343336557931</c:v>
                </c:pt>
                <c:pt idx="14">
                  <c:v>0.76733093209294523</c:v>
                </c:pt>
                <c:pt idx="15">
                  <c:v>0.77776644059554045</c:v>
                </c:pt>
                <c:pt idx="16">
                  <c:v>0.79408504169516625</c:v>
                </c:pt>
                <c:pt idx="17">
                  <c:v>0.80496616630134943</c:v>
                </c:pt>
                <c:pt idx="18">
                  <c:v>0.83259416879938586</c:v>
                </c:pt>
                <c:pt idx="19">
                  <c:v>0.85903724838143702</c:v>
                </c:pt>
                <c:pt idx="20">
                  <c:v>0.87503702446781162</c:v>
                </c:pt>
                <c:pt idx="21">
                  <c:v>0.89022409205648922</c:v>
                </c:pt>
                <c:pt idx="22">
                  <c:v>0.90090047564152143</c:v>
                </c:pt>
                <c:pt idx="23">
                  <c:v>0.92061250172745868</c:v>
                </c:pt>
                <c:pt idx="24">
                  <c:v>0.93457469181263331</c:v>
                </c:pt>
                <c:pt idx="25">
                  <c:v>0.96309760709806191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smooth val="0"/>
        <c:axId val="409233360"/>
        <c:axId val="409235712"/>
      </c:lineChart>
      <c:dateAx>
        <c:axId val="409233360"/>
        <c:scaling>
          <c:orientation val="minMax"/>
        </c:scaling>
        <c:delete val="0"/>
        <c:axPos val="b"/>
        <c:numFmt formatCode="d\-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49001154855643042"/>
          <c:h val="2.588556150082220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1992643.8425000003</c:v>
                </c:pt>
                <c:pt idx="1">
                  <c:v>5438489.9699999997</c:v>
                </c:pt>
                <c:pt idx="2">
                  <c:v>6962016.3700000001</c:v>
                </c:pt>
                <c:pt idx="3">
                  <c:v>12533257.529999999</c:v>
                </c:pt>
                <c:pt idx="4">
                  <c:v>9833283.9000000004</c:v>
                </c:pt>
                <c:pt idx="5">
                  <c:v>5028097.6100000003</c:v>
                </c:pt>
                <c:pt idx="6">
                  <c:v>3064060.14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86782345</c:v>
                </c:pt>
                <c:pt idx="1">
                  <c:v>45732412.270000003</c:v>
                </c:pt>
                <c:pt idx="2">
                  <c:v>67917357.659999996</c:v>
                </c:pt>
                <c:pt idx="3" formatCode="#,##0_);\(#,##0\)">
                  <c:v>44851849.362499997</c:v>
                </c:pt>
                <c:pt idx="4" formatCode="#,##0_);\(#,##0\)">
                  <c:v>51579626.766874999</c:v>
                </c:pt>
                <c:pt idx="5" formatCode="#,##0_);\(#,##0\)">
                  <c:v>48055957.605875</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Manpower!$B$11:$AL$11</c:f>
              <c:numCache>
                <c:formatCode>0</c:formatCode>
                <c:ptCount val="37"/>
                <c:pt idx="0">
                  <c:v>22.681923076923077</c:v>
                </c:pt>
                <c:pt idx="1">
                  <c:v>102.05447115384614</c:v>
                </c:pt>
                <c:pt idx="2">
                  <c:v>87.996586538461543</c:v>
                </c:pt>
                <c:pt idx="3">
                  <c:v>117.27235576923076</c:v>
                </c:pt>
                <c:pt idx="4">
                  <c:v>90.294759615384606</c:v>
                </c:pt>
                <c:pt idx="5">
                  <c:v>139.49615384615385</c:v>
                </c:pt>
                <c:pt idx="6">
                  <c:v>114.85697115384616</c:v>
                </c:pt>
                <c:pt idx="7">
                  <c:v>159.56149038461538</c:v>
                </c:pt>
                <c:pt idx="8">
                  <c:v>177.34923076923076</c:v>
                </c:pt>
                <c:pt idx="9">
                  <c:v>228.71634615384613</c:v>
                </c:pt>
                <c:pt idx="10">
                  <c:v>239.47975961538461</c:v>
                </c:pt>
                <c:pt idx="11">
                  <c:v>148.25019230769232</c:v>
                </c:pt>
                <c:pt idx="12">
                  <c:v>186.51038461538462</c:v>
                </c:pt>
                <c:pt idx="13">
                  <c:v>216.85923076923075</c:v>
                </c:pt>
                <c:pt idx="14">
                  <c:v>196.86745192307691</c:v>
                </c:pt>
                <c:pt idx="15">
                  <c:v>144.49875</c:v>
                </c:pt>
                <c:pt idx="16">
                  <c:v>168.55100961538463</c:v>
                </c:pt>
                <c:pt idx="17">
                  <c:v>109.75317307692306</c:v>
                </c:pt>
                <c:pt idx="18">
                  <c:v>146.73245192307692</c:v>
                </c:pt>
                <c:pt idx="19">
                  <c:v>136.75451923076923</c:v>
                </c:pt>
                <c:pt idx="20">
                  <c:v>82.861826923076919</c:v>
                </c:pt>
                <c:pt idx="21">
                  <c:v>52.513269230769225</c:v>
                </c:pt>
                <c:pt idx="22">
                  <c:v>64.718509615384619</c:v>
                </c:pt>
                <c:pt idx="23">
                  <c:v>17.514615384615382</c:v>
                </c:pt>
                <c:pt idx="24">
                  <c:v>17.427884615384613</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Manpower!$B$13:$AL$13</c:f>
              <c:numCache>
                <c:formatCode>General</c:formatCode>
                <c:ptCount val="37"/>
                <c:pt idx="0">
                  <c:v>35</c:v>
                </c:pt>
                <c:pt idx="1">
                  <c:v>93</c:v>
                </c:pt>
                <c:pt idx="2">
                  <c:v>148</c:v>
                </c:pt>
                <c:pt idx="3">
                  <c:v>140</c:v>
                </c:pt>
                <c:pt idx="4">
                  <c:v>134</c:v>
                </c:pt>
                <c:pt idx="5">
                  <c:v>155</c:v>
                </c:pt>
                <c:pt idx="6">
                  <c:v>192</c:v>
                </c:pt>
                <c:pt idx="7">
                  <c:v>196</c:v>
                </c:pt>
                <c:pt idx="8">
                  <c:v>194</c:v>
                </c:pt>
                <c:pt idx="9">
                  <c:v>196</c:v>
                </c:pt>
                <c:pt idx="10">
                  <c:v>135</c:v>
                </c:pt>
                <c:pt idx="11">
                  <c:v>220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Manpower!$B$15:$AL$15</c:f>
              <c:numCache>
                <c:formatCode>General</c:formatCode>
                <c:ptCount val="37"/>
                <c:pt idx="12" formatCode="0">
                  <c:v>186.51038461538462</c:v>
                </c:pt>
                <c:pt idx="13" formatCode="0">
                  <c:v>216.85923076923075</c:v>
                </c:pt>
                <c:pt idx="14" formatCode="0">
                  <c:v>196.86745192307691</c:v>
                </c:pt>
                <c:pt idx="15" formatCode="0">
                  <c:v>144.49875</c:v>
                </c:pt>
                <c:pt idx="16" formatCode="0">
                  <c:v>168.55100961538463</c:v>
                </c:pt>
                <c:pt idx="17" formatCode="0">
                  <c:v>109.75317307692306</c:v>
                </c:pt>
                <c:pt idx="18" formatCode="0">
                  <c:v>146.73245192307692</c:v>
                </c:pt>
                <c:pt idx="19" formatCode="0">
                  <c:v>136.75451923076923</c:v>
                </c:pt>
                <c:pt idx="20" formatCode="0">
                  <c:v>82.861826923076919</c:v>
                </c:pt>
                <c:pt idx="21" formatCode="0">
                  <c:v>52.513269230769225</c:v>
                </c:pt>
                <c:pt idx="22" formatCode="0">
                  <c:v>64.718509615384619</c:v>
                </c:pt>
                <c:pt idx="23" formatCode="0">
                  <c:v>17.514615384615382</c:v>
                </c:pt>
                <c:pt idx="24" formatCode="0">
                  <c:v>17.427884615384613</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216</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472306</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472306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4.9557910671570594E-2"/>
          <c:y val="1.027913321867113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Data'!$D$4:$D$38</c:f>
              <c:numCache>
                <c:formatCode>0.00%</c:formatCode>
                <c:ptCount val="35"/>
                <c:pt idx="0">
                  <c:v>0</c:v>
                </c:pt>
                <c:pt idx="1">
                  <c:v>1.0899519629642123E-2</c:v>
                </c:pt>
                <c:pt idx="2">
                  <c:v>4.0028697546804722E-2</c:v>
                </c:pt>
                <c:pt idx="3">
                  <c:v>7.3047443682149105E-2</c:v>
                </c:pt>
                <c:pt idx="4">
                  <c:v>8.2018373337627334E-2</c:v>
                </c:pt>
                <c:pt idx="5">
                  <c:v>0.15136970013147399</c:v>
                </c:pt>
                <c:pt idx="6">
                  <c:v>0.21032091544292145</c:v>
                </c:pt>
                <c:pt idx="7">
                  <c:v>0.28348744855542607</c:v>
                </c:pt>
                <c:pt idx="8">
                  <c:v>0.3515272248220197</c:v>
                </c:pt>
                <c:pt idx="9">
                  <c:v>0.43642346727862796</c:v>
                </c:pt>
                <c:pt idx="10">
                  <c:v>0.51334189832585064</c:v>
                </c:pt>
                <c:pt idx="11">
                  <c:v>0.53899639886591055</c:v>
                </c:pt>
                <c:pt idx="12">
                  <c:v>0.60427449635189467</c:v>
                </c:pt>
                <c:pt idx="13">
                  <c:v>0.65854593167794606</c:v>
                </c:pt>
                <c:pt idx="14">
                  <c:v>0.68678777000742286</c:v>
                </c:pt>
                <c:pt idx="15">
                  <c:v>0.71682807046036034</c:v>
                </c:pt>
                <c:pt idx="16">
                  <c:v>0.76017160169668874</c:v>
                </c:pt>
                <c:pt idx="17">
                  <c:v>0.78689218140616013</c:v>
                </c:pt>
                <c:pt idx="18">
                  <c:v>0.81452886346615205</c:v>
                </c:pt>
                <c:pt idx="19">
                  <c:v>0.85150394370411431</c:v>
                </c:pt>
                <c:pt idx="20">
                  <c:v>0.87095045122884285</c:v>
                </c:pt>
                <c:pt idx="21">
                  <c:v>0.93168966559084454</c:v>
                </c:pt>
                <c:pt idx="22">
                  <c:v>0.96022072749540688</c:v>
                </c:pt>
                <c:pt idx="23">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Data'!$G$4:$G$38</c:f>
              <c:numCache>
                <c:formatCode>0.0%</c:formatCode>
                <c:ptCount val="35"/>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2"/>
              <c:layout>
                <c:manualLayout>
                  <c:x val="-2.3354532969908626E-2"/>
                  <c:y val="-2.4003917174344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3B-4523-8913-91EF21D3E7C0}"/>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Data'!$J$4:$J$38</c:f>
              <c:numCache>
                <c:formatCode>0.00%</c:formatCode>
                <c:ptCount val="35"/>
                <c:pt idx="0">
                  <c:v>2.3535487616971247E-3</c:v>
                </c:pt>
                <c:pt idx="1">
                  <c:v>5.2653886152650174E-2</c:v>
                </c:pt>
                <c:pt idx="2">
                  <c:v>0.13442142989970562</c:v>
                </c:pt>
                <c:pt idx="3">
                  <c:v>0.21346778812558734</c:v>
                </c:pt>
                <c:pt idx="4">
                  <c:v>0.27589795910370324</c:v>
                </c:pt>
                <c:pt idx="5">
                  <c:v>0.38663184326863115</c:v>
                </c:pt>
                <c:pt idx="6">
                  <c:v>0.46244639920983999</c:v>
                </c:pt>
                <c:pt idx="7">
                  <c:v>0.53618369945416611</c:v>
                </c:pt>
                <c:pt idx="8">
                  <c:v>0.62634796931162051</c:v>
                </c:pt>
                <c:pt idx="9">
                  <c:v>0.72043506104050437</c:v>
                </c:pt>
                <c:pt idx="10">
                  <c:v>0.76508635920039314</c:v>
                </c:pt>
                <c:pt idx="11">
                  <c:v>0.78261722293261915</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Data'!$P$4:$P$29</c:f>
              <c:numCache>
                <c:formatCode>0.00%</c:formatCode>
                <c:ptCount val="26"/>
                <c:pt idx="11">
                  <c:v>0.78932050620691718</c:v>
                </c:pt>
                <c:pt idx="12">
                  <c:v>0.79628202795203706</c:v>
                </c:pt>
                <c:pt idx="13">
                  <c:v>0.80378355239171884</c:v>
                </c:pt>
                <c:pt idx="14">
                  <c:v>0.8201459109365844</c:v>
                </c:pt>
                <c:pt idx="15">
                  <c:v>0.82291640556565115</c:v>
                </c:pt>
                <c:pt idx="16">
                  <c:v>0.84140868512790534</c:v>
                </c:pt>
                <c:pt idx="17">
                  <c:v>0.85299135292757688</c:v>
                </c:pt>
                <c:pt idx="18">
                  <c:v>0.86981811353625771</c:v>
                </c:pt>
                <c:pt idx="19">
                  <c:v>0.88289754119404518</c:v>
                </c:pt>
                <c:pt idx="20">
                  <c:v>0.89936651197700734</c:v>
                </c:pt>
                <c:pt idx="21">
                  <c:v>0.91194547839316642</c:v>
                </c:pt>
                <c:pt idx="22">
                  <c:v>0.92398624052203715</c:v>
                </c:pt>
                <c:pt idx="23">
                  <c:v>0.94055982037067032</c:v>
                </c:pt>
                <c:pt idx="24">
                  <c:v>0.96883257962084868</c:v>
                </c:pt>
                <c:pt idx="25">
                  <c:v>0.98218669471732456</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Data'!$M$4:$M$38</c:f>
              <c:numCache>
                <c:formatCode>0.00%</c:formatCode>
                <c:ptCount val="35"/>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d\-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Report'!$K$12:$K$19</c:f>
              <c:numCache>
                <c:formatCode>0.0%</c:formatCode>
                <c:ptCount val="8"/>
                <c:pt idx="0">
                  <c:v>0</c:v>
                </c:pt>
                <c:pt idx="1">
                  <c:v>0</c:v>
                </c:pt>
                <c:pt idx="2">
                  <c:v>1</c:v>
                </c:pt>
                <c:pt idx="3">
                  <c:v>0.77738740373379356</c:v>
                </c:pt>
                <c:pt idx="4">
                  <c:v>0.50971861143358366</c:v>
                </c:pt>
                <c:pt idx="5">
                  <c:v>1</c:v>
                </c:pt>
                <c:pt idx="6">
                  <c:v>1</c:v>
                </c:pt>
                <c:pt idx="7">
                  <c:v>0.99490071370041833</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Report'!$L$12:$L$19</c:f>
              <c:numCache>
                <c:formatCode>0.0%</c:formatCode>
                <c:ptCount val="8"/>
                <c:pt idx="0">
                  <c:v>0</c:v>
                </c:pt>
                <c:pt idx="1">
                  <c:v>0</c:v>
                </c:pt>
                <c:pt idx="2">
                  <c:v>0.99144326775623137</c:v>
                </c:pt>
                <c:pt idx="3">
                  <c:v>0.89477312997468406</c:v>
                </c:pt>
                <c:pt idx="4">
                  <c:v>0.76326910285269445</c:v>
                </c:pt>
                <c:pt idx="5">
                  <c:v>1</c:v>
                </c:pt>
                <c:pt idx="6">
                  <c:v>0.73246489536917458</c:v>
                </c:pt>
                <c:pt idx="7">
                  <c:v>0.97339323498214791</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Report'!$M$12:$M$19</c:f>
              <c:numCache>
                <c:formatCode>0.0%</c:formatCode>
                <c:ptCount val="8"/>
                <c:pt idx="0">
                  <c:v>0</c:v>
                </c:pt>
                <c:pt idx="1">
                  <c:v>0</c:v>
                </c:pt>
                <c:pt idx="2">
                  <c:v>-8.5567322437686277E-3</c:v>
                </c:pt>
                <c:pt idx="3">
                  <c:v>0.1173857262408905</c:v>
                </c:pt>
                <c:pt idx="4">
                  <c:v>0.25355049141911079</c:v>
                </c:pt>
                <c:pt idx="5">
                  <c:v>0</c:v>
                </c:pt>
                <c:pt idx="6">
                  <c:v>-0.26753510463082542</c:v>
                </c:pt>
                <c:pt idx="7">
                  <c:v>-2.1507478718270412E-2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Manpower!$B$11:$AL$11</c:f>
              <c:numCache>
                <c:formatCode>0</c:formatCode>
                <c:ptCount val="37"/>
                <c:pt idx="0">
                  <c:v>22.681923076923077</c:v>
                </c:pt>
                <c:pt idx="1">
                  <c:v>102.05447115384614</c:v>
                </c:pt>
                <c:pt idx="2">
                  <c:v>87.996586538461543</c:v>
                </c:pt>
                <c:pt idx="3">
                  <c:v>117.27235576923076</c:v>
                </c:pt>
                <c:pt idx="4">
                  <c:v>90.294759615384606</c:v>
                </c:pt>
                <c:pt idx="5">
                  <c:v>139.49615384615385</c:v>
                </c:pt>
                <c:pt idx="6">
                  <c:v>114.85697115384616</c:v>
                </c:pt>
                <c:pt idx="7">
                  <c:v>159.56149038461538</c:v>
                </c:pt>
                <c:pt idx="8">
                  <c:v>177.34923076923076</c:v>
                </c:pt>
                <c:pt idx="9">
                  <c:v>228.71634615384613</c:v>
                </c:pt>
                <c:pt idx="10">
                  <c:v>239.47975961538461</c:v>
                </c:pt>
                <c:pt idx="11">
                  <c:v>148.25019230769232</c:v>
                </c:pt>
                <c:pt idx="12">
                  <c:v>186.51038461538462</c:v>
                </c:pt>
                <c:pt idx="13">
                  <c:v>216.85923076923075</c:v>
                </c:pt>
                <c:pt idx="14">
                  <c:v>196.86745192307691</c:v>
                </c:pt>
                <c:pt idx="15">
                  <c:v>144.49875</c:v>
                </c:pt>
                <c:pt idx="16">
                  <c:v>168.55100961538463</c:v>
                </c:pt>
                <c:pt idx="17">
                  <c:v>109.75317307692306</c:v>
                </c:pt>
                <c:pt idx="18">
                  <c:v>146.73245192307692</c:v>
                </c:pt>
                <c:pt idx="19">
                  <c:v>136.75451923076923</c:v>
                </c:pt>
                <c:pt idx="20">
                  <c:v>82.861826923076919</c:v>
                </c:pt>
                <c:pt idx="21">
                  <c:v>52.513269230769225</c:v>
                </c:pt>
                <c:pt idx="22">
                  <c:v>64.718509615384619</c:v>
                </c:pt>
                <c:pt idx="23">
                  <c:v>17.514615384615382</c:v>
                </c:pt>
                <c:pt idx="24">
                  <c:v>17.427884615384613</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Manpower!$B$13:$AL$13</c:f>
              <c:numCache>
                <c:formatCode>General</c:formatCode>
                <c:ptCount val="37"/>
                <c:pt idx="0">
                  <c:v>35</c:v>
                </c:pt>
                <c:pt idx="1">
                  <c:v>93</c:v>
                </c:pt>
                <c:pt idx="2">
                  <c:v>148</c:v>
                </c:pt>
                <c:pt idx="3">
                  <c:v>140</c:v>
                </c:pt>
                <c:pt idx="4">
                  <c:v>134</c:v>
                </c:pt>
                <c:pt idx="5">
                  <c:v>155</c:v>
                </c:pt>
                <c:pt idx="6">
                  <c:v>192</c:v>
                </c:pt>
                <c:pt idx="7">
                  <c:v>196</c:v>
                </c:pt>
                <c:pt idx="8">
                  <c:v>194</c:v>
                </c:pt>
                <c:pt idx="9">
                  <c:v>196</c:v>
                </c:pt>
                <c:pt idx="10">
                  <c:v>135</c:v>
                </c:pt>
                <c:pt idx="11">
                  <c:v>220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Manpower!$B$15:$AL$15</c:f>
              <c:numCache>
                <c:formatCode>General</c:formatCode>
                <c:ptCount val="37"/>
                <c:pt idx="12" formatCode="0">
                  <c:v>186.51038461538462</c:v>
                </c:pt>
                <c:pt idx="13" formatCode="0">
                  <c:v>216.85923076923075</c:v>
                </c:pt>
                <c:pt idx="14" formatCode="0">
                  <c:v>196.86745192307691</c:v>
                </c:pt>
                <c:pt idx="15" formatCode="0">
                  <c:v>144.49875</c:v>
                </c:pt>
                <c:pt idx="16" formatCode="0">
                  <c:v>168.55100961538463</c:v>
                </c:pt>
                <c:pt idx="17" formatCode="0">
                  <c:v>109.75317307692306</c:v>
                </c:pt>
                <c:pt idx="18" formatCode="0">
                  <c:v>146.73245192307692</c:v>
                </c:pt>
                <c:pt idx="19" formatCode="0">
                  <c:v>136.75451923076923</c:v>
                </c:pt>
                <c:pt idx="20" formatCode="0">
                  <c:v>82.861826923076919</c:v>
                </c:pt>
                <c:pt idx="21" formatCode="0">
                  <c:v>52.513269230769225</c:v>
                </c:pt>
                <c:pt idx="22" formatCode="0">
                  <c:v>64.718509615384619</c:v>
                </c:pt>
                <c:pt idx="23" formatCode="0">
                  <c:v>17.514615384615382</c:v>
                </c:pt>
                <c:pt idx="24" formatCode="0">
                  <c:v>17.427884615384613</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Manpower!$B$34:$AL$34</c:f>
              <c:numCache>
                <c:formatCode>0</c:formatCode>
                <c:ptCount val="37"/>
                <c:pt idx="0">
                  <c:v>0</c:v>
                </c:pt>
                <c:pt idx="1">
                  <c:v>3.6263942307692312</c:v>
                </c:pt>
                <c:pt idx="2">
                  <c:v>11.868076923076924</c:v>
                </c:pt>
                <c:pt idx="3">
                  <c:v>18.94951923076923</c:v>
                </c:pt>
                <c:pt idx="4">
                  <c:v>14.193990384615386</c:v>
                </c:pt>
                <c:pt idx="5">
                  <c:v>29.798365384615387</c:v>
                </c:pt>
                <c:pt idx="6">
                  <c:v>29.590721153846154</c:v>
                </c:pt>
                <c:pt idx="7">
                  <c:v>53.213750000000005</c:v>
                </c:pt>
                <c:pt idx="8">
                  <c:v>55.926826923076916</c:v>
                </c:pt>
                <c:pt idx="9">
                  <c:v>77.144903846153852</c:v>
                </c:pt>
                <c:pt idx="10">
                  <c:v>89.068173076923088</c:v>
                </c:pt>
                <c:pt idx="11">
                  <c:v>59.690048076923077</c:v>
                </c:pt>
                <c:pt idx="12">
                  <c:v>55.820673076923079</c:v>
                </c:pt>
                <c:pt idx="13">
                  <c:v>58.884038461538459</c:v>
                </c:pt>
                <c:pt idx="14">
                  <c:v>55.691826923076924</c:v>
                </c:pt>
                <c:pt idx="15">
                  <c:v>43.872596153846153</c:v>
                </c:pt>
                <c:pt idx="16">
                  <c:v>46.043605769230773</c:v>
                </c:pt>
                <c:pt idx="17">
                  <c:v>19.948413461538465</c:v>
                </c:pt>
                <c:pt idx="18">
                  <c:v>25.574663461538464</c:v>
                </c:pt>
                <c:pt idx="19">
                  <c:v>19.375817307692305</c:v>
                </c:pt>
                <c:pt idx="20">
                  <c:v>12.954374999999999</c:v>
                </c:pt>
                <c:pt idx="21">
                  <c:v>17.604903846153842</c:v>
                </c:pt>
                <c:pt idx="22">
                  <c:v>22.761105769230767</c:v>
                </c:pt>
                <c:pt idx="23">
                  <c:v>4.8529807692307694</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Manpower!$B$36:$AL$36</c:f>
              <c:numCache>
                <c:formatCode>General</c:formatCode>
                <c:ptCount val="37"/>
                <c:pt idx="0">
                  <c:v>20</c:v>
                </c:pt>
                <c:pt idx="1">
                  <c:v>52</c:v>
                </c:pt>
                <c:pt idx="2">
                  <c:v>83</c:v>
                </c:pt>
                <c:pt idx="3">
                  <c:v>75</c:v>
                </c:pt>
                <c:pt idx="4">
                  <c:v>69</c:v>
                </c:pt>
                <c:pt idx="5">
                  <c:v>69</c:v>
                </c:pt>
                <c:pt idx="6">
                  <c:v>94</c:v>
                </c:pt>
                <c:pt idx="7">
                  <c:v>98</c:v>
                </c:pt>
                <c:pt idx="8">
                  <c:v>96</c:v>
                </c:pt>
                <c:pt idx="9">
                  <c:v>98</c:v>
                </c:pt>
                <c:pt idx="10">
                  <c:v>54</c:v>
                </c:pt>
                <c:pt idx="11">
                  <c:v>93</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Manpower!$B$38:$AL$38</c:f>
              <c:numCache>
                <c:formatCode>General</c:formatCode>
                <c:ptCount val="37"/>
                <c:pt idx="12" formatCode="0">
                  <c:v>55.820673076923079</c:v>
                </c:pt>
                <c:pt idx="13" formatCode="0">
                  <c:v>58.884038461538459</c:v>
                </c:pt>
                <c:pt idx="14" formatCode="0">
                  <c:v>55.691826923076924</c:v>
                </c:pt>
                <c:pt idx="15" formatCode="0">
                  <c:v>43.872596153846153</c:v>
                </c:pt>
                <c:pt idx="16" formatCode="0">
                  <c:v>46.043605769230773</c:v>
                </c:pt>
                <c:pt idx="17" formatCode="0">
                  <c:v>19.948413461538465</c:v>
                </c:pt>
                <c:pt idx="18" formatCode="0">
                  <c:v>25.574663461538464</c:v>
                </c:pt>
                <c:pt idx="19" formatCode="0">
                  <c:v>19.375817307692305</c:v>
                </c:pt>
                <c:pt idx="20" formatCode="0">
                  <c:v>12.954374999999999</c:v>
                </c:pt>
                <c:pt idx="21" formatCode="0">
                  <c:v>17.604903846153842</c:v>
                </c:pt>
                <c:pt idx="22" formatCode="0">
                  <c:v>22.761105769230767</c:v>
                </c:pt>
                <c:pt idx="23" formatCode="0">
                  <c:v>4.8529807692307694</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image" Target="../media/image4.jpe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819083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27709</xdr:colOff>
      <xdr:row>27</xdr:row>
      <xdr:rowOff>193964</xdr:rowOff>
    </xdr:from>
    <xdr:to>
      <xdr:col>26</xdr:col>
      <xdr:colOff>27709</xdr:colOff>
      <xdr:row>63</xdr:row>
      <xdr:rowOff>193964</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G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6,407,407 </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14369</xdr:rowOff>
    </xdr:from>
    <xdr:to>
      <xdr:col>17</xdr:col>
      <xdr:colOff>1535905</xdr:colOff>
      <xdr:row>102</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19050</xdr:colOff>
      <xdr:row>67</xdr:row>
      <xdr:rowOff>2136</xdr:rowOff>
    </xdr:from>
    <xdr:to>
      <xdr:col>34</xdr:col>
      <xdr:colOff>13001</xdr:colOff>
      <xdr:row>75</xdr:row>
      <xdr:rowOff>115353</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815386</xdr:colOff>
      <xdr:row>1</xdr:row>
      <xdr:rowOff>36105</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0.88536</cdr:x>
      <cdr:y>0.67327</cdr:y>
    </cdr:from>
    <cdr:to>
      <cdr:x>0.97003</cdr:x>
      <cdr:y>0.73225</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0527403" y="6018297"/>
          <a:ext cx="1006773"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46.20%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0.88741</cdr:x>
      <cdr:y>0.70233</cdr:y>
    </cdr:from>
    <cdr:to>
      <cdr:x>0.97208</cdr:x>
      <cdr:y>0.74727</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0551785" y="6277977"/>
          <a:ext cx="1006773"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72.35%</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0.88823</cdr:x>
      <cdr:y>0.72199</cdr:y>
    </cdr:from>
    <cdr:to>
      <cdr:x>0.9729</cdr:x>
      <cdr:y>0.78089</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0561536" y="6453799"/>
          <a:ext cx="100677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26.14%</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0.89018</cdr:x>
      <cdr:y>0.67093</cdr:y>
    </cdr:from>
    <cdr:to>
      <cdr:x>0.97485</cdr:x>
      <cdr:y>0.72991</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4334369" y="5997363"/>
          <a:ext cx="1363422"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52.70%</a:t>
          </a:fld>
          <a:endParaRPr lang="en-US" sz="1100" b="1">
            <a:solidFill>
              <a:srgbClr val="2C6682"/>
            </a:solidFill>
          </a:endParaRPr>
        </a:p>
      </cdr:txBody>
    </cdr:sp>
  </cdr:relSizeAnchor>
  <cdr:relSizeAnchor xmlns:cdr="http://schemas.openxmlformats.org/drawingml/2006/chartDrawing">
    <cdr:from>
      <cdr:x>0.88787</cdr:x>
      <cdr:y>0.69998</cdr:y>
    </cdr:from>
    <cdr:to>
      <cdr:x>0.97254</cdr:x>
      <cdr:y>0.74492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4297170" y="6257043"/>
          <a:ext cx="1363422"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78.26%</a:t>
          </a:fld>
          <a:endParaRPr lang="en-US" sz="1100" b="1">
            <a:solidFill>
              <a:srgbClr val="2C6682"/>
            </a:solidFill>
          </a:endParaRPr>
        </a:p>
      </cdr:txBody>
    </cdr:sp>
  </cdr:relSizeAnchor>
  <cdr:relSizeAnchor xmlns:cdr="http://schemas.openxmlformats.org/drawingml/2006/chartDrawing">
    <cdr:from>
      <cdr:x>0.88609</cdr:x>
      <cdr:y>0.71731</cdr:y>
    </cdr:from>
    <cdr:to>
      <cdr:x>0.97076</cdr:x>
      <cdr:y>0.77621</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4268507" y="6411930"/>
          <a:ext cx="136342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25.56%</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438693</xdr:colOff>
      <xdr:row>2</xdr:row>
      <xdr:rowOff>56592</xdr:rowOff>
    </xdr:from>
    <xdr:to>
      <xdr:col>8</xdr:col>
      <xdr:colOff>91440</xdr:colOff>
      <xdr:row>18</xdr:row>
      <xdr:rowOff>97428</xdr:rowOff>
    </xdr:to>
    <xdr:pic>
      <xdr:nvPicPr>
        <xdr:cNvPr id="11" name="Picture 10">
          <a:extLst>
            <a:ext uri="{FF2B5EF4-FFF2-40B4-BE49-F238E27FC236}">
              <a16:creationId xmlns:a16="http://schemas.microsoft.com/office/drawing/2014/main" id="{81217B4F-8A18-551C-5ED9-3E35DEF596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23157" y="818592"/>
          <a:ext cx="3493772" cy="2867312"/>
        </a:xfrm>
        <a:prstGeom prst="rect">
          <a:avLst/>
        </a:prstGeom>
      </xdr:spPr>
    </xdr:pic>
    <xdr:clientData/>
  </xdr:twoCellAnchor>
  <xdr:twoCellAnchor editAs="oneCell">
    <xdr:from>
      <xdr:col>12</xdr:col>
      <xdr:colOff>136071</xdr:colOff>
      <xdr:row>2</xdr:row>
      <xdr:rowOff>79926</xdr:rowOff>
    </xdr:from>
    <xdr:to>
      <xdr:col>18</xdr:col>
      <xdr:colOff>122734</xdr:colOff>
      <xdr:row>18</xdr:row>
      <xdr:rowOff>104573</xdr:rowOff>
    </xdr:to>
    <xdr:pic>
      <xdr:nvPicPr>
        <xdr:cNvPr id="2" name="Picture 1">
          <a:extLst>
            <a:ext uri="{FF2B5EF4-FFF2-40B4-BE49-F238E27FC236}">
              <a16:creationId xmlns:a16="http://schemas.microsoft.com/office/drawing/2014/main" id="{DF74F8D8-7FBD-4822-9E43-9A10FC53E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953250" y="841926"/>
          <a:ext cx="3821972" cy="2856838"/>
        </a:xfrm>
        <a:prstGeom prst="rect">
          <a:avLst/>
        </a:prstGeom>
      </xdr:spPr>
    </xdr:pic>
    <xdr:clientData/>
  </xdr:twoCellAnchor>
  <xdr:twoCellAnchor editAs="oneCell">
    <xdr:from>
      <xdr:col>2</xdr:col>
      <xdr:colOff>138252</xdr:colOff>
      <xdr:row>21</xdr:row>
      <xdr:rowOff>20639</xdr:rowOff>
    </xdr:from>
    <xdr:to>
      <xdr:col>8</xdr:col>
      <xdr:colOff>314870</xdr:colOff>
      <xdr:row>38</xdr:row>
      <xdr:rowOff>20656</xdr:rowOff>
    </xdr:to>
    <xdr:pic>
      <xdr:nvPicPr>
        <xdr:cNvPr id="3" name="Picture 2">
          <a:extLst>
            <a:ext uri="{FF2B5EF4-FFF2-40B4-BE49-F238E27FC236}">
              <a16:creationId xmlns:a16="http://schemas.microsoft.com/office/drawing/2014/main" id="{90A3E0AF-CD1F-453F-9EE3-8C805BCFF1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22716" y="4374925"/>
          <a:ext cx="4011928" cy="3016992"/>
        </a:xfrm>
        <a:prstGeom prst="rect">
          <a:avLst/>
        </a:prstGeom>
      </xdr:spPr>
    </xdr:pic>
    <xdr:clientData/>
  </xdr:twoCellAnchor>
  <xdr:twoCellAnchor editAs="oneCell">
    <xdr:from>
      <xdr:col>12</xdr:col>
      <xdr:colOff>326572</xdr:colOff>
      <xdr:row>21</xdr:row>
      <xdr:rowOff>34694</xdr:rowOff>
    </xdr:from>
    <xdr:to>
      <xdr:col>18</xdr:col>
      <xdr:colOff>91440</xdr:colOff>
      <xdr:row>37</xdr:row>
      <xdr:rowOff>56335</xdr:rowOff>
    </xdr:to>
    <xdr:pic>
      <xdr:nvPicPr>
        <xdr:cNvPr id="4" name="Picture 3">
          <a:extLst>
            <a:ext uri="{FF2B5EF4-FFF2-40B4-BE49-F238E27FC236}">
              <a16:creationId xmlns:a16="http://schemas.microsoft.com/office/drawing/2014/main" id="{07CF2F8F-2172-4711-A394-2D033336FA2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7143751" y="4388980"/>
          <a:ext cx="3602082" cy="2851926"/>
        </a:xfrm>
        <a:prstGeom prst="rect">
          <a:avLst/>
        </a:prstGeom>
      </xdr:spPr>
    </xdr:pic>
    <xdr:clientData/>
  </xdr:twoCellAnchor>
  <xdr:twoCellAnchor editAs="oneCell">
    <xdr:from>
      <xdr:col>2</xdr:col>
      <xdr:colOff>375014</xdr:colOff>
      <xdr:row>41</xdr:row>
      <xdr:rowOff>76658</xdr:rowOff>
    </xdr:from>
    <xdr:to>
      <xdr:col>8</xdr:col>
      <xdr:colOff>81643</xdr:colOff>
      <xdr:row>57</xdr:row>
      <xdr:rowOff>92341</xdr:rowOff>
    </xdr:to>
    <xdr:pic>
      <xdr:nvPicPr>
        <xdr:cNvPr id="5" name="Picture 4">
          <a:extLst>
            <a:ext uri="{FF2B5EF4-FFF2-40B4-BE49-F238E27FC236}">
              <a16:creationId xmlns:a16="http://schemas.microsoft.com/office/drawing/2014/main" id="{58FCFE31-3F36-4B0E-883D-0D293CDBF4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259478" y="8036837"/>
          <a:ext cx="3543844" cy="2845968"/>
        </a:xfrm>
        <a:prstGeom prst="rect">
          <a:avLst/>
        </a:prstGeom>
      </xdr:spPr>
    </xdr:pic>
    <xdr:clientData/>
  </xdr:twoCellAnchor>
  <xdr:twoCellAnchor editAs="oneCell">
    <xdr:from>
      <xdr:col>11</xdr:col>
      <xdr:colOff>296166</xdr:colOff>
      <xdr:row>41</xdr:row>
      <xdr:rowOff>134232</xdr:rowOff>
    </xdr:from>
    <xdr:to>
      <xdr:col>19</xdr:col>
      <xdr:colOff>11085</xdr:colOff>
      <xdr:row>57</xdr:row>
      <xdr:rowOff>21500</xdr:rowOff>
    </xdr:to>
    <xdr:pic>
      <xdr:nvPicPr>
        <xdr:cNvPr id="6" name="Picture 5">
          <a:extLst>
            <a:ext uri="{FF2B5EF4-FFF2-40B4-BE49-F238E27FC236}">
              <a16:creationId xmlns:a16="http://schemas.microsoft.com/office/drawing/2014/main" id="{893B6BD5-994E-4055-B909-5C7DE7F9D7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473809" y="8094411"/>
          <a:ext cx="4831205" cy="2717553"/>
        </a:xfrm>
        <a:prstGeom prst="rect">
          <a:avLst/>
        </a:prstGeom>
      </xdr:spPr>
    </xdr:pic>
    <xdr:clientData/>
  </xdr:twoCellAnchor>
  <xdr:twoCellAnchor editAs="oneCell">
    <xdr:from>
      <xdr:col>1</xdr:col>
      <xdr:colOff>371743</xdr:colOff>
      <xdr:row>60</xdr:row>
      <xdr:rowOff>122933</xdr:rowOff>
    </xdr:from>
    <xdr:to>
      <xdr:col>9</xdr:col>
      <xdr:colOff>122466</xdr:colOff>
      <xdr:row>76</xdr:row>
      <xdr:rowOff>27904</xdr:rowOff>
    </xdr:to>
    <xdr:pic>
      <xdr:nvPicPr>
        <xdr:cNvPr id="7" name="Picture 6">
          <a:extLst>
            <a:ext uri="{FF2B5EF4-FFF2-40B4-BE49-F238E27FC236}">
              <a16:creationId xmlns:a16="http://schemas.microsoft.com/office/drawing/2014/main" id="{12314B9A-0F9E-4AE6-9EF3-4C91B9248D7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16672" y="11702612"/>
          <a:ext cx="4867008" cy="2735256"/>
        </a:xfrm>
        <a:prstGeom prst="rect">
          <a:avLst/>
        </a:prstGeom>
      </xdr:spPr>
    </xdr:pic>
    <xdr:clientData/>
  </xdr:twoCellAnchor>
  <xdr:twoCellAnchor editAs="oneCell">
    <xdr:from>
      <xdr:col>12</xdr:col>
      <xdr:colOff>344891</xdr:colOff>
      <xdr:row>60</xdr:row>
      <xdr:rowOff>64272</xdr:rowOff>
    </xdr:from>
    <xdr:to>
      <xdr:col>18</xdr:col>
      <xdr:colOff>163287</xdr:colOff>
      <xdr:row>76</xdr:row>
      <xdr:rowOff>82483</xdr:rowOff>
    </xdr:to>
    <xdr:pic>
      <xdr:nvPicPr>
        <xdr:cNvPr id="8" name="Picture 7">
          <a:extLst>
            <a:ext uri="{FF2B5EF4-FFF2-40B4-BE49-F238E27FC236}">
              <a16:creationId xmlns:a16="http://schemas.microsoft.com/office/drawing/2014/main" id="{4AC734CA-0A9D-49FA-AC21-A4C7C296432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7162070" y="11643951"/>
          <a:ext cx="3655610" cy="284849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30019" cy="494643"/>
    <xdr:pic>
      <xdr:nvPicPr>
        <xdr:cNvPr id="2" name="Picture 1">
          <a:extLst>
            <a:ext uri="{FF2B5EF4-FFF2-40B4-BE49-F238E27FC236}">
              <a16:creationId xmlns:a16="http://schemas.microsoft.com/office/drawing/2014/main" id="{5E5AB1AC-72F6-4550-99AD-9144F7640E19}"/>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15876814" y="203291"/>
          <a:ext cx="1030019" cy="494643"/>
        </a:xfrm>
        <a:prstGeom prst="rect">
          <a:avLst/>
        </a:prstGeom>
      </xdr:spPr>
    </xdr:pic>
    <xdr:clientData/>
  </xdr:oneCellAnchor>
  <xdr:oneCellAnchor>
    <xdr:from>
      <xdr:col>9</xdr:col>
      <xdr:colOff>139700</xdr:colOff>
      <xdr:row>51</xdr:row>
      <xdr:rowOff>19050</xdr:rowOff>
    </xdr:from>
    <xdr:ext cx="369929" cy="233366"/>
    <xdr:pic>
      <xdr:nvPicPr>
        <xdr:cNvPr id="3" name="Picture 2">
          <a:extLst>
            <a:ext uri="{FF2B5EF4-FFF2-40B4-BE49-F238E27FC236}">
              <a16:creationId xmlns:a16="http://schemas.microsoft.com/office/drawing/2014/main" id="{D3C72BA0-77FD-4CB9-BE8D-DE3F5DCDF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63260" y="9345930"/>
          <a:ext cx="369929" cy="2333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16896" cy="406232"/>
    <xdr:pic>
      <xdr:nvPicPr>
        <xdr:cNvPr id="2" name="Picture 1">
          <a:extLst>
            <a:ext uri="{FF2B5EF4-FFF2-40B4-BE49-F238E27FC236}">
              <a16:creationId xmlns:a16="http://schemas.microsoft.com/office/drawing/2014/main" id="{32F13874-CEC6-45AD-A008-370EEAFA642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6451931" y="0"/>
          <a:ext cx="516896" cy="406232"/>
        </a:xfrm>
        <a:prstGeom prst="rect">
          <a:avLst/>
        </a:prstGeom>
      </xdr:spPr>
    </xdr:pic>
    <xdr:clientData/>
  </xdr:oneCellAnchor>
  <xdr:oneCellAnchor>
    <xdr:from>
      <xdr:col>27</xdr:col>
      <xdr:colOff>7327</xdr:colOff>
      <xdr:row>0</xdr:row>
      <xdr:rowOff>0</xdr:rowOff>
    </xdr:from>
    <xdr:ext cx="530631" cy="411312"/>
    <xdr:pic>
      <xdr:nvPicPr>
        <xdr:cNvPr id="3" name="Picture 2">
          <a:extLst>
            <a:ext uri="{FF2B5EF4-FFF2-40B4-BE49-F238E27FC236}">
              <a16:creationId xmlns:a16="http://schemas.microsoft.com/office/drawing/2014/main" id="{DAEA3BCA-7694-4641-AFBA-3FB434BE32A6}"/>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6878007" y="0"/>
          <a:ext cx="530631" cy="41131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18</xdr:col>
      <xdr:colOff>400252</xdr:colOff>
      <xdr:row>8</xdr:row>
      <xdr:rowOff>96372</xdr:rowOff>
    </xdr:from>
    <xdr:to>
      <xdr:col>19</xdr:col>
      <xdr:colOff>52107</xdr:colOff>
      <xdr:row>19</xdr:row>
      <xdr:rowOff>12551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6052628" y="1548654"/>
          <a:ext cx="521432" cy="188841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116743</xdr:colOff>
      <xdr:row>6</xdr:row>
      <xdr:rowOff>133351</xdr:rowOff>
    </xdr:from>
    <xdr:to>
      <xdr:col>15</xdr:col>
      <xdr:colOff>638175</xdr:colOff>
      <xdr:row>14</xdr:row>
      <xdr:rowOff>123825</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7018" y="1295401"/>
          <a:ext cx="521432" cy="1514474"/>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87086</xdr:colOff>
      <xdr:row>2</xdr:row>
      <xdr:rowOff>377043</xdr:rowOff>
    </xdr:from>
    <xdr:to>
      <xdr:col>58</xdr:col>
      <xdr:colOff>489857</xdr:colOff>
      <xdr:row>11</xdr:row>
      <xdr:rowOff>65315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-99863760</xdr:colOff>
      <xdr:row>13</xdr:row>
      <xdr:rowOff>5272</xdr:rowOff>
    </xdr:from>
    <xdr:to>
      <xdr:col>0</xdr:col>
      <xdr:colOff>-98803593</xdr:colOff>
      <xdr:row>13</xdr:row>
      <xdr:rowOff>260782</xdr:rowOff>
    </xdr:to>
    <xdr:sp macro="" textlink="">
      <xdr:nvSpPr>
        <xdr:cNvPr id="14" name="TextBox 19">
          <a:extLst>
            <a:ext uri="{FF2B5EF4-FFF2-40B4-BE49-F238E27FC236}">
              <a16:creationId xmlns:a16="http://schemas.microsoft.com/office/drawing/2014/main" id="{0230CDB7-9661-4C66-9062-3EDD9D4ACBA9}"/>
            </a:ext>
          </a:extLst>
        </xdr:cNvPr>
        <xdr:cNvSpPr txBox="1"/>
      </xdr:nvSpPr>
      <xdr:spPr>
        <a:xfrm flipH="1">
          <a:off x="-99863760" y="4931058"/>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13</xdr:row>
      <xdr:rowOff>195540</xdr:rowOff>
    </xdr:from>
    <xdr:to>
      <xdr:col>0</xdr:col>
      <xdr:colOff>-11863107</xdr:colOff>
      <xdr:row>14</xdr:row>
      <xdr:rowOff>205065</xdr:rowOff>
    </xdr:to>
    <xdr:sp macro="" textlink="">
      <xdr:nvSpPr>
        <xdr:cNvPr id="13" name="Rectangle 12">
          <a:extLst>
            <a:ext uri="{FF2B5EF4-FFF2-40B4-BE49-F238E27FC236}">
              <a16:creationId xmlns:a16="http://schemas.microsoft.com/office/drawing/2014/main" id="{EAB4C210-18ED-47DB-B86E-3E9F0EB95FCE}"/>
            </a:ext>
          </a:extLst>
        </xdr:cNvPr>
        <xdr:cNvSpPr/>
      </xdr:nvSpPr>
      <xdr:spPr>
        <a:xfrm flipH="1">
          <a:off x="-12234582" y="51213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13</xdr:row>
      <xdr:rowOff>347940</xdr:rowOff>
    </xdr:from>
    <xdr:to>
      <xdr:col>0</xdr:col>
      <xdr:colOff>-12015507</xdr:colOff>
      <xdr:row>14</xdr:row>
      <xdr:rowOff>357465</xdr:rowOff>
    </xdr:to>
    <xdr:sp macro="" textlink="">
      <xdr:nvSpPr>
        <xdr:cNvPr id="21" name="Rectangle 20">
          <a:extLst>
            <a:ext uri="{FF2B5EF4-FFF2-40B4-BE49-F238E27FC236}">
              <a16:creationId xmlns:a16="http://schemas.microsoft.com/office/drawing/2014/main" id="{5EF16993-FB84-4A96-8AE4-CD4C99E1C430}"/>
            </a:ext>
          </a:extLst>
        </xdr:cNvPr>
        <xdr:cNvSpPr/>
      </xdr:nvSpPr>
      <xdr:spPr>
        <a:xfrm flipH="1">
          <a:off x="-12386982" y="52737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11</xdr:col>
      <xdr:colOff>215714</xdr:colOff>
      <xdr:row>2</xdr:row>
      <xdr:rowOff>15670</xdr:rowOff>
    </xdr:from>
    <xdr:to>
      <xdr:col>14</xdr:col>
      <xdr:colOff>827331</xdr:colOff>
      <xdr:row>9</xdr:row>
      <xdr:rowOff>392206</xdr:rowOff>
    </xdr:to>
    <xdr:pic>
      <xdr:nvPicPr>
        <xdr:cNvPr id="4" name="Picture 1">
          <a:extLst>
            <a:ext uri="{FF2B5EF4-FFF2-40B4-BE49-F238E27FC236}">
              <a16:creationId xmlns:a16="http://schemas.microsoft.com/office/drawing/2014/main" id="{4E15366E-1510-0157-EF9F-5CBF93882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24155" y="1001788"/>
          <a:ext cx="3939764" cy="3200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22412</xdr:colOff>
      <xdr:row>11</xdr:row>
      <xdr:rowOff>46466</xdr:rowOff>
    </xdr:from>
    <xdr:to>
      <xdr:col>14</xdr:col>
      <xdr:colOff>1086971</xdr:colOff>
      <xdr:row>25</xdr:row>
      <xdr:rowOff>169769</xdr:rowOff>
    </xdr:to>
    <xdr:pic>
      <xdr:nvPicPr>
        <xdr:cNvPr id="3" name="Picture 2">
          <a:extLst>
            <a:ext uri="{FF2B5EF4-FFF2-40B4-BE49-F238E27FC236}">
              <a16:creationId xmlns:a16="http://schemas.microsoft.com/office/drawing/2014/main" id="{A7854A2D-6B05-04E7-D526-09EC22C77EC1}"/>
            </a:ext>
          </a:extLst>
        </xdr:cNvPr>
        <xdr:cNvPicPr>
          <a:picLocks noChangeAspect="1"/>
        </xdr:cNvPicPr>
      </xdr:nvPicPr>
      <xdr:blipFill>
        <a:blip xmlns:r="http://schemas.openxmlformats.org/officeDocument/2006/relationships" r:embed="rId2"/>
        <a:stretch>
          <a:fillRect/>
        </a:stretch>
      </xdr:blipFill>
      <xdr:spPr>
        <a:xfrm>
          <a:off x="11530853" y="4663290"/>
          <a:ext cx="4388896" cy="57748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https://egisfr-my.sharepoint.com/personal/waleed_mahmoud_egis-group_com/Documents/09.%20MKH2-02-003%20(ENJ)/Reports/02.%20Weekly%20Report/202606/MKH2-02-003-ENJ-WPR-019-23-06-2026/00.%20MKH2-02-003-ENJ-WPR-19-23-06-2026.xlsx" TargetMode="External"/><Relationship Id="rId1" Type="http://schemas.openxmlformats.org/officeDocument/2006/relationships/externalLinkPath" Target="https://egisfr-my.sharepoint.com/personal/waleed_mahmoud_egis-group_com/Documents/09.%20MKH2-02-003%20(ENJ)/Reports/02.%20Weekly%20Report/202606/MKH2-02-003-ENJ-WPR-019-23-06-2026/00.%20MKH2-02-003-ENJ-WPR-19-23-06-2026.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References"/>
      <sheetName val="Geneí¬ i_x0000__x0000_ _x0000_0."/>
      <sheetName val="70_x0000_,/0_x0000_s« i_x0000_Æø í¬ i_x0000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입찰내역 발주처 양식"/>
      <sheetName val="Summary of Work"/>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Quantity"/>
      <sheetName val="PNT-QUOT-#3"/>
      <sheetName val="COAT&amp;WRAP-QIOT-#3"/>
      <sheetName val="Earthwork"/>
      <sheetName val="GIAVLIEU"/>
      <sheetName val="Project Cost Breakdown"/>
      <sheetName val="Materials_Cost(PCC)2"/>
      <sheetName val="India_F&amp;S_Template2"/>
      <sheetName val="IO_LIST2"/>
      <sheetName val="Material_2"/>
      <sheetName val="Quote_Sheet2"/>
      <sheetName val="Day_work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LIST DO NOT REMOVE"/>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GRSummary"/>
      <sheetName val="_x005f_x0000__x005f_x0000__x005f_x0000__x005f_x0000__x0"/>
      <sheetName val="Staff Acco."/>
      <sheetName val="TBAL9697 -group wise  sdpl"/>
      <sheetName val="Selections"/>
      <sheetName val="SIEMENS"/>
      <sheetName val="B6.2 "/>
      <sheetName val="PointNo_5"/>
      <sheetName val="Elemental_Buildup"/>
      <sheetName val="Gra¦)VW_U"/>
      <sheetName val="/VWVU))tÏØ0  "/>
      <sheetName val="/VWVU))tÏØ0__"/>
      <sheetName val="Employee List"/>
      <sheetName val="Mall waterproofing"/>
      <sheetName val="MSCP waterproofing"/>
      <sheetName val="-----------------"/>
      <sheetName val="??-BLDG"/>
      <sheetName val="ml"/>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Old"/>
      <sheetName val="Elemental_Buildup1"/>
      <sheetName val="PointNo_51"/>
      <sheetName val="B6_2_"/>
      <sheetName val="LIST_DO_NOT_REMOVE"/>
      <sheetName val="VCH-SLC"/>
      <sheetName val="Item- Compact"/>
      <sheetName val="Supplier"/>
      <sheetName val="Рабочий лист"/>
      <sheetName val="ФМ"/>
      <sheetName val="Сравнение"/>
      <sheetName val="Table"/>
      <sheetName val="PT 141- Site A Landscape"/>
      <sheetName val="Annex 1 Sect 3a"/>
      <sheetName val="Annex 1 Sect 3a.1"/>
      <sheetName val="Annex 1 Sect 3b"/>
      <sheetName val="Annex 1 Sect 3c"/>
      <sheetName val="HOURLY RATES"/>
      <sheetName val="SITE WORK"/>
      <sheetName val="Prices"/>
      <sheetName val="Rate summary"/>
      <sheetName val="#REF!"/>
      <sheetName val="SW-TEO"/>
      <sheetName val="科目余额表正式"/>
      <sheetName val="Sub_G1_Fiv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mmary_of_Work"/>
      <sheetName val="Employee_List"/>
      <sheetName val="%"/>
      <sheetName val="BG"/>
      <sheetName val="RAB AR&amp;STR"/>
      <sheetName val="d-safe DELUXE"/>
      <sheetName val="70,_0s«iÆøí¬i"/>
      <sheetName val="70_x005f_x0000_,/0_x005f_x0000_s«_x005f_x0008_i_x"/>
      <sheetName val="Back up"/>
      <sheetName val="COSTING"/>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Day_work3"/>
      <sheetName val="Materials_Cost(PCC)3"/>
      <sheetName val="India_F&amp;S_Template3"/>
      <sheetName val="IO_LIST3"/>
      <sheetName val="Material_3"/>
      <sheetName val="Quote_Sheet3"/>
      <sheetName val="CHART_OF_ACCOUNTS2"/>
      <sheetName val="E-Bill_No_6_A-O2"/>
      <sheetName val="B185-B-9_12"/>
      <sheetName val="B185-B-9_22"/>
      <sheetName val="B09_12"/>
      <sheetName val="BOQ_Direct_selling_cost2"/>
      <sheetName val="PMWeb_data2"/>
      <sheetName val="SS_MH2"/>
      <sheetName val="Eq__Mobilization2"/>
      <sheetName val="w't_table2"/>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VWVU))tÏØ0__1"/>
      <sheetName val="Staff_Acco_"/>
      <sheetName val="TBAL9697_-group_wise__sdpl"/>
      <sheetName val="XV10017"/>
      <sheetName val="ConferenceCentre?옰ʒ䄂ʒ鵠ʐ䄂ʒ閐̐脭め_x0005__x0000_"/>
      <sheetName val="[SHOPLIST.xls]70_x0000_,/0_x0000_s«_x0008_i_x0000_Æø_x0003_í¬"/>
      <sheetName val="[SHOPLIST.xls]70,/0s«iÆøí¬i"/>
      <sheetName val="Map"/>
      <sheetName val="UOM"/>
      <sheetName val="MA"/>
      <sheetName val="Rebars"/>
      <sheetName val="???? ??? ??"/>
      <sheetName val="ConferenceCentre_옰ʒ䄂ʒ鵠ʐ䄂ʒ閐̐䄂ʒ蕈̐"/>
      <sheetName val="[SHOPLIST.xls][SHOPLIST.xls]70_x0000_"/>
      <sheetName val="[SHOPLIST.xls][SHOPLIST.xls]70,"/>
      <sheetName val="Lookup"/>
      <sheetName val="Duct Accesories"/>
      <sheetName val="200205C"/>
      <sheetName val="Heading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Common Variables"/>
      <sheetName val="GPL Revenu Update"/>
      <sheetName val="DO NOT TOUCH"/>
      <sheetName val="Work Type"/>
      <sheetName val="Sheet7"/>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Definitions"/>
      <sheetName val="MEP"/>
      <sheetName val="IRR"/>
      <sheetName val="INDEX"/>
      <sheetName val="Source"/>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ates"/>
      <sheetName val="TESİSAT"/>
      <sheetName val="PTS-1"/>
      <sheetName val="Geneí¬ i"/>
      <sheetName val="AREA OF APPLICATION"/>
      <sheetName val="Steel"/>
      <sheetName val="[SHOPLIST.xls]70_x0000_,/0_x0000_s« i_x0000_Æø í¬"/>
      <sheetName val="Cashflow projection"/>
      <sheetName val="dv_info"/>
      <sheetName val="steel total"/>
      <sheetName val="ELE BOQ"/>
      <sheetName val="CostPlan"/>
      <sheetName val="Database"/>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C1ㅇ"/>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SHOPLIST_xls][SHOPLIST_xls]70,"/>
      <sheetName val="Common_Variables"/>
      <sheetName val="ConferenceCentre?옰ʒ䄂ʒ鵠ʐ䄂ʒ閐̐脭め"/>
      <sheetName val="Labour_&amp;_Plant"/>
      <sheetName val="Geneí¬i___0_"/>
      <sheetName val="70_,_0_s«i_Æøí¬i_"/>
      <sheetName val="Ave_wtd_rates"/>
      <sheetName val="Debits_as_on_12_04_08"/>
      <sheetName val="STAFFSCHED_"/>
      <sheetName val="TRIAL_BALANCE"/>
      <sheetName val="Z- GENERAL PRICE SUMMARY"/>
      <sheetName val="금융비용"/>
      <sheetName val="Mix Design"/>
      <sheetName val="std-rates"/>
      <sheetName val="Risk Breakdown Structure"/>
      <sheetName val="Home"/>
      <sheetName val="Header"/>
      <sheetName val="Payment"/>
      <sheetName val="Input"/>
      <sheetName val="Coding"/>
      <sheetName val="PPA Summary"/>
      <sheetName val="Interior"/>
      <sheetName val="Resumo Empreitadas"/>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instructions"/>
      <sheetName val="1-G1"/>
      <sheetName val="[SHOPLIST_xls]70,/0s«iÆøí¬"/>
      <sheetName val="[SHOPLIST_xls]70,/0s«iÆøí¬i"/>
      <sheetName val="Z-_GENERAL_PRICE_SUMMARY"/>
      <sheetName val="Confidential"/>
      <sheetName val="Risk_Breakdown_Structure"/>
      <sheetName val="Equipment Rates"/>
      <sheetName val="FORM5"/>
      <sheetName val="Data I (2)"/>
      <sheetName val="rEFERENCES "/>
      <sheetName val="DIV2"/>
      <sheetName val="DIV3"/>
      <sheetName val="DIV4"/>
      <sheetName val="DIV7"/>
      <sheetName val="DIV9"/>
      <sheetName val="KAP-2_C1_ALBAHA_GRID_POINT_NGL"/>
      <sheetName val="[SHOPLIST.xls]/VW_x0000_VU_x0000_)_x0000__x0000__x0000_)_x0000__x0000__x0000_"/>
      <sheetName val="[SHOPLIST.xls]/VW"/>
      <sheetName val="[SHOPLIST.xls]/VWVU))tÏØ0  "/>
      <sheetName val="[SHOPLIST.xls]/VWVU))tÏØ0__"/>
      <sheetName val="Final"/>
      <sheetName val="[SHOPLIST.xls]70"/>
      <sheetName val="[SHOPLIST.xls]70,"/>
      <sheetName val="70,"/>
      <sheetName val="ConferenceCentre?옰ʒ䄂ʒ鵠ʐ䄂ʒ閐̐脭め_x0005_"/>
      <sheetName val="Base BM-rebar"/>
      <sheetName val="Attach 4-18"/>
      <sheetName val="TTL"/>
      <sheetName val="[SHOPLIST.xls][SHOPLIST.xls][SH"/>
      <sheetName val="Site Dev BOQ"/>
      <sheetName val="Architect"/>
      <sheetName val="Vendors"/>
      <sheetName val="Food"/>
      <sheetName val="E H - H. W.P."/>
      <sheetName val="E. H. Treatment for pile cap"/>
      <sheetName val="SRC-B3U2"/>
      <sheetName val="opstat"/>
      <sheetName val="costs"/>
      <sheetName val="Hic_150EOffice"/>
      <sheetName val="PNTEXT"/>
      <sheetName val="GPL_Revenu_Update"/>
      <sheetName val="DO_NOT_TOUCH"/>
      <sheetName val="Work_Type"/>
      <sheetName val="PROJECT_BRIEF(EX_NEW)"/>
      <sheetName val="Results"/>
      <sheetName val="Summary "/>
      <sheetName val="B04-A - DIA SUDEER"/>
      <sheetName val="04D - Tanmyat"/>
      <sheetName val="13- B04-B &amp; C"/>
      <sheetName val=" SITE 09 B04-B&amp;C-AFAQ"/>
      <sheetName val="工程量"/>
      <sheetName val="Auswahl"/>
      <sheetName val="Areas_with_SF"/>
      <sheetName val="Area Breakdown PER LEVEL_LINK"/>
      <sheetName val="Materials "/>
      <sheetName val="Labour"/>
      <sheetName val="MAchinery(R1)"/>
      <sheetName val="[SHOPLIST.xls]/VWVU))tÏØ0__1"/>
      <sheetName val="[SHOPLIST.xls]/VWVU))tÏØ0__2"/>
      <sheetName val="[SHOPLIST.xls]/VWVU))tÏØ0__3"/>
      <sheetName val="[SHOPLIST.xls]70,/0s«_iÆø_í¬_i"/>
      <sheetName val="[SHOPLIST.xls]70?,/0?s«i?Æøí¬i?"/>
      <sheetName val="[SHOPLIST.xls]/VWVU))tÏØ0__4"/>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RMOPS"/>
      <sheetName val="Data Sheet"/>
      <sheetName val="Equip"/>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gen"/>
      <sheetName val="BaseWeight"/>
      <sheetName val="VIABILITY"/>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_???_??2"/>
      <sheetName val="Geneí¬_i1"/>
      <sheetName val="AREA_OF_APPLICATION1"/>
      <sheetName val="Floor_Box_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Risk_Breakdown_Structure1"/>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1.2 Staff Schedule"/>
      <sheetName val="1_2_Staff_Schedule"/>
      <sheetName val="Config-C"/>
      <sheetName val="Service"/>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Labour Costs"/>
      <sheetName val="Project"/>
      <sheetName val="PRICE INFO"/>
      <sheetName val="RC SUMMARY"/>
      <sheetName val="LABOUR PRODUCTIVITY-TAV"/>
      <sheetName val="MATERIAL PRICES"/>
      <sheetName val="Rate_analysis11"/>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llowances"/>
      <sheetName val="tender allowances"/>
      <sheetName val=" Summary BKG 034"/>
      <sheetName val="BILL 3R"/>
      <sheetName val="anti-termite"/>
      <sheetName val="door"/>
      <sheetName val="window"/>
      <sheetName val="BLOCK-A (MEA.SHEET)"/>
      <sheetName val="Bill.10"/>
      <sheetName val="CSC"/>
      <sheetName val="Material&amp;equipment"/>
      <sheetName val="Ewaan Show Kitchen (2)"/>
      <sheetName val="Cash Flow Working"/>
      <sheetName val="MN T.B."/>
      <sheetName val="COMPLEXALL"/>
      <sheetName val="SO"/>
      <sheetName val="Qtys ZamZam (Del. before)"/>
      <sheetName val="Qtys Relocation (Del before)"/>
      <sheetName val=" Qtys Sub &amp; Tents (Del. before)"/>
      <sheetName val="Qtys  Signages (Del. before)"/>
      <sheetName val="Qtys Temporary Passages (Del)"/>
      <sheetName val=" Qtys Ser. Rooms (Del before)"/>
      <sheetName val="Harewood"/>
      <sheetName val="Detbal"/>
      <sheetName val="AREAS"/>
      <sheetName val="Labour Rate "/>
      <sheetName val="(M+L)"/>
      <sheetName val="Names&amp;Cases"/>
      <sheetName val="Equipment_Rates"/>
      <sheetName val="Calculations"/>
      <sheetName val="2 Plex"/>
      <sheetName val="Sheet1 (2)"/>
      <sheetName val="4 Plex"/>
      <sheetName val="6 Plex "/>
      <sheetName val="Detailed Summary"/>
      <sheetName val="Sheet1 (3)"/>
      <sheetName val="Sheet1 (4)"/>
      <sheetName val="Print"/>
      <sheetName val="BOQp4"/>
      <sheetName val="grid"/>
      <sheetName val="para"/>
      <sheetName val="kppl pl"/>
      <sheetName val="Basic Rates"/>
      <sheetName val="Balance Sheet"/>
      <sheetName val="Appendix B"/>
      <sheetName val="2F 회의실견적(5_14 일대)"/>
      <sheetName val=" HIT-&gt;HMC 견적(3900)"/>
      <sheetName val="DATI_CONS"/>
      <sheetName val="STAIR-A"/>
      <sheetName val="B1"/>
      <sheetName val="Flight-1"/>
      <sheetName val="Estimation"/>
      <sheetName val="Finansal tamamlanma Eğrisi"/>
      <sheetName val="May 05"/>
      <sheetName val="April 05"/>
      <sheetName val="Aug 05"/>
      <sheetName val="July 05"/>
      <sheetName val="June 05"/>
      <sheetName val="Nov 05"/>
      <sheetName val="Oct 05"/>
      <sheetName val="Sep 05"/>
      <sheetName val="CIF COST ITEM"/>
      <sheetName val="Tables"/>
      <sheetName val="공문"/>
      <sheetName val="slipsumpR"/>
      <sheetName val="Dropdown List"/>
      <sheetName val="Data Validation"/>
      <sheetName val="TOSHIBA-Structure"/>
      <sheetName val="NKC6"/>
      <sheetName val="Div26 - Elect"/>
      <sheetName val="CHUNG CU CARRILON"/>
      <sheetName val="70_x0000_,/0_x0000_s«_x0008_i_x"/>
      <sheetName val="[SHOPLIST.xls][SHOPLIST.xls]70"/>
      <sheetName val="Det_Des"/>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Quotation FM administration"/>
      <sheetName val="Quotation"/>
      <sheetName val="Quotation Visitor and Sec"/>
      <sheetName val="Service Charge"/>
      <sheetName val="Edwards"/>
      <sheetName val="CABLES "/>
      <sheetName val="Quotation Offices 108,9,10,11)"/>
      <sheetName val="Quotation modification"/>
      <sheetName val="HB CEC schd 4.2"/>
      <sheetName val="HB CEC schd 4.3"/>
      <sheetName val="HB CEC schd 5.2"/>
      <sheetName val="HB CEC schd 6.2"/>
      <sheetName val="HB CEC schd 7.2"/>
      <sheetName val="HB CEC schd 9.2"/>
      <sheetName val="Doha Farm"/>
      <sheetName val="precast RC element"/>
      <sheetName val="pile Fabrication"/>
      <sheetName val="New Bld"/>
      <sheetName val="BHANDUP"/>
      <sheetName val="Bill-1"/>
      <sheetName val="PRL"/>
      <sheetName val="ConferenceCentre_x005f_x005f_x0"/>
      <sheetName val="Geneí¬_x005f_x005f_x005f_x0008_"/>
      <sheetName val="70_x005f_x005f_x005f_x0000_,_0_"/>
      <sheetName val="B-3.2 EB"/>
      <sheetName val="Ragama"/>
      <sheetName val="B-3"/>
      <sheetName val="11"/>
      <sheetName val="Model"/>
      <sheetName val="CONSTRUCTION COMPONENT"/>
      <sheetName val="[SHOPLIST.xls]/VWVU))tÏØ0__5"/>
      <sheetName val="[SHOPLIST.xls]/VWVU))tÏØ0__6"/>
      <sheetName val="[SHOPLIST.xls]/VWVU))tÏØ0__7"/>
      <sheetName val="70_,_0_s«_x0008_i_Æø_x0003_í¬_x"/>
      <sheetName val="_VWVU))tÏØ0__2"/>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VWVU))tÏØ0__3"/>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SHOPLIST_xls_70,_0s«iÆøí¬i"/>
      <sheetName val="_VWVU))tÏØ0__4"/>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iv.07 Thermal &amp; Moisture"/>
      <sheetName val="[SHOPLIST_xls]70"/>
      <sheetName val="[SHOPLIST_xls]70,"/>
      <sheetName val="[SHOPLIST_xls]/VW"/>
      <sheetName val="[SHOPLIST_xls]/VWVU))tÏØ0__"/>
      <sheetName val="[SHOPLIST_xls]/VWVU))tÏØ0__1"/>
      <sheetName val="Materials_"/>
      <sheetName val="PB"/>
      <sheetName val="LANGUAGE"/>
      <sheetName val="Cost_any"/>
      <sheetName val="Set"/>
      <sheetName val="70,/0s«iÆøí¬"/>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PDT(L)1"/>
      <sheetName val="Sheet Index"/>
      <sheetName val="Report"/>
      <sheetName val="PROCTOR"/>
      <sheetName val="Status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Rates for public areas"/>
      <sheetName val="钢筋"/>
      <sheetName val="GFA_HQ_Building20"/>
      <sheetName val="GFA_Conference19"/>
      <sheetName val="BQ_External19"/>
      <sheetName val="Penthouse_Apartment18"/>
      <sheetName val="Raw_Data18"/>
      <sheetName val="StattCo_yCharges18"/>
      <sheetName val="LEVEL_SHEET18"/>
      <sheetName val="SPT_vs_PHI18"/>
      <sheetName val="LABOUR_HISTOGRAM19"/>
      <sheetName val="Chiet_tinh_dz2218"/>
      <sheetName val="Chiet_tinh_dz3518"/>
      <sheetName val="@risk_rents_and_incentives18"/>
      <sheetName val="Car_park_lease18"/>
      <sheetName val="Net_rent_analysis18"/>
      <sheetName val="Poz-1_18"/>
      <sheetName val="Graph_Data_(DO_NOT_PRINT)18"/>
      <sheetName val="Bill_No__218"/>
      <sheetName val="CT_Thang_Mo18"/>
      <sheetName val="Lab_Cum_Hist18"/>
      <sheetName val="CT__PL17"/>
      <sheetName val="Projet,_methodes_&amp;_couts17"/>
      <sheetName val="Risques_majeurs_&amp;_Frais_Ind_17"/>
      <sheetName val="FOL_-_Bar18"/>
      <sheetName val="budget_summary_(2)17"/>
      <sheetName val="Budget_Analysis_Summary17"/>
      <sheetName val="intr_stool_brkup17"/>
      <sheetName val="Tender_Summary18"/>
      <sheetName val="Insurance_Ext18"/>
      <sheetName val="Customize_Your_Invoice18"/>
      <sheetName val="HVAC_BoQ18"/>
      <sheetName val="Body_Sheet17"/>
      <sheetName val="1_0_Executive_Summary17"/>
      <sheetName val="Top_sheet17"/>
      <sheetName val="Bill_216"/>
      <sheetName val="Ap_A15"/>
      <sheetName val="2_Div_14_15"/>
      <sheetName val="SHOPLIST_xls14"/>
      <sheetName val="beam-reinft-IIInd_floor14"/>
      <sheetName val="beam-reinft-machine_rm14"/>
      <sheetName val="Bill_115"/>
      <sheetName val="Bill_315"/>
      <sheetName val="Bill_415"/>
      <sheetName val="Bill_515"/>
      <sheetName val="Bill_615"/>
      <sheetName val="Bill_715"/>
      <sheetName val="POWER_ASSUMPTIONS14"/>
      <sheetName val="Civil_Boq13"/>
      <sheetName val="PROJECT_BRIEF15"/>
      <sheetName val="Invoice_Summary14"/>
      <sheetName val="C_(3)15"/>
      <sheetName val="Dubai_golf14"/>
      <sheetName val="Softscape_Buildup13"/>
      <sheetName val="Mat'l_Rate13"/>
      <sheetName val="WITHOUT_C&amp;I_PROFIT_(3)13"/>
      <sheetName val="Activity_List13"/>
      <sheetName val="HIRED_LABOUR_CODE11"/>
      <sheetName val="PA-_Consutant_11"/>
      <sheetName val="foot-slab_reinft11"/>
      <sheetName val="DETAILED__BOQ11"/>
      <sheetName val="M-Book_for_Conc11"/>
      <sheetName val="M-Book_for_FW11"/>
      <sheetName val="BILL_COV11"/>
      <sheetName val="Ra__stair11"/>
      <sheetName val="VALVE_CHAMBERS10"/>
      <sheetName val="Fire_Hydrants10"/>
      <sheetName val="B_GATE_VALVE10"/>
      <sheetName val="Sub_G1_Fire10"/>
      <sheetName val="Sub_G12_Fire10"/>
      <sheetName val="Eq__Mobilization9"/>
      <sheetName val="w't_table8"/>
      <sheetName val="Materials_Cost(PCC)10"/>
      <sheetName val="India_F&amp;S_Template10"/>
      <sheetName val="IO_LIST10"/>
      <sheetName val="Material_10"/>
      <sheetName val="Quote_Sheet10"/>
      <sheetName val="Day_work10"/>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09_19"/>
      <sheetName val="BOQ_Direct_selling_cost10"/>
      <sheetName val="CHART_OF_ACCOUNTS9"/>
      <sheetName val="Working_for_RCC9"/>
      <sheetName val="B185-B-9_19"/>
      <sheetName val="B185-B-9_29"/>
      <sheetName val="E-Bill_No_6_A-O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Elemental_Buildup8"/>
      <sheetName val="PointNo_58"/>
      <sheetName val="2_2)Revised_Cash_Flow8"/>
      <sheetName val="SS_MH9"/>
      <sheetName val="입찰내역_발주처_양식8"/>
      <sheetName val="Material_List_8"/>
      <sheetName val="/VWVU))tÏØ0__8"/>
      <sheetName val="LIST_DO_NOT_REMOVE7"/>
      <sheetName val="Index_List8"/>
      <sheetName val="Type_List8"/>
      <sheetName val="File_Types8"/>
      <sheetName val="Chiet_t8"/>
      <sheetName val="Staffing_and_Rates_IA8"/>
      <sheetName val="Project_Cost_Breakdown6"/>
      <sheetName val="PRECAST_lightconc-II10"/>
      <sheetName val="final_abstract10"/>
      <sheetName val="Staff_Acco_6"/>
      <sheetName val="TBAL9697_-group_wise__sdpl6"/>
      <sheetName val="Summary_of_Work6"/>
      <sheetName val="Employee_List6"/>
      <sheetName val="Рабочий_лист5"/>
      <sheetName val="B6_2_7"/>
      <sheetName val="Item-_Compact6"/>
      <sheetName val="E_&amp;_R6"/>
      <sheetName val="Annex_1_Sect_3a6"/>
      <sheetName val="Annex_1_Sect_3a_16"/>
      <sheetName val="Annex_1_Sect_3b6"/>
      <sheetName val="Annex_1_Sect_3c6"/>
      <sheetName val="HOURLY_RATES6"/>
      <sheetName val="SITE_WORK5"/>
      <sheetName val="d-safe_DELUXE5"/>
      <sheetName val="PT_141-_Site_A_Landscape5"/>
      <sheetName val="Rate_summary5"/>
      <sheetName val="RAB_AR&amp;STR5"/>
      <sheetName val="Back_up5"/>
      <sheetName val="train_cash5"/>
      <sheetName val="accom_cash5"/>
      <sheetName val="INDIGINEOUS_ITEMS_5"/>
      <sheetName val="Duct_Accesories5"/>
      <sheetName val="Mall_waterproofing5"/>
      <sheetName val="MSCP_waterproofing5"/>
      <sheetName val="????_???_??5"/>
      <sheetName val="Labour_&amp;_Plant5"/>
      <sheetName val="Ave_wtd_rates5"/>
      <sheetName val="Debits_as_on_12_04_085"/>
      <sheetName val="STAFFSCHED_5"/>
      <sheetName val="TRIAL_BALANCE5"/>
      <sheetName val="[SHOPLIST_xls][SHOPLIST_xls]705"/>
      <sheetName val="[SHOPLIST_xls]70,/0s«iÆøí¬i5"/>
      <sheetName val="Common_Variables5"/>
      <sheetName val="GPL_Revenu_Update5"/>
      <sheetName val="DO_NOT_TOUCH5"/>
      <sheetName val="Work_Type5"/>
      <sheetName val="PROJECT_BRIEF(EX_NEW)5"/>
      <sheetName val="AREA_OF_APPLICATION4"/>
      <sheetName val="Risk_Breakdown_Structure4"/>
      <sheetName val="Geneí¬_i4"/>
      <sheetName val="steel_total4"/>
      <sheetName val="ELE_BOQ4"/>
      <sheetName val="%_prog_figs_-u5_and_total1"/>
      <sheetName val="Floor_Box_2"/>
      <sheetName val="[SHOPLIST_xls][SHOPLIST_xls][SH"/>
      <sheetName val="Dash_board"/>
      <sheetName val="Site_Dev_BOQ"/>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Floor_Box_3"/>
      <sheetName val="[SHOPLIST_xls]/VW1"/>
      <sheetName val="[SHOPLIST_xls][SHOPLIST_xls][S1"/>
      <sheetName val="[SHOPLIST_xls][SHOPLIST_xls]707"/>
      <sheetName val="Estimate for approval"/>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02"/>
      <sheetName val="03"/>
      <sheetName val="04"/>
      <sheetName val="01"/>
      <sheetName val="PLT-SUM"/>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Qty-UG"/>
      <sheetName val="KP1590_E"/>
      <sheetName val="[SHOPLIST.xls]/VWVU))tÏØ0__8"/>
      <sheetName val="[SHOPLIST.xls]/VWVU))tÏØ0__9"/>
      <sheetName val="Laundry"/>
      <sheetName val="DRUM"/>
      <sheetName val="税费"/>
      <sheetName val="rEFERENCES_"/>
      <sheetName val="electrical"/>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DL"/>
      <sheetName val="ce"/>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HOPLIST.xls][SHOPLIST.xls]/VW"/>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SHOPLIST.xls]70_x0000_,/0_x0000_s«_x0008_i_x"/>
      <sheetName val="AOP Summary-2"/>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T&amp;M"/>
      <sheetName val="BQLIS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SHOPLIST_xls][SHOPLIST_xls]711"/>
      <sheetName val="[SHOPLIST_xls][SHOPLIST_xls][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Ewaan_Show_Kitchen_(2)"/>
      <sheetName val="Cash_Flow_Working"/>
      <sheetName val="MN_T_B_"/>
      <sheetName val="Data_I_(2)"/>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L3-WBS Mapping"/>
      <sheetName val="BAFO CCL Submission"/>
      <sheetName val="HWDG"/>
      <sheetName val="ARBQ"/>
      <sheetName val="P-Sum-Cab"/>
      <sheetName val="Other Cost Norms"/>
      <sheetName val="MAIN SUMMARY"/>
      <sheetName val="S"/>
      <sheetName val="EE-PROP"/>
      <sheetName val="Section_by_layers_old"/>
      <sheetName val="Steel-Circular"/>
      <sheetName val="Backup"/>
      <sheetName val="SCHEDULE"/>
      <sheetName val="Recon Template"/>
      <sheetName val="Build-up"/>
      <sheetName val="Estimate_for_approval"/>
      <sheetName val="Specialist"/>
      <sheetName val="Manpower"/>
      <sheetName val="Deliverables"/>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BOQ.1.92"/>
      <sheetName val="B2-DV No.02"/>
      <sheetName val="[SHOPLIST.xls][SH"/>
      <sheetName val="70,/0s«iÆøí¬i1"/>
      <sheetName val="70,/0s«_iÆø_í¬"/>
      <sheetName val="[SHOPLIST.xls]70_"/>
      <sheetName val="70,/0s«iÆøí¬i2"/>
      <sheetName val="70,/0s«iÆøí¬i3"/>
      <sheetName val="[SHOPLIST_xls]70_"/>
      <sheetName val="Comp equip"/>
      <sheetName val="[SHOPLIST_xls][SH"/>
      <sheetName val="piedathot"/>
      <sheetName val="projcasflo"/>
      <sheetName val="supdata"/>
      <sheetName val="devbud"/>
      <sheetName val="Pivots"/>
      <sheetName val="Basic Rate"/>
      <sheetName val="MASTER_RATE ANALYSIS"/>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0"/>
      <sheetName val="_x005"/>
      <sheetName val="Geneí¬i_x000"/>
      <sheetName val="70_,_0_s«i_Æøí¬_x"/>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Abs PMRL"/>
      <sheetName val="L (4)"/>
      <sheetName val="ICM"/>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Ref Arch"/>
      <sheetName val="Master data"/>
      <sheetName val="[SHOPLIST.xls]/VWVU))tÏØ0__10"/>
      <sheetName val="[SHOPLIST.xls]/VWVU))tÏØ0__11"/>
      <sheetName val="WIP"/>
      <sheetName val="المعادلات"/>
      <sheetName val="집계표"/>
      <sheetName val="개시대사 (2)"/>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VWVU))"/>
      <sheetName val="701"/>
      <sheetName val="70,1"/>
      <sheetName val="[SHOPLIST_xls][S1"/>
      <sheetName val="702"/>
      <sheetName val="70,2"/>
      <sheetName val="[SHOPLIST_xls][S2"/>
      <sheetName val="Div Summary"/>
      <sheetName val="ConferenceCentre_옰ʒ䄂ʒ鵠ʐ䄂ʒ閐̐脭め_x0005_"/>
      <sheetName val="[SHOPLIST_xls]/VWVU))tÏØ0  "/>
      <sheetName val="Staff"/>
      <sheetName val="Staff OLD "/>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2gii"/>
      <sheetName val="CPA33-34"/>
      <sheetName val="Indices"/>
      <sheetName val="conc-foot-gradeslab"/>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Wordsdata"/>
      <sheetName val="ورقة2"/>
      <sheetName val="LTR-2"/>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Detail Page"/>
      <sheetName val="Div 10-Specialities "/>
      <sheetName val="MALE &amp; FEMALE "/>
      <sheetName val="DISABLE"/>
      <sheetName val="VIP"/>
      <sheetName val="ABLUTION"/>
      <sheetName val="JANITOR"/>
      <sheetName val="Ledger"/>
      <sheetName val="Data "/>
      <sheetName val="Cumulative Rail "/>
      <sheetName val="Portfolio List"/>
      <sheetName val="Core_Data"/>
      <sheetName val="CIF_COST_ITEM"/>
      <sheetName val="Rates_for_public_areas"/>
      <sheetName val="P1926-H2B_Pkg_2A&amp;2B"/>
      <sheetName val="P1940-H2B_Pkg_1_Guestrooms"/>
      <sheetName val="Recon_Template"/>
      <sheetName val="BoQ-22-8-2019"/>
      <sheetName val="Tech"/>
      <sheetName val="Validation"/>
      <sheetName val="Initial Data"/>
      <sheetName val="Package Status"/>
      <sheetName val="3"/>
      <sheetName val="Appendix-A -GRAND SUMMARY"/>
      <sheetName val="D9 (New Rate)"/>
      <sheetName val=" Estimate  "/>
      <sheetName val="Equip."/>
      <sheetName val="Book1"/>
      <sheetName val="Grand Summary "/>
      <sheetName val="Bill No.01 - GI "/>
      <sheetName val="combined "/>
      <sheetName val="summary-Optional "/>
      <sheetName val="B14.02 "/>
      <sheetName val="B21"/>
      <sheetName val="B22"/>
      <sheetName val="B27"/>
      <sheetName val="Prov.Sum "/>
      <sheetName val="BUAs and Sales Forecast"/>
      <sheetName val="Lagoons Breakdown Prices"/>
      <sheetName val="Cover HW Z2 "/>
      <sheetName val="TOTAL WORK"/>
      <sheetName val="part 3"/>
      <sheetName val="pile Length for Easter fence"/>
      <sheetName val="TBEAM"/>
      <sheetName val="Démol."/>
      <sheetName val="Ravalement"/>
      <sheetName val="GAE8'97"/>
      <sheetName val="Overall"/>
      <sheetName val="Weekly"/>
      <sheetName val="S-Curve Update"/>
      <sheetName val="Gene��_x0008_i_x0000__x0000__x0014__x0000_0."/>
      <sheetName val="intr_stool_brkup_x0000_"/>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Asset Desc"/>
      <sheetName val="WATER DUCT - IC 21"/>
      <sheetName val="[SHOPLIST.xls][SHOPLIST.xls]_12"/>
      <sheetName val="[SHOPLIST.xls][SHOPLIST.xls]7_6"/>
      <sheetName val="[SHOPLIST.xls][SHOPLIST.xls]_13"/>
      <sheetName val="[SHOPLIST.xls][SHOPLIST.xls]7_7"/>
      <sheetName val="[SHOPLIST.xls][SHOPLIST.xls]_14"/>
      <sheetName val="[SHOPLIST.xls][SHOPLIST.xls]_15"/>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xls]70,/0s«i_x"/>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IO"/>
      <sheetName val="FAL intern"/>
      <sheetName val="Electrical_database"/>
      <sheetName val="[SHOPLIST.xls]70___0_s__i_____2"/>
      <sheetName val="[SHOPLIST.xls]_VW__VU_________2"/>
      <sheetName val="[SHOPLIST.xls]_VW__VU_________3"/>
      <sheetName val="MATERIALS"/>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Landscape No.1"/>
      <sheetName val="MEP No.3"/>
      <sheetName val="Joseph Record"/>
      <sheetName val="BULD.3"/>
      <sheetName val="BLOCK K"/>
      <sheetName val="예가표"/>
      <sheetName val="SLHW"/>
      <sheetName val="_board7"/>
      <sheetName val="_boaboard (1)"/>
      <sheetName val="Drop down"/>
      <sheetName val="Account Codes"/>
      <sheetName val="Rectangular Duct"/>
      <sheetName val="Data Works"/>
      <sheetName val="Works"/>
      <sheetName val="UC-Testing"/>
      <sheetName val="Control Panel"/>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0s«iÆøí¬i1"/>
      <sheetName val="[SHOPLIST.xls]70,/0s«_iÆø_í¬"/>
      <sheetName val="[SHOPLIST.xls]70,/0s«iÆøí¬i2"/>
      <sheetName val="[SHOPLIST.xls]70,/0s«iÆøí¬i3"/>
      <sheetName val="Bill 3 Boutique"/>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제출내역 (2)"/>
      <sheetName val="National"/>
      <sheetName val="8.0 Programme"/>
      <sheetName val="[SH"/>
      <sheetName val="70_"/>
      <sheetName val="703"/>
      <sheetName val="70,/0s«iÆøí¬i4"/>
      <sheetName val="[SHOPLIST.xls]/VW"/>
      <sheetName val="70,/0s«iÆøí¬i5"/>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Recon_Template1"/>
      <sheetName val="[SHOPLIST_xls]/VWVU))tÏØ0__69"/>
      <sheetName val="[SHOPLIST_xls]/VWVU))tÏØ0__70"/>
      <sheetName val="[SHOPLIST_xls]/VWVU))tÏØ0__72"/>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SHOPLIST_xls][SH1"/>
      <sheetName val="P1926-H2B_Pkg_2A&amp;2B1"/>
      <sheetName val="P1940-H2B_Pkg_1_Guestrooms1"/>
      <sheetName val="BOQ_1_921"/>
      <sheetName val="Abs_PMRL1"/>
      <sheetName val="Master_data"/>
      <sheetName val="[SHOPLIST_xls]/VWVU))tÏØ0__73"/>
      <sheetName val="Staff_OLD_"/>
      <sheetName val="Basic_Rate"/>
      <sheetName val="MASTER_RATE_ANALYSIS"/>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Initial_Data"/>
      <sheetName val="Package_Statu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Other_Cost_Norms"/>
      <sheetName val="MFG"/>
      <sheetName val="Surbhi"/>
      <sheetName val="XL4Test5"/>
      <sheetName val="P-Ins &amp; Bonds"/>
      <sheetName val="P-Ins_&amp;_Bonds"/>
      <sheetName val="BFS"/>
      <sheetName val="BQMPALOC"/>
      <sheetName val="COLUMNS"/>
      <sheetName val="VESSELS "/>
      <sheetName val="[SHOPLIST.xls][SHOPLIST.xls]70?"/>
      <sheetName val="Top_s๨ꫝ_x0000__x0000_퀀"/>
      <sheetName val="Top_s๨ꫝ"/>
      <sheetName val="/VWVU))tÏØ0__23"/>
      <sheetName val="/VWVU))tÏØ0__22"/>
      <sheetName val="Top_s灨ὔ밀ὔ턀"/>
      <sheetName val="개시대사_(2)"/>
      <sheetName val="6_2_Floor_Finishes"/>
      <sheetName val="SUBS SUM"/>
      <sheetName val="BoQ(2)"/>
      <sheetName val="tower and monopoles "/>
      <sheetName val="inter"/>
      <sheetName val="MSH51C"/>
      <sheetName val="Reference"/>
      <sheetName val="Milestone"/>
      <sheetName val="Spacing of Delineator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xls]70_x005f_x005f_x005f_x0000__3"/>
      <sheetName val="[SHOPLIST.xls]70___0_s__i_____8"/>
      <sheetName val="MI"/>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ASD Sum of Parts"/>
      <sheetName val="BREAKDOWN"/>
      <sheetName val="SI_222"/>
      <sheetName val="TO_List2"/>
      <sheetName val="CCTV_DATA2"/>
      <sheetName val="FAL_intern2"/>
      <sheetName val="FAL_intern"/>
      <sheetName val="SI_221"/>
      <sheetName val="TO_List1"/>
      <sheetName val="CCTV_DATA1"/>
      <sheetName val="FAL_intern1"/>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Income Statemen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Rate_analysis19"/>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FLOOR_AND_CEILING"/>
      <sheetName val="area_comp_2011_01_18_(2)"/>
      <sheetName val="drop_down_lists"/>
      <sheetName val="PH_5"/>
      <sheetName val="S-Curve_Update"/>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12"/>
      <sheetName val="_SHOPLIST_xls_70,_0s«iÆøí¬i17"/>
      <sheetName val="[SHOPLIST_xls]/VWVU))tÏØ0_123"/>
      <sheetName val="[SHOPLIST_xls]/VWVU))tÏØ0_124"/>
      <sheetName val="Summary_4"/>
      <sheetName val="B04-A_-_DIA_SUDEER4"/>
      <sheetName val="04D_-_Tanmyat4"/>
      <sheetName val="13-_B04-B_&amp;_C4"/>
      <sheetName val="_SITE_09_B04-B&amp;C-AFAQ4"/>
      <sheetName val="[SHOPLIST_xls]/VWVU))tÏØ0_125"/>
      <sheetName val="[SHOPLIST_xls]/VWVU))tÏØ0_126"/>
      <sheetName val="[SHOPLIST_xls]/VWVU))tÏØ0_127"/>
      <sheetName val="[SHOPLIST_xls]/VWVU))tÏØ0_128"/>
      <sheetName val="CONSTRUCTION_COMPONENT4"/>
      <sheetName val="2_Plex5"/>
      <sheetName val="Sheet1_(2)5"/>
      <sheetName val="4_Plex5"/>
      <sheetName val="6_Plex_5"/>
      <sheetName val="Detailed_Summary5"/>
      <sheetName val="Sheet1_(3)5"/>
      <sheetName val="Sheet1_(4)5"/>
      <sheetName val="May_056"/>
      <sheetName val="April_056"/>
      <sheetName val="Aug_056"/>
      <sheetName val="July_056"/>
      <sheetName val="June_056"/>
      <sheetName val="Nov_056"/>
      <sheetName val="Oct_056"/>
      <sheetName val="Sep_056"/>
      <sheetName val="B-3_2_EB4"/>
      <sheetName val="[SHOPLIST_xls]/VWVU))tÏØ0_129"/>
      <sheetName val="[SHOPLIST_xls]/VWVU))tÏØ0_130"/>
      <sheetName val="[SHOPLIST_xls]/VWVU))tÏØ0_131"/>
      <sheetName val="1_-_Main_Building5"/>
      <sheetName val="1_-_Summary5"/>
      <sheetName val="2_-_Landscaping_Works5"/>
      <sheetName val="2_-_Summary5"/>
      <sheetName val="4_-_Bldg_Infra5"/>
      <sheetName val="4_-_Summary5"/>
      <sheetName val="Trade_Summary4"/>
      <sheetName val="Sheet_Index4"/>
      <sheetName val="Sec__A-PQ5"/>
      <sheetName val="Preamble_B5"/>
      <sheetName val="Sec__C-Dayworks5"/>
      <sheetName val="d5_5"/>
      <sheetName val="AOP_Summary-26"/>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Balance_Sheet4"/>
      <sheetName val="Status_Summary5"/>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Dashboard_(1)5"/>
      <sheetName val="VO_Agreed_to_Unifier_Sum5"/>
      <sheetName val="VO_Not_yet_Agreed_to_Unifier5"/>
      <sheetName val="VO_Anticipated_to_Unifier5"/>
      <sheetName val="EW_to_Unifier5"/>
      <sheetName val="Prov_Sums5"/>
      <sheetName val="Other_Amounts5"/>
      <sheetName val="Asset_Allocation_(CR)5"/>
      <sheetName val="Project_Benchmarking5"/>
      <sheetName val="Recon_Template4"/>
      <sheetName val="Estimate_for_approval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Core_Data4"/>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738"/>
      <sheetName val="[SHOPLIST_xls][SHOPLIST_xls]_24"/>
      <sheetName val="[SHOPLIST_xls][SHOPLIST_xls]_25"/>
      <sheetName val="[SHOPLIST_xls][SHOPLIST_xls]739"/>
      <sheetName val="[SHOPLIST_xls][SHOPLIST_xls]_26"/>
      <sheetName val="[SHOPLIST_xls][SHOPLIST_xls]740"/>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GFA_HQ_Building35"/>
      <sheetName val="GFA_Conference34"/>
      <sheetName val="BQ_External34"/>
      <sheetName val="Projet,_methodes_&amp;_couts32"/>
      <sheetName val="Risques_majeurs_&amp;_Frais_Ind_32"/>
      <sheetName val="StattCo_yCharges33"/>
      <sheetName val="Penthouse_Apartment33"/>
      <sheetName val="Raw_Data33"/>
      <sheetName val="Graph_Data_(DO_NOT_PRINT)33"/>
      <sheetName val="Chiet_tinh_dz2233"/>
      <sheetName val="Chiet_tinh_dz3533"/>
      <sheetName val="@risk_rents_and_incentives33"/>
      <sheetName val="Car_park_lease33"/>
      <sheetName val="Net_rent_analysis33"/>
      <sheetName val="Poz-1_33"/>
      <sheetName val="LABOUR_HISTOGRAM34"/>
      <sheetName val="FOL_-_Bar33"/>
      <sheetName val="CT_Thang_Mo33"/>
      <sheetName val="Lab_Cum_Hist33"/>
      <sheetName val="Bill_No__233"/>
      <sheetName val="SPT_vs_PHI33"/>
      <sheetName val="LEVEL_SHEET33"/>
      <sheetName val="CT__PL32"/>
      <sheetName val="budget_summary_(2)32"/>
      <sheetName val="Budget_Analysis_Summary32"/>
      <sheetName val="Customize_Your_Invoice33"/>
      <sheetName val="HVAC_BoQ33"/>
      <sheetName val="intr_stool_brkup32"/>
      <sheetName val="Tender_Summary33"/>
      <sheetName val="Insurance_Ext33"/>
      <sheetName val="Bill_231"/>
      <sheetName val="Rate_analysis20"/>
      <sheetName val="Body_Sheet32"/>
      <sheetName val="1_0_Executive_Summary32"/>
      <sheetName val="Ap_A30"/>
      <sheetName val="Top_sheet32"/>
      <sheetName val="SHOPLIST_xls29"/>
      <sheetName val="2_Div_14_30"/>
      <sheetName val="PROJECT_BRIEF30"/>
      <sheetName val="Invoice_Summary29"/>
      <sheetName val="Bill_130"/>
      <sheetName val="Bill_330"/>
      <sheetName val="Bill_430"/>
      <sheetName val="Bill_530"/>
      <sheetName val="Bill_630"/>
      <sheetName val="Bill_730"/>
      <sheetName val="beam-reinft-IIInd_floor29"/>
      <sheetName val="C_(3)30"/>
      <sheetName val="Dubai_golf29"/>
      <sheetName val="beam-reinft-machine_rm29"/>
      <sheetName val="POWER_ASSUMPTIONS29"/>
      <sheetName val="WITHOUT_C&amp;I_PROFIT_(3)28"/>
      <sheetName val="Civil_Boq28"/>
      <sheetName val="Activity_List28"/>
      <sheetName val="Softscape_Buildup28"/>
      <sheetName val="Mat'l_Rate28"/>
      <sheetName val="HIRED_LABOUR_CODE26"/>
      <sheetName val="PA-_Consutant_26"/>
      <sheetName val="foot-slab_reinft26"/>
      <sheetName val="DETAILED__BOQ26"/>
      <sheetName val="M-Book_for_Conc26"/>
      <sheetName val="M-Book_for_FW26"/>
      <sheetName val="BILL_COV26"/>
      <sheetName val="Ra__stair26"/>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Day_work25"/>
      <sheetName val="Materials_Cost(PCC)25"/>
      <sheetName val="India_F&amp;S_Template25"/>
      <sheetName val="IO_LIST25"/>
      <sheetName val="Material_25"/>
      <sheetName val="Quote_Sheet25"/>
      <sheetName val="CHART_OF_ACCOUNTS24"/>
      <sheetName val="VALVE_CHAMBERS25"/>
      <sheetName val="Fire_Hydrants25"/>
      <sheetName val="B_GATE_VALVE25"/>
      <sheetName val="Sub_G1_Fire25"/>
      <sheetName val="Sub_G12_Fire25"/>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BOQ_Direct_selling_cost25"/>
      <sheetName val="Eq__Mobilization24"/>
      <sheetName val="PointNo_523"/>
      <sheetName val="w't_table23"/>
      <sheetName val="Working_for_RCC24"/>
      <sheetName val="B185-B-9_124"/>
      <sheetName val="B185-B-9_224"/>
      <sheetName val="Material_List_23"/>
      <sheetName val="Index_List23"/>
      <sheetName val="Type_List23"/>
      <sheetName val="File_Types23"/>
      <sheetName val="E-Bill_No_6_A-O24"/>
      <sheetName val="PMWeb_data24"/>
      <sheetName val="SS_MH24"/>
      <sheetName val="B09_124"/>
      <sheetName val="Project_Cost_Breakdown21"/>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2_2)Revised_Cash_Flow23"/>
      <sheetName val="B6_2_22"/>
      <sheetName val="PRECAST_lightconc-II25"/>
      <sheetName val="final_abstract25"/>
      <sheetName val="Chiet_t23"/>
      <sheetName val="Staffing_and_Rates_IA23"/>
      <sheetName val="Employee_List21"/>
      <sheetName val="입찰내역_발주처_양식23"/>
      <sheetName val="LIST_DO_NOT_REMOVE22"/>
      <sheetName val="Staff_Acco_21"/>
      <sheetName val="TBAL9697_-group_wise__sdpl21"/>
      <sheetName val="Summary_of_Work21"/>
      <sheetName val="Item-_Compact21"/>
      <sheetName val="E_&amp;_R21"/>
      <sheetName val="Рабочий_лист20"/>
      <sheetName val="PT_141-_Site_A_Landscape20"/>
      <sheetName val="d-safe_DELUXE20"/>
      <sheetName val="Annex_1_Sect_3a21"/>
      <sheetName val="Annex_1_Sect_3a_121"/>
      <sheetName val="Annex_1_Sect_3b21"/>
      <sheetName val="Annex_1_Sect_3c21"/>
      <sheetName val="HOURLY_RATES21"/>
      <sheetName val="SITE_WORK20"/>
      <sheetName val="Rate_summary20"/>
      <sheetName val="Mall_waterproofing20"/>
      <sheetName val="MSCP_waterproofing20"/>
      <sheetName val="RAB_AR&amp;STR20"/>
      <sheetName val="Back_up20"/>
      <sheetName val="INDIGINEOUS_ITEMS_20"/>
      <sheetName val="Duct_Accesories20"/>
      <sheetName val="????_???_??20"/>
      <sheetName val="[SHOPLIST_xls][SHOPLIST_xls]741"/>
      <sheetName val="Risk_Breakdown_Structure19"/>
      <sheetName val="train_cash20"/>
      <sheetName val="accom_cash20"/>
      <sheetName val="[SHOPLIST_xls]70,/0s«iÆøí¬i20"/>
      <sheetName val="Labour_&amp;_Plant20"/>
      <sheetName val="Ave_wtd_rates20"/>
      <sheetName val="Debits_as_on_12_04_0820"/>
      <sheetName val="STAFFSCHED_20"/>
      <sheetName val="TRIAL_BALANCE20"/>
      <sheetName val="Common_Variables20"/>
      <sheetName val="GPL_Revenu_Update20"/>
      <sheetName val="DO_NOT_TOUCH20"/>
      <sheetName val="Work_Type20"/>
      <sheetName val="Geneí¬_i19"/>
      <sheetName val="PROJECT_BRIEF(EX_NEW)20"/>
      <sheetName val="PPA_Summary16"/>
      <sheetName val="Resumo_Empreitadas16"/>
      <sheetName val="Mix_Design16"/>
      <sheetName val="steel_total19"/>
      <sheetName val="ELE_BOQ19"/>
      <sheetName val="Floor_Box_17"/>
      <sheetName val="[SHOPLIST_xls][SHOPLIST_xls]742"/>
      <sheetName val="AREA_OF_APPLICATION19"/>
      <sheetName val="%_prog_figs_-u5_and_total16"/>
      <sheetName val="_VWVU))tÏØ0__22"/>
      <sheetName val="Service_Type13"/>
      <sheetName val="Contract_Division13"/>
      <sheetName val="SubContract_Type13"/>
      <sheetName val="_SHOPLIST_xls_7013"/>
      <sheetName val="_SHOPLIST_xls_70,_0s«iÆøí¬i18"/>
      <sheetName val="Z-_GENERAL_PRICE_SUMMARY16"/>
      <sheetName val="Cashflow_projection15"/>
      <sheetName val="Equipment_Rates15"/>
      <sheetName val="Data_I_(2)12"/>
      <sheetName val="rEFERENCES_12"/>
      <sheetName val="[SHOPLIST_xls]/VW15"/>
      <sheetName val="[SHOPLIST_xls]/VWVU))tÏØ0_145"/>
      <sheetName val="[SHOPLIST_xls]/VWVU))tÏØ0_146"/>
      <sheetName val="[SHOPLIST_xls]7015"/>
      <sheetName val="[SHOPLIST_xls]70,15"/>
      <sheetName val="Base_BM-rebar15"/>
      <sheetName val="Attach_4-1812"/>
      <sheetName val="[SHOPLIST_xls][SHOPLIST_xls][15"/>
      <sheetName val="Site_Dev_BOQ15"/>
      <sheetName val="E_H_-_H__W_P_15"/>
      <sheetName val="E__H__Treatment_for_pile_cap15"/>
      <sheetName val="Summary_5"/>
      <sheetName val="B04-A_-_DIA_SUDEER5"/>
      <sheetName val="04D_-_Tanmyat5"/>
      <sheetName val="13-_B04-B_&amp;_C5"/>
      <sheetName val="_SITE_09_B04-B&amp;C-AFAQ5"/>
      <sheetName val="Area_Breakdown_PER_LEVEL_LINK15"/>
      <sheetName val="Materials_15"/>
      <sheetName val="[SHOPLIST_xls]/VWVU))tÏØ0_147"/>
      <sheetName val="[SHOPLIST_xls]/VWVU))tÏØ0_148"/>
      <sheetName val="[SHOPLIST_xls]/VWVU))tÏØ0_149"/>
      <sheetName val="[SHOPLIST_xls]70,/0s«_iÆø_í¬_15"/>
      <sheetName val="[SHOPLIST_xls]70?,/0?s«i?Æøí¬15"/>
      <sheetName val="[SHOPLIST_xls]/VWVU))tÏØ0_150"/>
      <sheetName val="Cost_Heading12"/>
      <sheetName val="D_&amp;_W_sizes12"/>
      <sheetName val="SOPMA_DD12"/>
      <sheetName val="BOQ_(2)6"/>
      <sheetName val="LABOUR_RATE6"/>
      <sheetName val="Material_Rate6"/>
      <sheetName val="Labor_abs-PW6"/>
      <sheetName val="Labor_abs-NMR6"/>
      <sheetName val="Form_615"/>
      <sheetName val="Combined_Results_6"/>
      <sheetName val="P-100_MRF_DB_R112"/>
      <sheetName val="CF_Input15"/>
      <sheetName val="DATA_INPUT15"/>
      <sheetName val="Vordruck-Nr__7_1_3_D15"/>
      <sheetName val="M&amp;A_D15"/>
      <sheetName val="M&amp;A_E15"/>
      <sheetName val="M&amp;A_G15"/>
      <sheetName val="Data_Sheet15"/>
      <sheetName val="Bill_1015"/>
      <sheetName val="CONSTRUCTION_COMPONENT5"/>
      <sheetName val="PRICE_INFO12"/>
      <sheetName val="RC_SUMMARY12"/>
      <sheetName val="LABOUR_PRODUCTIVITY-TAV12"/>
      <sheetName val="MATERIAL_PRICES12"/>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1_2_Staff_Schedule16"/>
      <sheetName val="tender_allowances15"/>
      <sheetName val="_Summary_BKG_03415"/>
      <sheetName val="BILL_3R15"/>
      <sheetName val="BLOCK-A_(MEA_SHEET)15"/>
      <sheetName val="Labour_Costs15"/>
      <sheetName val="Ewaan_Show_Kitchen_(2)12"/>
      <sheetName val="Cash_Flow_Working12"/>
      <sheetName val="MN_T_B_12"/>
      <sheetName val="Qtys_ZamZam_(Del__before)12"/>
      <sheetName val="Qtys_Relocation_(Del_before)12"/>
      <sheetName val="_Qtys_Sub_&amp;_Tents_(Del__befor12"/>
      <sheetName val="Qtys__Signages_(Del__before)12"/>
      <sheetName val="Qtys_Temporary_Passages_(Del)12"/>
      <sheetName val="_Qtys_Ser__Rooms_(Del_before)12"/>
      <sheetName val="kppl_pl6"/>
      <sheetName val="Basic_Rates6"/>
      <sheetName val="Dash_board15"/>
      <sheetName val="Finansal_tamamlanma_Eğrisi6"/>
      <sheetName val="Data_Validation6"/>
      <sheetName val="Div26_-_Elect6"/>
      <sheetName val="CHUNG_CU_CARRILON6"/>
      <sheetName val="2_Plex6"/>
      <sheetName val="Sheet1_(2)6"/>
      <sheetName val="4_Plex6"/>
      <sheetName val="6_Plex_6"/>
      <sheetName val="Detailed_Summary6"/>
      <sheetName val="Sheet1_(3)6"/>
      <sheetName val="Sheet1_(4)6"/>
      <sheetName val="May_057"/>
      <sheetName val="April_057"/>
      <sheetName val="Aug_057"/>
      <sheetName val="July_057"/>
      <sheetName val="June_057"/>
      <sheetName val="Nov_057"/>
      <sheetName val="Oct_057"/>
      <sheetName val="Sep_057"/>
      <sheetName val="Appendix_B8"/>
      <sheetName val="2F_회의실견적(5_14_일대)8"/>
      <sheetName val="_HIT-&gt;HMC_견적(3900)8"/>
      <sheetName val="HB_CEC_schd_4_26"/>
      <sheetName val="HB_CEC_schd_4_36"/>
      <sheetName val="HB_CEC_schd_5_26"/>
      <sheetName val="HB_CEC_schd_6_26"/>
      <sheetName val="HB_CEC_schd_7_26"/>
      <sheetName val="HB_CEC_schd_9_26"/>
      <sheetName val="Doha_Farm6"/>
      <sheetName val="Dropdown_List6"/>
      <sheetName val="precast_RC_element6"/>
      <sheetName val="pile_Fabrication6"/>
      <sheetName val="New_Bld6"/>
      <sheetName val="[SHOPLIST_xls][SHOPLIST_xls]743"/>
      <sheetName val="B-3_2_EB5"/>
      <sheetName val="[SHOPLIST_xls]/VWVU))tÏØ0_151"/>
      <sheetName val="[SHOPLIST_xls]/VWVU))tÏØ0_152"/>
      <sheetName val="[SHOPLIST_xls]/VWVU))tÏØ0_153"/>
      <sheetName val="Labour_Rate_12"/>
      <sheetName val="Div_07_Thermal_&amp;_Moisture6"/>
      <sheetName val="1_-_Main_Building6"/>
      <sheetName val="1_-_Summary6"/>
      <sheetName val="2_-_Landscaping_Works6"/>
      <sheetName val="2_-_Summary6"/>
      <sheetName val="4_-_Bldg_Infra6"/>
      <sheetName val="4_-_Summary6"/>
      <sheetName val="Trade_Summary5"/>
      <sheetName val="Sheet_Index5"/>
      <sheetName val="Sec__A-PQ6"/>
      <sheetName val="Preamble_B6"/>
      <sheetName val="Sec__C-Dayworks6"/>
      <sheetName val="d5_6"/>
      <sheetName val="AOP_Summary-27"/>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Balance_Sheet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SHOPLIST_xls][SHOPLIST_xls]/V4"/>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Core_Data5"/>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FA_HQ_Building36"/>
      <sheetName val="GFA_Conference35"/>
      <sheetName val="BQ_External35"/>
      <sheetName val="Projet,_methodes_&amp;_couts33"/>
      <sheetName val="Risques_majeurs_&amp;_Frais_Ind_33"/>
      <sheetName val="StattCo_yCharges34"/>
      <sheetName val="Penthouse_Apartment34"/>
      <sheetName val="Raw_Data34"/>
      <sheetName val="Graph_Data_(DO_NOT_PRINT)34"/>
      <sheetName val="Chiet_tinh_dz2234"/>
      <sheetName val="Chiet_tinh_dz3534"/>
      <sheetName val="@risk_rents_and_incentives34"/>
      <sheetName val="Car_park_lease34"/>
      <sheetName val="Net_rent_analysis34"/>
      <sheetName val="Poz-1_34"/>
      <sheetName val="LABOUR_HISTOGRAM35"/>
      <sheetName val="FOL_-_Bar34"/>
      <sheetName val="CT_Thang_Mo34"/>
      <sheetName val="Lab_Cum_Hist34"/>
      <sheetName val="Bill_No__234"/>
      <sheetName val="SPT_vs_PHI34"/>
      <sheetName val="LEVEL_SHEET34"/>
      <sheetName val="CT__PL33"/>
      <sheetName val="budget_summary_(2)33"/>
      <sheetName val="Budget_Analysis_Summary33"/>
      <sheetName val="Customize_Your_Invoice34"/>
      <sheetName val="HVAC_BoQ34"/>
      <sheetName val="intr_stool_brkup33"/>
      <sheetName val="Tender_Summary34"/>
      <sheetName val="Insurance_Ext34"/>
      <sheetName val="Bill_232"/>
      <sheetName val="Rate_analysis21"/>
      <sheetName val="Body_Sheet33"/>
      <sheetName val="1_0_Executive_Summary33"/>
      <sheetName val="Ap_A31"/>
      <sheetName val="Top_sheet33"/>
      <sheetName val="SHOPLIST_xls30"/>
      <sheetName val="2_Div_14_31"/>
      <sheetName val="PROJECT_BRIEF31"/>
      <sheetName val="Invoice_Summary30"/>
      <sheetName val="Bill_131"/>
      <sheetName val="Bill_331"/>
      <sheetName val="Bill_431"/>
      <sheetName val="Bill_531"/>
      <sheetName val="Bill_631"/>
      <sheetName val="Bill_731"/>
      <sheetName val="beam-reinft-IIInd_floor30"/>
      <sheetName val="C_(3)31"/>
      <sheetName val="Dubai_golf30"/>
      <sheetName val="beam-reinft-machine_rm30"/>
      <sheetName val="POWER_ASSUMPTIONS30"/>
      <sheetName val="WITHOUT_C&amp;I_PROFIT_(3)29"/>
      <sheetName val="Civil_Boq29"/>
      <sheetName val="Activity_List29"/>
      <sheetName val="Softscape_Buildup29"/>
      <sheetName val="Mat'l_Rate29"/>
      <sheetName val="HIRED_LABOUR_CODE27"/>
      <sheetName val="PA-_Consutant_27"/>
      <sheetName val="foot-slab_reinft27"/>
      <sheetName val="DETAILED__BOQ27"/>
      <sheetName val="M-Book_for_Conc27"/>
      <sheetName val="M-Book_for_FW27"/>
      <sheetName val="BILL_COV27"/>
      <sheetName val="Ra__stair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Day_work26"/>
      <sheetName val="Materials_Cost(PCC)26"/>
      <sheetName val="India_F&amp;S_Template26"/>
      <sheetName val="IO_LIST26"/>
      <sheetName val="Material_26"/>
      <sheetName val="Quote_Sheet26"/>
      <sheetName val="CHART_OF_ACCOUNTS25"/>
      <sheetName val="VALVE_CHAMBERS26"/>
      <sheetName val="Fire_Hydrants26"/>
      <sheetName val="B_GATE_VALVE26"/>
      <sheetName val="Sub_G1_Fire26"/>
      <sheetName val="Sub_G12_Fire26"/>
      <sheetName val="Div__0225"/>
      <sheetName val="Div__0325"/>
      <sheetName val="Div__0425"/>
      <sheetName val="Div__0525"/>
      <sheetName val="Div__0625"/>
      <sheetName val="Div__0725"/>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Elemental_Buildup24"/>
      <sheetName val="BOQ_Direct_selling_cost26"/>
      <sheetName val="Eq__Mobilization25"/>
      <sheetName val="PointNo_524"/>
      <sheetName val="w't_table24"/>
      <sheetName val="Working_for_RCC25"/>
      <sheetName val="B185-B-9_125"/>
      <sheetName val="B185-B-9_225"/>
      <sheetName val="Material_List_24"/>
      <sheetName val="Index_List24"/>
      <sheetName val="Type_List24"/>
      <sheetName val="File_Types24"/>
      <sheetName val="E-Bill_No_6_A-O25"/>
      <sheetName val="PMWeb_data25"/>
      <sheetName val="SS_MH25"/>
      <sheetName val="B09_125"/>
      <sheetName val="Project_Cost_Breakdown22"/>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2_2)Revised_Cash_Flow24"/>
      <sheetName val="B6_2_23"/>
      <sheetName val="PRECAST_lightconc-II26"/>
      <sheetName val="final_abstract26"/>
      <sheetName val="Chiet_t24"/>
      <sheetName val="Staffing_and_Rates_IA24"/>
      <sheetName val="Employee_List22"/>
      <sheetName val="/VWVU))tÏØ0__55"/>
      <sheetName val="입찰내역_발주처_양식24"/>
      <sheetName val="LIST_DO_NOT_REMOVE23"/>
      <sheetName val="Staff_Acco_22"/>
      <sheetName val="TBAL9697_-group_wise__sdpl22"/>
      <sheetName val="Summary_of_Work22"/>
      <sheetName val="Item-_Compact22"/>
      <sheetName val="E_&amp;_R22"/>
      <sheetName val="Рабочий_лист21"/>
      <sheetName val="PT_141-_Site_A_Landscape21"/>
      <sheetName val="d-safe_DELUXE21"/>
      <sheetName val="Annex_1_Sect_3a22"/>
      <sheetName val="Annex_1_Sect_3a_122"/>
      <sheetName val="Annex_1_Sect_3b22"/>
      <sheetName val="Annex_1_Sect_3c22"/>
      <sheetName val="HOURLY_RATES22"/>
      <sheetName val="SITE_WORK21"/>
      <sheetName val="Rate_summary21"/>
      <sheetName val="Mall_waterproofing21"/>
      <sheetName val="MSCP_waterproofing21"/>
      <sheetName val="RAB_AR&amp;STR21"/>
      <sheetName val="Back_up21"/>
      <sheetName val="INDIGINEOUS_ITEMS_21"/>
      <sheetName val="Duct_Accesories21"/>
      <sheetName val="????_???_??21"/>
      <sheetName val="[SHOPLIST_xls][SHOPLIST_xls]750"/>
      <sheetName val="Risk_Breakdown_Structure20"/>
      <sheetName val="train_cash21"/>
      <sheetName val="accom_cash21"/>
      <sheetName val="[SHOPLIST_xls]70,/0s«iÆøí¬i21"/>
      <sheetName val="Labour_&amp;_Plant21"/>
      <sheetName val="Ave_wtd_rates21"/>
      <sheetName val="Debits_as_on_12_04_0821"/>
      <sheetName val="STAFFSCHED_21"/>
      <sheetName val="TRIAL_BALANCE21"/>
      <sheetName val="Common_Variables21"/>
      <sheetName val="GPL_Revenu_Update21"/>
      <sheetName val="DO_NOT_TOUCH21"/>
      <sheetName val="Work_Type21"/>
      <sheetName val="Geneí¬_i20"/>
      <sheetName val="PROJECT_BRIEF(EX_NEW)21"/>
      <sheetName val="PPA_Summary17"/>
      <sheetName val="Resumo_Empreitadas17"/>
      <sheetName val="Mix_Design17"/>
      <sheetName val="steel_total20"/>
      <sheetName val="ELE_BOQ20"/>
      <sheetName val="Floor_Box_18"/>
      <sheetName val="[SHOPLIST_xls][SHOPLIST_xls]751"/>
      <sheetName val="AREA_OF_APPLICATION20"/>
      <sheetName val="%_prog_figs_-u5_and_total17"/>
      <sheetName val="_VWVU))tÏØ0__23"/>
      <sheetName val="Service_Type14"/>
      <sheetName val="Contract_Division14"/>
      <sheetName val="SubContract_Type14"/>
      <sheetName val="_SHOPLIST_xls_7014"/>
      <sheetName val="_SHOPLIST_xls_70,_0s«iÆøí¬i19"/>
      <sheetName val="Z-_GENERAL_PRICE_SUMMARY17"/>
      <sheetName val="Cashflow_projection16"/>
      <sheetName val="Equipment_Rates16"/>
      <sheetName val="Data_I_(2)13"/>
      <sheetName val="rEFERENCES_13"/>
      <sheetName val="[SHOPLIST_xls]/VW16"/>
      <sheetName val="[SHOPLIST_xls]/VWVU))tÏØ0_167"/>
      <sheetName val="[SHOPLIST_xls]/VWVU))tÏØ0_168"/>
      <sheetName val="[SHOPLIST_xls]7016"/>
      <sheetName val="[SHOPLIST_xls]70,16"/>
      <sheetName val="Base_BM-rebar16"/>
      <sheetName val="Attach_4-1813"/>
      <sheetName val="[SHOPLIST_xls][SHOPLIST_xls][16"/>
      <sheetName val="Site_Dev_BOQ16"/>
      <sheetName val="E_H_-_H__W_P_16"/>
      <sheetName val="E__H__Treatment_for_pile_cap16"/>
      <sheetName val="Summary_6"/>
      <sheetName val="B04-A_-_DIA_SUDEER6"/>
      <sheetName val="04D_-_Tanmyat6"/>
      <sheetName val="13-_B04-B_&amp;_C6"/>
      <sheetName val="_SITE_09_B04-B&amp;C-AFAQ6"/>
      <sheetName val="Area_Breakdown_PER_LEVEL_LINK16"/>
      <sheetName val="Materials_16"/>
      <sheetName val="[SHOPLIST_xls]/VWVU))tÏØ0_169"/>
      <sheetName val="[SHOPLIST_xls]/VWVU))tÏØ0_170"/>
      <sheetName val="[SHOPLIST_xls]/VWVU))tÏØ0_171"/>
      <sheetName val="[SHOPLIST_xls]70,/0s«_iÆø_í¬_16"/>
      <sheetName val="[SHOPLIST_xls]70?,/0?s«i?Æøí¬16"/>
      <sheetName val="[SHOPLIST_xls]/VWVU))tÏØ0_172"/>
      <sheetName val="Cost_Heading13"/>
      <sheetName val="D_&amp;_W_sizes13"/>
      <sheetName val="SOPMA_DD13"/>
      <sheetName val="BOQ_(2)7"/>
      <sheetName val="LABOUR_RATE7"/>
      <sheetName val="Material_Rate7"/>
      <sheetName val="Labor_abs-PW7"/>
      <sheetName val="Labor_abs-NMR7"/>
      <sheetName val="Form_616"/>
      <sheetName val="Combined_Results_7"/>
      <sheetName val="P-100_MRF_DB_R113"/>
      <sheetName val="CF_Input16"/>
      <sheetName val="DATA_INPUT16"/>
      <sheetName val="Vordruck-Nr__7_1_3_D16"/>
      <sheetName val="M&amp;A_D16"/>
      <sheetName val="M&amp;A_E16"/>
      <sheetName val="M&amp;A_G16"/>
      <sheetName val="Data_Sheet16"/>
      <sheetName val="Bill_1016"/>
      <sheetName val="CONSTRUCTION_COMPONENT6"/>
      <sheetName val="PRICE_INFO13"/>
      <sheetName val="RC_SUMMARY13"/>
      <sheetName val="LABOUR_PRODUCTIVITY-TAV13"/>
      <sheetName val="MATERIAL_PRICES13"/>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1_2_Staff_Schedule17"/>
      <sheetName val="tender_allowances16"/>
      <sheetName val="_Summary_BKG_03416"/>
      <sheetName val="BILL_3R16"/>
      <sheetName val="BLOCK-A_(MEA_SHEET)16"/>
      <sheetName val="Labour_Costs16"/>
      <sheetName val="Ewaan_Show_Kitchen_(2)13"/>
      <sheetName val="Cash_Flow_Working13"/>
      <sheetName val="MN_T_B_13"/>
      <sheetName val="Qtys_ZamZam_(Del__before)13"/>
      <sheetName val="Qtys_Relocation_(Del_before)13"/>
      <sheetName val="_Qtys_Sub_&amp;_Tents_(Del__befor13"/>
      <sheetName val="Qtys__Signages_(Del__before)13"/>
      <sheetName val="Qtys_Temporary_Passages_(Del)13"/>
      <sheetName val="_Qtys_Ser__Rooms_(Del_before)13"/>
      <sheetName val="kppl_pl7"/>
      <sheetName val="Basic_Rates7"/>
      <sheetName val="Dash_board16"/>
      <sheetName val="Finansal_tamamlanma_Eğrisi7"/>
      <sheetName val="Data_Validation7"/>
      <sheetName val="Div26_-_Elect7"/>
      <sheetName val="CHUNG_CU_CARRILON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Appendix_B9"/>
      <sheetName val="2F_회의실견적(5_14_일대)9"/>
      <sheetName val="_HIT-&gt;HMC_견적(3900)9"/>
      <sheetName val="HB_CEC_schd_4_27"/>
      <sheetName val="HB_CEC_schd_4_37"/>
      <sheetName val="HB_CEC_schd_5_27"/>
      <sheetName val="HB_CEC_schd_6_27"/>
      <sheetName val="HB_CEC_schd_7_27"/>
      <sheetName val="HB_CEC_schd_9_27"/>
      <sheetName val="Doha_Farm7"/>
      <sheetName val="Dropdown_List7"/>
      <sheetName val="precast_RC_element7"/>
      <sheetName val="pile_Fabrication7"/>
      <sheetName val="New_Bld7"/>
      <sheetName val="[SHOPLIST_xls][SHOPLIST_xls]752"/>
      <sheetName val="B-3_2_EB6"/>
      <sheetName val="[SHOPLIST_xls]/VWVU))tÏØ0_173"/>
      <sheetName val="[SHOPLIST_xls]/VWVU))tÏØ0_174"/>
      <sheetName val="[SHOPLIST_xls]/VWVU))tÏØ0_175"/>
      <sheetName val="Labour_Rate_13"/>
      <sheetName val="Div_07_Thermal_&amp;_Moisture7"/>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SHOPLIST_xls][SHOPLIST_xls]/V5"/>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_Structural"/>
      <sheetName val="Travel_Cranes"/>
      <sheetName val="Recap_Travel_Crane"/>
      <sheetName val="Recap_Architect"/>
      <sheetName val="Recap_External"/>
      <sheetName val="Recap_Struct"/>
      <sheetName val="Package_1"/>
      <sheetName val="Recap_Lift"/>
      <sheetName val="Gene��i"/>
      <sheetName val="SUBS_SUM"/>
      <sheetName val="[SHOPLIST_xls]70___0_s__i_____2"/>
      <sheetName val="[SHOPLIST_xls]_VW__VU_________2"/>
      <sheetName val="[SHOPLIST_xls]_VW__VU_________3"/>
      <sheetName val="Landscape_No_1"/>
      <sheetName val="MEP_No_3"/>
      <sheetName val="BULD_3"/>
      <sheetName val="BLOCK_K"/>
      <sheetName val="[SHOPLIST_xls]/VW"/>
      <sheetName val="[SHOPLIST_xls]70_x005f_x0000___0_x0_2"/>
      <sheetName val="[SHOPLIST_xls]70,/0s«iÆøí¬i110"/>
      <sheetName val="[SHOPLIST_xls]70,/0s«_iÆø_í¬1"/>
      <sheetName val="[SHOPLIST_xls]70,/0s«iÆøí¬i22"/>
      <sheetName val="[SHOPLIST_xls]70,/0s«iÆøí¬i31"/>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제출내역_(2)"/>
      <sheetName val="tower_and_monopoles_"/>
      <sheetName val="P-Ins_&amp;_Bonds1"/>
      <sheetName val="ASD_Sum_of_Parts"/>
      <sheetName val="VESSELS_"/>
      <sheetName val="[SHOPLIST_xls][SHOPLIST_xls]70?"/>
      <sheetName val="Spacing_of_Delineator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3"/>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oncrete Breakdown"/>
      <sheetName val="Masonry Breakdown"/>
      <sheetName val="6"/>
      <sheetName val="[SHOPLIST.xls]70,/0s«iÆøí¬i4"/>
      <sheetName val="[SHOPLIST.xls]70,/0s«iÆøí¬i5"/>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bill no. 3"/>
      <sheetName val="beam-reinft"/>
      <sheetName val="[SHOPLIST.xls]/VWVU))tÏØ0__20"/>
      <sheetName val="[SHOPLIST.xls]_VW__VU________16"/>
      <sheetName val="[SHOPLIST.xls]70_x005f_x0000___0_x0_9"/>
      <sheetName val="[SHOPLIST.xls]70___0_s__i____25"/>
      <sheetName val="[SHOPLIST.xls]_VW__VU________17"/>
      <sheetName val="Schedules PL"/>
      <sheetName val="Schedules BS"/>
      <sheetName val="STOCKWTG"/>
      <sheetName val="POLY"/>
      <sheetName val="Advance Recovery"/>
      <sheetName val="Materials Cost"/>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VM Sizing Calculator- 10 ips "/>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Materials_Cost(PCC)27"/>
      <sheetName val="India_F&amp;S_Template27"/>
      <sheetName val="IO_LIST27"/>
      <sheetName val="Material_27"/>
      <sheetName val="Quote_Sheet27"/>
      <sheetName val="Day_work27"/>
      <sheetName val="Working_for_RCC26"/>
      <sheetName val="Div__0226"/>
      <sheetName val="Div__0326"/>
      <sheetName val="Div__0426"/>
      <sheetName val="Div__0526"/>
      <sheetName val="Div__0626"/>
      <sheetName val="Div__0726"/>
      <sheetName val="_SHOPLIST.xls_70_x005f_x0000_,_0_x000"/>
      <sheetName val="Non-Positioin Summary"/>
      <sheetName val="Unit cost- Drain-Protection-1 "/>
      <sheetName val="Unit cost- Drain-Protection-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djfx"/>
      <sheetName val="Calendar"/>
      <sheetName val="Sheet9"/>
      <sheetName val="FEVA"/>
      <sheetName val="HO Costs"/>
      <sheetName val="GRAPH_DATA"/>
      <sheetName val=" N Finansal Eğri"/>
      <sheetName val="DIRLBR"/>
      <sheetName val="2.0 Cover Sum"/>
      <sheetName val="Mp-team 1"/>
      <sheetName val="1 Summary"/>
      <sheetName val="co-no.2"/>
      <sheetName val="Lstsub"/>
      <sheetName val="Arch"/>
      <sheetName val="DB"/>
      <sheetName val="DVL"/>
      <sheetName val="Kur"/>
      <sheetName val="HAKEDİŞ "/>
      <sheetName val="keşif özeti"/>
      <sheetName val="Katsayılar"/>
      <sheetName val="foot-slab_rein_x0000__x0000_"/>
      <sheetName val="foot-slab_reinø_x0006_"/>
      <sheetName val="foot-slab_reinÝ¥"/>
      <sheetName val="foot-slab_reinP"/>
      <sheetName val="SUM-AIR-Submit"/>
      <sheetName val="Summary-margin calc"/>
      <sheetName val="Qty SR"/>
      <sheetName val="EW SR"/>
      <sheetName val="[SHOPLIST.xls][SHOPLIST_xls]/VW"/>
      <sheetName val="[SHOPLIST.xls]70,/0s�i����i"/>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0s«_iÆø_í¬2"/>
      <sheetName val="[SHOPLIST_xls]70,/0s«iÆøí¬i32"/>
      <sheetName val="Cost Rates"/>
      <sheetName val="LOOKUP(MM)"/>
      <sheetName val="간접비내역-1"/>
      <sheetName val="Total PrC-Goldi"/>
      <sheetName val="วัดใต้"/>
      <sheetName val="B-2"/>
      <sheetName val="total"/>
      <sheetName val="Price List"/>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1-Summary"/>
      <sheetName val="AN"/>
      <sheetName val="Beach Villas"/>
      <sheetName val="Overwater Villas"/>
      <sheetName val="Presidential Villa"/>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プロジェクト概要"/>
      <sheetName val="hiddenSheet"/>
      <sheetName val="URA-C1"/>
      <sheetName val="satış planı (2)"/>
      <sheetName val="Tahsilat"/>
      <sheetName val="Bill_3_Boutique"/>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REQ_REMARKS"/>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SHOPLIST_xls]70,/0s«iÆøí¬i23"/>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Drop_down2"/>
      <sheetName val="[SHOPLIST_xls]70,/0s«_iÆø_í¬3"/>
      <sheetName val="[SHOPLIST_xls]70,/0s«iÆøí¬i24"/>
      <sheetName val="[SHOPLIST_xls]70,/0s«iÆøí¬i33"/>
      <sheetName val="Joseph_Record3"/>
      <sheetName val="[SHOPLIST_xls]_VW__VU________10"/>
      <sheetName val="[SHOPLIST_xls]70___0_s__i____14"/>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_SHOPLIST_xls_70_x005f_x0000_,_0_x000"/>
      <sheetName val="HO_Costs"/>
      <sheetName val="[SHOPLIST_xls]70,/0s�i����i"/>
      <sheetName val="foot-slab_rein"/>
      <sheetName val="footing for SP"/>
      <sheetName val="14267"/>
      <sheetName val="PRO_DCI"/>
      <sheetName val="Structured Cabling"/>
      <sheetName val="IS"/>
      <sheetName val="Configurations"/>
      <sheetName val="Technical"/>
      <sheetName val="Front Sheet"/>
      <sheetName val="Indirect Costs"/>
      <sheetName val="Fdata"/>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Sheet"/>
      <sheetName val="EST"/>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Matl"/>
      <sheetName val="h-013211-2"/>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12. Ins &amp; Bonds"/>
      <sheetName val="3. Staff Facilities"/>
      <sheetName val="11. Clients Requirements"/>
      <sheetName val="Legal Risk Analysis"/>
      <sheetName val="MPC"/>
      <sheetName val="#3E1_GCR"/>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Cost_Summary"/>
      <sheetName val="Cost_Summary_SD"/>
      <sheetName val="Schedule_S-Curve_Revision#3"/>
      <sheetName val="2_223M_due_to_adj_profit"/>
      <sheetName val="_SHOPLIST_xls__SH1"/>
      <sheetName val="_SHOPLIST_xls_70_1"/>
      <sheetName val="VenCF"/>
      <sheetName val="ConferenceCentre______________2"/>
      <sheetName val="Cost_Any."/>
      <sheetName val="CAUSTIC"/>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2_0_Cover_Sum"/>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Inter unit set off"/>
      <sheetName val="Consolidated"/>
      <sheetName val="JOB COSTING SHEET HVAC"/>
      <sheetName val="SUBCON OR OTHER"/>
      <sheetName val="CASH"/>
      <sheetName val="SSuppliers"/>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ow r="9">
          <cell r="A9" t="str">
            <v>A</v>
          </cell>
        </row>
      </sheetData>
      <sheetData sheetId="217">
        <row r="9">
          <cell r="A9" t="str">
            <v>A</v>
          </cell>
        </row>
      </sheetData>
      <sheetData sheetId="218">
        <row r="9">
          <cell r="A9" t="str">
            <v>A</v>
          </cell>
        </row>
      </sheetData>
      <sheetData sheetId="219">
        <row r="9">
          <cell r="A9" t="str">
            <v>A</v>
          </cell>
        </row>
      </sheetData>
      <sheetData sheetId="220">
        <row r="9">
          <cell r="A9" t="str">
            <v>A</v>
          </cell>
        </row>
      </sheetData>
      <sheetData sheetId="221"/>
      <sheetData sheetId="222">
        <row r="9">
          <cell r="A9" t="str">
            <v>A</v>
          </cell>
        </row>
      </sheetData>
      <sheetData sheetId="223">
        <row r="9">
          <cell r="A9" t="str">
            <v>A</v>
          </cell>
        </row>
      </sheetData>
      <sheetData sheetId="224">
        <row r="9">
          <cell r="A9" t="str">
            <v>A</v>
          </cell>
        </row>
      </sheetData>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row r="9">
          <cell r="A9" t="str">
            <v>A</v>
          </cell>
        </row>
      </sheetData>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sheetData sheetId="671">
        <row r="9">
          <cell r="A9" t="str">
            <v>A</v>
          </cell>
        </row>
      </sheetData>
      <sheetData sheetId="672">
        <row r="9">
          <cell r="A9" t="str">
            <v>A</v>
          </cell>
        </row>
      </sheetData>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refreshError="1"/>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refreshError="1"/>
      <sheetData sheetId="995"/>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efreshError="1"/>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efreshError="1"/>
      <sheetData sheetId="1124"/>
      <sheetData sheetId="1125">
        <row r="9">
          <cell r="A9" t="str">
            <v>A</v>
          </cell>
        </row>
      </sheetData>
      <sheetData sheetId="1126">
        <row r="9">
          <cell r="A9" t="str">
            <v>A</v>
          </cell>
        </row>
      </sheetData>
      <sheetData sheetId="1127" refreshError="1"/>
      <sheetData sheetId="1128" refreshError="1"/>
      <sheetData sheetId="1129" refreshError="1"/>
      <sheetData sheetId="1130">
        <row r="9">
          <cell r="A9" t="str">
            <v>A</v>
          </cell>
        </row>
      </sheetData>
      <sheetData sheetId="1131">
        <row r="9">
          <cell r="A9" t="str">
            <v>A</v>
          </cell>
        </row>
      </sheetData>
      <sheetData sheetId="1132" refreshError="1"/>
      <sheetData sheetId="1133">
        <row r="9">
          <cell r="A9" t="str">
            <v>A</v>
          </cell>
        </row>
      </sheetData>
      <sheetData sheetId="1134">
        <row r="9">
          <cell r="A9" t="str">
            <v>A</v>
          </cell>
        </row>
      </sheetData>
      <sheetData sheetId="1135">
        <row r="9">
          <cell r="A9" t="str">
            <v>A</v>
          </cell>
        </row>
      </sheetData>
      <sheetData sheetId="1136"/>
      <sheetData sheetId="1137" refreshError="1"/>
      <sheetData sheetId="1138">
        <row r="9">
          <cell r="A9" t="str">
            <v>A</v>
          </cell>
        </row>
      </sheetData>
      <sheetData sheetId="1139">
        <row r="9">
          <cell r="A9" t="str">
            <v>A</v>
          </cell>
        </row>
      </sheetData>
      <sheetData sheetId="1140" refreshError="1"/>
      <sheetData sheetId="1141" refreshError="1"/>
      <sheetData sheetId="1142" refreshError="1"/>
      <sheetData sheetId="1143" refreshError="1"/>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efreshError="1"/>
      <sheetData sheetId="1304" refreshError="1"/>
      <sheetData sheetId="1305" refreshError="1"/>
      <sheetData sheetId="1306" refreshError="1"/>
      <sheetData sheetId="1307" refreshError="1"/>
      <sheetData sheetId="1308" refreshError="1"/>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ow r="9">
          <cell r="A9" t="str">
            <v>A</v>
          </cell>
        </row>
      </sheetData>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efreshError="1"/>
      <sheetData sheetId="1339" refreshError="1"/>
      <sheetData sheetId="1340" refreshError="1"/>
      <sheetData sheetId="1341" refreshError="1"/>
      <sheetData sheetId="1342" refreshError="1"/>
      <sheetData sheetId="1343"/>
      <sheetData sheetId="1344"/>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efreshError="1"/>
      <sheetData sheetId="1367" refreshError="1"/>
      <sheetData sheetId="1368" refreshError="1"/>
      <sheetData sheetId="1369" refreshError="1"/>
      <sheetData sheetId="1370">
        <row r="9">
          <cell r="A9" t="str">
            <v>A</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sheetData sheetId="1588"/>
      <sheetData sheetId="1589" refreshError="1"/>
      <sheetData sheetId="1590" refreshError="1"/>
      <sheetData sheetId="1591"/>
      <sheetData sheetId="1592" refreshError="1"/>
      <sheetData sheetId="1593">
        <row r="9">
          <cell r="A9" t="str">
            <v>A</v>
          </cell>
        </row>
      </sheetData>
      <sheetData sheetId="1594" refreshError="1"/>
      <sheetData sheetId="1595" refreshError="1"/>
      <sheetData sheetId="1596" refreshError="1"/>
      <sheetData sheetId="1597" refreshError="1"/>
      <sheetData sheetId="1598" refreshError="1"/>
      <sheetData sheetId="1599" refreshError="1"/>
      <sheetData sheetId="1600">
        <row r="9">
          <cell r="A9" t="str">
            <v>A</v>
          </cell>
        </row>
      </sheetData>
      <sheetData sheetId="1601" refreshError="1"/>
      <sheetData sheetId="1602" refreshError="1"/>
      <sheetData sheetId="1603" refreshError="1"/>
      <sheetData sheetId="1604" refreshError="1"/>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efreshError="1"/>
      <sheetData sheetId="1705" refreshError="1"/>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9">
          <cell r="A9" t="str">
            <v>A</v>
          </cell>
        </row>
      </sheetData>
      <sheetData sheetId="1739">
        <row r="9">
          <cell r="A9" t="str">
            <v>A</v>
          </cell>
        </row>
      </sheetData>
      <sheetData sheetId="1740">
        <row r="9">
          <cell r="A9" t="str">
            <v>A</v>
          </cell>
        </row>
      </sheetData>
      <sheetData sheetId="1741" refreshError="1"/>
      <sheetData sheetId="1742" refreshError="1"/>
      <sheetData sheetId="1743" refreshError="1"/>
      <sheetData sheetId="1744" refreshError="1"/>
      <sheetData sheetId="1745" refreshError="1"/>
      <sheetData sheetId="1746" refreshError="1"/>
      <sheetData sheetId="1747" refreshError="1"/>
      <sheetData sheetId="1748">
        <row r="9">
          <cell r="A9" t="str">
            <v>A</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9">
          <cell r="A9" t="str">
            <v>A</v>
          </cell>
        </row>
      </sheetData>
      <sheetData sheetId="1757">
        <row r="9">
          <cell r="A9" t="str">
            <v>A</v>
          </cell>
        </row>
      </sheetData>
      <sheetData sheetId="1758">
        <row r="9">
          <cell r="A9" t="str">
            <v>A</v>
          </cell>
        </row>
      </sheetData>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9">
          <cell r="A9" t="str">
            <v>A</v>
          </cell>
        </row>
      </sheetData>
      <sheetData sheetId="1977" refreshError="1"/>
      <sheetData sheetId="1978" refreshError="1"/>
      <sheetData sheetId="1979">
        <row r="9">
          <cell r="A9" t="str">
            <v>A</v>
          </cell>
        </row>
      </sheetData>
      <sheetData sheetId="1980" refreshError="1"/>
      <sheetData sheetId="1981" refreshError="1"/>
      <sheetData sheetId="1982" refreshError="1"/>
      <sheetData sheetId="1983" refreshError="1"/>
      <sheetData sheetId="1984"/>
      <sheetData sheetId="1985"/>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efreshError="1"/>
      <sheetData sheetId="1992" refreshError="1"/>
      <sheetData sheetId="1993" refreshError="1"/>
      <sheetData sheetId="1994" refreshError="1"/>
      <sheetData sheetId="1995" refreshError="1"/>
      <sheetData sheetId="1996">
        <row r="9">
          <cell r="A9" t="str">
            <v>A</v>
          </cell>
        </row>
      </sheetData>
      <sheetData sheetId="1997">
        <row r="9">
          <cell r="A9" t="str">
            <v>A</v>
          </cell>
        </row>
      </sheetData>
      <sheetData sheetId="1998" refreshError="1"/>
      <sheetData sheetId="1999">
        <row r="9">
          <cell r="A9" t="str">
            <v>A</v>
          </cell>
        </row>
      </sheetData>
      <sheetData sheetId="2000" refreshError="1"/>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efreshError="1"/>
      <sheetData sheetId="2006" refreshError="1"/>
      <sheetData sheetId="2007" refreshError="1"/>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ow r="9">
          <cell r="A9" t="str">
            <v>A</v>
          </cell>
        </row>
      </sheetData>
      <sheetData sheetId="2023" refreshError="1"/>
      <sheetData sheetId="2024" refreshError="1"/>
      <sheetData sheetId="2025" refreshError="1"/>
      <sheetData sheetId="2026"/>
      <sheetData sheetId="2027" refreshError="1"/>
      <sheetData sheetId="2028"/>
      <sheetData sheetId="2029"/>
      <sheetData sheetId="2030"/>
      <sheetData sheetId="2031"/>
      <sheetData sheetId="2032"/>
      <sheetData sheetId="2033" refreshError="1"/>
      <sheetData sheetId="2034" refreshError="1"/>
      <sheetData sheetId="2035" refreshError="1"/>
      <sheetData sheetId="2036" refreshError="1"/>
      <sheetData sheetId="2037" refreshError="1"/>
      <sheetData sheetId="2038">
        <row r="9">
          <cell r="A9" t="str">
            <v>A</v>
          </cell>
        </row>
      </sheetData>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ow r="9">
          <cell r="A9" t="str">
            <v>A</v>
          </cell>
        </row>
      </sheetData>
      <sheetData sheetId="2275" refreshError="1"/>
      <sheetData sheetId="2276" refreshError="1"/>
      <sheetData sheetId="2277">
        <row r="9">
          <cell r="A9" t="str">
            <v>A</v>
          </cell>
        </row>
      </sheetData>
      <sheetData sheetId="2278" refreshError="1"/>
      <sheetData sheetId="2279" refreshError="1"/>
      <sheetData sheetId="2280">
        <row r="9">
          <cell r="A9" t="str">
            <v>A</v>
          </cell>
        </row>
      </sheetData>
      <sheetData sheetId="2281" refreshError="1"/>
      <sheetData sheetId="2282" refreshError="1"/>
      <sheetData sheetId="2283" refreshError="1"/>
      <sheetData sheetId="2284" refreshError="1"/>
      <sheetData sheetId="2285" refreshError="1"/>
      <sheetData sheetId="2286" refreshError="1"/>
      <sheetData sheetId="2287" refreshError="1"/>
      <sheetData sheetId="2288">
        <row r="9">
          <cell r="A9" t="str">
            <v>A</v>
          </cell>
        </row>
      </sheetData>
      <sheetData sheetId="2289">
        <row r="9">
          <cell r="A9" t="str">
            <v>A</v>
          </cell>
        </row>
      </sheetData>
      <sheetData sheetId="2290" refreshError="1"/>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efreshError="1"/>
      <sheetData sheetId="2296" refreshError="1"/>
      <sheetData sheetId="2297" refreshError="1"/>
      <sheetData sheetId="2298" refreshError="1"/>
      <sheetData sheetId="2299" refreshError="1"/>
      <sheetData sheetId="2300" refreshError="1"/>
      <sheetData sheetId="2301"/>
      <sheetData sheetId="2302"/>
      <sheetData sheetId="2303" refreshError="1"/>
      <sheetData sheetId="2304" refreshError="1"/>
      <sheetData sheetId="2305" refreshError="1"/>
      <sheetData sheetId="2306"/>
      <sheetData sheetId="2307"/>
      <sheetData sheetId="2308" refreshError="1"/>
      <sheetData sheetId="2309"/>
      <sheetData sheetId="2310" refreshError="1"/>
      <sheetData sheetId="2311" refreshError="1"/>
      <sheetData sheetId="2312" refreshError="1"/>
      <sheetData sheetId="2313" refreshError="1"/>
      <sheetData sheetId="2314"/>
      <sheetData sheetId="2315" refreshError="1"/>
      <sheetData sheetId="2316"/>
      <sheetData sheetId="2317"/>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ow r="9">
          <cell r="A9" t="str">
            <v>A</v>
          </cell>
        </row>
      </sheetData>
      <sheetData sheetId="2342">
        <row r="9">
          <cell r="A9" t="str">
            <v>A</v>
          </cell>
        </row>
      </sheetData>
      <sheetData sheetId="2343">
        <row r="9">
          <cell r="A9" t="str">
            <v>A</v>
          </cell>
        </row>
      </sheetData>
      <sheetData sheetId="2344" refreshError="1"/>
      <sheetData sheetId="2345">
        <row r="9">
          <cell r="A9" t="str">
            <v>A</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sheetData sheetId="2357"/>
      <sheetData sheetId="2358" refreshError="1"/>
      <sheetData sheetId="2359">
        <row r="9">
          <cell r="A9" t="str">
            <v>A</v>
          </cell>
        </row>
      </sheetData>
      <sheetData sheetId="2360" refreshError="1"/>
      <sheetData sheetId="2361"/>
      <sheetData sheetId="2362"/>
      <sheetData sheetId="2363"/>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refreshError="1"/>
      <sheetData sheetId="2376"/>
      <sheetData sheetId="2377"/>
      <sheetData sheetId="2378"/>
      <sheetData sheetId="2379" refreshError="1"/>
      <sheetData sheetId="2380" refreshError="1"/>
      <sheetData sheetId="2381" refreshError="1"/>
      <sheetData sheetId="2382" refreshError="1"/>
      <sheetData sheetId="2383" refreshError="1"/>
      <sheetData sheetId="2384"/>
      <sheetData sheetId="2385" refreshError="1"/>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sheetData sheetId="2392"/>
      <sheetData sheetId="2393"/>
      <sheetData sheetId="2394"/>
      <sheetData sheetId="2395"/>
      <sheetData sheetId="2396"/>
      <sheetData sheetId="2397" refreshError="1"/>
      <sheetData sheetId="2398" refreshError="1"/>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ow r="9">
          <cell r="A9" t="str">
            <v>A</v>
          </cell>
        </row>
      </sheetData>
      <sheetData sheetId="2784" refreshError="1"/>
      <sheetData sheetId="2785" refreshError="1"/>
      <sheetData sheetId="2786" refreshError="1"/>
      <sheetData sheetId="2787" refreshError="1"/>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efreshError="1"/>
      <sheetData sheetId="2827" refreshError="1"/>
      <sheetData sheetId="2828" refreshError="1"/>
      <sheetData sheetId="2829" refreshError="1"/>
      <sheetData sheetId="2830" refreshError="1"/>
      <sheetData sheetId="2831" refreshError="1"/>
      <sheetData sheetId="2832">
        <row r="9">
          <cell r="A9" t="str">
            <v>A</v>
          </cell>
        </row>
      </sheetData>
      <sheetData sheetId="2833" refreshError="1"/>
      <sheetData sheetId="2834">
        <row r="9">
          <cell r="A9" t="str">
            <v>A</v>
          </cell>
        </row>
      </sheetData>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ow r="9">
          <cell r="A9" t="str">
            <v>A</v>
          </cell>
        </row>
      </sheetData>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ow r="9">
          <cell r="A9" t="str">
            <v>A</v>
          </cell>
        </row>
      </sheetData>
      <sheetData sheetId="3045">
        <row r="9">
          <cell r="A9" t="str">
            <v>A</v>
          </cell>
        </row>
      </sheetData>
      <sheetData sheetId="3046">
        <row r="9">
          <cell r="A9" t="str">
            <v>A</v>
          </cell>
        </row>
      </sheetData>
      <sheetData sheetId="3047" refreshError="1"/>
      <sheetData sheetId="3048" refreshError="1"/>
      <sheetData sheetId="3049" refreshError="1"/>
      <sheetData sheetId="3050" refreshError="1"/>
      <sheetData sheetId="3051" refreshError="1"/>
      <sheetData sheetId="3052" refreshError="1"/>
      <sheetData sheetId="3053">
        <row r="9">
          <cell r="A9" t="str">
            <v>A</v>
          </cell>
        </row>
      </sheetData>
      <sheetData sheetId="3054" refreshError="1"/>
      <sheetData sheetId="3055" refreshError="1"/>
      <sheetData sheetId="3056" refreshError="1"/>
      <sheetData sheetId="3057" refreshError="1"/>
      <sheetData sheetId="3058" refreshError="1"/>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efreshError="1"/>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efreshError="1"/>
      <sheetData sheetId="3308">
        <row r="9">
          <cell r="A9" t="str">
            <v>A</v>
          </cell>
        </row>
      </sheetData>
      <sheetData sheetId="3309" refreshError="1"/>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efreshError="1"/>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efreshError="1"/>
      <sheetData sheetId="3331">
        <row r="9">
          <cell r="A9" t="str">
            <v>A</v>
          </cell>
        </row>
      </sheetData>
      <sheetData sheetId="3332">
        <row r="9">
          <cell r="A9" t="str">
            <v>A</v>
          </cell>
        </row>
      </sheetData>
      <sheetData sheetId="3333">
        <row r="9">
          <cell r="A9" t="str">
            <v>A</v>
          </cell>
        </row>
      </sheetData>
      <sheetData sheetId="3334" refreshError="1"/>
      <sheetData sheetId="3335" refreshError="1"/>
      <sheetData sheetId="3336">
        <row r="9">
          <cell r="A9" t="str">
            <v>A</v>
          </cell>
        </row>
      </sheetData>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efreshError="1"/>
      <sheetData sheetId="3379"/>
      <sheetData sheetId="3380"/>
      <sheetData sheetId="3381"/>
      <sheetData sheetId="3382"/>
      <sheetData sheetId="3383"/>
      <sheetData sheetId="3384"/>
      <sheetData sheetId="3385"/>
      <sheetData sheetId="3386"/>
      <sheetData sheetId="3387" refreshError="1"/>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refreshError="1"/>
      <sheetData sheetId="3419"/>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efreshError="1"/>
      <sheetData sheetId="3427" refreshError="1"/>
      <sheetData sheetId="3428"/>
      <sheetData sheetId="3429" refreshError="1"/>
      <sheetData sheetId="3430" refreshError="1"/>
      <sheetData sheetId="3431" refreshError="1"/>
      <sheetData sheetId="3432" refreshError="1"/>
      <sheetData sheetId="3433"/>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ow r="9">
          <cell r="A9" t="str">
            <v>A</v>
          </cell>
        </row>
      </sheetData>
      <sheetData sheetId="3471">
        <row r="9">
          <cell r="A9" t="str">
            <v>A</v>
          </cell>
        </row>
      </sheetData>
      <sheetData sheetId="3472">
        <row r="9">
          <cell r="A9" t="str">
            <v>A</v>
          </cell>
        </row>
      </sheetData>
      <sheetData sheetId="3473" refreshError="1"/>
      <sheetData sheetId="3474" refreshError="1"/>
      <sheetData sheetId="3475" refreshError="1"/>
      <sheetData sheetId="3476" refreshError="1"/>
      <sheetData sheetId="3477" refreshError="1"/>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ow r="9">
          <cell r="A9" t="str">
            <v>A</v>
          </cell>
        </row>
      </sheetData>
      <sheetData sheetId="3530">
        <row r="9">
          <cell r="A9" t="str">
            <v>A</v>
          </cell>
        </row>
      </sheetData>
      <sheetData sheetId="3531">
        <row r="9">
          <cell r="A9" t="str">
            <v>A</v>
          </cell>
        </row>
      </sheetData>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ow r="9">
          <cell r="A9" t="str">
            <v>A</v>
          </cell>
        </row>
      </sheetData>
      <sheetData sheetId="3576" refreshError="1"/>
      <sheetData sheetId="3577" refreshError="1"/>
      <sheetData sheetId="3578" refreshError="1"/>
      <sheetData sheetId="3579">
        <row r="9">
          <cell r="A9" t="str">
            <v>A</v>
          </cell>
        </row>
      </sheetData>
      <sheetData sheetId="3580" refreshError="1"/>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ow r="9">
          <cell r="A9" t="str">
            <v>A</v>
          </cell>
        </row>
      </sheetData>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efreshError="1"/>
      <sheetData sheetId="3607" refreshError="1"/>
      <sheetData sheetId="3608">
        <row r="9">
          <cell r="A9" t="str">
            <v>A</v>
          </cell>
        </row>
      </sheetData>
      <sheetData sheetId="3609">
        <row r="9">
          <cell r="A9" t="str">
            <v>A</v>
          </cell>
        </row>
      </sheetData>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efreshError="1"/>
      <sheetData sheetId="3830" refreshError="1"/>
      <sheetData sheetId="3831" refreshError="1"/>
      <sheetData sheetId="3832" refreshError="1"/>
      <sheetData sheetId="3833" refreshError="1"/>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efreshError="1"/>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efreshError="1"/>
      <sheetData sheetId="3917" refreshError="1"/>
      <sheetData sheetId="3918" refreshError="1"/>
      <sheetData sheetId="3919" refreshError="1"/>
      <sheetData sheetId="3920" refreshError="1"/>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refreshError="1"/>
      <sheetData sheetId="4190"/>
      <sheetData sheetId="4191"/>
      <sheetData sheetId="4192"/>
      <sheetData sheetId="4193"/>
      <sheetData sheetId="4194"/>
      <sheetData sheetId="4195"/>
      <sheetData sheetId="4196" refreshError="1"/>
      <sheetData sheetId="4197" refreshError="1"/>
      <sheetData sheetId="4198"/>
      <sheetData sheetId="4199" refreshError="1"/>
      <sheetData sheetId="4200"/>
      <sheetData sheetId="4201" refreshError="1"/>
      <sheetData sheetId="4202" refreshError="1"/>
      <sheetData sheetId="4203"/>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sheetData sheetId="4262" refreshError="1"/>
      <sheetData sheetId="4263" refreshError="1"/>
      <sheetData sheetId="4264" refreshError="1"/>
      <sheetData sheetId="4265" refreshError="1"/>
      <sheetData sheetId="4266" refreshError="1"/>
      <sheetData sheetId="4267" refreshError="1"/>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efreshError="1"/>
      <sheetData sheetId="4301" refreshError="1"/>
      <sheetData sheetId="4302" refreshError="1"/>
      <sheetData sheetId="4303" refreshError="1"/>
      <sheetData sheetId="4304" refreshError="1"/>
      <sheetData sheetId="4305" refreshError="1"/>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efreshError="1"/>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efreshError="1"/>
      <sheetData sheetId="4596">
        <row r="9">
          <cell r="A9" t="str">
            <v>A</v>
          </cell>
        </row>
      </sheetData>
      <sheetData sheetId="4597" refreshError="1"/>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efreshError="1"/>
      <sheetData sheetId="4699"/>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efreshError="1"/>
      <sheetData sheetId="4733" refreshError="1"/>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efreshError="1"/>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efreshError="1"/>
      <sheetData sheetId="4773" refreshError="1"/>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efreshError="1"/>
      <sheetData sheetId="5085" refreshError="1"/>
      <sheetData sheetId="5086" refreshError="1"/>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efreshError="1"/>
      <sheetData sheetId="5095">
        <row r="9">
          <cell r="A9" t="str">
            <v>A</v>
          </cell>
        </row>
      </sheetData>
      <sheetData sheetId="5096" refreshError="1"/>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efreshError="1"/>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efreshError="1"/>
      <sheetData sheetId="5815" refreshError="1"/>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efreshError="1"/>
      <sheetData sheetId="5829" refreshError="1"/>
      <sheetData sheetId="5830" refreshError="1"/>
      <sheetData sheetId="5831" refreshError="1"/>
      <sheetData sheetId="5832" refreshError="1"/>
      <sheetData sheetId="5833" refreshError="1"/>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efreshError="1"/>
      <sheetData sheetId="6163">
        <row r="9">
          <cell r="A9" t="str">
            <v>A</v>
          </cell>
        </row>
      </sheetData>
      <sheetData sheetId="6164" refreshError="1"/>
      <sheetData sheetId="6165" refreshError="1"/>
      <sheetData sheetId="6166" refreshError="1"/>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efreshError="1"/>
      <sheetData sheetId="6176" refreshError="1"/>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efreshError="1"/>
      <sheetData sheetId="6190" refreshError="1"/>
      <sheetData sheetId="6191" refreshError="1"/>
      <sheetData sheetId="6192" refreshError="1"/>
      <sheetData sheetId="6193" refreshError="1"/>
      <sheetData sheetId="6194" refreshError="1"/>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efreshError="1"/>
      <sheetData sheetId="6921" refreshError="1"/>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ow r="9">
          <cell r="A9" t="str">
            <v>A</v>
          </cell>
        </row>
      </sheetData>
      <sheetData sheetId="7295" refreshError="1"/>
      <sheetData sheetId="7296" refreshError="1"/>
      <sheetData sheetId="7297">
        <row r="9">
          <cell r="A9" t="str">
            <v>A</v>
          </cell>
        </row>
      </sheetData>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efreshError="1"/>
      <sheetData sheetId="7683" refreshError="1"/>
      <sheetData sheetId="7684">
        <row r="9">
          <cell r="A9" t="str">
            <v>A</v>
          </cell>
        </row>
      </sheetData>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ow r="9">
          <cell r="A9" t="str">
            <v>A</v>
          </cell>
        </row>
      </sheetData>
      <sheetData sheetId="7694">
        <row r="9">
          <cell r="A9" t="str">
            <v>A</v>
          </cell>
        </row>
      </sheetData>
      <sheetData sheetId="7695">
        <row r="9">
          <cell r="A9" t="str">
            <v>A</v>
          </cell>
        </row>
      </sheetData>
      <sheetData sheetId="7696" refreshError="1"/>
      <sheetData sheetId="7697" refreshError="1"/>
      <sheetData sheetId="7698" refreshError="1"/>
      <sheetData sheetId="7699" refreshError="1"/>
      <sheetData sheetId="7700" refreshError="1"/>
      <sheetData sheetId="7701" refreshError="1"/>
      <sheetData sheetId="7702">
        <row r="9">
          <cell r="A9" t="str">
            <v>A</v>
          </cell>
        </row>
      </sheetData>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ow r="9">
          <cell r="A9" t="str">
            <v>A</v>
          </cell>
        </row>
      </sheetData>
      <sheetData sheetId="7713">
        <row r="9">
          <cell r="A9" t="str">
            <v>A</v>
          </cell>
        </row>
      </sheetData>
      <sheetData sheetId="7714">
        <row r="9">
          <cell r="A9" t="str">
            <v>A</v>
          </cell>
        </row>
      </sheetData>
      <sheetData sheetId="7715" refreshError="1"/>
      <sheetData sheetId="7716" refreshError="1"/>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efreshError="1"/>
      <sheetData sheetId="7754"/>
      <sheetData sheetId="7755" refreshError="1"/>
      <sheetData sheetId="7756"/>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sheetData sheetId="7764">
        <row r="9">
          <cell r="A9" t="str">
            <v>A</v>
          </cell>
        </row>
      </sheetData>
      <sheetData sheetId="7765" refreshError="1"/>
      <sheetData sheetId="7766" refreshError="1"/>
      <sheetData sheetId="7767" refreshError="1"/>
      <sheetData sheetId="7768" refreshError="1"/>
      <sheetData sheetId="7769" refreshError="1"/>
      <sheetData sheetId="7770" refreshError="1"/>
      <sheetData sheetId="7771" refreshError="1"/>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efreshError="1"/>
      <sheetData sheetId="7798">
        <row r="9">
          <cell r="A9" t="str">
            <v>A</v>
          </cell>
        </row>
      </sheetData>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efreshError="1"/>
      <sheetData sheetId="7843" refreshError="1"/>
      <sheetData sheetId="7844" refreshError="1"/>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efreshError="1"/>
      <sheetData sheetId="7858">
        <row r="9">
          <cell r="A9" t="str">
            <v>A</v>
          </cell>
        </row>
      </sheetData>
      <sheetData sheetId="7859" refreshError="1"/>
      <sheetData sheetId="7860" refreshError="1"/>
      <sheetData sheetId="7861" refreshError="1"/>
      <sheetData sheetId="7862" refreshError="1"/>
      <sheetData sheetId="7863" refreshError="1"/>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ow r="9">
          <cell r="A9" t="str">
            <v>A</v>
          </cell>
        </row>
      </sheetData>
      <sheetData sheetId="7897">
        <row r="9">
          <cell r="A9" t="str">
            <v>A</v>
          </cell>
        </row>
      </sheetData>
      <sheetData sheetId="7898" refreshError="1"/>
      <sheetData sheetId="7899" refreshError="1"/>
      <sheetData sheetId="7900" refreshError="1"/>
      <sheetData sheetId="7901" refreshError="1"/>
      <sheetData sheetId="7902">
        <row r="9">
          <cell r="A9" t="str">
            <v>A</v>
          </cell>
        </row>
      </sheetData>
      <sheetData sheetId="7903">
        <row r="9">
          <cell r="A9" t="str">
            <v>A</v>
          </cell>
        </row>
      </sheetData>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ow r="9">
          <cell r="A9" t="str">
            <v>A</v>
          </cell>
        </row>
      </sheetData>
      <sheetData sheetId="7923">
        <row r="9">
          <cell r="A9" t="str">
            <v>A</v>
          </cell>
        </row>
      </sheetData>
      <sheetData sheetId="7924">
        <row r="9">
          <cell r="A9" t="str">
            <v>A</v>
          </cell>
        </row>
      </sheetData>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sheetData sheetId="7990"/>
      <sheetData sheetId="7991"/>
      <sheetData sheetId="7992"/>
      <sheetData sheetId="7993"/>
      <sheetData sheetId="7994"/>
      <sheetData sheetId="7995"/>
      <sheetData sheetId="7996"/>
      <sheetData sheetId="7997"/>
      <sheetData sheetId="7998" refreshError="1"/>
      <sheetData sheetId="7999" refreshError="1"/>
      <sheetData sheetId="8000" refreshError="1"/>
      <sheetData sheetId="8001" refreshError="1"/>
      <sheetData sheetId="8002">
        <row r="9">
          <cell r="A9" t="str">
            <v>A</v>
          </cell>
        </row>
      </sheetData>
      <sheetData sheetId="8003" refreshError="1"/>
      <sheetData sheetId="8004">
        <row r="9">
          <cell r="A9" t="str">
            <v>A</v>
          </cell>
        </row>
      </sheetData>
      <sheetData sheetId="8005" refreshError="1"/>
      <sheetData sheetId="8006">
        <row r="9">
          <cell r="A9" t="str">
            <v>A</v>
          </cell>
        </row>
      </sheetData>
      <sheetData sheetId="8007">
        <row r="9">
          <cell r="A9" t="str">
            <v>A</v>
          </cell>
        </row>
      </sheetData>
      <sheetData sheetId="8008" refreshError="1"/>
      <sheetData sheetId="8009" refreshError="1"/>
      <sheetData sheetId="8010">
        <row r="9">
          <cell r="A9" t="str">
            <v>A</v>
          </cell>
        </row>
      </sheetData>
      <sheetData sheetId="8011" refreshError="1"/>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efreshError="1"/>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ow r="9">
          <cell r="A9" t="str">
            <v>A</v>
          </cell>
        </row>
      </sheetData>
      <sheetData sheetId="8022">
        <row r="9">
          <cell r="A9" t="str">
            <v>A</v>
          </cell>
        </row>
      </sheetData>
      <sheetData sheetId="8023" refreshError="1"/>
      <sheetData sheetId="8024">
        <row r="9">
          <cell r="A9" t="str">
            <v>A</v>
          </cell>
        </row>
      </sheetData>
      <sheetData sheetId="8025"/>
      <sheetData sheetId="8026">
        <row r="9">
          <cell r="A9" t="str">
            <v>A</v>
          </cell>
        </row>
      </sheetData>
      <sheetData sheetId="8027">
        <row r="9">
          <cell r="A9" t="str">
            <v>A</v>
          </cell>
        </row>
      </sheetData>
      <sheetData sheetId="8028" refreshError="1"/>
      <sheetData sheetId="8029">
        <row r="9">
          <cell r="A9" t="str">
            <v>A</v>
          </cell>
        </row>
      </sheetData>
      <sheetData sheetId="8030">
        <row r="9">
          <cell r="A9" t="str">
            <v>A</v>
          </cell>
        </row>
      </sheetData>
      <sheetData sheetId="8031">
        <row r="9">
          <cell r="A9" t="str">
            <v>A</v>
          </cell>
        </row>
      </sheetData>
      <sheetData sheetId="8032"/>
      <sheetData sheetId="8033"/>
      <sheetData sheetId="8034">
        <row r="9">
          <cell r="A9" t="str">
            <v>A</v>
          </cell>
        </row>
      </sheetData>
      <sheetData sheetId="8035"/>
      <sheetData sheetId="8036"/>
      <sheetData sheetId="8037"/>
      <sheetData sheetId="8038"/>
      <sheetData sheetId="8039"/>
      <sheetData sheetId="8040"/>
      <sheetData sheetId="8041">
        <row r="9">
          <cell r="A9" t="str">
            <v>A</v>
          </cell>
        </row>
      </sheetData>
      <sheetData sheetId="8042"/>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sheetData sheetId="8048">
        <row r="9">
          <cell r="A9" t="str">
            <v>A</v>
          </cell>
        </row>
      </sheetData>
      <sheetData sheetId="8049" refreshError="1"/>
      <sheetData sheetId="8050" refreshError="1"/>
      <sheetData sheetId="8051">
        <row r="9">
          <cell r="A9" t="str">
            <v>A</v>
          </cell>
        </row>
      </sheetData>
      <sheetData sheetId="8052" refreshError="1"/>
      <sheetData sheetId="8053"/>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sheetData sheetId="8070" refreshError="1"/>
      <sheetData sheetId="8071" refreshError="1"/>
      <sheetData sheetId="8072">
        <row r="9">
          <cell r="A9" t="str">
            <v>A</v>
          </cell>
        </row>
      </sheetData>
      <sheetData sheetId="8073" refreshError="1"/>
      <sheetData sheetId="8074"/>
      <sheetData sheetId="8075" refreshError="1"/>
      <sheetData sheetId="8076" refreshError="1"/>
      <sheetData sheetId="8077" refreshError="1"/>
      <sheetData sheetId="8078" refreshError="1"/>
      <sheetData sheetId="8079" refreshError="1"/>
      <sheetData sheetId="8080">
        <row r="9">
          <cell r="A9" t="str">
            <v>A</v>
          </cell>
        </row>
      </sheetData>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ow r="9">
          <cell r="A9" t="str">
            <v>A</v>
          </cell>
        </row>
      </sheetData>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efreshError="1"/>
      <sheetData sheetId="8188" refreshError="1"/>
      <sheetData sheetId="8189" refreshError="1"/>
      <sheetData sheetId="8190" refreshError="1"/>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ow r="9">
          <cell r="A9" t="str">
            <v>A</v>
          </cell>
        </row>
      </sheetData>
      <sheetData sheetId="8229">
        <row r="9">
          <cell r="A9" t="str">
            <v>A</v>
          </cell>
        </row>
      </sheetData>
      <sheetData sheetId="8230" refreshError="1"/>
      <sheetData sheetId="8231"/>
      <sheetData sheetId="8232">
        <row r="9">
          <cell r="A9" t="str">
            <v>A</v>
          </cell>
        </row>
      </sheetData>
      <sheetData sheetId="8233"/>
      <sheetData sheetId="8234" refreshError="1"/>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efreshError="1"/>
      <sheetData sheetId="8247" refreshError="1"/>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efreshError="1"/>
      <sheetData sheetId="8254" refreshError="1"/>
      <sheetData sheetId="8255">
        <row r="9">
          <cell r="A9" t="str">
            <v>A</v>
          </cell>
        </row>
      </sheetData>
      <sheetData sheetId="8256">
        <row r="9">
          <cell r="A9" t="str">
            <v>A</v>
          </cell>
        </row>
      </sheetData>
      <sheetData sheetId="8257" refreshError="1"/>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efreshError="1"/>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efreshError="1"/>
      <sheetData sheetId="8279"/>
      <sheetData sheetId="8280"/>
      <sheetData sheetId="8281"/>
      <sheetData sheetId="8282"/>
      <sheetData sheetId="8283"/>
      <sheetData sheetId="8284"/>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ow r="9">
          <cell r="A9" t="str">
            <v>A</v>
          </cell>
        </row>
      </sheetData>
      <sheetData sheetId="8294" refreshError="1"/>
      <sheetData sheetId="8295"/>
      <sheetData sheetId="8296"/>
      <sheetData sheetId="8297"/>
      <sheetData sheetId="8298"/>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efreshError="1"/>
      <sheetData sheetId="8325" refreshError="1"/>
      <sheetData sheetId="8326" refreshError="1"/>
      <sheetData sheetId="8327" refreshError="1"/>
      <sheetData sheetId="8328" refreshError="1"/>
      <sheetData sheetId="8329" refreshError="1"/>
      <sheetData sheetId="8330" refreshError="1"/>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efreshError="1"/>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efreshError="1"/>
      <sheetData sheetId="8706" refreshError="1"/>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efreshError="1"/>
      <sheetData sheetId="8793" refreshError="1"/>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sheetData sheetId="8846"/>
      <sheetData sheetId="8847" refreshError="1"/>
      <sheetData sheetId="8848"/>
      <sheetData sheetId="8849"/>
      <sheetData sheetId="8850"/>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sheetData sheetId="8881"/>
      <sheetData sheetId="8882" refreshError="1"/>
      <sheetData sheetId="8883" refreshError="1"/>
      <sheetData sheetId="8884" refreshError="1"/>
      <sheetData sheetId="8885">
        <row r="9">
          <cell r="A9" t="str">
            <v>A</v>
          </cell>
        </row>
      </sheetData>
      <sheetData sheetId="8886" refreshError="1"/>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sheetData sheetId="8901"/>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efreshError="1"/>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efreshError="1"/>
      <sheetData sheetId="8991">
        <row r="9">
          <cell r="A9" t="str">
            <v>A</v>
          </cell>
        </row>
      </sheetData>
      <sheetData sheetId="8992">
        <row r="9">
          <cell r="A9" t="str">
            <v>A</v>
          </cell>
        </row>
      </sheetData>
      <sheetData sheetId="8993" refreshError="1"/>
      <sheetData sheetId="8994" refreshError="1"/>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efreshError="1"/>
      <sheetData sheetId="9000" refreshError="1"/>
      <sheetData sheetId="9001"/>
      <sheetData sheetId="9002"/>
      <sheetData sheetId="9003"/>
      <sheetData sheetId="9004"/>
      <sheetData sheetId="9005"/>
      <sheetData sheetId="9006"/>
      <sheetData sheetId="9007"/>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efreshError="1"/>
      <sheetData sheetId="9282" refreshError="1"/>
      <sheetData sheetId="9283" refreshError="1"/>
      <sheetData sheetId="9284" refreshError="1"/>
      <sheetData sheetId="9285" refreshError="1"/>
      <sheetData sheetId="9286" refreshError="1"/>
      <sheetData sheetId="9287" refreshError="1"/>
      <sheetData sheetId="9288">
        <row r="9">
          <cell r="A9" t="str">
            <v>A</v>
          </cell>
        </row>
      </sheetData>
      <sheetData sheetId="9289" refreshError="1"/>
      <sheetData sheetId="9290" refreshError="1"/>
      <sheetData sheetId="9291" refreshError="1"/>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efreshError="1"/>
      <sheetData sheetId="9299" refreshError="1"/>
      <sheetData sheetId="9300" refreshError="1"/>
      <sheetData sheetId="9301">
        <row r="9">
          <cell r="A9" t="str">
            <v>A</v>
          </cell>
        </row>
      </sheetData>
      <sheetData sheetId="9302" refreshError="1"/>
      <sheetData sheetId="9303" refreshError="1"/>
      <sheetData sheetId="9304" refreshError="1"/>
      <sheetData sheetId="9305" refreshError="1"/>
      <sheetData sheetId="9306" refreshError="1"/>
      <sheetData sheetId="9307">
        <row r="9">
          <cell r="A9" t="str">
            <v>A</v>
          </cell>
        </row>
      </sheetData>
      <sheetData sheetId="9308">
        <row r="9">
          <cell r="A9" t="str">
            <v>A</v>
          </cell>
        </row>
      </sheetData>
      <sheetData sheetId="9309" refreshError="1"/>
      <sheetData sheetId="9310">
        <row r="9">
          <cell r="A9" t="str">
            <v>A</v>
          </cell>
        </row>
      </sheetData>
      <sheetData sheetId="9311">
        <row r="9">
          <cell r="A9" t="str">
            <v>A</v>
          </cell>
        </row>
      </sheetData>
      <sheetData sheetId="9312" refreshError="1"/>
      <sheetData sheetId="9313" refreshError="1"/>
      <sheetData sheetId="9314" refreshError="1"/>
      <sheetData sheetId="9315" refreshError="1"/>
      <sheetData sheetId="9316" refreshError="1"/>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ow r="9">
          <cell r="A9" t="str">
            <v>A</v>
          </cell>
        </row>
      </sheetData>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ow r="9">
          <cell r="A9" t="str">
            <v>A</v>
          </cell>
        </row>
      </sheetData>
      <sheetData sheetId="9381">
        <row r="9">
          <cell r="A9" t="str">
            <v>A</v>
          </cell>
        </row>
      </sheetData>
      <sheetData sheetId="9382">
        <row r="9">
          <cell r="A9" t="str">
            <v>A</v>
          </cell>
        </row>
      </sheetData>
      <sheetData sheetId="9383" refreshError="1"/>
      <sheetData sheetId="9384" refreshError="1"/>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efreshError="1"/>
      <sheetData sheetId="9395" refreshError="1"/>
      <sheetData sheetId="9396">
        <row r="9">
          <cell r="A9" t="str">
            <v>A</v>
          </cell>
        </row>
      </sheetData>
      <sheetData sheetId="9397">
        <row r="9">
          <cell r="A9" t="str">
            <v>A</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ow r="9">
          <cell r="A9" t="str">
            <v>A</v>
          </cell>
        </row>
      </sheetData>
      <sheetData sheetId="9409" refreshError="1"/>
      <sheetData sheetId="9410" refreshError="1"/>
      <sheetData sheetId="9411" refreshError="1"/>
      <sheetData sheetId="9412">
        <row r="9">
          <cell r="A9" t="str">
            <v>A</v>
          </cell>
        </row>
      </sheetData>
      <sheetData sheetId="9413" refreshError="1"/>
      <sheetData sheetId="9414" refreshError="1"/>
      <sheetData sheetId="9415" refreshError="1"/>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efreshError="1"/>
      <sheetData sheetId="9444" refreshError="1"/>
      <sheetData sheetId="9445">
        <row r="9">
          <cell r="A9" t="str">
            <v>A</v>
          </cell>
        </row>
      </sheetData>
      <sheetData sheetId="9446" refreshError="1"/>
      <sheetData sheetId="9447" refreshError="1"/>
      <sheetData sheetId="9448" refreshError="1"/>
      <sheetData sheetId="9449" refreshError="1"/>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efreshError="1"/>
      <sheetData sheetId="9546" refreshError="1"/>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efreshError="1"/>
      <sheetData sheetId="9579" refreshError="1"/>
      <sheetData sheetId="9580" refreshError="1"/>
      <sheetData sheetId="9581" refreshError="1"/>
      <sheetData sheetId="9582">
        <row r="9">
          <cell r="A9" t="str">
            <v>A</v>
          </cell>
        </row>
      </sheetData>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efreshError="1"/>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efreshError="1"/>
      <sheetData sheetId="9699" refreshError="1"/>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ow r="9">
          <cell r="A9" t="str">
            <v>A</v>
          </cell>
        </row>
      </sheetData>
      <sheetData sheetId="9718">
        <row r="9">
          <cell r="A9" t="str">
            <v>A</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efreshError="1"/>
      <sheetData sheetId="10934" refreshError="1"/>
      <sheetData sheetId="10935">
        <row r="9">
          <cell r="A9" t="str">
            <v>A</v>
          </cell>
        </row>
      </sheetData>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ow r="9">
          <cell r="A9" t="str">
            <v>A</v>
          </cell>
        </row>
      </sheetData>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sheetData sheetId="11629"/>
      <sheetData sheetId="11630"/>
      <sheetData sheetId="11631"/>
      <sheetData sheetId="11632">
        <row r="9">
          <cell r="A9" t="str">
            <v>A</v>
          </cell>
        </row>
      </sheetData>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ow r="9">
          <cell r="A9" t="str">
            <v>A</v>
          </cell>
        </row>
      </sheetData>
      <sheetData sheetId="11662" refreshError="1"/>
      <sheetData sheetId="11663" refreshError="1"/>
      <sheetData sheetId="11664" refreshError="1"/>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efreshError="1"/>
      <sheetData sheetId="11671" refreshError="1"/>
      <sheetData sheetId="11672" refreshError="1"/>
      <sheetData sheetId="11673" refreshError="1"/>
      <sheetData sheetId="11674" refreshError="1"/>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efreshError="1"/>
      <sheetData sheetId="11692" refreshError="1"/>
      <sheetData sheetId="11693" refreshError="1"/>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efreshError="1"/>
      <sheetData sheetId="11701">
        <row r="9">
          <cell r="A9" t="str">
            <v>A</v>
          </cell>
        </row>
      </sheetData>
      <sheetData sheetId="11702" refreshError="1"/>
      <sheetData sheetId="11703" refreshError="1"/>
      <sheetData sheetId="11704" refreshError="1"/>
      <sheetData sheetId="11705" refreshError="1"/>
      <sheetData sheetId="11706">
        <row r="9">
          <cell r="A9" t="str">
            <v>A</v>
          </cell>
        </row>
      </sheetData>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ow r="9">
          <cell r="A9" t="str">
            <v>A</v>
          </cell>
        </row>
      </sheetData>
      <sheetData sheetId="11718" refreshError="1"/>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efreshError="1"/>
      <sheetData sheetId="11747">
        <row r="9">
          <cell r="A9" t="str">
            <v>A</v>
          </cell>
        </row>
      </sheetData>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ow r="9">
          <cell r="A9" t="str">
            <v>A</v>
          </cell>
        </row>
      </sheetData>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ow r="9">
          <cell r="A9" t="str">
            <v>A</v>
          </cell>
        </row>
      </sheetData>
      <sheetData sheetId="11935" refreshError="1"/>
      <sheetData sheetId="11936" refreshError="1"/>
      <sheetData sheetId="11937">
        <row r="9">
          <cell r="A9" t="str">
            <v>A</v>
          </cell>
        </row>
      </sheetData>
      <sheetData sheetId="11938" refreshError="1"/>
      <sheetData sheetId="11939">
        <row r="9">
          <cell r="A9" t="str">
            <v>A</v>
          </cell>
        </row>
      </sheetData>
      <sheetData sheetId="11940" refreshError="1"/>
      <sheetData sheetId="11941" refreshError="1"/>
      <sheetData sheetId="11942" refreshError="1"/>
      <sheetData sheetId="11943">
        <row r="9">
          <cell r="A9" t="str">
            <v>A</v>
          </cell>
        </row>
      </sheetData>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efreshError="1"/>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efreshError="1"/>
      <sheetData sheetId="12924">
        <row r="9">
          <cell r="A9" t="str">
            <v>A</v>
          </cell>
        </row>
      </sheetData>
      <sheetData sheetId="12925">
        <row r="9">
          <cell r="A9" t="str">
            <v>A</v>
          </cell>
        </row>
      </sheetData>
      <sheetData sheetId="12926" refreshError="1"/>
      <sheetData sheetId="12927">
        <row r="9">
          <cell r="A9" t="str">
            <v>A</v>
          </cell>
        </row>
      </sheetData>
      <sheetData sheetId="12928">
        <row r="9">
          <cell r="A9" t="str">
            <v>A</v>
          </cell>
        </row>
      </sheetData>
      <sheetData sheetId="12929">
        <row r="9">
          <cell r="A9" t="str">
            <v>A</v>
          </cell>
        </row>
      </sheetData>
      <sheetData sheetId="12930" refreshError="1"/>
      <sheetData sheetId="12931" refreshError="1"/>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efreshError="1"/>
      <sheetData sheetId="12939" refreshError="1"/>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efreshError="1"/>
      <sheetData sheetId="12949" refreshError="1"/>
      <sheetData sheetId="12950" refreshError="1"/>
      <sheetData sheetId="12951" refreshError="1"/>
      <sheetData sheetId="12952" refreshError="1"/>
      <sheetData sheetId="12953">
        <row r="9">
          <cell r="A9" t="str">
            <v>A</v>
          </cell>
        </row>
      </sheetData>
      <sheetData sheetId="12954">
        <row r="9">
          <cell r="A9" t="str">
            <v>A</v>
          </cell>
        </row>
      </sheetData>
      <sheetData sheetId="12955" refreshError="1"/>
      <sheetData sheetId="12956" refreshError="1"/>
      <sheetData sheetId="12957" refreshError="1"/>
      <sheetData sheetId="12958">
        <row r="9">
          <cell r="A9" t="str">
            <v>A</v>
          </cell>
        </row>
      </sheetData>
      <sheetData sheetId="12959">
        <row r="9">
          <cell r="A9" t="str">
            <v>A</v>
          </cell>
        </row>
      </sheetData>
      <sheetData sheetId="12960" refreshError="1"/>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efreshError="1"/>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efreshError="1"/>
      <sheetData sheetId="13025">
        <row r="9">
          <cell r="A9" t="str">
            <v>A</v>
          </cell>
        </row>
      </sheetData>
      <sheetData sheetId="13026">
        <row r="9">
          <cell r="A9" t="str">
            <v>A</v>
          </cell>
        </row>
      </sheetData>
      <sheetData sheetId="13027">
        <row r="9">
          <cell r="A9" t="str">
            <v>A</v>
          </cell>
        </row>
      </sheetData>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ow r="9">
          <cell r="A9" t="str">
            <v>A</v>
          </cell>
        </row>
      </sheetData>
      <sheetData sheetId="13044">
        <row r="9">
          <cell r="A9" t="str">
            <v>A</v>
          </cell>
        </row>
      </sheetData>
      <sheetData sheetId="13045">
        <row r="9">
          <cell r="A9" t="str">
            <v>A</v>
          </cell>
        </row>
      </sheetData>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ow r="9">
          <cell r="A9" t="str">
            <v>A</v>
          </cell>
        </row>
      </sheetData>
      <sheetData sheetId="13055">
        <row r="9">
          <cell r="A9" t="str">
            <v>A</v>
          </cell>
        </row>
      </sheetData>
      <sheetData sheetId="13056" refreshError="1"/>
      <sheetData sheetId="13057" refreshError="1"/>
      <sheetData sheetId="13058" refreshError="1"/>
      <sheetData sheetId="13059" refreshError="1"/>
      <sheetData sheetId="13060" refreshError="1"/>
      <sheetData sheetId="13061" refreshError="1"/>
      <sheetData sheetId="13062">
        <row r="9">
          <cell r="A9" t="str">
            <v>A</v>
          </cell>
        </row>
      </sheetData>
      <sheetData sheetId="13063">
        <row r="9">
          <cell r="A9" t="str">
            <v>A</v>
          </cell>
        </row>
      </sheetData>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ow r="9">
          <cell r="A9" t="str">
            <v>A</v>
          </cell>
        </row>
      </sheetData>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efreshError="1"/>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efreshError="1"/>
      <sheetData sheetId="13336" refreshError="1"/>
      <sheetData sheetId="13337">
        <row r="9">
          <cell r="A9" t="str">
            <v>A</v>
          </cell>
        </row>
      </sheetData>
      <sheetData sheetId="13338">
        <row r="9">
          <cell r="A9" t="str">
            <v>A</v>
          </cell>
        </row>
      </sheetData>
      <sheetData sheetId="13339">
        <row r="9">
          <cell r="A9" t="str">
            <v>A</v>
          </cell>
        </row>
      </sheetData>
      <sheetData sheetId="13340" refreshError="1"/>
      <sheetData sheetId="13341">
        <row r="9">
          <cell r="A9" t="str">
            <v>A</v>
          </cell>
        </row>
      </sheetData>
      <sheetData sheetId="13342">
        <row r="9">
          <cell r="A9" t="str">
            <v>A</v>
          </cell>
        </row>
      </sheetData>
      <sheetData sheetId="13343" refreshError="1"/>
      <sheetData sheetId="13344">
        <row r="9">
          <cell r="A9" t="str">
            <v>A</v>
          </cell>
        </row>
      </sheetData>
      <sheetData sheetId="13345" refreshError="1"/>
      <sheetData sheetId="13346">
        <row r="9">
          <cell r="A9" t="str">
            <v>A</v>
          </cell>
        </row>
      </sheetData>
      <sheetData sheetId="13347">
        <row r="9">
          <cell r="A9" t="str">
            <v>A</v>
          </cell>
        </row>
      </sheetData>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ow r="9">
          <cell r="A9" t="str">
            <v>A</v>
          </cell>
        </row>
      </sheetData>
      <sheetData sheetId="13362">
        <row r="9">
          <cell r="A9" t="str">
            <v>A</v>
          </cell>
        </row>
      </sheetData>
      <sheetData sheetId="13363">
        <row r="9">
          <cell r="A9" t="str">
            <v>A</v>
          </cell>
        </row>
      </sheetData>
      <sheetData sheetId="13364">
        <row r="9">
          <cell r="A9" t="str">
            <v>A</v>
          </cell>
        </row>
      </sheetData>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efreshError="1"/>
      <sheetData sheetId="13371"/>
      <sheetData sheetId="13372"/>
      <sheetData sheetId="13373"/>
      <sheetData sheetId="13374">
        <row r="9">
          <cell r="A9" t="str">
            <v>A</v>
          </cell>
        </row>
      </sheetData>
      <sheetData sheetId="13375">
        <row r="9">
          <cell r="A9" t="str">
            <v>A</v>
          </cell>
        </row>
      </sheetData>
      <sheetData sheetId="13376">
        <row r="9">
          <cell r="A9" t="str">
            <v>A</v>
          </cell>
        </row>
      </sheetData>
      <sheetData sheetId="13377">
        <row r="9">
          <cell r="A9" t="str">
            <v>A</v>
          </cell>
        </row>
      </sheetData>
      <sheetData sheetId="13378">
        <row r="9">
          <cell r="A9" t="str">
            <v>A</v>
          </cell>
        </row>
      </sheetData>
      <sheetData sheetId="13379" refreshError="1"/>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efreshError="1"/>
      <sheetData sheetId="13411"/>
      <sheetData sheetId="13412" refreshError="1"/>
      <sheetData sheetId="13413">
        <row r="9">
          <cell r="A9" t="str">
            <v>A</v>
          </cell>
        </row>
      </sheetData>
      <sheetData sheetId="13414">
        <row r="9">
          <cell r="A9" t="str">
            <v>A</v>
          </cell>
        </row>
      </sheetData>
      <sheetData sheetId="13415">
        <row r="9">
          <cell r="A9" t="str">
            <v>A</v>
          </cell>
        </row>
      </sheetData>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ow r="9">
          <cell r="A9" t="str">
            <v>A</v>
          </cell>
        </row>
      </sheetData>
      <sheetData sheetId="13431">
        <row r="9">
          <cell r="A9" t="str">
            <v>A</v>
          </cell>
        </row>
      </sheetData>
      <sheetData sheetId="13432">
        <row r="9">
          <cell r="A9" t="str">
            <v>A</v>
          </cell>
        </row>
      </sheetData>
      <sheetData sheetId="13433">
        <row r="9">
          <cell r="A9" t="str">
            <v>A</v>
          </cell>
        </row>
      </sheetData>
      <sheetData sheetId="13434">
        <row r="9">
          <cell r="A9" t="str">
            <v>A</v>
          </cell>
        </row>
      </sheetData>
      <sheetData sheetId="13435">
        <row r="9">
          <cell r="A9" t="str">
            <v>A</v>
          </cell>
        </row>
      </sheetData>
      <sheetData sheetId="13436" refreshError="1"/>
      <sheetData sheetId="13437" refreshError="1"/>
      <sheetData sheetId="13438" refreshError="1"/>
      <sheetData sheetId="13439" refreshError="1"/>
      <sheetData sheetId="13440">
        <row r="9">
          <cell r="A9" t="str">
            <v>A</v>
          </cell>
        </row>
      </sheetData>
      <sheetData sheetId="13441">
        <row r="9">
          <cell r="A9" t="str">
            <v>A</v>
          </cell>
        </row>
      </sheetData>
      <sheetData sheetId="13442">
        <row r="9">
          <cell r="A9" t="str">
            <v>A</v>
          </cell>
        </row>
      </sheetData>
      <sheetData sheetId="13443">
        <row r="9">
          <cell r="A9" t="str">
            <v>A</v>
          </cell>
        </row>
      </sheetData>
      <sheetData sheetId="13444">
        <row r="9">
          <cell r="A9" t="str">
            <v>A</v>
          </cell>
        </row>
      </sheetData>
      <sheetData sheetId="13445">
        <row r="9">
          <cell r="A9" t="str">
            <v>A</v>
          </cell>
        </row>
      </sheetData>
      <sheetData sheetId="13446">
        <row r="9">
          <cell r="A9" t="str">
            <v>A</v>
          </cell>
        </row>
      </sheetData>
      <sheetData sheetId="13447">
        <row r="9">
          <cell r="A9" t="str">
            <v>A</v>
          </cell>
        </row>
      </sheetData>
      <sheetData sheetId="13448">
        <row r="9">
          <cell r="A9" t="str">
            <v>A</v>
          </cell>
        </row>
      </sheetData>
      <sheetData sheetId="13449">
        <row r="9">
          <cell r="A9" t="str">
            <v>A</v>
          </cell>
        </row>
      </sheetData>
      <sheetData sheetId="13450">
        <row r="9">
          <cell r="A9" t="str">
            <v>A</v>
          </cell>
        </row>
      </sheetData>
      <sheetData sheetId="13451">
        <row r="9">
          <cell r="A9" t="str">
            <v>A</v>
          </cell>
        </row>
      </sheetData>
      <sheetData sheetId="13452">
        <row r="9">
          <cell r="A9" t="str">
            <v>A</v>
          </cell>
        </row>
      </sheetData>
      <sheetData sheetId="13453">
        <row r="9">
          <cell r="A9" t="str">
            <v>A</v>
          </cell>
        </row>
      </sheetData>
      <sheetData sheetId="13454">
        <row r="9">
          <cell r="A9" t="str">
            <v>A</v>
          </cell>
        </row>
      </sheetData>
      <sheetData sheetId="13455">
        <row r="9">
          <cell r="A9" t="str">
            <v>A</v>
          </cell>
        </row>
      </sheetData>
      <sheetData sheetId="13456">
        <row r="9">
          <cell r="A9" t="str">
            <v>A</v>
          </cell>
        </row>
      </sheetData>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ow r="9">
          <cell r="A9" t="str">
            <v>A</v>
          </cell>
        </row>
      </sheetData>
      <sheetData sheetId="13496">
        <row r="9">
          <cell r="A9" t="str">
            <v>A</v>
          </cell>
        </row>
      </sheetData>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row r="9">
          <cell r="A9" t="str">
            <v>A</v>
          </cell>
        </row>
      </sheetData>
      <sheetData sheetId="13526">
        <row r="9">
          <cell r="A9" t="str">
            <v>A</v>
          </cell>
        </row>
      </sheetData>
      <sheetData sheetId="13527">
        <row r="9">
          <cell r="A9" t="str">
            <v>A</v>
          </cell>
        </row>
      </sheetData>
      <sheetData sheetId="13528">
        <row r="9">
          <cell r="A9" t="str">
            <v>A</v>
          </cell>
        </row>
      </sheetData>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row r="9">
          <cell r="A9" t="str">
            <v>A</v>
          </cell>
        </row>
      </sheetData>
      <sheetData sheetId="13534">
        <row r="9">
          <cell r="A9" t="str">
            <v>A</v>
          </cell>
        </row>
      </sheetData>
      <sheetData sheetId="13535">
        <row r="9">
          <cell r="A9" t="str">
            <v>A</v>
          </cell>
        </row>
      </sheetData>
      <sheetData sheetId="13536">
        <row r="9">
          <cell r="A9" t="str">
            <v>A</v>
          </cell>
        </row>
      </sheetData>
      <sheetData sheetId="13537">
        <row r="9">
          <cell r="A9" t="str">
            <v>A</v>
          </cell>
        </row>
      </sheetData>
      <sheetData sheetId="13538">
        <row r="9">
          <cell r="A9" t="str">
            <v>A</v>
          </cell>
        </row>
      </sheetData>
      <sheetData sheetId="13539">
        <row r="9">
          <cell r="A9" t="str">
            <v>A</v>
          </cell>
        </row>
      </sheetData>
      <sheetData sheetId="13540">
        <row r="9">
          <cell r="A9" t="str">
            <v>A</v>
          </cell>
        </row>
      </sheetData>
      <sheetData sheetId="13541">
        <row r="9">
          <cell r="A9" t="str">
            <v>A</v>
          </cell>
        </row>
      </sheetData>
      <sheetData sheetId="13542">
        <row r="9">
          <cell r="A9" t="str">
            <v>A</v>
          </cell>
        </row>
      </sheetData>
      <sheetData sheetId="13543">
        <row r="9">
          <cell r="A9" t="str">
            <v>A</v>
          </cell>
        </row>
      </sheetData>
      <sheetData sheetId="13544">
        <row r="9">
          <cell r="A9" t="str">
            <v>A</v>
          </cell>
        </row>
      </sheetData>
      <sheetData sheetId="13545">
        <row r="9">
          <cell r="A9" t="str">
            <v>A</v>
          </cell>
        </row>
      </sheetData>
      <sheetData sheetId="13546">
        <row r="9">
          <cell r="A9" t="str">
            <v>A</v>
          </cell>
        </row>
      </sheetData>
      <sheetData sheetId="13547">
        <row r="9">
          <cell r="A9" t="str">
            <v>A</v>
          </cell>
        </row>
      </sheetData>
      <sheetData sheetId="13548">
        <row r="9">
          <cell r="A9" t="str">
            <v>A</v>
          </cell>
        </row>
      </sheetData>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ow r="9">
          <cell r="A9" t="str">
            <v>A</v>
          </cell>
        </row>
      </sheetData>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ow r="9">
          <cell r="A9" t="str">
            <v>A</v>
          </cell>
        </row>
      </sheetData>
      <sheetData sheetId="13573">
        <row r="9">
          <cell r="A9" t="str">
            <v>A</v>
          </cell>
        </row>
      </sheetData>
      <sheetData sheetId="13574">
        <row r="9">
          <cell r="A9" t="str">
            <v>A</v>
          </cell>
        </row>
      </sheetData>
      <sheetData sheetId="13575" refreshError="1"/>
      <sheetData sheetId="13576" refreshError="1"/>
      <sheetData sheetId="13577" refreshError="1"/>
      <sheetData sheetId="13578" refreshError="1"/>
      <sheetData sheetId="13579" refreshError="1"/>
      <sheetData sheetId="13580" refreshError="1"/>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efreshError="1"/>
      <sheetData sheetId="13593" refreshError="1"/>
      <sheetData sheetId="13594" refreshError="1"/>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efreshError="1"/>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efreshError="1"/>
      <sheetData sheetId="13621" refreshError="1"/>
      <sheetData sheetId="13622" refreshError="1"/>
      <sheetData sheetId="13623" refreshError="1"/>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ow r="9">
          <cell r="A9" t="str">
            <v>A</v>
          </cell>
        </row>
      </sheetData>
      <sheetData sheetId="14060" refreshError="1"/>
      <sheetData sheetId="14061" refreshError="1"/>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ow r="9">
          <cell r="A9" t="str">
            <v>A</v>
          </cell>
        </row>
      </sheetData>
      <sheetData sheetId="14095">
        <row r="9">
          <cell r="A9" t="str">
            <v>A</v>
          </cell>
        </row>
      </sheetData>
      <sheetData sheetId="14096" refreshError="1"/>
      <sheetData sheetId="14097" refreshError="1"/>
      <sheetData sheetId="14098" refreshError="1"/>
      <sheetData sheetId="14099" refreshError="1"/>
      <sheetData sheetId="14100" refreshError="1"/>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ow r="9">
          <cell r="A9" t="str">
            <v>A</v>
          </cell>
        </row>
      </sheetData>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efreshError="1"/>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sheetData sheetId="14210"/>
      <sheetData sheetId="14211"/>
      <sheetData sheetId="14212"/>
      <sheetData sheetId="14213"/>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efreshError="1"/>
      <sheetData sheetId="14229" refreshError="1"/>
      <sheetData sheetId="14230" refreshError="1"/>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efreshError="1"/>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efreshError="1"/>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efreshError="1"/>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efreshError="1"/>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efreshError="1"/>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ow r="9">
          <cell r="A9" t="str">
            <v>A</v>
          </cell>
        </row>
      </sheetData>
      <sheetData sheetId="14336">
        <row r="9">
          <cell r="A9" t="str">
            <v>A</v>
          </cell>
        </row>
      </sheetData>
      <sheetData sheetId="14337">
        <row r="9">
          <cell r="A9" t="str">
            <v>A</v>
          </cell>
        </row>
      </sheetData>
      <sheetData sheetId="14338">
        <row r="9">
          <cell r="A9" t="str">
            <v>A</v>
          </cell>
        </row>
      </sheetData>
      <sheetData sheetId="14339">
        <row r="9">
          <cell r="A9" t="str">
            <v>A</v>
          </cell>
        </row>
      </sheetData>
      <sheetData sheetId="14340">
        <row r="9">
          <cell r="A9" t="str">
            <v>A</v>
          </cell>
        </row>
      </sheetData>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efreshError="1"/>
      <sheetData sheetId="14377" refreshError="1"/>
      <sheetData sheetId="14378">
        <row r="9">
          <cell r="A9" t="str">
            <v>A</v>
          </cell>
        </row>
      </sheetData>
      <sheetData sheetId="14379">
        <row r="9">
          <cell r="A9" t="str">
            <v>A</v>
          </cell>
        </row>
      </sheetData>
      <sheetData sheetId="14380">
        <row r="9">
          <cell r="A9" t="str">
            <v>A</v>
          </cell>
        </row>
      </sheetData>
      <sheetData sheetId="14381">
        <row r="9">
          <cell r="A9" t="str">
            <v>A</v>
          </cell>
        </row>
      </sheetData>
      <sheetData sheetId="14382" refreshError="1"/>
      <sheetData sheetId="14383" refreshError="1"/>
      <sheetData sheetId="14384" refreshError="1"/>
      <sheetData sheetId="14385">
        <row r="9">
          <cell r="A9" t="str">
            <v>A</v>
          </cell>
        </row>
      </sheetData>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ow r="9">
          <cell r="A9" t="str">
            <v>A</v>
          </cell>
        </row>
      </sheetData>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ow r="9">
          <cell r="A9" t="str">
            <v>A</v>
          </cell>
        </row>
      </sheetData>
      <sheetData sheetId="14424" refreshError="1"/>
      <sheetData sheetId="14425" refreshError="1"/>
      <sheetData sheetId="14426">
        <row r="9">
          <cell r="A9" t="str">
            <v>A</v>
          </cell>
        </row>
      </sheetData>
      <sheetData sheetId="14427" refreshError="1"/>
      <sheetData sheetId="14428" refreshError="1"/>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ow r="9">
          <cell r="A9" t="str">
            <v>A</v>
          </cell>
        </row>
      </sheetData>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efreshError="1"/>
      <sheetData sheetId="14572">
        <row r="9">
          <cell r="A9" t="str">
            <v>A</v>
          </cell>
        </row>
      </sheetData>
      <sheetData sheetId="14573">
        <row r="9">
          <cell r="A9" t="str">
            <v>A</v>
          </cell>
        </row>
      </sheetData>
      <sheetData sheetId="14574">
        <row r="9">
          <cell r="A9" t="str">
            <v>A</v>
          </cell>
        </row>
      </sheetData>
      <sheetData sheetId="14575" refreshError="1"/>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efreshError="1"/>
      <sheetData sheetId="14598" refreshError="1"/>
      <sheetData sheetId="14599">
        <row r="9">
          <cell r="A9" t="str">
            <v>A</v>
          </cell>
        </row>
      </sheetData>
      <sheetData sheetId="14600">
        <row r="9">
          <cell r="A9" t="str">
            <v>A</v>
          </cell>
        </row>
      </sheetData>
      <sheetData sheetId="14601">
        <row r="9">
          <cell r="A9" t="str">
            <v>A</v>
          </cell>
        </row>
      </sheetData>
      <sheetData sheetId="14602" refreshError="1"/>
      <sheetData sheetId="14603" refreshError="1"/>
      <sheetData sheetId="14604" refreshError="1"/>
      <sheetData sheetId="14605" refreshError="1"/>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efreshError="1"/>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efreshError="1"/>
      <sheetData sheetId="14629" refreshError="1"/>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efreshError="1"/>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efreshError="1"/>
      <sheetData sheetId="14657" refreshError="1"/>
      <sheetData sheetId="14658" refreshError="1"/>
      <sheetData sheetId="14659" refreshError="1"/>
      <sheetData sheetId="14660" refreshError="1"/>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efreshError="1"/>
      <sheetData sheetId="14737">
        <row r="9">
          <cell r="A9" t="str">
            <v>A</v>
          </cell>
        </row>
      </sheetData>
      <sheetData sheetId="14738" refreshError="1"/>
      <sheetData sheetId="14739" refreshError="1"/>
      <sheetData sheetId="14740" refreshError="1"/>
      <sheetData sheetId="14741">
        <row r="9">
          <cell r="A9" t="str">
            <v>A</v>
          </cell>
        </row>
      </sheetData>
      <sheetData sheetId="14742">
        <row r="9">
          <cell r="A9" t="str">
            <v>A</v>
          </cell>
        </row>
      </sheetData>
      <sheetData sheetId="14743">
        <row r="9">
          <cell r="A9" t="str">
            <v>A</v>
          </cell>
        </row>
      </sheetData>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efreshError="1"/>
      <sheetData sheetId="14897" refreshError="1"/>
      <sheetData sheetId="14898" refreshError="1"/>
      <sheetData sheetId="14899" refreshError="1"/>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efreshError="1"/>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sheetData sheetId="14951">
        <row r="9">
          <cell r="A9" t="str">
            <v>A</v>
          </cell>
        </row>
      </sheetData>
      <sheetData sheetId="14952"/>
      <sheetData sheetId="14953" refreshError="1"/>
      <sheetData sheetId="14954" refreshError="1"/>
      <sheetData sheetId="14955" refreshError="1"/>
      <sheetData sheetId="14956" refreshError="1"/>
      <sheetData sheetId="14957" refreshError="1"/>
      <sheetData sheetId="14958" refreshError="1"/>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ow r="9">
          <cell r="A9" t="str">
            <v>A</v>
          </cell>
        </row>
      </sheetData>
      <sheetData sheetId="15003" refreshError="1"/>
      <sheetData sheetId="15004" refreshError="1"/>
      <sheetData sheetId="15005" refreshError="1"/>
      <sheetData sheetId="15006" refreshError="1"/>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efreshError="1"/>
      <sheetData sheetId="15012" refreshError="1"/>
      <sheetData sheetId="15013" refreshError="1"/>
      <sheetData sheetId="15014" refreshError="1"/>
      <sheetData sheetId="15015">
        <row r="9">
          <cell r="A9" t="str">
            <v>A</v>
          </cell>
        </row>
      </sheetData>
      <sheetData sheetId="15016">
        <row r="9">
          <cell r="A9" t="str">
            <v>A</v>
          </cell>
        </row>
      </sheetData>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ow r="9">
          <cell r="A9" t="str">
            <v>A</v>
          </cell>
        </row>
      </sheetData>
      <sheetData sheetId="15030">
        <row r="9">
          <cell r="A9" t="str">
            <v>A</v>
          </cell>
        </row>
      </sheetData>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ow r="9">
          <cell r="A9" t="str">
            <v>A</v>
          </cell>
        </row>
      </sheetData>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efreshError="1"/>
      <sheetData sheetId="15156" refreshError="1"/>
      <sheetData sheetId="15157" refreshError="1"/>
      <sheetData sheetId="15158" refreshError="1"/>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efreshError="1"/>
      <sheetData sheetId="15947">
        <row r="9">
          <cell r="A9" t="str">
            <v>A</v>
          </cell>
        </row>
      </sheetData>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sheetData sheetId="16212"/>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sheetData sheetId="16264">
        <row r="9">
          <cell r="A9" t="str">
            <v>A</v>
          </cell>
        </row>
      </sheetData>
      <sheetData sheetId="16265">
        <row r="9">
          <cell r="A9" t="str">
            <v>A</v>
          </cell>
        </row>
      </sheetData>
      <sheetData sheetId="16266"/>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sheetData sheetId="16278"/>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sheetData sheetId="16321"/>
      <sheetData sheetId="16322"/>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sheetData sheetId="16415"/>
      <sheetData sheetId="16416"/>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sheetData sheetId="16907"/>
      <sheetData sheetId="16908"/>
      <sheetData sheetId="16909"/>
      <sheetData sheetId="16910"/>
      <sheetData sheetId="16911"/>
      <sheetData sheetId="16912"/>
      <sheetData sheetId="16913"/>
      <sheetData sheetId="16914"/>
      <sheetData sheetId="16915"/>
      <sheetData sheetId="16916"/>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sheetData sheetId="17005"/>
      <sheetData sheetId="17006"/>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efreshError="1"/>
      <sheetData sheetId="17027">
        <row r="9">
          <cell r="A9" t="str">
            <v>A</v>
          </cell>
        </row>
      </sheetData>
      <sheetData sheetId="17028">
        <row r="9">
          <cell r="A9" t="str">
            <v>A</v>
          </cell>
        </row>
      </sheetData>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ow r="9">
          <cell r="A9" t="str">
            <v>A</v>
          </cell>
        </row>
      </sheetData>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efreshError="1"/>
      <sheetData sheetId="17144" refreshError="1"/>
      <sheetData sheetId="17145" refreshError="1"/>
      <sheetData sheetId="17146">
        <row r="9">
          <cell r="A9" t="str">
            <v>A</v>
          </cell>
        </row>
      </sheetData>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efreshError="1"/>
      <sheetData sheetId="17229" refreshError="1"/>
      <sheetData sheetId="17230" refreshError="1"/>
      <sheetData sheetId="17231" refreshError="1"/>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ow r="9">
          <cell r="A9" t="str">
            <v>A</v>
          </cell>
        </row>
      </sheetData>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ow r="9">
          <cell r="A9" t="str">
            <v>A</v>
          </cell>
        </row>
      </sheetData>
      <sheetData sheetId="17304">
        <row r="9">
          <cell r="A9" t="str">
            <v>A</v>
          </cell>
        </row>
      </sheetData>
      <sheetData sheetId="17305" refreshError="1"/>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efreshError="1"/>
      <sheetData sheetId="17331" refreshError="1"/>
      <sheetData sheetId="17332" refreshError="1"/>
      <sheetData sheetId="17333" refreshError="1"/>
      <sheetData sheetId="17334" refreshError="1"/>
      <sheetData sheetId="17335" refreshError="1"/>
      <sheetData sheetId="17336">
        <row r="9">
          <cell r="A9" t="str">
            <v>A</v>
          </cell>
        </row>
      </sheetData>
      <sheetData sheetId="17337">
        <row r="9">
          <cell r="A9" t="str">
            <v>A</v>
          </cell>
        </row>
      </sheetData>
      <sheetData sheetId="17338">
        <row r="9">
          <cell r="A9" t="str">
            <v>A</v>
          </cell>
        </row>
      </sheetData>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ow r="9">
          <cell r="A9" t="str">
            <v>A</v>
          </cell>
        </row>
      </sheetData>
      <sheetData sheetId="17347" refreshError="1"/>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efreshError="1"/>
      <sheetData sheetId="17450" refreshError="1"/>
      <sheetData sheetId="17451" refreshError="1"/>
      <sheetData sheetId="17452">
        <row r="9">
          <cell r="A9" t="str">
            <v>A</v>
          </cell>
        </row>
      </sheetData>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ow r="9">
          <cell r="A9" t="str">
            <v>A</v>
          </cell>
        </row>
      </sheetData>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ow r="9">
          <cell r="A9" t="str">
            <v>A</v>
          </cell>
        </row>
      </sheetData>
      <sheetData sheetId="17519" refreshError="1"/>
      <sheetData sheetId="17520" refreshError="1"/>
      <sheetData sheetId="17521">
        <row r="9">
          <cell r="A9" t="str">
            <v>A</v>
          </cell>
        </row>
      </sheetData>
      <sheetData sheetId="17522">
        <row r="9">
          <cell r="A9" t="str">
            <v>A</v>
          </cell>
        </row>
      </sheetData>
      <sheetData sheetId="17523" refreshError="1"/>
      <sheetData sheetId="17524" refreshError="1"/>
      <sheetData sheetId="17525" refreshError="1"/>
      <sheetData sheetId="17526">
        <row r="9">
          <cell r="A9" t="str">
            <v>A</v>
          </cell>
        </row>
      </sheetData>
      <sheetData sheetId="17527" refreshError="1"/>
      <sheetData sheetId="17528">
        <row r="9">
          <cell r="A9" t="str">
            <v>A</v>
          </cell>
        </row>
      </sheetData>
      <sheetData sheetId="17529">
        <row r="9">
          <cell r="A9" t="str">
            <v>A</v>
          </cell>
        </row>
      </sheetData>
      <sheetData sheetId="17530" refreshError="1"/>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efreshError="1"/>
      <sheetData sheetId="17542" refreshError="1"/>
      <sheetData sheetId="17543" refreshError="1"/>
      <sheetData sheetId="17544" refreshError="1"/>
      <sheetData sheetId="17545" refreshError="1"/>
      <sheetData sheetId="17546" refreshError="1"/>
      <sheetData sheetId="17547">
        <row r="9">
          <cell r="A9" t="str">
            <v>A</v>
          </cell>
        </row>
      </sheetData>
      <sheetData sheetId="17548" refreshError="1"/>
      <sheetData sheetId="17549" refreshError="1"/>
      <sheetData sheetId="17550" refreshError="1"/>
      <sheetData sheetId="17551" refreshError="1"/>
      <sheetData sheetId="17552" refreshError="1"/>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efreshError="1"/>
      <sheetData sheetId="17558">
        <row r="9">
          <cell r="A9" t="str">
            <v>A</v>
          </cell>
        </row>
      </sheetData>
      <sheetData sheetId="17559">
        <row r="9">
          <cell r="A9" t="str">
            <v>A</v>
          </cell>
        </row>
      </sheetData>
      <sheetData sheetId="17560" refreshError="1"/>
      <sheetData sheetId="17561" refreshError="1"/>
      <sheetData sheetId="17562" refreshError="1"/>
      <sheetData sheetId="17563" refreshError="1"/>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efreshError="1"/>
      <sheetData sheetId="17572" refreshError="1"/>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efreshError="1"/>
      <sheetData sheetId="17644">
        <row r="9">
          <cell r="A9" t="str">
            <v>A</v>
          </cell>
        </row>
      </sheetData>
      <sheetData sheetId="17645" refreshError="1"/>
      <sheetData sheetId="17646">
        <row r="9">
          <cell r="A9" t="str">
            <v>A</v>
          </cell>
        </row>
      </sheetData>
      <sheetData sheetId="17647">
        <row r="9">
          <cell r="A9" t="str">
            <v>A</v>
          </cell>
        </row>
      </sheetData>
      <sheetData sheetId="17648">
        <row r="9">
          <cell r="A9" t="str">
            <v>A</v>
          </cell>
        </row>
      </sheetData>
      <sheetData sheetId="17649" refreshError="1"/>
      <sheetData sheetId="17650" refreshError="1"/>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efreshError="1"/>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efreshError="1"/>
      <sheetData sheetId="17667">
        <row r="9">
          <cell r="A9" t="str">
            <v>A</v>
          </cell>
        </row>
      </sheetData>
      <sheetData sheetId="17668">
        <row r="9">
          <cell r="A9" t="str">
            <v>A</v>
          </cell>
        </row>
      </sheetData>
      <sheetData sheetId="17669" refreshError="1"/>
      <sheetData sheetId="17670" refreshError="1"/>
      <sheetData sheetId="17671" refreshError="1"/>
      <sheetData sheetId="17672" refreshError="1"/>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efreshError="1"/>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efreshError="1"/>
      <sheetData sheetId="17753" refreshError="1"/>
      <sheetData sheetId="17754" refreshError="1"/>
      <sheetData sheetId="17755" refreshError="1"/>
      <sheetData sheetId="17756" refreshError="1"/>
      <sheetData sheetId="17757" refreshError="1"/>
      <sheetData sheetId="17758">
        <row r="9">
          <cell r="A9" t="str">
            <v>A</v>
          </cell>
        </row>
      </sheetData>
      <sheetData sheetId="17759" refreshError="1"/>
      <sheetData sheetId="17760">
        <row r="9">
          <cell r="A9" t="str">
            <v>A</v>
          </cell>
        </row>
      </sheetData>
      <sheetData sheetId="17761" refreshError="1"/>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ow r="9">
          <cell r="A9" t="str">
            <v>A</v>
          </cell>
        </row>
      </sheetData>
      <sheetData sheetId="17777"/>
      <sheetData sheetId="17778"/>
      <sheetData sheetId="17779"/>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sheetData sheetId="17787"/>
      <sheetData sheetId="17788"/>
      <sheetData sheetId="17789"/>
      <sheetData sheetId="17790"/>
      <sheetData sheetId="17791"/>
      <sheetData sheetId="17792"/>
      <sheetData sheetId="17793">
        <row r="9">
          <cell r="A9" t="str">
            <v>A</v>
          </cell>
        </row>
      </sheetData>
      <sheetData sheetId="17794"/>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sheetData sheetId="17813"/>
      <sheetData sheetId="17814"/>
      <sheetData sheetId="17815">
        <row r="9">
          <cell r="A9" t="str">
            <v>A</v>
          </cell>
        </row>
      </sheetData>
      <sheetData sheetId="17816">
        <row r="9">
          <cell r="A9" t="str">
            <v>A</v>
          </cell>
        </row>
      </sheetData>
      <sheetData sheetId="17817"/>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efreshError="1"/>
      <sheetData sheetId="17910" refreshError="1"/>
      <sheetData sheetId="17911" refreshError="1"/>
      <sheetData sheetId="17912" refreshError="1"/>
      <sheetData sheetId="17913" refreshError="1"/>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efreshError="1"/>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efreshError="1"/>
      <sheetData sheetId="18408">
        <row r="9">
          <cell r="A9" t="str">
            <v>A</v>
          </cell>
        </row>
      </sheetData>
      <sheetData sheetId="18409">
        <row r="9">
          <cell r="A9" t="str">
            <v>A</v>
          </cell>
        </row>
      </sheetData>
      <sheetData sheetId="18410">
        <row r="9">
          <cell r="A9" t="str">
            <v>A</v>
          </cell>
        </row>
      </sheetData>
      <sheetData sheetId="18411"/>
      <sheetData sheetId="18412">
        <row r="9">
          <cell r="A9" t="str">
            <v>A</v>
          </cell>
        </row>
      </sheetData>
      <sheetData sheetId="18413">
        <row r="9">
          <cell r="A9" t="str">
            <v>A</v>
          </cell>
        </row>
      </sheetData>
      <sheetData sheetId="18414">
        <row r="9">
          <cell r="A9" t="str">
            <v>A</v>
          </cell>
        </row>
      </sheetData>
      <sheetData sheetId="18415"/>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efreshError="1"/>
      <sheetData sheetId="18436" refreshError="1"/>
      <sheetData sheetId="18437">
        <row r="9">
          <cell r="A9" t="str">
            <v>A</v>
          </cell>
        </row>
      </sheetData>
      <sheetData sheetId="18438" refreshError="1"/>
      <sheetData sheetId="18439" refreshError="1"/>
      <sheetData sheetId="18440" refreshError="1"/>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ow r="9">
          <cell r="A9" t="str">
            <v>A</v>
          </cell>
        </row>
      </sheetData>
      <sheetData sheetId="18469" refreshError="1"/>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sheetData sheetId="18491"/>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efreshError="1"/>
      <sheetData sheetId="18500" refreshError="1"/>
      <sheetData sheetId="18501" refreshError="1"/>
      <sheetData sheetId="18502">
        <row r="9">
          <cell r="A9" t="str">
            <v>A</v>
          </cell>
        </row>
      </sheetData>
      <sheetData sheetId="18503">
        <row r="9">
          <cell r="A9" t="str">
            <v>A</v>
          </cell>
        </row>
      </sheetData>
      <sheetData sheetId="18504" refreshError="1"/>
      <sheetData sheetId="18505" refreshError="1"/>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efreshError="1"/>
      <sheetData sheetId="18537"/>
      <sheetData sheetId="18538">
        <row r="9">
          <cell r="A9" t="str">
            <v>A</v>
          </cell>
        </row>
      </sheetData>
      <sheetData sheetId="18539" refreshError="1"/>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sheetData sheetId="18609"/>
      <sheetData sheetId="18610"/>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efreshError="1"/>
      <sheetData sheetId="18621"/>
      <sheetData sheetId="18622"/>
      <sheetData sheetId="18623"/>
      <sheetData sheetId="18624"/>
      <sheetData sheetId="18625"/>
      <sheetData sheetId="18626"/>
      <sheetData sheetId="18627"/>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efreshError="1"/>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efreshError="1"/>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efreshError="1"/>
      <sheetData sheetId="18666">
        <row r="9">
          <cell r="A9" t="str">
            <v>A</v>
          </cell>
        </row>
      </sheetData>
      <sheetData sheetId="18667">
        <row r="9">
          <cell r="A9" t="str">
            <v>A</v>
          </cell>
        </row>
      </sheetData>
      <sheetData sheetId="18668">
        <row r="9">
          <cell r="A9" t="str">
            <v>A</v>
          </cell>
        </row>
      </sheetData>
      <sheetData sheetId="18669"/>
      <sheetData sheetId="18670"/>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efreshError="1"/>
      <sheetData sheetId="18681" refreshError="1"/>
      <sheetData sheetId="18682" refreshError="1"/>
      <sheetData sheetId="18683" refreshError="1"/>
      <sheetData sheetId="18684">
        <row r="9">
          <cell r="A9" t="str">
            <v>A</v>
          </cell>
        </row>
      </sheetData>
      <sheetData sheetId="18685">
        <row r="9">
          <cell r="A9" t="str">
            <v>A</v>
          </cell>
        </row>
      </sheetData>
      <sheetData sheetId="18686" refreshError="1"/>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efreshError="1"/>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sheetData sheetId="18708">
        <row r="9">
          <cell r="A9" t="str">
            <v>A</v>
          </cell>
        </row>
      </sheetData>
      <sheetData sheetId="18709"/>
      <sheetData sheetId="18710"/>
      <sheetData sheetId="18711"/>
      <sheetData sheetId="18712"/>
      <sheetData sheetId="18713"/>
      <sheetData sheetId="18714">
        <row r="9">
          <cell r="A9" t="str">
            <v>A</v>
          </cell>
        </row>
      </sheetData>
      <sheetData sheetId="18715">
        <row r="9">
          <cell r="A9" t="str">
            <v>A</v>
          </cell>
        </row>
      </sheetData>
      <sheetData sheetId="18716"/>
      <sheetData sheetId="18717"/>
      <sheetData sheetId="18718"/>
      <sheetData sheetId="18719"/>
      <sheetData sheetId="18720"/>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ow r="9">
          <cell r="A9" t="str">
            <v>A</v>
          </cell>
        </row>
      </sheetData>
      <sheetData sheetId="18782" refreshError="1"/>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sheetData sheetId="18795"/>
      <sheetData sheetId="18796">
        <row r="9">
          <cell r="A9" t="str">
            <v>A</v>
          </cell>
        </row>
      </sheetData>
      <sheetData sheetId="18797"/>
      <sheetData sheetId="18798"/>
      <sheetData sheetId="18799"/>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sheetData sheetId="18807">
        <row r="9">
          <cell r="A9" t="str">
            <v>A</v>
          </cell>
        </row>
      </sheetData>
      <sheetData sheetId="18808"/>
      <sheetData sheetId="18809"/>
      <sheetData sheetId="18810"/>
      <sheetData sheetId="18811"/>
      <sheetData sheetId="18812"/>
      <sheetData sheetId="18813">
        <row r="9">
          <cell r="A9" t="str">
            <v>A</v>
          </cell>
        </row>
      </sheetData>
      <sheetData sheetId="18814">
        <row r="9">
          <cell r="A9" t="str">
            <v>A</v>
          </cell>
        </row>
      </sheetData>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refreshError="1"/>
      <sheetData sheetId="18932"/>
      <sheetData sheetId="18933"/>
      <sheetData sheetId="18934" refreshError="1"/>
      <sheetData sheetId="18935" refreshError="1"/>
      <sheetData sheetId="18936" refreshError="1"/>
      <sheetData sheetId="18937" refreshError="1"/>
      <sheetData sheetId="18938" refreshError="1"/>
      <sheetData sheetId="18939"/>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efreshError="1"/>
      <sheetData sheetId="20618" refreshError="1"/>
      <sheetData sheetId="20619" refreshError="1"/>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sheetData sheetId="20642"/>
      <sheetData sheetId="20643">
        <row r="9">
          <cell r="A9" t="str">
            <v>A</v>
          </cell>
        </row>
      </sheetData>
      <sheetData sheetId="20644"/>
      <sheetData sheetId="20645"/>
      <sheetData sheetId="20646"/>
      <sheetData sheetId="20647"/>
      <sheetData sheetId="20648"/>
      <sheetData sheetId="20649"/>
      <sheetData sheetId="20650" refreshError="1"/>
      <sheetData sheetId="20651" refreshError="1"/>
      <sheetData sheetId="20652" refreshError="1"/>
      <sheetData sheetId="20653" refreshError="1"/>
      <sheetData sheetId="20654" refreshError="1"/>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efreshError="1"/>
      <sheetData sheetId="23056" refreshError="1"/>
      <sheetData sheetId="23057" refreshError="1"/>
      <sheetData sheetId="23058" refreshError="1"/>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ow r="9">
          <cell r="A9" t="str">
            <v>A</v>
          </cell>
        </row>
      </sheetData>
      <sheetData sheetId="23099">
        <row r="9">
          <cell r="A9" t="str">
            <v>A</v>
          </cell>
        </row>
      </sheetData>
      <sheetData sheetId="23100">
        <row r="9">
          <cell r="A9" t="str">
            <v>A</v>
          </cell>
        </row>
      </sheetData>
      <sheetData sheetId="23101">
        <row r="9">
          <cell r="A9" t="str">
            <v>A</v>
          </cell>
        </row>
      </sheetData>
      <sheetData sheetId="23102">
        <row r="9">
          <cell r="A9" t="str">
            <v>A</v>
          </cell>
        </row>
      </sheetData>
      <sheetData sheetId="23103">
        <row r="9">
          <cell r="A9" t="str">
            <v>A</v>
          </cell>
        </row>
      </sheetData>
      <sheetData sheetId="23104">
        <row r="9">
          <cell r="A9" t="str">
            <v>A</v>
          </cell>
        </row>
      </sheetData>
      <sheetData sheetId="23105">
        <row r="9">
          <cell r="A9" t="str">
            <v>A</v>
          </cell>
        </row>
      </sheetData>
      <sheetData sheetId="23106">
        <row r="9">
          <cell r="A9" t="str">
            <v>A</v>
          </cell>
        </row>
      </sheetData>
      <sheetData sheetId="23107" refreshError="1"/>
      <sheetData sheetId="23108">
        <row r="9">
          <cell r="A9" t="str">
            <v>A</v>
          </cell>
        </row>
      </sheetData>
      <sheetData sheetId="23109">
        <row r="9">
          <cell r="A9" t="str">
            <v>A</v>
          </cell>
        </row>
      </sheetData>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sheetData sheetId="23124"/>
      <sheetData sheetId="23125" refreshError="1"/>
      <sheetData sheetId="23126" refreshError="1"/>
      <sheetData sheetId="23127" refreshError="1"/>
      <sheetData sheetId="23128" refreshError="1"/>
      <sheetData sheetId="23129"/>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ow r="9">
          <cell r="A9" t="str">
            <v>A</v>
          </cell>
        </row>
      </sheetData>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ow r="9">
          <cell r="A9" t="str">
            <v>A</v>
          </cell>
        </row>
      </sheetData>
      <sheetData sheetId="23202">
        <row r="9">
          <cell r="A9" t="str">
            <v>A</v>
          </cell>
        </row>
      </sheetData>
      <sheetData sheetId="23203">
        <row r="9">
          <cell r="A9" t="str">
            <v>A</v>
          </cell>
        </row>
      </sheetData>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ow r="9">
          <cell r="A9" t="str">
            <v>A</v>
          </cell>
        </row>
      </sheetData>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ow r="9">
          <cell r="A9" t="str">
            <v>A</v>
          </cell>
        </row>
      </sheetData>
      <sheetData sheetId="23234" refreshError="1"/>
      <sheetData sheetId="23235" refreshError="1"/>
      <sheetData sheetId="23236" refreshError="1"/>
      <sheetData sheetId="23237" refreshError="1"/>
      <sheetData sheetId="23238" refreshError="1"/>
      <sheetData sheetId="23239">
        <row r="9">
          <cell r="A9" t="str">
            <v>A</v>
          </cell>
        </row>
      </sheetData>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ow r="9">
          <cell r="A9" t="str">
            <v>A</v>
          </cell>
        </row>
      </sheetData>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ow r="9">
          <cell r="A9" t="str">
            <v>A</v>
          </cell>
        </row>
      </sheetData>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sheetData sheetId="23264" refreshError="1"/>
      <sheetData sheetId="23265" refreshError="1"/>
      <sheetData sheetId="23266" refreshError="1"/>
      <sheetData sheetId="23267" refreshError="1"/>
      <sheetData sheetId="23268" refreshError="1"/>
      <sheetData sheetId="23269" refreshError="1"/>
      <sheetData sheetId="23270">
        <row r="9">
          <cell r="A9" t="str">
            <v>A</v>
          </cell>
        </row>
      </sheetData>
      <sheetData sheetId="2327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sheetData sheetId="23299"/>
      <sheetData sheetId="23300"/>
      <sheetData sheetId="23301"/>
      <sheetData sheetId="23302">
        <row r="9">
          <cell r="A9" t="str">
            <v>A</v>
          </cell>
        </row>
      </sheetData>
      <sheetData sheetId="23303">
        <row r="9">
          <cell r="A9" t="str">
            <v>A</v>
          </cell>
        </row>
      </sheetData>
      <sheetData sheetId="23304"/>
      <sheetData sheetId="23305"/>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sheetData sheetId="23382"/>
      <sheetData sheetId="23383"/>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efreshError="1"/>
      <sheetData sheetId="23391" refreshError="1"/>
      <sheetData sheetId="23392">
        <row r="9">
          <cell r="A9" t="str">
            <v>A</v>
          </cell>
        </row>
      </sheetData>
      <sheetData sheetId="23393" refreshError="1"/>
      <sheetData sheetId="23394" refreshError="1"/>
      <sheetData sheetId="23395" refreshError="1"/>
      <sheetData sheetId="23396">
        <row r="9">
          <cell r="A9" t="str">
            <v>A</v>
          </cell>
        </row>
      </sheetData>
      <sheetData sheetId="23397">
        <row r="9">
          <cell r="A9" t="str">
            <v>A</v>
          </cell>
        </row>
      </sheetData>
      <sheetData sheetId="23398">
        <row r="9">
          <cell r="A9" t="str">
            <v>A</v>
          </cell>
        </row>
      </sheetData>
      <sheetData sheetId="23399">
        <row r="9">
          <cell r="A9" t="str">
            <v>A</v>
          </cell>
        </row>
      </sheetData>
      <sheetData sheetId="23400">
        <row r="9">
          <cell r="A9" t="str">
            <v>A</v>
          </cell>
        </row>
      </sheetData>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efreshError="1"/>
      <sheetData sheetId="23407" refreshError="1"/>
      <sheetData sheetId="23408">
        <row r="9">
          <cell r="A9" t="str">
            <v>A</v>
          </cell>
        </row>
      </sheetData>
      <sheetData sheetId="23409" refreshError="1"/>
      <sheetData sheetId="23410">
        <row r="9">
          <cell r="A9" t="str">
            <v>A</v>
          </cell>
        </row>
      </sheetData>
      <sheetData sheetId="23411">
        <row r="9">
          <cell r="A9" t="str">
            <v>A</v>
          </cell>
        </row>
      </sheetData>
      <sheetData sheetId="23412">
        <row r="9">
          <cell r="A9" t="str">
            <v>A</v>
          </cell>
        </row>
      </sheetData>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efreshError="1"/>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efreshError="1"/>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ow r="9">
          <cell r="A9" t="str">
            <v>A</v>
          </cell>
        </row>
      </sheetData>
      <sheetData sheetId="23444">
        <row r="9">
          <cell r="A9" t="str">
            <v>A</v>
          </cell>
        </row>
      </sheetData>
      <sheetData sheetId="23445">
        <row r="9">
          <cell r="A9" t="str">
            <v>A</v>
          </cell>
        </row>
      </sheetData>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ow r="9">
          <cell r="A9" t="str">
            <v>A</v>
          </cell>
        </row>
      </sheetData>
      <sheetData sheetId="23521" refreshError="1"/>
      <sheetData sheetId="23522" refreshError="1"/>
      <sheetData sheetId="23523" refreshError="1"/>
      <sheetData sheetId="23524">
        <row r="9">
          <cell r="A9" t="str">
            <v>A</v>
          </cell>
        </row>
      </sheetData>
      <sheetData sheetId="23525">
        <row r="9">
          <cell r="A9" t="str">
            <v>A</v>
          </cell>
        </row>
      </sheetData>
      <sheetData sheetId="23526" refreshError="1"/>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refreshError="1"/>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efreshError="1"/>
      <sheetData sheetId="23556" refreshError="1"/>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efreshError="1"/>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ow r="9">
          <cell r="A9" t="str">
            <v>A</v>
          </cell>
        </row>
      </sheetData>
      <sheetData sheetId="23647">
        <row r="9">
          <cell r="A9" t="str">
            <v>A</v>
          </cell>
        </row>
      </sheetData>
      <sheetData sheetId="23648" refreshError="1"/>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efreshError="1"/>
      <sheetData sheetId="23654" refreshError="1"/>
      <sheetData sheetId="23655" refreshError="1"/>
      <sheetData sheetId="23656">
        <row r="9">
          <cell r="A9" t="str">
            <v>A</v>
          </cell>
        </row>
      </sheetData>
      <sheetData sheetId="23657">
        <row r="9">
          <cell r="A9" t="str">
            <v>A</v>
          </cell>
        </row>
      </sheetData>
      <sheetData sheetId="23658">
        <row r="9">
          <cell r="A9" t="str">
            <v>A</v>
          </cell>
        </row>
      </sheetData>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efreshError="1"/>
      <sheetData sheetId="23666" refreshError="1"/>
      <sheetData sheetId="23667" refreshError="1"/>
      <sheetData sheetId="23668" refreshError="1"/>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efreshError="1"/>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efreshError="1"/>
      <sheetData sheetId="23716" refreshError="1"/>
      <sheetData sheetId="23717" refreshError="1"/>
      <sheetData sheetId="23718" refreshError="1"/>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efreshError="1"/>
      <sheetData sheetId="23762" refreshError="1"/>
      <sheetData sheetId="23763">
        <row r="9">
          <cell r="A9" t="str">
            <v>A</v>
          </cell>
        </row>
      </sheetData>
      <sheetData sheetId="23764" refreshError="1"/>
      <sheetData sheetId="23765" refreshError="1"/>
      <sheetData sheetId="23766" refreshError="1"/>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ow r="9">
          <cell r="A9" t="str">
            <v>A</v>
          </cell>
        </row>
      </sheetData>
      <sheetData sheetId="23846" refreshError="1"/>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efreshError="1"/>
      <sheetData sheetId="23917" refreshError="1"/>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efreshError="1"/>
      <sheetData sheetId="23933" refreshError="1"/>
      <sheetData sheetId="23934" refreshError="1"/>
      <sheetData sheetId="23935">
        <row r="9">
          <cell r="A9" t="str">
            <v>A</v>
          </cell>
        </row>
      </sheetData>
      <sheetData sheetId="23936">
        <row r="9">
          <cell r="A9" t="str">
            <v>A</v>
          </cell>
        </row>
      </sheetData>
      <sheetData sheetId="23937" refreshError="1"/>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efreshError="1"/>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efreshError="1"/>
      <sheetData sheetId="23950">
        <row r="9">
          <cell r="A9" t="str">
            <v>A</v>
          </cell>
        </row>
      </sheetData>
      <sheetData sheetId="23951">
        <row r="9">
          <cell r="A9" t="str">
            <v>A</v>
          </cell>
        </row>
      </sheetData>
      <sheetData sheetId="23952" refreshError="1"/>
      <sheetData sheetId="23953" refreshError="1"/>
      <sheetData sheetId="23954" refreshError="1"/>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efreshError="1"/>
      <sheetData sheetId="23979" refreshError="1"/>
      <sheetData sheetId="23980" refreshError="1"/>
      <sheetData sheetId="23981" refreshError="1"/>
      <sheetData sheetId="23982" refreshError="1"/>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efreshError="1"/>
      <sheetData sheetId="24037" refreshError="1"/>
      <sheetData sheetId="24038" refreshError="1"/>
      <sheetData sheetId="24039" refreshError="1"/>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efreshError="1"/>
      <sheetData sheetId="24061">
        <row r="9">
          <cell r="A9" t="str">
            <v>A</v>
          </cell>
        </row>
      </sheetData>
      <sheetData sheetId="24062">
        <row r="9">
          <cell r="A9" t="str">
            <v>A</v>
          </cell>
        </row>
      </sheetData>
      <sheetData sheetId="24063" refreshError="1"/>
      <sheetData sheetId="24064">
        <row r="9">
          <cell r="A9" t="str">
            <v>A</v>
          </cell>
        </row>
      </sheetData>
      <sheetData sheetId="24065" refreshError="1"/>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efreshError="1"/>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efreshError="1"/>
      <sheetData sheetId="24168" refreshError="1"/>
      <sheetData sheetId="24169">
        <row r="9">
          <cell r="A9" t="str">
            <v>A</v>
          </cell>
        </row>
      </sheetData>
      <sheetData sheetId="24170">
        <row r="9">
          <cell r="A9" t="str">
            <v>A</v>
          </cell>
        </row>
      </sheetData>
      <sheetData sheetId="24171">
        <row r="9">
          <cell r="A9" t="str">
            <v>A</v>
          </cell>
        </row>
      </sheetData>
      <sheetData sheetId="24172" refreshError="1"/>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efreshError="1"/>
      <sheetData sheetId="24281" refreshError="1"/>
      <sheetData sheetId="24282">
        <row r="9">
          <cell r="A9" t="str">
            <v>A</v>
          </cell>
        </row>
      </sheetData>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efreshError="1"/>
      <sheetData sheetId="24323" refreshError="1"/>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ow r="9">
          <cell r="A9" t="str">
            <v>A</v>
          </cell>
        </row>
      </sheetData>
      <sheetData sheetId="24365">
        <row r="9">
          <cell r="A9" t="str">
            <v>A</v>
          </cell>
        </row>
      </sheetData>
      <sheetData sheetId="24366">
        <row r="9">
          <cell r="A9" t="str">
            <v>A</v>
          </cell>
        </row>
      </sheetData>
      <sheetData sheetId="24367" refreshError="1"/>
      <sheetData sheetId="24368" refreshError="1"/>
      <sheetData sheetId="24369" refreshError="1"/>
      <sheetData sheetId="24370" refreshError="1"/>
      <sheetData sheetId="24371" refreshError="1"/>
      <sheetData sheetId="24372">
        <row r="9">
          <cell r="A9" t="str">
            <v>A</v>
          </cell>
        </row>
      </sheetData>
      <sheetData sheetId="24373">
        <row r="9">
          <cell r="A9" t="str">
            <v>A</v>
          </cell>
        </row>
      </sheetData>
      <sheetData sheetId="24374">
        <row r="9">
          <cell r="A9" t="str">
            <v>A</v>
          </cell>
        </row>
      </sheetData>
      <sheetData sheetId="24375" refreshError="1"/>
      <sheetData sheetId="24376">
        <row r="9">
          <cell r="A9" t="str">
            <v>A</v>
          </cell>
        </row>
      </sheetData>
      <sheetData sheetId="24377" refreshError="1"/>
      <sheetData sheetId="24378">
        <row r="9">
          <cell r="A9" t="str">
            <v>A</v>
          </cell>
        </row>
      </sheetData>
      <sheetData sheetId="24379">
        <row r="9">
          <cell r="A9" t="str">
            <v>A</v>
          </cell>
        </row>
      </sheetData>
      <sheetData sheetId="24380" refreshError="1"/>
      <sheetData sheetId="24381" refreshError="1"/>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efreshError="1"/>
      <sheetData sheetId="24397" refreshError="1"/>
      <sheetData sheetId="24398" refreshError="1"/>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efreshError="1"/>
      <sheetData sheetId="24405" refreshError="1"/>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efreshError="1"/>
      <sheetData sheetId="24508" refreshError="1"/>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efreshError="1"/>
      <sheetData sheetId="24519" refreshError="1"/>
      <sheetData sheetId="24520" refreshError="1"/>
      <sheetData sheetId="24521" refreshError="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efreshError="1"/>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efreshError="1"/>
      <sheetData sheetId="24700" refreshError="1"/>
      <sheetData sheetId="24701" refreshError="1"/>
      <sheetData sheetId="24702" refreshError="1"/>
      <sheetData sheetId="24703">
        <row r="9">
          <cell r="A9" t="str">
            <v>A</v>
          </cell>
        </row>
      </sheetData>
      <sheetData sheetId="24704">
        <row r="9">
          <cell r="A9" t="str">
            <v>A</v>
          </cell>
        </row>
      </sheetData>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ow r="9">
          <cell r="A9" t="str">
            <v>A</v>
          </cell>
        </row>
      </sheetData>
      <sheetData sheetId="24714">
        <row r="9">
          <cell r="A9" t="str">
            <v>A</v>
          </cell>
        </row>
      </sheetData>
      <sheetData sheetId="24715">
        <row r="9">
          <cell r="A9" t="str">
            <v>A</v>
          </cell>
        </row>
      </sheetData>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efreshError="1"/>
      <sheetData sheetId="24725" refreshError="1"/>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efreshError="1"/>
      <sheetData sheetId="24811" refreshError="1"/>
      <sheetData sheetId="24812" refreshError="1"/>
      <sheetData sheetId="24813" refreshError="1"/>
      <sheetData sheetId="24814" refreshError="1"/>
      <sheetData sheetId="24815" refreshError="1"/>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efreshError="1"/>
      <sheetData sheetId="24881" refreshError="1"/>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efreshError="1"/>
      <sheetData sheetId="24892"/>
      <sheetData sheetId="24893" refreshError="1"/>
      <sheetData sheetId="24894" refreshError="1"/>
      <sheetData sheetId="24895" refreshError="1"/>
      <sheetData sheetId="24896"/>
      <sheetData sheetId="24897"/>
      <sheetData sheetId="24898" refreshError="1"/>
      <sheetData sheetId="24899" refreshError="1"/>
      <sheetData sheetId="24900" refreshError="1"/>
      <sheetData sheetId="24901" refreshError="1"/>
      <sheetData sheetId="24902"/>
      <sheetData sheetId="24903" refreshError="1"/>
      <sheetData sheetId="24904" refreshError="1"/>
      <sheetData sheetId="24905" refreshError="1"/>
      <sheetData sheetId="24906"/>
      <sheetData sheetId="24907" refreshError="1"/>
      <sheetData sheetId="24908"/>
      <sheetData sheetId="24909"/>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sheetData sheetId="25046"/>
      <sheetData sheetId="25047"/>
      <sheetData sheetId="25048"/>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sheetData sheetId="26624"/>
      <sheetData sheetId="26625"/>
      <sheetData sheetId="26626"/>
      <sheetData sheetId="26627">
        <row r="9">
          <cell r="A9" t="str">
            <v>A</v>
          </cell>
        </row>
      </sheetData>
      <sheetData sheetId="26628"/>
      <sheetData sheetId="26629"/>
      <sheetData sheetId="26630"/>
      <sheetData sheetId="26631"/>
      <sheetData sheetId="26632"/>
      <sheetData sheetId="26633"/>
      <sheetData sheetId="26634"/>
      <sheetData sheetId="26635"/>
      <sheetData sheetId="26636"/>
      <sheetData sheetId="26637"/>
      <sheetData sheetId="26638"/>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efreshError="1"/>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sheetData sheetId="28149" refreshError="1"/>
      <sheetData sheetId="28150"/>
      <sheetData sheetId="28151">
        <row r="9">
          <cell r="A9" t="str">
            <v>A</v>
          </cell>
        </row>
      </sheetData>
      <sheetData sheetId="28152" refreshError="1"/>
      <sheetData sheetId="28153"/>
      <sheetData sheetId="28154" refreshError="1"/>
      <sheetData sheetId="28155">
        <row r="9">
          <cell r="A9" t="str">
            <v>A</v>
          </cell>
        </row>
      </sheetData>
      <sheetData sheetId="28156" refreshError="1"/>
      <sheetData sheetId="28157">
        <row r="9">
          <cell r="A9" t="str">
            <v>A</v>
          </cell>
        </row>
      </sheetData>
      <sheetData sheetId="28158"/>
      <sheetData sheetId="28159">
        <row r="9">
          <cell r="A9" t="str">
            <v>A</v>
          </cell>
        </row>
      </sheetData>
      <sheetData sheetId="28160">
        <row r="9">
          <cell r="A9" t="str">
            <v>A</v>
          </cell>
        </row>
      </sheetData>
      <sheetData sheetId="28161"/>
      <sheetData sheetId="28162">
        <row r="9">
          <cell r="A9" t="str">
            <v>A</v>
          </cell>
        </row>
      </sheetData>
      <sheetData sheetId="28163"/>
      <sheetData sheetId="28164"/>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efreshError="1"/>
      <sheetData sheetId="28174" refreshError="1"/>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sheetData sheetId="28186"/>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efreshError="1"/>
      <sheetData sheetId="28197" refreshError="1"/>
      <sheetData sheetId="28198">
        <row r="9">
          <cell r="A9" t="str">
            <v>A</v>
          </cell>
        </row>
      </sheetData>
      <sheetData sheetId="28199">
        <row r="9">
          <cell r="A9" t="str">
            <v>A</v>
          </cell>
        </row>
      </sheetData>
      <sheetData sheetId="28200" refreshError="1"/>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sheetData sheetId="28276" refreshError="1"/>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sheetData sheetId="28283"/>
      <sheetData sheetId="28284">
        <row r="9">
          <cell r="A9" t="str">
            <v>A</v>
          </cell>
        </row>
      </sheetData>
      <sheetData sheetId="28285">
        <row r="9">
          <cell r="A9" t="str">
            <v>A</v>
          </cell>
        </row>
      </sheetData>
      <sheetData sheetId="28286">
        <row r="9">
          <cell r="A9" t="str">
            <v>A</v>
          </cell>
        </row>
      </sheetData>
      <sheetData sheetId="28287" refreshError="1"/>
      <sheetData sheetId="28288" refreshError="1"/>
      <sheetData sheetId="28289" refreshError="1"/>
      <sheetData sheetId="28290" refreshError="1"/>
      <sheetData sheetId="28291" refreshError="1"/>
      <sheetData sheetId="28292" refreshError="1"/>
      <sheetData sheetId="28293">
        <row r="9">
          <cell r="A9" t="str">
            <v>A</v>
          </cell>
        </row>
      </sheetData>
      <sheetData sheetId="28294"/>
      <sheetData sheetId="28295">
        <row r="9">
          <cell r="A9" t="str">
            <v>A</v>
          </cell>
        </row>
      </sheetData>
      <sheetData sheetId="28296"/>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sheetData sheetId="28327"/>
      <sheetData sheetId="28328"/>
      <sheetData sheetId="28329"/>
      <sheetData sheetId="28330"/>
      <sheetData sheetId="2833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efreshError="1"/>
      <sheetData sheetId="28370" refreshError="1"/>
      <sheetData sheetId="28371" refreshError="1"/>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sheetData sheetId="28382">
        <row r="9">
          <cell r="A9" t="str">
            <v>A</v>
          </cell>
        </row>
      </sheetData>
      <sheetData sheetId="28383">
        <row r="9">
          <cell r="A9" t="str">
            <v>A</v>
          </cell>
        </row>
      </sheetData>
      <sheetData sheetId="28384">
        <row r="9">
          <cell r="A9" t="str">
            <v>A</v>
          </cell>
        </row>
      </sheetData>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refreshError="1"/>
      <sheetData sheetId="28491"/>
      <sheetData sheetId="28492">
        <row r="9">
          <cell r="A9" t="str">
            <v>A</v>
          </cell>
        </row>
      </sheetData>
      <sheetData sheetId="28493" refreshError="1"/>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sheetData sheetId="28512"/>
      <sheetData sheetId="28513"/>
      <sheetData sheetId="28514"/>
      <sheetData sheetId="28515"/>
      <sheetData sheetId="28516"/>
      <sheetData sheetId="28517"/>
      <sheetData sheetId="28518"/>
      <sheetData sheetId="28519"/>
      <sheetData sheetId="28520"/>
      <sheetData sheetId="2852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sheetData sheetId="28565"/>
      <sheetData sheetId="28566"/>
      <sheetData sheetId="28567"/>
      <sheetData sheetId="28568"/>
      <sheetData sheetId="28569"/>
      <sheetData sheetId="28570"/>
      <sheetData sheetId="28571"/>
      <sheetData sheetId="28572"/>
      <sheetData sheetId="28573"/>
      <sheetData sheetId="28574" refreshError="1"/>
      <sheetData sheetId="28575"/>
      <sheetData sheetId="28576"/>
      <sheetData sheetId="28577"/>
      <sheetData sheetId="28578"/>
      <sheetData sheetId="28579"/>
      <sheetData sheetId="28580" refreshError="1"/>
      <sheetData sheetId="28581" refreshError="1"/>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ow r="9">
          <cell r="A9" t="str">
            <v>A</v>
          </cell>
        </row>
      </sheetData>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sheetData sheetId="28716"/>
      <sheetData sheetId="28717"/>
      <sheetData sheetId="28718"/>
      <sheetData sheetId="28719"/>
      <sheetData sheetId="28720"/>
      <sheetData sheetId="28721"/>
      <sheetData sheetId="28722"/>
      <sheetData sheetId="28723"/>
      <sheetData sheetId="28724"/>
      <sheetData sheetId="28725" refreshError="1"/>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efreshError="1"/>
      <sheetData sheetId="28869" refreshError="1"/>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row r="9">
          <cell r="A9" t="str">
            <v>A</v>
          </cell>
        </row>
      </sheetData>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sheetData sheetId="32896"/>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row r="9">
          <cell r="A9" t="str">
            <v>A</v>
          </cell>
        </row>
      </sheetData>
      <sheetData sheetId="32959"/>
      <sheetData sheetId="32960">
        <row r="9">
          <cell r="A9" t="str">
            <v>A</v>
          </cell>
        </row>
      </sheetData>
      <sheetData sheetId="32961"/>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sheetData sheetId="32993"/>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sheetData sheetId="33092">
        <row r="9">
          <cell r="A9" t="str">
            <v>A</v>
          </cell>
        </row>
      </sheetData>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sheetData sheetId="33206"/>
      <sheetData sheetId="33207"/>
      <sheetData sheetId="33208"/>
      <sheetData sheetId="33209"/>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sheetData sheetId="33245"/>
      <sheetData sheetId="33246"/>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sheetData sheetId="33707"/>
      <sheetData sheetId="33708"/>
      <sheetData sheetId="33709"/>
      <sheetData sheetId="33710"/>
      <sheetData sheetId="3371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ow r="9">
          <cell r="A9" t="str">
            <v>A</v>
          </cell>
        </row>
      </sheetData>
      <sheetData sheetId="33842">
        <row r="9">
          <cell r="A9" t="str">
            <v>A</v>
          </cell>
        </row>
      </sheetData>
      <sheetData sheetId="33843"/>
      <sheetData sheetId="33844" refreshError="1"/>
      <sheetData sheetId="33845" refreshError="1"/>
      <sheetData sheetId="33846">
        <row r="9">
          <cell r="A9" t="str">
            <v>A</v>
          </cell>
        </row>
      </sheetData>
      <sheetData sheetId="33847" refreshError="1"/>
      <sheetData sheetId="33848" refreshError="1"/>
      <sheetData sheetId="33849" refreshError="1"/>
      <sheetData sheetId="33850">
        <row r="9">
          <cell r="A9" t="str">
            <v>A</v>
          </cell>
        </row>
      </sheetData>
      <sheetData sheetId="33851" refreshError="1"/>
      <sheetData sheetId="33852" refreshError="1"/>
      <sheetData sheetId="33853">
        <row r="9">
          <cell r="A9" t="str">
            <v>A</v>
          </cell>
        </row>
      </sheetData>
      <sheetData sheetId="33854">
        <row r="9">
          <cell r="A9" t="str">
            <v>A</v>
          </cell>
        </row>
      </sheetData>
      <sheetData sheetId="33855">
        <row r="9">
          <cell r="A9" t="str">
            <v>A</v>
          </cell>
        </row>
      </sheetData>
      <sheetData sheetId="33856">
        <row r="9">
          <cell r="A9" t="str">
            <v>A</v>
          </cell>
        </row>
      </sheetData>
      <sheetData sheetId="33857">
        <row r="9">
          <cell r="A9" t="str">
            <v>A</v>
          </cell>
        </row>
      </sheetData>
      <sheetData sheetId="33858">
        <row r="9">
          <cell r="A9" t="str">
            <v>A</v>
          </cell>
        </row>
      </sheetData>
      <sheetData sheetId="33859">
        <row r="9">
          <cell r="A9" t="str">
            <v>A</v>
          </cell>
        </row>
      </sheetData>
      <sheetData sheetId="33860">
        <row r="9">
          <cell r="A9" t="str">
            <v>A</v>
          </cell>
        </row>
      </sheetData>
      <sheetData sheetId="33861">
        <row r="9">
          <cell r="A9" t="str">
            <v>A</v>
          </cell>
        </row>
      </sheetData>
      <sheetData sheetId="33862">
        <row r="9">
          <cell r="A9" t="str">
            <v>A</v>
          </cell>
        </row>
      </sheetData>
      <sheetData sheetId="33863">
        <row r="9">
          <cell r="A9" t="str">
            <v>A</v>
          </cell>
        </row>
      </sheetData>
      <sheetData sheetId="33864">
        <row r="9">
          <cell r="A9" t="str">
            <v>A</v>
          </cell>
        </row>
      </sheetData>
      <sheetData sheetId="33865">
        <row r="9">
          <cell r="A9" t="str">
            <v>A</v>
          </cell>
        </row>
      </sheetData>
      <sheetData sheetId="33866">
        <row r="9">
          <cell r="A9" t="str">
            <v>A</v>
          </cell>
        </row>
      </sheetData>
      <sheetData sheetId="33867">
        <row r="9">
          <cell r="A9" t="str">
            <v>A</v>
          </cell>
        </row>
      </sheetData>
      <sheetData sheetId="33868">
        <row r="9">
          <cell r="A9" t="str">
            <v>A</v>
          </cell>
        </row>
      </sheetData>
      <sheetData sheetId="33869">
        <row r="9">
          <cell r="A9" t="str">
            <v>A</v>
          </cell>
        </row>
      </sheetData>
      <sheetData sheetId="33870">
        <row r="9">
          <cell r="A9" t="str">
            <v>A</v>
          </cell>
        </row>
      </sheetData>
      <sheetData sheetId="33871">
        <row r="9">
          <cell r="A9" t="str">
            <v>A</v>
          </cell>
        </row>
      </sheetData>
      <sheetData sheetId="33872">
        <row r="9">
          <cell r="A9" t="str">
            <v>A</v>
          </cell>
        </row>
      </sheetData>
      <sheetData sheetId="33873">
        <row r="9">
          <cell r="A9" t="str">
            <v>A</v>
          </cell>
        </row>
      </sheetData>
      <sheetData sheetId="33874" refreshError="1"/>
      <sheetData sheetId="33875" refreshError="1"/>
      <sheetData sheetId="33876">
        <row r="9">
          <cell r="A9" t="str">
            <v>A</v>
          </cell>
        </row>
      </sheetData>
      <sheetData sheetId="33877">
        <row r="9">
          <cell r="A9" t="str">
            <v>A</v>
          </cell>
        </row>
      </sheetData>
      <sheetData sheetId="33878">
        <row r="9">
          <cell r="A9" t="str">
            <v>A</v>
          </cell>
        </row>
      </sheetData>
      <sheetData sheetId="33879">
        <row r="9">
          <cell r="A9" t="str">
            <v>A</v>
          </cell>
        </row>
      </sheetData>
      <sheetData sheetId="33880">
        <row r="9">
          <cell r="A9" t="str">
            <v>A</v>
          </cell>
        </row>
      </sheetData>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row r="9">
          <cell r="A9" t="str">
            <v>A</v>
          </cell>
        </row>
      </sheetData>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ow r="9">
          <cell r="A9" t="str">
            <v>A</v>
          </cell>
        </row>
      </sheetData>
      <sheetData sheetId="33896">
        <row r="9">
          <cell r="A9" t="str">
            <v>A</v>
          </cell>
        </row>
      </sheetData>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row r="9">
          <cell r="A9" t="str">
            <v>A</v>
          </cell>
        </row>
      </sheetData>
      <sheetData sheetId="33905">
        <row r="9">
          <cell r="A9" t="str">
            <v>A</v>
          </cell>
        </row>
      </sheetData>
      <sheetData sheetId="33906">
        <row r="9">
          <cell r="A9" t="str">
            <v>A</v>
          </cell>
        </row>
      </sheetData>
      <sheetData sheetId="33907">
        <row r="9">
          <cell r="A9" t="str">
            <v>A</v>
          </cell>
        </row>
      </sheetData>
      <sheetData sheetId="33908">
        <row r="9">
          <cell r="A9" t="str">
            <v>A</v>
          </cell>
        </row>
      </sheetData>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row r="9">
          <cell r="A9" t="str">
            <v>A</v>
          </cell>
        </row>
      </sheetData>
      <sheetData sheetId="33922">
        <row r="9">
          <cell r="A9" t="str">
            <v>A</v>
          </cell>
        </row>
      </sheetData>
      <sheetData sheetId="33923">
        <row r="9">
          <cell r="A9" t="str">
            <v>A</v>
          </cell>
        </row>
      </sheetData>
      <sheetData sheetId="33924">
        <row r="9">
          <cell r="A9" t="str">
            <v>A</v>
          </cell>
        </row>
      </sheetData>
      <sheetData sheetId="33925">
        <row r="9">
          <cell r="A9" t="str">
            <v>A</v>
          </cell>
        </row>
      </sheetData>
      <sheetData sheetId="33926">
        <row r="9">
          <cell r="A9" t="str">
            <v>A</v>
          </cell>
        </row>
      </sheetData>
      <sheetData sheetId="33927">
        <row r="9">
          <cell r="A9" t="str">
            <v>A</v>
          </cell>
        </row>
      </sheetData>
      <sheetData sheetId="33928">
        <row r="9">
          <cell r="A9" t="str">
            <v>A</v>
          </cell>
        </row>
      </sheetData>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efreshError="1"/>
      <sheetData sheetId="33965" refreshError="1"/>
      <sheetData sheetId="33966" refreshError="1"/>
      <sheetData sheetId="33967" refreshError="1"/>
      <sheetData sheetId="33968" refreshError="1"/>
      <sheetData sheetId="33969">
        <row r="9">
          <cell r="A9" t="str">
            <v>A</v>
          </cell>
        </row>
      </sheetData>
      <sheetData sheetId="33970">
        <row r="9">
          <cell r="A9" t="str">
            <v>A</v>
          </cell>
        </row>
      </sheetData>
      <sheetData sheetId="33971" refreshError="1"/>
      <sheetData sheetId="33972" refreshError="1"/>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efreshError="1"/>
      <sheetData sheetId="34015" refreshError="1"/>
      <sheetData sheetId="34016" refreshError="1"/>
      <sheetData sheetId="34017" refreshError="1"/>
      <sheetData sheetId="34018" refreshError="1"/>
      <sheetData sheetId="34019" refreshError="1"/>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ow r="9">
          <cell r="A9" t="str">
            <v>A</v>
          </cell>
        </row>
      </sheetData>
      <sheetData sheetId="34041">
        <row r="9">
          <cell r="A9" t="str">
            <v>A</v>
          </cell>
        </row>
      </sheetData>
      <sheetData sheetId="34042">
        <row r="9">
          <cell r="A9" t="str">
            <v>A</v>
          </cell>
        </row>
      </sheetData>
      <sheetData sheetId="34043">
        <row r="9">
          <cell r="A9" t="str">
            <v>A</v>
          </cell>
        </row>
      </sheetData>
      <sheetData sheetId="34044">
        <row r="9">
          <cell r="A9" t="str">
            <v>A</v>
          </cell>
        </row>
      </sheetData>
      <sheetData sheetId="34045">
        <row r="9">
          <cell r="A9" t="str">
            <v>A</v>
          </cell>
        </row>
      </sheetData>
      <sheetData sheetId="34046">
        <row r="9">
          <cell r="A9" t="str">
            <v>A</v>
          </cell>
        </row>
      </sheetData>
      <sheetData sheetId="34047">
        <row r="9">
          <cell r="A9" t="str">
            <v>A</v>
          </cell>
        </row>
      </sheetData>
      <sheetData sheetId="34048">
        <row r="9">
          <cell r="A9" t="str">
            <v>A</v>
          </cell>
        </row>
      </sheetData>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efreshError="1"/>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sheetData sheetId="34080" refreshError="1"/>
      <sheetData sheetId="34081" refreshError="1"/>
      <sheetData sheetId="34082">
        <row r="9">
          <cell r="A9" t="str">
            <v>A</v>
          </cell>
        </row>
      </sheetData>
      <sheetData sheetId="34083">
        <row r="9">
          <cell r="A9" t="str">
            <v>A</v>
          </cell>
        </row>
      </sheetData>
      <sheetData sheetId="34084"/>
      <sheetData sheetId="34085" refreshError="1"/>
      <sheetData sheetId="34086"/>
      <sheetData sheetId="34087"/>
      <sheetData sheetId="34088"/>
      <sheetData sheetId="34089"/>
      <sheetData sheetId="34090">
        <row r="9">
          <cell r="A9" t="str">
            <v>A</v>
          </cell>
        </row>
      </sheetData>
      <sheetData sheetId="34091">
        <row r="9">
          <cell r="A9" t="str">
            <v>A</v>
          </cell>
        </row>
      </sheetData>
      <sheetData sheetId="34092"/>
      <sheetData sheetId="34093"/>
      <sheetData sheetId="34094"/>
      <sheetData sheetId="34095">
        <row r="9">
          <cell r="A9" t="str">
            <v>A</v>
          </cell>
        </row>
      </sheetData>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sheetData sheetId="34106">
        <row r="9">
          <cell r="A9" t="str">
            <v>A</v>
          </cell>
        </row>
      </sheetData>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ow r="9">
          <cell r="A9" t="str">
            <v>A</v>
          </cell>
        </row>
      </sheetData>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ow r="9">
          <cell r="A9" t="str">
            <v>A</v>
          </cell>
        </row>
      </sheetData>
      <sheetData sheetId="34211">
        <row r="9">
          <cell r="A9" t="str">
            <v>A</v>
          </cell>
        </row>
      </sheetData>
      <sheetData sheetId="34212">
        <row r="9">
          <cell r="A9" t="str">
            <v>A</v>
          </cell>
        </row>
      </sheetData>
      <sheetData sheetId="34213">
        <row r="9">
          <cell r="A9" t="str">
            <v>A</v>
          </cell>
        </row>
      </sheetData>
      <sheetData sheetId="34214">
        <row r="9">
          <cell r="A9" t="str">
            <v>A</v>
          </cell>
        </row>
      </sheetData>
      <sheetData sheetId="34215">
        <row r="9">
          <cell r="A9" t="str">
            <v>A</v>
          </cell>
        </row>
      </sheetData>
      <sheetData sheetId="34216">
        <row r="9">
          <cell r="A9" t="str">
            <v>A</v>
          </cell>
        </row>
      </sheetData>
      <sheetData sheetId="34217">
        <row r="9">
          <cell r="A9" t="str">
            <v>A</v>
          </cell>
        </row>
      </sheetData>
      <sheetData sheetId="34218">
        <row r="9">
          <cell r="A9" t="str">
            <v>A</v>
          </cell>
        </row>
      </sheetData>
      <sheetData sheetId="34219">
        <row r="9">
          <cell r="A9" t="str">
            <v>A</v>
          </cell>
        </row>
      </sheetData>
      <sheetData sheetId="34220">
        <row r="9">
          <cell r="A9" t="str">
            <v>A</v>
          </cell>
        </row>
      </sheetData>
      <sheetData sheetId="34221">
        <row r="9">
          <cell r="A9" t="str">
            <v>A</v>
          </cell>
        </row>
      </sheetData>
      <sheetData sheetId="34222">
        <row r="9">
          <cell r="A9" t="str">
            <v>A</v>
          </cell>
        </row>
      </sheetData>
      <sheetData sheetId="34223">
        <row r="9">
          <cell r="A9" t="str">
            <v>A</v>
          </cell>
        </row>
      </sheetData>
      <sheetData sheetId="34224">
        <row r="9">
          <cell r="A9" t="str">
            <v>A</v>
          </cell>
        </row>
      </sheetData>
      <sheetData sheetId="34225">
        <row r="9">
          <cell r="A9" t="str">
            <v>A</v>
          </cell>
        </row>
      </sheetData>
      <sheetData sheetId="34226">
        <row r="9">
          <cell r="A9" t="str">
            <v>A</v>
          </cell>
        </row>
      </sheetData>
      <sheetData sheetId="34227">
        <row r="9">
          <cell r="A9" t="str">
            <v>A</v>
          </cell>
        </row>
      </sheetData>
      <sheetData sheetId="34228">
        <row r="9">
          <cell r="A9" t="str">
            <v>A</v>
          </cell>
        </row>
      </sheetData>
      <sheetData sheetId="34229">
        <row r="9">
          <cell r="A9" t="str">
            <v>A</v>
          </cell>
        </row>
      </sheetData>
      <sheetData sheetId="34230" refreshError="1"/>
      <sheetData sheetId="34231" refreshError="1"/>
      <sheetData sheetId="34232">
        <row r="9">
          <cell r="A9" t="str">
            <v>A</v>
          </cell>
        </row>
      </sheetData>
      <sheetData sheetId="34233">
        <row r="9">
          <cell r="A9" t="str">
            <v>A</v>
          </cell>
        </row>
      </sheetData>
      <sheetData sheetId="34234"/>
      <sheetData sheetId="34235">
        <row r="9">
          <cell r="A9" t="str">
            <v>A</v>
          </cell>
        </row>
      </sheetData>
      <sheetData sheetId="34236">
        <row r="9">
          <cell r="A9" t="str">
            <v>A</v>
          </cell>
        </row>
      </sheetData>
      <sheetData sheetId="34237">
        <row r="9">
          <cell r="A9" t="str">
            <v>A</v>
          </cell>
        </row>
      </sheetData>
      <sheetData sheetId="34238">
        <row r="9">
          <cell r="A9" t="str">
            <v>A</v>
          </cell>
        </row>
      </sheetData>
      <sheetData sheetId="34239">
        <row r="9">
          <cell r="A9" t="str">
            <v>A</v>
          </cell>
        </row>
      </sheetData>
      <sheetData sheetId="34240">
        <row r="9">
          <cell r="A9" t="str">
            <v>A</v>
          </cell>
        </row>
      </sheetData>
      <sheetData sheetId="34241">
        <row r="9">
          <cell r="A9" t="str">
            <v>A</v>
          </cell>
        </row>
      </sheetData>
      <sheetData sheetId="34242">
        <row r="9">
          <cell r="A9" t="str">
            <v>A</v>
          </cell>
        </row>
      </sheetData>
      <sheetData sheetId="34243">
        <row r="9">
          <cell r="A9" t="str">
            <v>A</v>
          </cell>
        </row>
      </sheetData>
      <sheetData sheetId="34244">
        <row r="9">
          <cell r="A9" t="str">
            <v>A</v>
          </cell>
        </row>
      </sheetData>
      <sheetData sheetId="34245">
        <row r="9">
          <cell r="A9" t="str">
            <v>A</v>
          </cell>
        </row>
      </sheetData>
      <sheetData sheetId="34246">
        <row r="9">
          <cell r="A9" t="str">
            <v>A</v>
          </cell>
        </row>
      </sheetData>
      <sheetData sheetId="34247">
        <row r="9">
          <cell r="A9" t="str">
            <v>A</v>
          </cell>
        </row>
      </sheetData>
      <sheetData sheetId="34248">
        <row r="9">
          <cell r="A9" t="str">
            <v>A</v>
          </cell>
        </row>
      </sheetData>
      <sheetData sheetId="34249">
        <row r="9">
          <cell r="A9" t="str">
            <v>A</v>
          </cell>
        </row>
      </sheetData>
      <sheetData sheetId="34250">
        <row r="9">
          <cell r="A9" t="str">
            <v>A</v>
          </cell>
        </row>
      </sheetData>
      <sheetData sheetId="34251">
        <row r="9">
          <cell r="A9" t="str">
            <v>A</v>
          </cell>
        </row>
      </sheetData>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ow r="9">
          <cell r="A9" t="str">
            <v>A</v>
          </cell>
        </row>
      </sheetData>
      <sheetData sheetId="34278">
        <row r="9">
          <cell r="A9" t="str">
            <v>A</v>
          </cell>
        </row>
      </sheetData>
      <sheetData sheetId="34279">
        <row r="9">
          <cell r="A9" t="str">
            <v>A</v>
          </cell>
        </row>
      </sheetData>
      <sheetData sheetId="34280">
        <row r="9">
          <cell r="A9" t="str">
            <v>A</v>
          </cell>
        </row>
      </sheetData>
      <sheetData sheetId="34281">
        <row r="9">
          <cell r="A9" t="str">
            <v>A</v>
          </cell>
        </row>
      </sheetData>
      <sheetData sheetId="34282" refreshError="1"/>
      <sheetData sheetId="34283">
        <row r="9">
          <cell r="A9" t="str">
            <v>A</v>
          </cell>
        </row>
      </sheetData>
      <sheetData sheetId="34284">
        <row r="9">
          <cell r="A9" t="str">
            <v>A</v>
          </cell>
        </row>
      </sheetData>
      <sheetData sheetId="34285">
        <row r="9">
          <cell r="A9" t="str">
            <v>A</v>
          </cell>
        </row>
      </sheetData>
      <sheetData sheetId="34286">
        <row r="9">
          <cell r="A9" t="str">
            <v>A</v>
          </cell>
        </row>
      </sheetData>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ow r="9">
          <cell r="A9" t="str">
            <v>A</v>
          </cell>
        </row>
      </sheetData>
      <sheetData sheetId="34329">
        <row r="9">
          <cell r="A9" t="str">
            <v>A</v>
          </cell>
        </row>
      </sheetData>
      <sheetData sheetId="34330">
        <row r="9">
          <cell r="A9" t="str">
            <v>A</v>
          </cell>
        </row>
      </sheetData>
      <sheetData sheetId="34331">
        <row r="9">
          <cell r="A9" t="str">
            <v>A</v>
          </cell>
        </row>
      </sheetData>
      <sheetData sheetId="34332">
        <row r="9">
          <cell r="A9" t="str">
            <v>A</v>
          </cell>
        </row>
      </sheetData>
      <sheetData sheetId="34333">
        <row r="9">
          <cell r="A9" t="str">
            <v>A</v>
          </cell>
        </row>
      </sheetData>
      <sheetData sheetId="34334">
        <row r="9">
          <cell r="A9" t="str">
            <v>A</v>
          </cell>
        </row>
      </sheetData>
      <sheetData sheetId="34335">
        <row r="9">
          <cell r="A9" t="str">
            <v>A</v>
          </cell>
        </row>
      </sheetData>
      <sheetData sheetId="34336">
        <row r="9">
          <cell r="A9" t="str">
            <v>A</v>
          </cell>
        </row>
      </sheetData>
      <sheetData sheetId="34337">
        <row r="9">
          <cell r="A9" t="str">
            <v>A</v>
          </cell>
        </row>
      </sheetData>
      <sheetData sheetId="34338">
        <row r="9">
          <cell r="A9" t="str">
            <v>A</v>
          </cell>
        </row>
      </sheetData>
      <sheetData sheetId="34339">
        <row r="9">
          <cell r="A9" t="str">
            <v>A</v>
          </cell>
        </row>
      </sheetData>
      <sheetData sheetId="34340" refreshError="1"/>
      <sheetData sheetId="34341" refreshError="1"/>
      <sheetData sheetId="34342">
        <row r="9">
          <cell r="A9" t="str">
            <v>A</v>
          </cell>
        </row>
      </sheetData>
      <sheetData sheetId="34343">
        <row r="9">
          <cell r="A9" t="str">
            <v>A</v>
          </cell>
        </row>
      </sheetData>
      <sheetData sheetId="34344">
        <row r="9">
          <cell r="A9" t="str">
            <v>A</v>
          </cell>
        </row>
      </sheetData>
      <sheetData sheetId="34345">
        <row r="9">
          <cell r="A9" t="str">
            <v>A</v>
          </cell>
        </row>
      </sheetData>
      <sheetData sheetId="34346">
        <row r="9">
          <cell r="A9" t="str">
            <v>A</v>
          </cell>
        </row>
      </sheetData>
      <sheetData sheetId="34347">
        <row r="9">
          <cell r="A9" t="str">
            <v>A</v>
          </cell>
        </row>
      </sheetData>
      <sheetData sheetId="34348">
        <row r="9">
          <cell r="A9" t="str">
            <v>A</v>
          </cell>
        </row>
      </sheetData>
      <sheetData sheetId="34349">
        <row r="9">
          <cell r="A9" t="str">
            <v>A</v>
          </cell>
        </row>
      </sheetData>
      <sheetData sheetId="34350">
        <row r="9">
          <cell r="A9" t="str">
            <v>A</v>
          </cell>
        </row>
      </sheetData>
      <sheetData sheetId="34351">
        <row r="9">
          <cell r="A9" t="str">
            <v>A</v>
          </cell>
        </row>
      </sheetData>
      <sheetData sheetId="34352">
        <row r="9">
          <cell r="A9" t="str">
            <v>A</v>
          </cell>
        </row>
      </sheetData>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ow r="9">
          <cell r="A9" t="str">
            <v>A</v>
          </cell>
        </row>
      </sheetData>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ow r="9">
          <cell r="A9" t="str">
            <v>A</v>
          </cell>
        </row>
      </sheetData>
      <sheetData sheetId="34364">
        <row r="9">
          <cell r="A9" t="str">
            <v>A</v>
          </cell>
        </row>
      </sheetData>
      <sheetData sheetId="34365">
        <row r="9">
          <cell r="A9" t="str">
            <v>A</v>
          </cell>
        </row>
      </sheetData>
      <sheetData sheetId="34366">
        <row r="9">
          <cell r="A9" t="str">
            <v>A</v>
          </cell>
        </row>
      </sheetData>
      <sheetData sheetId="34367">
        <row r="9">
          <cell r="A9" t="str">
            <v>A</v>
          </cell>
        </row>
      </sheetData>
      <sheetData sheetId="34368">
        <row r="9">
          <cell r="A9" t="str">
            <v>A</v>
          </cell>
        </row>
      </sheetData>
      <sheetData sheetId="34369">
        <row r="9">
          <cell r="A9" t="str">
            <v>A</v>
          </cell>
        </row>
      </sheetData>
      <sheetData sheetId="34370">
        <row r="9">
          <cell r="A9" t="str">
            <v>A</v>
          </cell>
        </row>
      </sheetData>
      <sheetData sheetId="34371">
        <row r="9">
          <cell r="A9" t="str">
            <v>A</v>
          </cell>
        </row>
      </sheetData>
      <sheetData sheetId="34372" refreshError="1"/>
      <sheetData sheetId="34373">
        <row r="9">
          <cell r="A9" t="str">
            <v>A</v>
          </cell>
        </row>
      </sheetData>
      <sheetData sheetId="34374">
        <row r="9">
          <cell r="A9" t="str">
            <v>A</v>
          </cell>
        </row>
      </sheetData>
      <sheetData sheetId="34375">
        <row r="9">
          <cell r="A9" t="str">
            <v>A</v>
          </cell>
        </row>
      </sheetData>
      <sheetData sheetId="34376">
        <row r="9">
          <cell r="A9" t="str">
            <v>A</v>
          </cell>
        </row>
      </sheetData>
      <sheetData sheetId="34377">
        <row r="9">
          <cell r="A9" t="str">
            <v>A</v>
          </cell>
        </row>
      </sheetData>
      <sheetData sheetId="34378">
        <row r="9">
          <cell r="A9" t="str">
            <v>A</v>
          </cell>
        </row>
      </sheetData>
      <sheetData sheetId="34379">
        <row r="9">
          <cell r="A9" t="str">
            <v>A</v>
          </cell>
        </row>
      </sheetData>
      <sheetData sheetId="34380">
        <row r="9">
          <cell r="A9" t="str">
            <v>A</v>
          </cell>
        </row>
      </sheetData>
      <sheetData sheetId="34381">
        <row r="9">
          <cell r="A9" t="str">
            <v>A</v>
          </cell>
        </row>
      </sheetData>
      <sheetData sheetId="34382">
        <row r="9">
          <cell r="A9" t="str">
            <v>A</v>
          </cell>
        </row>
      </sheetData>
      <sheetData sheetId="34383">
        <row r="9">
          <cell r="A9" t="str">
            <v>A</v>
          </cell>
        </row>
      </sheetData>
      <sheetData sheetId="34384">
        <row r="9">
          <cell r="A9" t="str">
            <v>A</v>
          </cell>
        </row>
      </sheetData>
      <sheetData sheetId="34385">
        <row r="9">
          <cell r="A9" t="str">
            <v>A</v>
          </cell>
        </row>
      </sheetData>
      <sheetData sheetId="34386">
        <row r="9">
          <cell r="A9" t="str">
            <v>A</v>
          </cell>
        </row>
      </sheetData>
      <sheetData sheetId="34387">
        <row r="9">
          <cell r="A9" t="str">
            <v>A</v>
          </cell>
        </row>
      </sheetData>
      <sheetData sheetId="34388">
        <row r="9">
          <cell r="A9" t="str">
            <v>A</v>
          </cell>
        </row>
      </sheetData>
      <sheetData sheetId="34389">
        <row r="9">
          <cell r="A9" t="str">
            <v>A</v>
          </cell>
        </row>
      </sheetData>
      <sheetData sheetId="34390">
        <row r="9">
          <cell r="A9" t="str">
            <v>A</v>
          </cell>
        </row>
      </sheetData>
      <sheetData sheetId="34391">
        <row r="9">
          <cell r="A9" t="str">
            <v>A</v>
          </cell>
        </row>
      </sheetData>
      <sheetData sheetId="34392">
        <row r="9">
          <cell r="A9" t="str">
            <v>A</v>
          </cell>
        </row>
      </sheetData>
      <sheetData sheetId="34393">
        <row r="9">
          <cell r="A9" t="str">
            <v>A</v>
          </cell>
        </row>
      </sheetData>
      <sheetData sheetId="34394">
        <row r="9">
          <cell r="A9" t="str">
            <v>A</v>
          </cell>
        </row>
      </sheetData>
      <sheetData sheetId="34395">
        <row r="9">
          <cell r="A9" t="str">
            <v>A</v>
          </cell>
        </row>
      </sheetData>
      <sheetData sheetId="34396">
        <row r="9">
          <cell r="A9" t="str">
            <v>A</v>
          </cell>
        </row>
      </sheetData>
      <sheetData sheetId="34397">
        <row r="9">
          <cell r="A9" t="str">
            <v>A</v>
          </cell>
        </row>
      </sheetData>
      <sheetData sheetId="34398">
        <row r="9">
          <cell r="A9" t="str">
            <v>A</v>
          </cell>
        </row>
      </sheetData>
      <sheetData sheetId="34399">
        <row r="9">
          <cell r="A9" t="str">
            <v>A</v>
          </cell>
        </row>
      </sheetData>
      <sheetData sheetId="34400">
        <row r="9">
          <cell r="A9" t="str">
            <v>A</v>
          </cell>
        </row>
      </sheetData>
      <sheetData sheetId="34401">
        <row r="9">
          <cell r="A9" t="str">
            <v>A</v>
          </cell>
        </row>
      </sheetData>
      <sheetData sheetId="34402">
        <row r="9">
          <cell r="A9" t="str">
            <v>A</v>
          </cell>
        </row>
      </sheetData>
      <sheetData sheetId="34403">
        <row r="9">
          <cell r="A9" t="str">
            <v>A</v>
          </cell>
        </row>
      </sheetData>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ow r="9">
          <cell r="A9" t="str">
            <v>A</v>
          </cell>
        </row>
      </sheetData>
      <sheetData sheetId="34417">
        <row r="9">
          <cell r="A9" t="str">
            <v>A</v>
          </cell>
        </row>
      </sheetData>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ow r="9">
          <cell r="A9" t="str">
            <v>A</v>
          </cell>
        </row>
      </sheetData>
      <sheetData sheetId="34449">
        <row r="9">
          <cell r="A9" t="str">
            <v>A</v>
          </cell>
        </row>
      </sheetData>
      <sheetData sheetId="34450">
        <row r="9">
          <cell r="A9" t="str">
            <v>A</v>
          </cell>
        </row>
      </sheetData>
      <sheetData sheetId="34451">
        <row r="9">
          <cell r="A9" t="str">
            <v>A</v>
          </cell>
        </row>
      </sheetData>
      <sheetData sheetId="34452" refreshError="1"/>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row r="9">
          <cell r="A9" t="str">
            <v>A</v>
          </cell>
        </row>
      </sheetData>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ow r="1">
          <cell r="A1" t="str">
            <v>A/1</v>
          </cell>
        </row>
      </sheetData>
      <sheetData sheetId="143">
        <row r="1">
          <cell r="A1" t="str">
            <v>A/1</v>
          </cell>
        </row>
      </sheetData>
      <sheetData sheetId="144">
        <row r="1">
          <cell r="A1" t="str">
            <v>A/1</v>
          </cell>
        </row>
      </sheetData>
      <sheetData sheetId="145" refreshError="1"/>
      <sheetData sheetId="146" refreshError="1"/>
      <sheetData sheetId="147" refreshError="1"/>
      <sheetData sheetId="148" refreshError="1"/>
      <sheetData sheetId="149" refreshError="1"/>
      <sheetData sheetId="150" refreshError="1"/>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A/1</v>
          </cell>
        </row>
      </sheetData>
      <sheetData sheetId="240">
        <row r="1">
          <cell r="A1" t="str">
            <v>A/1</v>
          </cell>
        </row>
      </sheetData>
      <sheetData sheetId="241" refreshError="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ow r="1">
          <cell r="A1" t="str">
            <v>A/1</v>
          </cell>
        </row>
      </sheetData>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1">
          <cell r="A1" t="str">
            <v>A/1</v>
          </cell>
        </row>
      </sheetData>
      <sheetData sheetId="530">
        <row r="1">
          <cell r="A1" t="str">
            <v>A/1</v>
          </cell>
        </row>
      </sheetData>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ow r="1">
          <cell r="A1" t="str">
            <v>A/1</v>
          </cell>
        </row>
      </sheetData>
      <sheetData sheetId="553">
        <row r="1">
          <cell r="A1" t="str">
            <v>A/1</v>
          </cell>
        </row>
      </sheetData>
      <sheetData sheetId="554">
        <row r="1">
          <cell r="A1" t="str">
            <v>A/1</v>
          </cell>
        </row>
      </sheetData>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sheetData sheetId="656"/>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sheetData sheetId="664"/>
      <sheetData sheetId="665"/>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sheetData sheetId="685"/>
      <sheetData sheetId="686">
        <row r="1">
          <cell r="A1" t="str">
            <v>A/1</v>
          </cell>
        </row>
      </sheetData>
      <sheetData sheetId="687">
        <row r="1">
          <cell r="A1" t="str">
            <v>A/1</v>
          </cell>
        </row>
      </sheetData>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ow r="1">
          <cell r="A1" t="str">
            <v>A/1</v>
          </cell>
        </row>
      </sheetData>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row r="1">
          <cell r="A1" t="str">
            <v>A/1</v>
          </cell>
        </row>
      </sheetData>
      <sheetData sheetId="750"/>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efreshError="1"/>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refreshError="1"/>
      <sheetData sheetId="812">
        <row r="1">
          <cell r="A1" t="str">
            <v>A/1</v>
          </cell>
        </row>
      </sheetData>
      <sheetData sheetId="813">
        <row r="1">
          <cell r="A1" t="str">
            <v>A/1</v>
          </cell>
        </row>
      </sheetData>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sheetData sheetId="824"/>
      <sheetData sheetId="825">
        <row r="1">
          <cell r="A1" t="str">
            <v>A/1</v>
          </cell>
        </row>
      </sheetData>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row r="1">
          <cell r="A1" t="str">
            <v>A/1</v>
          </cell>
        </row>
      </sheetData>
      <sheetData sheetId="854"/>
      <sheetData sheetId="855">
        <row r="1">
          <cell r="A1" t="str">
            <v>A/1</v>
          </cell>
        </row>
      </sheetData>
      <sheetData sheetId="856"/>
      <sheetData sheetId="857"/>
      <sheetData sheetId="858">
        <row r="1">
          <cell r="A1" t="str">
            <v>A/1</v>
          </cell>
        </row>
      </sheetData>
      <sheetData sheetId="859"/>
      <sheetData sheetId="860"/>
      <sheetData sheetId="861"/>
      <sheetData sheetId="862"/>
      <sheetData sheetId="863"/>
      <sheetData sheetId="864">
        <row r="1">
          <cell r="A1" t="str">
            <v>A/1</v>
          </cell>
        </row>
      </sheetData>
      <sheetData sheetId="865"/>
      <sheetData sheetId="866"/>
      <sheetData sheetId="867">
        <row r="1">
          <cell r="A1" t="str">
            <v>A/1</v>
          </cell>
        </row>
      </sheetData>
      <sheetData sheetId="868">
        <row r="1">
          <cell r="A1" t="str">
            <v>A/1</v>
          </cell>
        </row>
      </sheetData>
      <sheetData sheetId="869"/>
      <sheetData sheetId="870"/>
      <sheetData sheetId="871">
        <row r="1">
          <cell r="A1" t="str">
            <v>A/1</v>
          </cell>
        </row>
      </sheetData>
      <sheetData sheetId="872"/>
      <sheetData sheetId="873">
        <row r="1">
          <cell r="A1" t="str">
            <v>A/1</v>
          </cell>
        </row>
      </sheetData>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1">
          <cell r="A1" t="str">
            <v>A/1</v>
          </cell>
        </row>
      </sheetData>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ow r="1">
          <cell r="A1" t="str">
            <v>A/1</v>
          </cell>
        </row>
      </sheetData>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sheetData sheetId="934">
        <row r="1">
          <cell r="A1" t="str">
            <v>A/1</v>
          </cell>
        </row>
      </sheetData>
      <sheetData sheetId="935"/>
      <sheetData sheetId="936"/>
      <sheetData sheetId="937">
        <row r="1">
          <cell r="A1" t="str">
            <v>A/1</v>
          </cell>
        </row>
      </sheetData>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ow r="1">
          <cell r="A1" t="str">
            <v>A/1</v>
          </cell>
        </row>
      </sheetData>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sheetData sheetId="962"/>
      <sheetData sheetId="963"/>
      <sheetData sheetId="964">
        <row r="1">
          <cell r="A1" t="str">
            <v>A/1</v>
          </cell>
        </row>
      </sheetData>
      <sheetData sheetId="965"/>
      <sheetData sheetId="966">
        <row r="1">
          <cell r="A1" t="str">
            <v>A/1</v>
          </cell>
        </row>
      </sheetData>
      <sheetData sheetId="967"/>
      <sheetData sheetId="968"/>
      <sheetData sheetId="969">
        <row r="1">
          <cell r="A1" t="str">
            <v>A/1</v>
          </cell>
        </row>
      </sheetData>
      <sheetData sheetId="970">
        <row r="1">
          <cell r="A1" t="str">
            <v>A/1</v>
          </cell>
        </row>
      </sheetData>
      <sheetData sheetId="971">
        <row r="1">
          <cell r="A1" t="str">
            <v>A/1</v>
          </cell>
        </row>
      </sheetData>
      <sheetData sheetId="972"/>
      <sheetData sheetId="973"/>
      <sheetData sheetId="974"/>
      <sheetData sheetId="975"/>
      <sheetData sheetId="976"/>
      <sheetData sheetId="977">
        <row r="1">
          <cell r="A1" t="str">
            <v>A/1</v>
          </cell>
        </row>
      </sheetData>
      <sheetData sheetId="978">
        <row r="1">
          <cell r="A1" t="str">
            <v>A/1</v>
          </cell>
        </row>
      </sheetData>
      <sheetData sheetId="979">
        <row r="1">
          <cell r="A1" t="str">
            <v>A/1</v>
          </cell>
        </row>
      </sheetData>
      <sheetData sheetId="980"/>
      <sheetData sheetId="981">
        <row r="1">
          <cell r="A1" t="str">
            <v>A/1</v>
          </cell>
        </row>
      </sheetData>
      <sheetData sheetId="982"/>
      <sheetData sheetId="983"/>
      <sheetData sheetId="984"/>
      <sheetData sheetId="985"/>
      <sheetData sheetId="986"/>
      <sheetData sheetId="987"/>
      <sheetData sheetId="988"/>
      <sheetData sheetId="989"/>
      <sheetData sheetId="990">
        <row r="1">
          <cell r="A1" t="str">
            <v>A/1</v>
          </cell>
        </row>
      </sheetData>
      <sheetData sheetId="991"/>
      <sheetData sheetId="992"/>
      <sheetData sheetId="993"/>
      <sheetData sheetId="994"/>
      <sheetData sheetId="995"/>
      <sheetData sheetId="996"/>
      <sheetData sheetId="997"/>
      <sheetData sheetId="998"/>
      <sheetData sheetId="999"/>
      <sheetData sheetId="1000"/>
      <sheetData sheetId="1001">
        <row r="1">
          <cell r="A1" t="str">
            <v>A/1</v>
          </cell>
        </row>
      </sheetData>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sheetData sheetId="1209"/>
      <sheetData sheetId="1210"/>
      <sheetData sheetId="1211">
        <row r="1">
          <cell r="A1" t="str">
            <v>A/1</v>
          </cell>
        </row>
      </sheetData>
      <sheetData sheetId="1212"/>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s>
    <sheetDataSet>
      <sheetData sheetId="0"/>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FIR summary "/>
      <sheetName val="General Information"/>
      <sheetName val="Progress"/>
      <sheetName val="Progress (2)"/>
      <sheetName val="Weekly Photos"/>
      <sheetName val="Quality"/>
      <sheetName val="Quality-Stat"/>
      <sheetName val="HSE-Stat"/>
      <sheetName val="HSE"/>
      <sheetName val="Risk Register"/>
      <sheetName val="Invoice Log"/>
      <sheetName val="Major Quantities"/>
      <sheetName val="CCO"/>
      <sheetName val="Procurement"/>
      <sheetName val="EV-Chart Data"/>
      <sheetName val="Milestones"/>
      <sheetName val="Issues"/>
      <sheetName val="Schedule"/>
      <sheetName val="Manpower"/>
      <sheetName val="Testing"/>
      <sheetName val="Physical-Chart Data"/>
      <sheetName val="Progress Summary"/>
      <sheetName val="LOOK AHEAD "/>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I3">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sheetPr>
  <dimension ref="A1:AX129"/>
  <sheetViews>
    <sheetView view="pageBreakPreview" topLeftCell="P1" zoomScale="55" zoomScaleNormal="91" zoomScaleSheetLayoutView="55" zoomScalePageLayoutView="40" workbookViewId="0">
      <selection activeCell="W28" sqref="W28:X28"/>
    </sheetView>
  </sheetViews>
  <sheetFormatPr defaultColWidth="9.109375" defaultRowHeight="15.6"/>
  <cols>
    <col min="1" max="1" width="28.33203125" style="283" customWidth="1"/>
    <col min="2" max="2" width="12.6640625" style="283" customWidth="1"/>
    <col min="3" max="3" width="23.6640625" style="283" bestFit="1" customWidth="1"/>
    <col min="4" max="4" width="12.6640625" style="283" customWidth="1"/>
    <col min="5" max="5" width="14.33203125" style="283" bestFit="1" customWidth="1"/>
    <col min="6" max="6" width="15.33203125" style="283" bestFit="1" customWidth="1"/>
    <col min="7" max="7" width="16.109375" style="283" bestFit="1" customWidth="1"/>
    <col min="8" max="8" width="16.109375" style="283" customWidth="1"/>
    <col min="9" max="9" width="17" style="283" customWidth="1"/>
    <col min="10" max="10" width="14.44140625" style="283" bestFit="1" customWidth="1"/>
    <col min="11" max="11" width="16.88671875" style="283" customWidth="1"/>
    <col min="12" max="13" width="16.33203125" style="283" customWidth="1"/>
    <col min="14" max="14" width="14.6640625" style="283" customWidth="1"/>
    <col min="15" max="15" width="22.33203125" style="283" bestFit="1" customWidth="1"/>
    <col min="16" max="16" width="12.6640625" style="283" customWidth="1"/>
    <col min="17" max="17" width="13.88671875" style="283" customWidth="1"/>
    <col min="18" max="18" width="23" style="283" bestFit="1" customWidth="1"/>
    <col min="19" max="26" width="12.6640625" style="283" customWidth="1"/>
    <col min="27" max="27" width="10.33203125" style="283" customWidth="1"/>
    <col min="28" max="29" width="19.44140625" style="283" customWidth="1"/>
    <col min="30" max="31" width="16.88671875" style="283" customWidth="1"/>
    <col min="32" max="32" width="17.33203125" style="283" customWidth="1"/>
    <col min="33" max="33" width="24.33203125" style="283" bestFit="1" customWidth="1"/>
    <col min="34" max="37" width="12.6640625" style="283" customWidth="1"/>
    <col min="38" max="38" width="12.5546875" style="283" customWidth="1"/>
    <col min="39" max="39" width="9.6640625" style="283" bestFit="1" customWidth="1"/>
    <col min="40" max="40" width="18.109375" style="283" customWidth="1"/>
    <col min="41" max="41" width="13.6640625" style="283" customWidth="1"/>
    <col min="42" max="43" width="12.109375" style="283" bestFit="1" customWidth="1"/>
    <col min="44" max="44" width="11.6640625" style="283" bestFit="1" customWidth="1"/>
    <col min="45" max="45" width="11.109375" style="283" bestFit="1" customWidth="1"/>
    <col min="46" max="46" width="6.33203125" style="283" customWidth="1"/>
    <col min="47" max="47" width="10" style="283" bestFit="1" customWidth="1"/>
    <col min="48" max="48" width="12.109375" style="283" bestFit="1" customWidth="1"/>
    <col min="49" max="49" width="11.6640625" style="283" bestFit="1" customWidth="1"/>
    <col min="50" max="50" width="11.44140625" style="283" bestFit="1" customWidth="1"/>
    <col min="51" max="51" width="10.5546875" style="283" bestFit="1" customWidth="1"/>
    <col min="52" max="52" width="11.6640625" style="283" bestFit="1" customWidth="1"/>
    <col min="53" max="53" width="9.33203125" style="283" bestFit="1" customWidth="1"/>
    <col min="54" max="215" width="9.109375" style="283"/>
    <col min="216" max="216" width="9.109375" style="283" customWidth="1"/>
    <col min="217" max="16384" width="9.109375" style="283"/>
  </cols>
  <sheetData>
    <row r="1" spans="1:48" s="824" customFormat="1" ht="36.75" customHeight="1" thickBot="1">
      <c r="A1" s="1400" t="s">
        <v>391</v>
      </c>
      <c r="B1" s="1401"/>
      <c r="C1" s="1401"/>
      <c r="D1" s="1401"/>
      <c r="E1" s="1401"/>
      <c r="F1" s="1401"/>
      <c r="G1" s="1401"/>
      <c r="H1" s="1401"/>
      <c r="I1" s="1401"/>
      <c r="J1" s="818"/>
      <c r="K1" s="818"/>
      <c r="L1" s="818"/>
      <c r="M1" s="1424" t="s">
        <v>1335</v>
      </c>
      <c r="N1" s="1425"/>
      <c r="O1" s="1425"/>
      <c r="P1" s="1425"/>
      <c r="Q1" s="1425"/>
      <c r="R1" s="819"/>
      <c r="S1" s="819"/>
      <c r="T1" s="819"/>
      <c r="U1" s="819"/>
      <c r="V1" s="819"/>
      <c r="W1" s="819"/>
      <c r="X1" s="819"/>
      <c r="Y1" s="820"/>
      <c r="Z1" s="819"/>
      <c r="AA1" s="821"/>
      <c r="AB1" s="819" t="s">
        <v>404</v>
      </c>
      <c r="AC1" s="943">
        <f>'General Information'!L2</f>
        <v>46.857142857142854</v>
      </c>
      <c r="AD1" s="942"/>
      <c r="AE1" s="821"/>
      <c r="AF1" s="819" t="s">
        <v>196</v>
      </c>
      <c r="AG1" s="822">
        <f>'General Information'!L1</f>
        <v>46308</v>
      </c>
      <c r="AH1" s="823"/>
      <c r="AJ1" s="825"/>
      <c r="AK1" s="825"/>
    </row>
    <row r="2" spans="1:48" s="361" customFormat="1" ht="20.100000000000001" customHeight="1" thickBot="1">
      <c r="A2" s="350" t="s">
        <v>175</v>
      </c>
      <c r="B2" s="351"/>
      <c r="C2" s="351"/>
      <c r="D2" s="351"/>
      <c r="E2" s="351"/>
      <c r="F2" s="352"/>
      <c r="G2" s="353" t="s">
        <v>177</v>
      </c>
      <c r="H2" s="354"/>
      <c r="I2" s="354"/>
      <c r="J2" s="354"/>
      <c r="K2" s="354"/>
      <c r="L2" s="355"/>
      <c r="M2" s="356" t="s">
        <v>350</v>
      </c>
      <c r="N2" s="357"/>
      <c r="O2" s="354"/>
      <c r="P2" s="354"/>
      <c r="Q2" s="357"/>
      <c r="R2" s="357"/>
      <c r="S2" s="354"/>
      <c r="T2" s="355"/>
      <c r="U2" s="356" t="s">
        <v>195</v>
      </c>
      <c r="V2" s="357"/>
      <c r="W2" s="357"/>
      <c r="X2" s="357"/>
      <c r="Y2" s="357"/>
      <c r="Z2" s="357"/>
      <c r="AA2" s="256" t="s">
        <v>343</v>
      </c>
      <c r="AB2" s="358"/>
      <c r="AC2" s="358"/>
      <c r="AD2" s="359"/>
      <c r="AE2" s="358"/>
      <c r="AF2" s="358"/>
      <c r="AG2" s="358"/>
      <c r="AH2" s="360"/>
      <c r="AJ2"/>
      <c r="AK2"/>
    </row>
    <row r="3" spans="1:48" ht="30" customHeight="1" thickTop="1" thickBot="1">
      <c r="A3" s="199" t="s">
        <v>141</v>
      </c>
      <c r="B3" s="362" t="str">
        <f>'General Information'!C3</f>
        <v xml:space="preserve">INFRASTRUCTURE DEVELOPMENT FOR INDUSTRIAL CITY 1 IN JEDDAH </v>
      </c>
      <c r="C3" s="363"/>
      <c r="D3" s="364"/>
      <c r="E3" s="364"/>
      <c r="F3" s="365"/>
      <c r="G3" s="204" t="s">
        <v>323</v>
      </c>
      <c r="H3" s="366">
        <f>'General Information'!C12</f>
        <v>45963</v>
      </c>
      <c r="I3" s="208" t="s">
        <v>324</v>
      </c>
      <c r="J3" s="367">
        <f>'General Information'!C16</f>
        <v>45963</v>
      </c>
      <c r="K3" s="208" t="s">
        <v>325</v>
      </c>
      <c r="L3" s="368">
        <f>'General Information'!C20</f>
        <v>46709</v>
      </c>
      <c r="M3" s="1429" t="s">
        <v>187</v>
      </c>
      <c r="N3" s="1427"/>
      <c r="O3" s="1398">
        <f>'Invoice Log'!E3</f>
        <v>86782345</v>
      </c>
      <c r="P3" s="1423"/>
      <c r="Q3" s="1426" t="s">
        <v>1177</v>
      </c>
      <c r="R3" s="1427"/>
      <c r="S3" s="1398">
        <f>'[36]Invoice Log'!I3</f>
        <v>0</v>
      </c>
      <c r="T3" s="1399" t="s">
        <v>10</v>
      </c>
      <c r="U3" s="212" t="s">
        <v>395</v>
      </c>
      <c r="V3" s="369">
        <f>K28</f>
        <v>0.52697829739774993</v>
      </c>
      <c r="W3" s="215" t="s">
        <v>396</v>
      </c>
      <c r="X3" s="369">
        <f>W28</f>
        <v>0.4620389020249992</v>
      </c>
      <c r="Y3" s="1418" t="s">
        <v>40</v>
      </c>
      <c r="Z3" s="1004">
        <f>'Quality  '!AC11</f>
        <v>0.85206896551724121</v>
      </c>
      <c r="AA3" s="1484" t="s">
        <v>965</v>
      </c>
      <c r="AB3" s="1484"/>
      <c r="AC3" s="1484"/>
      <c r="AD3" s="1484"/>
      <c r="AE3" s="1484"/>
      <c r="AF3" s="1484"/>
      <c r="AG3" s="1484"/>
      <c r="AH3" s="1485"/>
      <c r="AJ3"/>
      <c r="AK3"/>
    </row>
    <row r="4" spans="1:48" ht="30" customHeight="1" thickBot="1">
      <c r="A4" s="199" t="s">
        <v>114</v>
      </c>
      <c r="B4" s="370" t="str">
        <f>'General Information'!C4</f>
        <v>JDH1-02-003</v>
      </c>
      <c r="C4" s="371"/>
      <c r="D4" s="201" t="s">
        <v>81</v>
      </c>
      <c r="E4" s="372" t="str">
        <f>'General Information'!C7</f>
        <v>Construction</v>
      </c>
      <c r="F4" s="373"/>
      <c r="G4" s="205" t="s">
        <v>326</v>
      </c>
      <c r="H4" s="374">
        <f>'General Information'!C13</f>
        <v>45974</v>
      </c>
      <c r="I4" s="209" t="s">
        <v>327</v>
      </c>
      <c r="J4" s="375">
        <f>'General Information'!C17</f>
        <v>45974</v>
      </c>
      <c r="K4" s="209" t="s">
        <v>328</v>
      </c>
      <c r="L4" s="376">
        <f>'General Information'!C21</f>
        <v>46709</v>
      </c>
      <c r="M4" s="1420" t="s">
        <v>188</v>
      </c>
      <c r="N4" s="1421"/>
      <c r="O4" s="1398">
        <f>'Invoice Log'!E4</f>
        <v>86782345</v>
      </c>
      <c r="P4" s="1423" t="s">
        <v>10</v>
      </c>
      <c r="Q4" s="1428" t="s">
        <v>193</v>
      </c>
      <c r="R4" s="1421"/>
      <c r="S4" s="1398">
        <f>'Invoice Log'!F33</f>
        <v>44851849.362499997</v>
      </c>
      <c r="T4" s="1399"/>
      <c r="U4" s="213" t="s">
        <v>398</v>
      </c>
      <c r="V4" s="377">
        <f>L28</f>
        <v>0.78261722325326233</v>
      </c>
      <c r="W4" s="215" t="s">
        <v>397</v>
      </c>
      <c r="X4" s="377">
        <f>X28</f>
        <v>0.72345277996179091</v>
      </c>
      <c r="Y4" s="1419"/>
      <c r="Z4" s="378" t="str">
        <f>REPT("¢",IF(INT(+Z3*10)&gt;5,5,INT(+Z3*10)))&amp;REPT("£",IF(INT(+Z3*10)&gt;5,0,5-INT(+Z3*10)))&amp;CHAR(10)&amp;REPT("¢",+IF(INT(+Z3*10)&gt;5,-5+INT(+Z3*10),0))&amp;REPT("£",IF(INT(+Z3*10)&gt;5,10-INT(+Z3*10),5))</f>
        <v>¢¢¢¢¢
¢¢¢££</v>
      </c>
      <c r="AA4" s="1486"/>
      <c r="AB4" s="1486"/>
      <c r="AC4" s="1486"/>
      <c r="AD4" s="1486"/>
      <c r="AE4" s="1486"/>
      <c r="AF4" s="1486"/>
      <c r="AG4" s="1486"/>
      <c r="AH4" s="1487"/>
      <c r="AJ4"/>
      <c r="AK4"/>
    </row>
    <row r="5" spans="1:48" ht="30" customHeight="1" thickBot="1">
      <c r="A5" s="199" t="s">
        <v>21</v>
      </c>
      <c r="B5" s="370" t="str">
        <f>'General Information'!C5</f>
        <v>Al Enjaz Company for Trading and Contracting</v>
      </c>
      <c r="C5" s="371"/>
      <c r="D5" s="202" t="s">
        <v>75</v>
      </c>
      <c r="E5" s="372" t="str">
        <f>'General Information'!C8</f>
        <v>Active</v>
      </c>
      <c r="F5" s="373"/>
      <c r="G5" s="206" t="s">
        <v>329</v>
      </c>
      <c r="H5" s="379">
        <f>'General Information'!C14</f>
        <v>45980</v>
      </c>
      <c r="I5" s="210" t="s">
        <v>330</v>
      </c>
      <c r="J5" s="380">
        <f>'General Information'!C18</f>
        <v>45980</v>
      </c>
      <c r="K5" s="210" t="s">
        <v>186</v>
      </c>
      <c r="L5" s="381">
        <f>'General Information'!C22</f>
        <v>46886</v>
      </c>
      <c r="M5" s="1420" t="s">
        <v>189</v>
      </c>
      <c r="N5" s="1421"/>
      <c r="O5" s="1398">
        <f>'Invoice Log'!E5</f>
        <v>86782345</v>
      </c>
      <c r="P5" s="1423" t="e">
        <f>+#REF!+#REF!+O5</f>
        <v>#REF!</v>
      </c>
      <c r="Q5" s="1428" t="s">
        <v>1178</v>
      </c>
      <c r="R5" s="1421"/>
      <c r="S5" s="1398">
        <f>'Invoice Log'!M6</f>
        <v>0</v>
      </c>
      <c r="T5" s="1399"/>
      <c r="U5" s="213" t="s">
        <v>31</v>
      </c>
      <c r="V5" s="551">
        <f>V4-V3</f>
        <v>0.2556389258555124</v>
      </c>
      <c r="W5" s="215" t="s">
        <v>31</v>
      </c>
      <c r="X5" s="551">
        <f>X4-X3</f>
        <v>0.26141387793679172</v>
      </c>
      <c r="Y5" s="1416" t="s">
        <v>1179</v>
      </c>
      <c r="Z5" s="1004">
        <f>HSE!AE6</f>
        <v>0.85869565217391308</v>
      </c>
      <c r="AA5" s="1486"/>
      <c r="AB5" s="1486"/>
      <c r="AC5" s="1486"/>
      <c r="AD5" s="1486"/>
      <c r="AE5" s="1486"/>
      <c r="AF5" s="1486"/>
      <c r="AG5" s="1486"/>
      <c r="AH5" s="1487"/>
      <c r="AJ5"/>
      <c r="AK5"/>
    </row>
    <row r="6" spans="1:48" ht="30" customHeight="1" thickBot="1">
      <c r="A6" s="200" t="s">
        <v>176</v>
      </c>
      <c r="B6" s="382" t="str">
        <f>'General Information'!C6</f>
        <v xml:space="preserve"> Saudi Arabia Consulting Engineering Company "EGIS"</v>
      </c>
      <c r="C6" s="383"/>
      <c r="D6" s="203" t="s">
        <v>347</v>
      </c>
      <c r="E6" s="384" t="str">
        <f>'General Information'!C9</f>
        <v>Engr.Abdallah Aljulayfi</v>
      </c>
      <c r="F6" s="385"/>
      <c r="G6" s="207" t="s">
        <v>179</v>
      </c>
      <c r="H6" s="386">
        <f>'General Information'!C15</f>
        <v>46709</v>
      </c>
      <c r="I6" s="211" t="s">
        <v>183</v>
      </c>
      <c r="J6" s="387">
        <f>'General Information'!C19</f>
        <v>46709</v>
      </c>
      <c r="K6" s="211" t="s">
        <v>31</v>
      </c>
      <c r="L6" s="388">
        <f>'General Information'!C23</f>
        <v>-177</v>
      </c>
      <c r="M6" s="1422" t="s">
        <v>190</v>
      </c>
      <c r="N6" s="1344"/>
      <c r="O6" s="1355">
        <f>O4-O5</f>
        <v>0</v>
      </c>
      <c r="P6" s="1356"/>
      <c r="Q6" s="1343" t="s">
        <v>1180</v>
      </c>
      <c r="R6" s="1344"/>
      <c r="S6" s="1398">
        <f>MAX('Invoice Ammount FIR'!C3:C45)</f>
        <v>56765678.340000004</v>
      </c>
      <c r="T6" s="1399"/>
      <c r="U6" s="214" t="s">
        <v>1181</v>
      </c>
      <c r="V6" s="1005">
        <f>S6/O4</f>
        <v>0.65411551554639369</v>
      </c>
      <c r="W6" s="216" t="s">
        <v>1182</v>
      </c>
      <c r="X6" s="1005">
        <f>S4/O4</f>
        <v>0.51683149795617989</v>
      </c>
      <c r="Y6" s="1417"/>
      <c r="Z6" s="389" t="str">
        <f>REPT("¢",IF(INT(+Z5*10)&gt;5,5,INT(+Z5*10)))&amp;REPT("£",IF(INT(+Z5*10)&gt;5,0,5-INT(+Z5*10)))&amp;CHAR(10)&amp;REPT("¢",+IF(INT(+Z5*10)&gt;5,-5+INT(+Z5*10),0))&amp;REPT("£",IF(INT(+Z5*10)&gt;5,10-INT(+Z5*10),5))</f>
        <v>¢¢¢¢¢
¢¢¢££</v>
      </c>
      <c r="AA6" s="1488"/>
      <c r="AB6" s="1488"/>
      <c r="AC6" s="1488"/>
      <c r="AD6" s="1488"/>
      <c r="AE6" s="1488"/>
      <c r="AF6" s="1488"/>
      <c r="AG6" s="1488"/>
      <c r="AH6" s="1489"/>
      <c r="AJ6" s="5"/>
      <c r="AL6" s="5"/>
    </row>
    <row r="7" spans="1:48" customFormat="1" ht="5.4" customHeight="1" thickBot="1">
      <c r="A7" s="390"/>
      <c r="AH7" s="260"/>
    </row>
    <row r="8" spans="1:48" s="394" customFormat="1" ht="25.2" customHeight="1" thickBot="1">
      <c r="A8" s="391" t="s">
        <v>136</v>
      </c>
      <c r="B8" s="392"/>
      <c r="C8" s="392"/>
      <c r="D8" s="392"/>
      <c r="E8" s="392"/>
      <c r="F8" s="392"/>
      <c r="G8" s="392"/>
      <c r="H8" s="392"/>
      <c r="I8" s="392"/>
      <c r="J8" s="392"/>
      <c r="K8" s="392"/>
      <c r="L8" s="392"/>
      <c r="M8" s="392"/>
      <c r="N8" s="392"/>
      <c r="O8" s="392"/>
      <c r="P8" s="392"/>
      <c r="Q8" s="392"/>
      <c r="R8" s="392"/>
      <c r="S8" s="392"/>
      <c r="T8" s="392"/>
      <c r="U8" s="392"/>
      <c r="V8" s="392"/>
      <c r="W8" s="392"/>
      <c r="X8" s="392"/>
      <c r="Y8" s="392"/>
      <c r="Z8" s="392"/>
      <c r="AA8" s="392"/>
      <c r="AB8" s="392"/>
      <c r="AC8" s="392"/>
      <c r="AD8" s="392"/>
      <c r="AE8" s="392"/>
      <c r="AF8" s="392"/>
      <c r="AG8" s="392"/>
      <c r="AH8" s="393"/>
      <c r="AK8" s="395"/>
      <c r="AL8" s="396"/>
      <c r="AM8" s="396"/>
      <c r="AN8" s="396"/>
      <c r="AO8" s="396"/>
      <c r="AP8" s="396"/>
      <c r="AQ8" s="396"/>
      <c r="AR8" s="396"/>
      <c r="AS8" s="396"/>
      <c r="AT8" s="396"/>
      <c r="AU8" s="396"/>
    </row>
    <row r="9" spans="1:48" s="361" customFormat="1" ht="20.100000000000001" customHeight="1" thickBot="1">
      <c r="A9" s="168" t="s">
        <v>130</v>
      </c>
      <c r="B9" s="397"/>
      <c r="C9" s="258"/>
      <c r="D9" s="258"/>
      <c r="E9" s="255"/>
      <c r="F9" s="255"/>
      <c r="G9" s="255"/>
      <c r="H9" s="255"/>
      <c r="I9" s="255"/>
      <c r="J9" s="255"/>
      <c r="K9" s="255"/>
      <c r="L9" s="255"/>
      <c r="M9" s="255"/>
      <c r="N9" s="257"/>
      <c r="O9" s="1408" t="s">
        <v>131</v>
      </c>
      <c r="P9" s="1409"/>
      <c r="Q9" s="1409"/>
      <c r="R9" s="1409"/>
      <c r="S9" s="1409"/>
      <c r="T9" s="1409"/>
      <c r="U9" s="1409"/>
      <c r="V9" s="1409"/>
      <c r="W9" s="1409"/>
      <c r="X9" s="1409"/>
      <c r="Y9" s="1409"/>
      <c r="Z9" s="1409"/>
      <c r="AA9" s="255" t="s">
        <v>351</v>
      </c>
      <c r="AB9" s="255"/>
      <c r="AC9" s="255"/>
      <c r="AD9" s="255"/>
      <c r="AE9" s="255"/>
      <c r="AF9" s="255"/>
      <c r="AG9" s="255"/>
      <c r="AH9" s="398"/>
      <c r="AI9" s="399"/>
      <c r="AK9" s="400"/>
      <c r="AL9" s="400"/>
      <c r="AM9" s="400"/>
      <c r="AN9" s="400"/>
      <c r="AO9" s="400"/>
      <c r="AP9" s="400"/>
      <c r="AQ9" s="400"/>
      <c r="AR9" s="400"/>
      <c r="AS9" s="400"/>
      <c r="AT9" s="400"/>
      <c r="AU9" s="400"/>
    </row>
    <row r="10" spans="1:48" ht="20.100000000000001" customHeight="1" thickBot="1">
      <c r="A10" s="1412" t="s">
        <v>23</v>
      </c>
      <c r="B10" s="1413"/>
      <c r="C10" s="1345" t="s">
        <v>142</v>
      </c>
      <c r="D10" s="1383" t="s">
        <v>33</v>
      </c>
      <c r="E10" s="1410" t="s">
        <v>19</v>
      </c>
      <c r="F10" s="1411"/>
      <c r="G10" s="1410" t="s">
        <v>34</v>
      </c>
      <c r="H10" s="1410"/>
      <c r="I10" s="1410"/>
      <c r="J10" s="1410"/>
      <c r="K10" s="1410"/>
      <c r="L10" s="1410"/>
      <c r="M10" s="1410"/>
      <c r="N10" s="1411"/>
      <c r="O10" s="126" t="s">
        <v>458</v>
      </c>
      <c r="P10" s="1385" t="s">
        <v>33</v>
      </c>
      <c r="Q10" s="1387" t="s">
        <v>132</v>
      </c>
      <c r="R10" s="1388"/>
      <c r="S10" s="1388"/>
      <c r="T10" s="1389"/>
      <c r="U10" s="401" t="s">
        <v>133</v>
      </c>
      <c r="V10" s="402"/>
      <c r="W10" s="402"/>
      <c r="X10" s="402"/>
      <c r="Y10" s="402"/>
      <c r="Z10" s="403"/>
      <c r="AH10" s="404"/>
      <c r="AK10" s="405"/>
      <c r="AL10" s="405"/>
      <c r="AM10" s="405"/>
      <c r="AN10" s="405"/>
      <c r="AO10" s="405"/>
      <c r="AP10" s="405"/>
      <c r="AQ10" s="405"/>
      <c r="AR10" s="405"/>
      <c r="AS10" s="405"/>
      <c r="AT10" s="405"/>
      <c r="AU10" s="405"/>
    </row>
    <row r="11" spans="1:48" ht="29.4" thickBot="1">
      <c r="A11" s="1414"/>
      <c r="B11" s="1415"/>
      <c r="C11" s="1346"/>
      <c r="D11" s="1384"/>
      <c r="E11" s="406" t="s">
        <v>18</v>
      </c>
      <c r="F11" s="407" t="s">
        <v>25</v>
      </c>
      <c r="G11" s="406" t="s">
        <v>522</v>
      </c>
      <c r="H11" s="408" t="s">
        <v>523</v>
      </c>
      <c r="I11" s="409" t="s">
        <v>25</v>
      </c>
      <c r="J11" s="409" t="s">
        <v>524</v>
      </c>
      <c r="K11" s="408" t="s">
        <v>525</v>
      </c>
      <c r="L11" s="410" t="s">
        <v>122</v>
      </c>
      <c r="M11" s="409" t="s">
        <v>31</v>
      </c>
      <c r="N11" s="411" t="s">
        <v>35</v>
      </c>
      <c r="O11" s="412" t="s">
        <v>134</v>
      </c>
      <c r="P11" s="1386"/>
      <c r="Q11" s="409" t="s">
        <v>18</v>
      </c>
      <c r="R11" s="409" t="s">
        <v>25</v>
      </c>
      <c r="S11" s="409" t="s">
        <v>24</v>
      </c>
      <c r="T11" s="409" t="s">
        <v>122</v>
      </c>
      <c r="U11" s="409" t="s">
        <v>18</v>
      </c>
      <c r="V11" s="409" t="s">
        <v>25</v>
      </c>
      <c r="W11" s="409" t="s">
        <v>24</v>
      </c>
      <c r="X11" s="409" t="s">
        <v>122</v>
      </c>
      <c r="Y11" s="409" t="s">
        <v>31</v>
      </c>
      <c r="Z11" s="411" t="s">
        <v>35</v>
      </c>
      <c r="AH11" s="404"/>
      <c r="AL11" s="405"/>
      <c r="AM11" s="405"/>
      <c r="AN11" s="405"/>
      <c r="AO11" s="405"/>
      <c r="AP11" s="405"/>
      <c r="AQ11" s="405"/>
      <c r="AR11" s="405"/>
      <c r="AS11" s="405"/>
      <c r="AT11" s="405"/>
      <c r="AU11" s="405"/>
      <c r="AV11" s="405"/>
    </row>
    <row r="12" spans="1:48" s="4" customFormat="1" ht="15.75" customHeight="1" thickBot="1">
      <c r="A12" s="1236"/>
      <c r="B12" s="1237"/>
      <c r="C12" s="413">
        <f>Progress!C7</f>
        <v>0</v>
      </c>
      <c r="D12" s="414">
        <f>Progress!D7</f>
        <v>0</v>
      </c>
      <c r="E12" s="496">
        <f>Progress!E18</f>
        <v>250547.15000000014</v>
      </c>
      <c r="F12" s="496">
        <f>Progress!F18</f>
        <v>3265.7999999998137</v>
      </c>
      <c r="G12" s="496">
        <f>Progress!G18</f>
        <v>2119815.89</v>
      </c>
      <c r="H12" s="496">
        <f>Progress!H18</f>
        <v>2119815.89</v>
      </c>
      <c r="I12" s="496">
        <f>Progress!I18</f>
        <v>5352415.58</v>
      </c>
      <c r="J12" s="417">
        <f t="shared" ref="J12:J28" si="0">IFERROR(IF(ISBLANK(G12),"",G12/C12),0)</f>
        <v>0</v>
      </c>
      <c r="K12" s="417">
        <f t="shared" ref="K12:K28" si="1">IFERROR(IF(ISBLANK(H12),"",H12/C12),0)</f>
        <v>0</v>
      </c>
      <c r="L12" s="418">
        <f t="shared" ref="L12:L22" si="2">IFERROR(IF(ISBLANK(I12),"",I12/C12),0)</f>
        <v>0</v>
      </c>
      <c r="M12" s="419">
        <f t="shared" ref="M12:M22" si="3">IFERROR(L12-K12,"")</f>
        <v>0</v>
      </c>
      <c r="N12" s="430" t="str">
        <f t="shared" ref="N12:N22" si="4">IFERROR(L12/K12,"")</f>
        <v/>
      </c>
      <c r="O12" s="421"/>
      <c r="P12" s="422" t="str">
        <f t="shared" ref="P12:P22" si="5">IF(ISBLANK(O12),"",O12/$O$28)</f>
        <v/>
      </c>
      <c r="Q12" s="415"/>
      <c r="R12" s="415"/>
      <c r="S12" s="423"/>
      <c r="T12" s="424"/>
      <c r="U12" s="416"/>
      <c r="V12" s="416"/>
      <c r="W12" s="417"/>
      <c r="X12" s="418"/>
      <c r="Y12" s="419"/>
      <c r="Z12" s="420"/>
      <c r="AH12" s="425"/>
      <c r="AL12"/>
      <c r="AM12"/>
      <c r="AN12"/>
      <c r="AO12"/>
      <c r="AP12"/>
      <c r="AQ12"/>
      <c r="AR12"/>
      <c r="AS12"/>
      <c r="AT12"/>
      <c r="AU12"/>
      <c r="AV12"/>
    </row>
    <row r="13" spans="1:48" s="4" customFormat="1" ht="15.75" customHeight="1" thickBot="1">
      <c r="A13" s="1234" t="str">
        <f>Progress!A7</f>
        <v>Mobilization</v>
      </c>
      <c r="B13" s="1235"/>
      <c r="C13" s="413">
        <f>Progress!C7</f>
        <v>0</v>
      </c>
      <c r="D13" s="426">
        <f>Progress!D7</f>
        <v>0</v>
      </c>
      <c r="E13" s="496">
        <f>Progress!E7</f>
        <v>0</v>
      </c>
      <c r="F13" s="496">
        <f>Progress!F7</f>
        <v>0</v>
      </c>
      <c r="G13" s="496">
        <f>Progress!G7</f>
        <v>0</v>
      </c>
      <c r="H13" s="496">
        <f>Progress!H7</f>
        <v>0</v>
      </c>
      <c r="I13" s="496">
        <f>Progress!I7</f>
        <v>0</v>
      </c>
      <c r="J13" s="427">
        <f t="shared" si="0"/>
        <v>0</v>
      </c>
      <c r="K13" s="427">
        <f t="shared" si="1"/>
        <v>0</v>
      </c>
      <c r="L13" s="428">
        <f t="shared" si="2"/>
        <v>0</v>
      </c>
      <c r="M13" s="429">
        <f t="shared" si="3"/>
        <v>0</v>
      </c>
      <c r="N13" s="430" t="str">
        <f t="shared" si="4"/>
        <v/>
      </c>
      <c r="O13" s="421">
        <f>Progress!L7</f>
        <v>20050</v>
      </c>
      <c r="P13" s="431">
        <f t="shared" si="5"/>
        <v>2.8059175780114361E-2</v>
      </c>
      <c r="Q13" s="415">
        <f>Progress!N7</f>
        <v>0</v>
      </c>
      <c r="R13" s="415">
        <f>Progress!O7</f>
        <v>0</v>
      </c>
      <c r="S13" s="432">
        <f>IFERROR(IF(ISBLANK(Q13),"",Q13/O13),0)</f>
        <v>0</v>
      </c>
      <c r="T13" s="433">
        <f>IFERROR(IF(ISBLANK(R13),"",R13/O13),0)</f>
        <v>0</v>
      </c>
      <c r="U13" s="416">
        <f>Progress!P7</f>
        <v>20050</v>
      </c>
      <c r="V13" s="416">
        <f>Progress!Q7</f>
        <v>20050</v>
      </c>
      <c r="W13" s="427">
        <f>IFERROR(IF(ISBLANK(U13),"",U13/O13),0)</f>
        <v>1</v>
      </c>
      <c r="X13" s="428">
        <f>IFERROR(IF(ISBLANK(V13),"",V13/O13),0)</f>
        <v>1</v>
      </c>
      <c r="Y13" s="429">
        <f>IFERROR(X13-W13,"")</f>
        <v>0</v>
      </c>
      <c r="Z13" s="430">
        <f t="shared" ref="Z13:Z22" si="6">IFERROR(X13/W13,"")</f>
        <v>1</v>
      </c>
      <c r="AH13" s="425"/>
      <c r="AL13"/>
      <c r="AM13"/>
      <c r="AN13"/>
      <c r="AO13"/>
      <c r="AP13"/>
      <c r="AQ13"/>
      <c r="AR13"/>
      <c r="AS13"/>
      <c r="AT13"/>
      <c r="AU13"/>
      <c r="AV13"/>
    </row>
    <row r="14" spans="1:48" s="4" customFormat="1" ht="15.75" customHeight="1" thickBot="1">
      <c r="A14" s="1234" t="str">
        <f>Progress!A8</f>
        <v>Engineering</v>
      </c>
      <c r="B14" s="1235"/>
      <c r="C14" s="413">
        <f>Progress!C8</f>
        <v>2601460.39</v>
      </c>
      <c r="D14" s="426">
        <f>Progress!D8</f>
        <v>2.9976839161165166E-2</v>
      </c>
      <c r="E14" s="496">
        <f>Progress!E8</f>
        <v>0</v>
      </c>
      <c r="F14" s="496">
        <f>Progress!F8</f>
        <v>0</v>
      </c>
      <c r="G14" s="496">
        <f>Progress!G8</f>
        <v>2601460.39</v>
      </c>
      <c r="H14" s="496">
        <f>Progress!H8</f>
        <v>2601460.39</v>
      </c>
      <c r="I14" s="496">
        <f>Progress!I8</f>
        <v>2579200.39</v>
      </c>
      <c r="J14" s="427">
        <f t="shared" si="0"/>
        <v>1</v>
      </c>
      <c r="K14" s="427">
        <f t="shared" si="1"/>
        <v>1</v>
      </c>
      <c r="L14" s="428">
        <f t="shared" si="2"/>
        <v>0.99144326775623137</v>
      </c>
      <c r="M14" s="429">
        <f t="shared" si="3"/>
        <v>-8.5567322437686277E-3</v>
      </c>
      <c r="N14" s="430">
        <f t="shared" si="4"/>
        <v>0.99144326775623137</v>
      </c>
      <c r="O14" s="421">
        <f>Progress!L8</f>
        <v>33415</v>
      </c>
      <c r="P14" s="431">
        <f t="shared" si="5"/>
        <v>4.6762960533292833E-2</v>
      </c>
      <c r="Q14" s="415">
        <f>Progress!N8</f>
        <v>0</v>
      </c>
      <c r="R14" s="415">
        <f>Progress!O8</f>
        <v>0</v>
      </c>
      <c r="S14" s="432">
        <f t="shared" ref="S14:S28" si="7">IFERROR(IF(ISBLANK(Q14),"",Q14/O14),0)</f>
        <v>0</v>
      </c>
      <c r="T14" s="433">
        <f t="shared" ref="T14:T28" si="8">IFERROR(IF(ISBLANK(R14),"",R14/O14),0)</f>
        <v>0</v>
      </c>
      <c r="U14" s="416">
        <f>Progress!P8</f>
        <v>33415</v>
      </c>
      <c r="V14" s="416">
        <f>Progress!Q8</f>
        <v>33009.199999999997</v>
      </c>
      <c r="W14" s="427">
        <f t="shared" ref="W14:W22" si="9">IFERROR(IF(ISBLANK(U14),"",U14/O14),0)</f>
        <v>1</v>
      </c>
      <c r="X14" s="428">
        <f t="shared" ref="X14:X28" si="10">IFERROR(IF(ISBLANK(V14),"",V14/O14),0)</f>
        <v>0.98785575340415976</v>
      </c>
      <c r="Y14" s="429">
        <f t="shared" ref="Y14:Y22" si="11">IFERROR(X14-W14,"")</f>
        <v>-1.2144246595840236E-2</v>
      </c>
      <c r="Z14" s="430">
        <f t="shared" si="6"/>
        <v>0.98785575340415976</v>
      </c>
      <c r="AA14"/>
      <c r="AB14"/>
      <c r="AC14"/>
      <c r="AD14"/>
      <c r="AE14"/>
      <c r="AF14"/>
      <c r="AG14"/>
      <c r="AH14" s="260"/>
      <c r="AL14"/>
      <c r="AM14"/>
      <c r="AN14"/>
      <c r="AO14"/>
      <c r="AP14"/>
      <c r="AQ14"/>
      <c r="AR14"/>
      <c r="AS14"/>
      <c r="AT14"/>
      <c r="AU14"/>
      <c r="AV14"/>
    </row>
    <row r="15" spans="1:48" s="4" customFormat="1" ht="15.75" customHeight="1" thickBot="1">
      <c r="A15" s="1234" t="str">
        <f>Progress!A9</f>
        <v>Procurement</v>
      </c>
      <c r="B15" s="1235"/>
      <c r="C15" s="413">
        <f>Progress!C9</f>
        <v>17355662.100000001</v>
      </c>
      <c r="D15" s="426">
        <f>Progress!D9</f>
        <v>0.19999070264807303</v>
      </c>
      <c r="E15" s="496">
        <f>Progress!E9</f>
        <v>129608</v>
      </c>
      <c r="F15" s="496">
        <f>Progress!F9</f>
        <v>49728</v>
      </c>
      <c r="G15" s="496">
        <f>Progress!G9</f>
        <v>13492073.1</v>
      </c>
      <c r="H15" s="496">
        <f>Progress!H9</f>
        <v>13492073.1</v>
      </c>
      <c r="I15" s="496">
        <f>Progress!I9</f>
        <v>15529380.1</v>
      </c>
      <c r="J15" s="427">
        <f t="shared" si="0"/>
        <v>0.77738740373379356</v>
      </c>
      <c r="K15" s="427">
        <f t="shared" si="1"/>
        <v>0.77738740373379356</v>
      </c>
      <c r="L15" s="428">
        <f t="shared" si="2"/>
        <v>0.89477312997468406</v>
      </c>
      <c r="M15" s="429">
        <f t="shared" si="3"/>
        <v>0.1173857262408905</v>
      </c>
      <c r="N15" s="430">
        <f t="shared" si="4"/>
        <v>1.1510002936464967</v>
      </c>
      <c r="O15" s="421">
        <f>Progress!L9</f>
        <v>82413.81</v>
      </c>
      <c r="P15" s="431">
        <f t="shared" si="5"/>
        <v>0.11533484197002228</v>
      </c>
      <c r="Q15" s="415">
        <f>Progress!N9</f>
        <v>0</v>
      </c>
      <c r="R15" s="415">
        <f>Progress!O9</f>
        <v>0</v>
      </c>
      <c r="S15" s="432">
        <f t="shared" si="7"/>
        <v>0</v>
      </c>
      <c r="T15" s="433">
        <f t="shared" si="8"/>
        <v>0</v>
      </c>
      <c r="U15" s="416">
        <f>Progress!P9</f>
        <v>35843.519999999997</v>
      </c>
      <c r="V15" s="416">
        <f>Progress!Q9</f>
        <v>65032.49</v>
      </c>
      <c r="W15" s="427">
        <f t="shared" si="9"/>
        <v>0.43492128321697537</v>
      </c>
      <c r="X15" s="428">
        <f t="shared" si="10"/>
        <v>0.78909699721442317</v>
      </c>
      <c r="Y15" s="429">
        <f t="shared" si="11"/>
        <v>0.35417571399744779</v>
      </c>
      <c r="Z15" s="430">
        <f t="shared" si="6"/>
        <v>1.814344405906563</v>
      </c>
      <c r="AA15"/>
      <c r="AB15"/>
      <c r="AC15"/>
      <c r="AD15"/>
      <c r="AE15"/>
      <c r="AF15"/>
      <c r="AG15"/>
      <c r="AH15" s="260"/>
      <c r="AL15"/>
      <c r="AM15"/>
      <c r="AN15"/>
      <c r="AO15"/>
      <c r="AP15"/>
      <c r="AQ15"/>
      <c r="AR15"/>
      <c r="AS15"/>
      <c r="AT15"/>
      <c r="AU15"/>
      <c r="AV15"/>
    </row>
    <row r="16" spans="1:48" s="4" customFormat="1" ht="15.75" customHeight="1" thickBot="1">
      <c r="A16" s="1234" t="str">
        <f>Progress!A10</f>
        <v>Construction</v>
      </c>
      <c r="B16" s="1235"/>
      <c r="C16" s="413">
        <f>Progress!C10</f>
        <v>58147531.039999999</v>
      </c>
      <c r="D16" s="426">
        <f>Progress!D10</f>
        <v>0.67003871836962281</v>
      </c>
      <c r="E16" s="496">
        <f>Progress!E10</f>
        <v>496290.54000000283</v>
      </c>
      <c r="F16" s="496">
        <f>Progress!F10</f>
        <v>449813.28000000119</v>
      </c>
      <c r="G16" s="496">
        <f>Progress!G10</f>
        <v>29638878.780000001</v>
      </c>
      <c r="H16" s="496">
        <f>Progress!H10</f>
        <v>29638878.780000001</v>
      </c>
      <c r="I16" s="496">
        <f>Progress!I10</f>
        <v>44382213.850000001</v>
      </c>
      <c r="J16" s="427">
        <f t="shared" si="0"/>
        <v>0.50971861143358366</v>
      </c>
      <c r="K16" s="427">
        <f t="shared" si="1"/>
        <v>0.50971861143358366</v>
      </c>
      <c r="L16" s="428">
        <f t="shared" si="2"/>
        <v>0.76326910285269445</v>
      </c>
      <c r="M16" s="429">
        <f t="shared" si="3"/>
        <v>0.25355049141911079</v>
      </c>
      <c r="N16" s="430">
        <f t="shared" si="4"/>
        <v>1.4974322807362281</v>
      </c>
      <c r="O16" s="421">
        <f>Progress!L10</f>
        <v>545268.46</v>
      </c>
      <c r="P16" s="431">
        <f t="shared" si="5"/>
        <v>0.76308147463801768</v>
      </c>
      <c r="Q16" s="415">
        <f>Progress!N10</f>
        <v>5445.7099999999919</v>
      </c>
      <c r="R16" s="415">
        <f>Progress!O10</f>
        <v>4550.5200000000186</v>
      </c>
      <c r="S16" s="432">
        <f t="shared" si="7"/>
        <v>9.9872088695538933E-3</v>
      </c>
      <c r="T16" s="433">
        <f t="shared" si="8"/>
        <v>8.3454671117416529E-3</v>
      </c>
      <c r="U16" s="416">
        <f>Progress!P10</f>
        <v>240846.58</v>
      </c>
      <c r="V16" s="416">
        <f>Progress!Q10</f>
        <v>388213.15</v>
      </c>
      <c r="W16" s="427">
        <f>IFERROR(IF(ISBLANK(U16),"",U16/O16),0)</f>
        <v>0.4417027531722631</v>
      </c>
      <c r="X16" s="428">
        <f t="shared" si="10"/>
        <v>0.71196700062204232</v>
      </c>
      <c r="Y16" s="429">
        <f t="shared" si="11"/>
        <v>0.27026424744977923</v>
      </c>
      <c r="Z16" s="430">
        <f t="shared" si="6"/>
        <v>1.6118690578873907</v>
      </c>
      <c r="AA16"/>
      <c r="AB16"/>
      <c r="AC16"/>
      <c r="AD16"/>
      <c r="AE16"/>
      <c r="AF16"/>
      <c r="AG16"/>
      <c r="AH16" s="260"/>
      <c r="AI16" s="434"/>
      <c r="AJ16" s="435"/>
      <c r="AK16" s="435"/>
      <c r="AL16"/>
      <c r="AM16"/>
      <c r="AN16"/>
      <c r="AO16"/>
      <c r="AP16"/>
      <c r="AQ16"/>
      <c r="AR16"/>
      <c r="AS16"/>
      <c r="AT16"/>
      <c r="AU16"/>
      <c r="AV16"/>
    </row>
    <row r="17" spans="1:50" s="4" customFormat="1" ht="15.75" customHeight="1" thickBot="1">
      <c r="A17" s="1234" t="str">
        <f>Progress!A11</f>
        <v>Site Demolition</v>
      </c>
      <c r="B17" s="1235"/>
      <c r="C17" s="413">
        <f>Progress!C11</f>
        <v>279942.75</v>
      </c>
      <c r="D17" s="426">
        <f>Progress!D11</f>
        <v>3.2258030233104067E-3</v>
      </c>
      <c r="E17" s="496">
        <f>Progress!E11</f>
        <v>0</v>
      </c>
      <c r="F17" s="496">
        <f>Progress!F11</f>
        <v>0</v>
      </c>
      <c r="G17" s="496">
        <f>Progress!G11</f>
        <v>279942.75</v>
      </c>
      <c r="H17" s="496">
        <f>Progress!H11</f>
        <v>279942.75</v>
      </c>
      <c r="I17" s="496">
        <f>Progress!I11</f>
        <v>279942.75</v>
      </c>
      <c r="J17" s="427">
        <f t="shared" si="0"/>
        <v>1</v>
      </c>
      <c r="K17" s="427">
        <f t="shared" si="1"/>
        <v>1</v>
      </c>
      <c r="L17" s="428">
        <f t="shared" si="2"/>
        <v>1</v>
      </c>
      <c r="M17" s="429">
        <f t="shared" si="3"/>
        <v>0</v>
      </c>
      <c r="N17" s="430">
        <f t="shared" si="4"/>
        <v>1</v>
      </c>
      <c r="O17" s="421">
        <f>Progress!L11</f>
        <v>7350</v>
      </c>
      <c r="P17" s="431">
        <f t="shared" si="5"/>
        <v>1.0286032019144166E-2</v>
      </c>
      <c r="Q17" s="415">
        <f>Progress!N11</f>
        <v>0</v>
      </c>
      <c r="R17" s="415">
        <f>Progress!O11</f>
        <v>0</v>
      </c>
      <c r="S17" s="432">
        <f t="shared" si="7"/>
        <v>0</v>
      </c>
      <c r="T17" s="433">
        <f t="shared" si="8"/>
        <v>0</v>
      </c>
      <c r="U17" s="416">
        <f>Progress!P11</f>
        <v>7350</v>
      </c>
      <c r="V17" s="416">
        <f>Progress!Q11</f>
        <v>7350</v>
      </c>
      <c r="W17" s="427">
        <f t="shared" si="9"/>
        <v>1</v>
      </c>
      <c r="X17" s="428">
        <f t="shared" si="10"/>
        <v>1</v>
      </c>
      <c r="Y17" s="429">
        <f t="shared" si="11"/>
        <v>0</v>
      </c>
      <c r="Z17" s="430">
        <f t="shared" si="6"/>
        <v>1</v>
      </c>
      <c r="AA17"/>
      <c r="AB17"/>
      <c r="AC17"/>
      <c r="AD17"/>
      <c r="AE17"/>
      <c r="AF17"/>
      <c r="AG17"/>
      <c r="AH17" s="260"/>
      <c r="AI17" s="434"/>
      <c r="AJ17" s="435"/>
      <c r="AK17" s="435"/>
      <c r="AL17" s="436"/>
      <c r="AM17"/>
      <c r="AN17"/>
      <c r="AO17"/>
      <c r="AP17"/>
      <c r="AQ17"/>
      <c r="AR17"/>
      <c r="AS17"/>
      <c r="AT17"/>
      <c r="AU17"/>
      <c r="AV17"/>
    </row>
    <row r="18" spans="1:50" s="4" customFormat="1" ht="15.75" customHeight="1" thickBot="1">
      <c r="A18" s="1234" t="str">
        <f>Progress!A12</f>
        <v>Roads &amp; Meduim Voltage</v>
      </c>
      <c r="B18" s="1235"/>
      <c r="C18" s="413">
        <f>Progress!C12</f>
        <v>11810038.74</v>
      </c>
      <c r="D18" s="426">
        <f>Progress!D12</f>
        <v>0.1360880346888963</v>
      </c>
      <c r="E18" s="496">
        <f>Progress!E12</f>
        <v>0</v>
      </c>
      <c r="F18" s="496">
        <f>Progress!F12</f>
        <v>0</v>
      </c>
      <c r="G18" s="496">
        <f>Progress!G12</f>
        <v>11810038.74</v>
      </c>
      <c r="H18" s="496">
        <f>Progress!H12</f>
        <v>11810038.74</v>
      </c>
      <c r="I18" s="496">
        <f>Progress!I12</f>
        <v>8650438.7899999991</v>
      </c>
      <c r="J18" s="427">
        <f t="shared" si="0"/>
        <v>1</v>
      </c>
      <c r="K18" s="427">
        <f t="shared" si="1"/>
        <v>1</v>
      </c>
      <c r="L18" s="428">
        <f t="shared" si="2"/>
        <v>0.73246489536917458</v>
      </c>
      <c r="M18" s="429">
        <f t="shared" si="3"/>
        <v>-0.26753510463082542</v>
      </c>
      <c r="N18" s="430">
        <f t="shared" si="4"/>
        <v>0.73246489536917458</v>
      </c>
      <c r="O18" s="421">
        <f>Progress!L12</f>
        <v>100175</v>
      </c>
      <c r="P18" s="431">
        <f t="shared" si="5"/>
        <v>0.14019091939017236</v>
      </c>
      <c r="Q18" s="415">
        <f>Progress!N12</f>
        <v>0</v>
      </c>
      <c r="R18" s="415">
        <f>Progress!O12</f>
        <v>0</v>
      </c>
      <c r="S18" s="432">
        <f t="shared" si="7"/>
        <v>0</v>
      </c>
      <c r="T18" s="433">
        <f t="shared" si="8"/>
        <v>0</v>
      </c>
      <c r="U18" s="416">
        <f>Progress!P12</f>
        <v>100175</v>
      </c>
      <c r="V18" s="416">
        <f>Progress!Q12</f>
        <v>73591</v>
      </c>
      <c r="W18" s="427">
        <f t="shared" si="9"/>
        <v>1</v>
      </c>
      <c r="X18" s="428">
        <f t="shared" si="10"/>
        <v>0.73462440728724732</v>
      </c>
      <c r="Y18" s="429">
        <f t="shared" si="11"/>
        <v>-0.26537559271275268</v>
      </c>
      <c r="Z18" s="430">
        <f t="shared" si="6"/>
        <v>0.73462440728724732</v>
      </c>
      <c r="AA18"/>
      <c r="AB18"/>
      <c r="AC18"/>
      <c r="AD18"/>
      <c r="AE18"/>
      <c r="AF18"/>
      <c r="AG18"/>
      <c r="AH18" s="260"/>
      <c r="AI18" s="434"/>
      <c r="AJ18" s="435"/>
      <c r="AK18" s="435"/>
      <c r="AL18"/>
      <c r="AM18"/>
      <c r="AN18"/>
      <c r="AO18"/>
      <c r="AP18"/>
      <c r="AQ18"/>
      <c r="AR18"/>
      <c r="AS18"/>
      <c r="AT18"/>
      <c r="AU18"/>
      <c r="AV18"/>
    </row>
    <row r="19" spans="1:50" s="4" customFormat="1" ht="15.75" customHeight="1" thickBot="1">
      <c r="A19" s="1234" t="str">
        <f>Progress!A13</f>
        <v>Deep Infrastructure network</v>
      </c>
      <c r="B19" s="1235"/>
      <c r="C19" s="413">
        <f>Progress!C13</f>
        <v>10009830.199999999</v>
      </c>
      <c r="D19" s="437">
        <f>Progress!D13</f>
        <v>0.11534408561030357</v>
      </c>
      <c r="E19" s="496">
        <f>Progress!E13</f>
        <v>12251.690000001341</v>
      </c>
      <c r="F19" s="496">
        <f>Progress!F13</f>
        <v>3815</v>
      </c>
      <c r="G19" s="496">
        <f>Progress!G13</f>
        <v>9958787.2100000009</v>
      </c>
      <c r="H19" s="496">
        <f>Progress!H13</f>
        <v>9958787.2100000009</v>
      </c>
      <c r="I19" s="496">
        <f>Progress!I13</f>
        <v>9743501</v>
      </c>
      <c r="J19" s="427">
        <f t="shared" si="0"/>
        <v>0.99490071370041833</v>
      </c>
      <c r="K19" s="427">
        <f t="shared" si="1"/>
        <v>0.99490071370041833</v>
      </c>
      <c r="L19" s="428">
        <f t="shared" si="2"/>
        <v>0.97339323498214791</v>
      </c>
      <c r="M19" s="429">
        <f t="shared" si="3"/>
        <v>-2.1507478718270412E-2</v>
      </c>
      <c r="N19" s="430">
        <f t="shared" si="4"/>
        <v>0.97838228637079194</v>
      </c>
      <c r="O19" s="421">
        <f>Progress!L13</f>
        <v>54025</v>
      </c>
      <c r="P19" s="426">
        <f t="shared" si="5"/>
        <v>7.5605833991056276E-2</v>
      </c>
      <c r="Q19" s="415">
        <f>Progress!N13</f>
        <v>0</v>
      </c>
      <c r="R19" s="415">
        <f>Progress!O13</f>
        <v>0</v>
      </c>
      <c r="S19" s="432">
        <f t="shared" si="7"/>
        <v>0</v>
      </c>
      <c r="T19" s="433">
        <f t="shared" si="8"/>
        <v>0</v>
      </c>
      <c r="U19" s="416">
        <f>Progress!P13</f>
        <v>54025</v>
      </c>
      <c r="V19" s="416">
        <f>Progress!Q13</f>
        <v>51820.5</v>
      </c>
      <c r="W19" s="427">
        <f t="shared" si="9"/>
        <v>1</v>
      </c>
      <c r="X19" s="428">
        <f t="shared" si="10"/>
        <v>0.9591948172142527</v>
      </c>
      <c r="Y19" s="429">
        <f t="shared" si="11"/>
        <v>-4.0805182785747296E-2</v>
      </c>
      <c r="Z19" s="430">
        <f t="shared" si="6"/>
        <v>0.9591948172142527</v>
      </c>
      <c r="AA19"/>
      <c r="AB19"/>
      <c r="AC19"/>
      <c r="AD19"/>
      <c r="AE19"/>
      <c r="AF19"/>
      <c r="AG19"/>
      <c r="AH19" s="260"/>
      <c r="AI19" s="434"/>
      <c r="AJ19" s="435"/>
      <c r="AK19" s="435"/>
      <c r="AL19" s="438"/>
      <c r="AM19"/>
      <c r="AN19"/>
      <c r="AO19"/>
      <c r="AP19"/>
      <c r="AQ19"/>
      <c r="AR19"/>
      <c r="AS19"/>
      <c r="AT19"/>
      <c r="AU19"/>
      <c r="AV19"/>
    </row>
    <row r="20" spans="1:50" s="4" customFormat="1" ht="15.75" customHeight="1" thickBot="1">
      <c r="A20" s="1234" t="str">
        <f>Progress!A14</f>
        <v>Shallow infrastructure network</v>
      </c>
      <c r="B20" s="1235"/>
      <c r="C20" s="413">
        <f>Progress!C14</f>
        <v>12539076.300000001</v>
      </c>
      <c r="D20" s="437">
        <f>Progress!D14</f>
        <v>0.14448879364820083</v>
      </c>
      <c r="E20" s="496">
        <f>Progress!E14</f>
        <v>161781.12999999989</v>
      </c>
      <c r="F20" s="496">
        <f>Progress!F14</f>
        <v>64399.970000000671</v>
      </c>
      <c r="G20" s="496">
        <f>Progress!G14</f>
        <v>2810927.82</v>
      </c>
      <c r="H20" s="496">
        <f>Progress!H14</f>
        <v>2810927.82</v>
      </c>
      <c r="I20" s="496">
        <f>Progress!I14</f>
        <v>10354514.4</v>
      </c>
      <c r="J20" s="427">
        <f t="shared" si="0"/>
        <v>0.224173436124637</v>
      </c>
      <c r="K20" s="427">
        <f t="shared" si="1"/>
        <v>0.224173436124637</v>
      </c>
      <c r="L20" s="428">
        <f t="shared" si="2"/>
        <v>0.82577967884285064</v>
      </c>
      <c r="M20" s="429">
        <f t="shared" si="3"/>
        <v>0.60160624271821361</v>
      </c>
      <c r="N20" s="430">
        <f t="shared" si="4"/>
        <v>3.6836642785085818</v>
      </c>
      <c r="O20" s="421">
        <f>Progress!L14</f>
        <v>198577.38</v>
      </c>
      <c r="P20" s="439">
        <f t="shared" si="5"/>
        <v>0.27790112774935488</v>
      </c>
      <c r="Q20" s="415">
        <f>Progress!N14</f>
        <v>4602.07</v>
      </c>
      <c r="R20" s="415">
        <f>Progress!O14</f>
        <v>1606.6900000000023</v>
      </c>
      <c r="S20" s="432">
        <f t="shared" si="7"/>
        <v>2.3175197497318171E-2</v>
      </c>
      <c r="T20" s="433">
        <f t="shared" si="8"/>
        <v>8.0910021070879391E-3</v>
      </c>
      <c r="U20" s="416">
        <f>Progress!P14</f>
        <v>38519.879999999997</v>
      </c>
      <c r="V20" s="416">
        <f>Progress!Q14</f>
        <v>153010.1</v>
      </c>
      <c r="W20" s="427">
        <f t="shared" si="9"/>
        <v>0.19397919340057762</v>
      </c>
      <c r="X20" s="428">
        <f t="shared" si="10"/>
        <v>0.77053136666421929</v>
      </c>
      <c r="Y20" s="429">
        <f t="shared" si="11"/>
        <v>0.57655217326364161</v>
      </c>
      <c r="Z20" s="430">
        <f t="shared" si="6"/>
        <v>3.9722371928469151</v>
      </c>
      <c r="AA20"/>
      <c r="AB20"/>
      <c r="AC20"/>
      <c r="AD20"/>
      <c r="AE20"/>
      <c r="AF20"/>
      <c r="AG20"/>
      <c r="AH20" s="260"/>
      <c r="AI20"/>
      <c r="AJ20" s="434"/>
      <c r="AK20" s="435"/>
      <c r="AL20" s="435"/>
      <c r="AM20" s="438"/>
      <c r="AN20"/>
      <c r="AO20"/>
      <c r="AP20"/>
      <c r="AQ20"/>
      <c r="AR20"/>
      <c r="AS20"/>
      <c r="AT20"/>
      <c r="AU20"/>
      <c r="AV20"/>
      <c r="AW20"/>
    </row>
    <row r="21" spans="1:50" s="4" customFormat="1" ht="15.75" customHeight="1" thickBot="1">
      <c r="A21" s="1234" t="str">
        <f>Progress!A15</f>
        <v>Bridge</v>
      </c>
      <c r="B21" s="1235"/>
      <c r="C21" s="413">
        <f>Progress!C15</f>
        <v>2513306.98</v>
      </c>
      <c r="D21" s="437">
        <f>Progress!D15</f>
        <v>2.8961040264808242E-2</v>
      </c>
      <c r="E21" s="496">
        <f>Progress!E15</f>
        <v>15291.429999999935</v>
      </c>
      <c r="F21" s="496">
        <f>Progress!F15</f>
        <v>0</v>
      </c>
      <c r="G21" s="496">
        <f>Progress!G15</f>
        <v>1320006.8799999999</v>
      </c>
      <c r="H21" s="496">
        <f>Progress!H15</f>
        <v>1320006.8799999999</v>
      </c>
      <c r="I21" s="496">
        <f>Progress!I15</f>
        <v>1830342.88</v>
      </c>
      <c r="J21" s="427">
        <f t="shared" si="0"/>
        <v>0.52520718340582495</v>
      </c>
      <c r="K21" s="427">
        <f t="shared" si="1"/>
        <v>0.52520718340582495</v>
      </c>
      <c r="L21" s="428">
        <f t="shared" si="2"/>
        <v>0.7282607713921202</v>
      </c>
      <c r="M21" s="429">
        <f t="shared" si="3"/>
        <v>0.20305358798629525</v>
      </c>
      <c r="N21" s="430">
        <f t="shared" si="4"/>
        <v>1.3866161667278583</v>
      </c>
      <c r="O21" s="421">
        <f>Progress!L15</f>
        <v>14022.14</v>
      </c>
      <c r="P21" s="439">
        <f t="shared" si="5"/>
        <v>1.9623425988696895E-2</v>
      </c>
      <c r="Q21" s="415">
        <f>Progress!N15</f>
        <v>171.43000000000029</v>
      </c>
      <c r="R21" s="415">
        <f>Progress!O15</f>
        <v>0</v>
      </c>
      <c r="S21" s="432">
        <f t="shared" si="7"/>
        <v>1.2225665982510537E-2</v>
      </c>
      <c r="T21" s="433">
        <f t="shared" si="8"/>
        <v>0</v>
      </c>
      <c r="U21" s="416">
        <f>Progress!P15</f>
        <v>7550</v>
      </c>
      <c r="V21" s="416">
        <f>Progress!Q15</f>
        <v>12207.14</v>
      </c>
      <c r="W21" s="427">
        <f t="shared" si="9"/>
        <v>0.53843421902790878</v>
      </c>
      <c r="X21" s="428">
        <f t="shared" si="10"/>
        <v>0.87056184006150272</v>
      </c>
      <c r="Y21" s="429">
        <f t="shared" si="11"/>
        <v>0.33212762103359394</v>
      </c>
      <c r="Z21" s="430">
        <f t="shared" si="6"/>
        <v>1.6168397350993375</v>
      </c>
      <c r="AA21"/>
      <c r="AB21"/>
      <c r="AC21"/>
      <c r="AD21"/>
      <c r="AE21"/>
      <c r="AF21"/>
      <c r="AG21"/>
      <c r="AH21" s="260"/>
      <c r="AI21"/>
      <c r="AJ21" s="434"/>
      <c r="AK21" s="435"/>
      <c r="AL21" s="435"/>
      <c r="AM21"/>
      <c r="AN21"/>
      <c r="AO21"/>
      <c r="AP21"/>
      <c r="AQ21"/>
      <c r="AR21"/>
      <c r="AS21"/>
      <c r="AT21"/>
      <c r="AU21"/>
      <c r="AV21"/>
      <c r="AW21"/>
    </row>
    <row r="22" spans="1:50" s="4" customFormat="1" ht="15.75" customHeight="1" thickBot="1">
      <c r="A22" s="1234" t="str">
        <f>Progress!A16</f>
        <v>Outside Boundary Area (Tie-in Lines)</v>
      </c>
      <c r="B22" s="1235"/>
      <c r="C22" s="413">
        <f>Progress!C16</f>
        <v>2681726.27</v>
      </c>
      <c r="D22" s="437">
        <f>Progress!D16</f>
        <v>3.0901749409323657E-2</v>
      </c>
      <c r="E22" s="496">
        <f>Progress!E16</f>
        <v>56419.149999999907</v>
      </c>
      <c r="F22" s="496">
        <f>Progress!F16</f>
        <v>0</v>
      </c>
      <c r="G22" s="496">
        <f>Progress!G16</f>
        <v>1339359.49</v>
      </c>
      <c r="H22" s="496">
        <f>Progress!H16</f>
        <v>1339359.49</v>
      </c>
      <c r="I22" s="496">
        <f>Progress!I16</f>
        <v>2663147.17</v>
      </c>
      <c r="J22" s="427">
        <f t="shared" si="0"/>
        <v>0.49943929959712108</v>
      </c>
      <c r="K22" s="427">
        <f t="shared" si="1"/>
        <v>0.49943929959712108</v>
      </c>
      <c r="L22" s="428">
        <f t="shared" si="2"/>
        <v>0.99307196256089181</v>
      </c>
      <c r="M22" s="429">
        <f t="shared" si="3"/>
        <v>0.49363266296377073</v>
      </c>
      <c r="N22" s="430">
        <f t="shared" si="4"/>
        <v>1.988373688978752</v>
      </c>
      <c r="O22" s="421">
        <f>Progress!L16</f>
        <v>19949.2</v>
      </c>
      <c r="P22" s="439">
        <f t="shared" si="5"/>
        <v>2.7918110198137527E-2</v>
      </c>
      <c r="Q22" s="415">
        <f>Progress!N16</f>
        <v>522.21000000000095</v>
      </c>
      <c r="R22" s="415">
        <f>Progress!O16</f>
        <v>0</v>
      </c>
      <c r="S22" s="432">
        <f t="shared" si="7"/>
        <v>2.6176989553465851E-2</v>
      </c>
      <c r="T22" s="433">
        <f t="shared" si="8"/>
        <v>0</v>
      </c>
      <c r="U22" s="416">
        <f>Progress!P16</f>
        <v>9251.7000000000007</v>
      </c>
      <c r="V22" s="416">
        <f>Progress!Q16</f>
        <v>19885.03</v>
      </c>
      <c r="W22" s="427">
        <f t="shared" si="9"/>
        <v>0.46376295791309929</v>
      </c>
      <c r="X22" s="428">
        <f t="shared" si="10"/>
        <v>0.99678332965732952</v>
      </c>
      <c r="Y22" s="429">
        <f t="shared" si="11"/>
        <v>0.53302037174423023</v>
      </c>
      <c r="Z22" s="430">
        <f t="shared" si="6"/>
        <v>2.1493379595101438</v>
      </c>
      <c r="AA22"/>
      <c r="AB22"/>
      <c r="AC22"/>
      <c r="AD22"/>
      <c r="AE22"/>
      <c r="AF22"/>
      <c r="AG22"/>
      <c r="AH22" s="260"/>
      <c r="AI22" s="440"/>
      <c r="AJ22" s="434"/>
      <c r="AK22" s="435"/>
      <c r="AL22" s="435"/>
      <c r="AM22"/>
      <c r="AN22"/>
      <c r="AO22"/>
      <c r="AP22"/>
      <c r="AQ22"/>
      <c r="AR22"/>
      <c r="AS22"/>
      <c r="AT22"/>
      <c r="AU22"/>
      <c r="AV22"/>
      <c r="AW22"/>
    </row>
    <row r="23" spans="1:50" s="4" customFormat="1" ht="15.75" customHeight="1" thickBot="1">
      <c r="A23" s="1234" t="str">
        <f>Progress!A17</f>
        <v>Roads Finishing</v>
      </c>
      <c r="B23" s="1235"/>
      <c r="C23" s="413">
        <f>Progress!C17</f>
        <v>8138565</v>
      </c>
      <c r="D23" s="437">
        <f>Progress!D17</f>
        <v>9.3781344872865116E-2</v>
      </c>
      <c r="E23" s="496">
        <f>Progress!E17</f>
        <v>0</v>
      </c>
      <c r="F23" s="496">
        <f>Progress!F17</f>
        <v>378332.50999999978</v>
      </c>
      <c r="G23" s="496">
        <f>Progress!G17</f>
        <v>0</v>
      </c>
      <c r="H23" s="496">
        <f>Progress!H17</f>
        <v>0</v>
      </c>
      <c r="I23" s="496">
        <f>Progress!I17</f>
        <v>5507911.29</v>
      </c>
      <c r="J23" s="427">
        <f t="shared" ref="J23:J27" si="12">IFERROR(IF(ISBLANK(G23),"",G23/C23),0)</f>
        <v>0</v>
      </c>
      <c r="K23" s="427">
        <f t="shared" ref="K23:K27" si="13">IFERROR(IF(ISBLANK(H23),"",H23/C23),0)</f>
        <v>0</v>
      </c>
      <c r="L23" s="428">
        <f t="shared" ref="L23:L27" si="14">IFERROR(IF(ISBLANK(I23),"",I23/C23),0)</f>
        <v>0.67676688580849331</v>
      </c>
      <c r="M23" s="429">
        <f t="shared" ref="M23:M27" si="15">IFERROR(L23-K23,"")</f>
        <v>0.67676688580849331</v>
      </c>
      <c r="N23" s="430" t="str">
        <f t="shared" ref="N23:N27" si="16">IFERROR(L23/K23,"")</f>
        <v/>
      </c>
      <c r="O23" s="421">
        <f>Progress!L17</f>
        <v>65951.789999999994</v>
      </c>
      <c r="P23" s="439">
        <f t="shared" ref="P23:P27" si="17">IF(ISBLANK(O23),"",O23/$O$28)</f>
        <v>9.2296901178213875E-2</v>
      </c>
      <c r="Q23" s="415">
        <f>Progress!N17</f>
        <v>0</v>
      </c>
      <c r="R23" s="415">
        <f>Progress!O17</f>
        <v>2853.8199999999997</v>
      </c>
      <c r="S23" s="432">
        <f t="shared" ref="S23:S27" si="18">IFERROR(IF(ISBLANK(Q23),"",Q23/O23),0)</f>
        <v>0</v>
      </c>
      <c r="T23" s="433">
        <f t="shared" ref="T23:T27" si="19">IFERROR(IF(ISBLANK(R23),"",R23/O23),0)</f>
        <v>4.3271304690896184E-2</v>
      </c>
      <c r="U23" s="416">
        <f>Progress!P17</f>
        <v>0</v>
      </c>
      <c r="V23" s="416">
        <f>Progress!Q17</f>
        <v>44922.37</v>
      </c>
      <c r="W23" s="427">
        <f t="shared" ref="W23:W27" si="20">IFERROR(IF(ISBLANK(U23),"",U23/O23),0)</f>
        <v>0</v>
      </c>
      <c r="X23" s="428">
        <f t="shared" ref="X23:X27" si="21">IFERROR(IF(ISBLANK(V23),"",V23/O23),0)</f>
        <v>0.68113951114897731</v>
      </c>
      <c r="Y23" s="429">
        <f t="shared" ref="Y23:Y27" si="22">IFERROR(X23-W23,"")</f>
        <v>0.68113951114897731</v>
      </c>
      <c r="Z23" s="430" t="str">
        <f t="shared" ref="Z23:Z27" si="23">IFERROR(X23/W23,"")</f>
        <v/>
      </c>
      <c r="AA23"/>
      <c r="AB23"/>
      <c r="AC23"/>
      <c r="AD23"/>
      <c r="AE23"/>
      <c r="AF23"/>
      <c r="AG23"/>
      <c r="AH23" s="260"/>
      <c r="AI23" s="440"/>
      <c r="AJ23" s="434"/>
      <c r="AK23" s="435"/>
      <c r="AL23" s="435"/>
      <c r="AM23"/>
      <c r="AN23"/>
      <c r="AO23"/>
      <c r="AP23"/>
      <c r="AQ23"/>
      <c r="AR23"/>
      <c r="AS23"/>
      <c r="AT23"/>
      <c r="AU23"/>
      <c r="AV23"/>
      <c r="AW23"/>
    </row>
    <row r="24" spans="1:50" s="4" customFormat="1" ht="15.75" customHeight="1" thickBot="1">
      <c r="A24" s="1234" t="str">
        <f>Progress!A18</f>
        <v>Fence and Gate</v>
      </c>
      <c r="B24" s="1235"/>
      <c r="C24" s="413">
        <f>Progress!C18</f>
        <v>8127691.9000000004</v>
      </c>
      <c r="D24" s="437">
        <f>Progress!D18</f>
        <v>9.3656053259302138E-2</v>
      </c>
      <c r="E24" s="496">
        <f>Progress!E18</f>
        <v>250547.15000000014</v>
      </c>
      <c r="F24" s="496">
        <f>Progress!F18</f>
        <v>3265.7999999998137</v>
      </c>
      <c r="G24" s="496">
        <f>Progress!G18</f>
        <v>2119815.89</v>
      </c>
      <c r="H24" s="496">
        <f>Progress!H18</f>
        <v>2119815.89</v>
      </c>
      <c r="I24" s="496">
        <f>Progress!I18</f>
        <v>5352415.58</v>
      </c>
      <c r="J24" s="427">
        <f t="shared" si="12"/>
        <v>0.26081400674156952</v>
      </c>
      <c r="K24" s="427">
        <f t="shared" si="13"/>
        <v>0.26081400674156952</v>
      </c>
      <c r="L24" s="428">
        <f t="shared" si="14"/>
        <v>0.65854065900308056</v>
      </c>
      <c r="M24" s="429">
        <f t="shared" si="15"/>
        <v>0.39772665226151105</v>
      </c>
      <c r="N24" s="430">
        <f t="shared" si="16"/>
        <v>2.5249436072488352</v>
      </c>
      <c r="O24" s="421">
        <f>Progress!L18</f>
        <v>43715</v>
      </c>
      <c r="P24" s="439">
        <f t="shared" si="17"/>
        <v>6.1177399961481256E-2</v>
      </c>
      <c r="Q24" s="415">
        <f>Progress!N18</f>
        <v>150</v>
      </c>
      <c r="R24" s="415">
        <f>Progress!O18</f>
        <v>90</v>
      </c>
      <c r="S24" s="432">
        <f t="shared" si="18"/>
        <v>3.4313164817568339E-3</v>
      </c>
      <c r="T24" s="433">
        <f t="shared" si="19"/>
        <v>2.0587898890541004E-3</v>
      </c>
      <c r="U24" s="416">
        <f>Progress!P18</f>
        <v>23975</v>
      </c>
      <c r="V24" s="416">
        <f>Progress!Q18</f>
        <v>25427</v>
      </c>
      <c r="W24" s="427">
        <f t="shared" si="20"/>
        <v>0.54843875100080064</v>
      </c>
      <c r="X24" s="428">
        <f t="shared" si="21"/>
        <v>0.5816538945442068</v>
      </c>
      <c r="Y24" s="429">
        <f t="shared" si="22"/>
        <v>3.3215143543406156E-2</v>
      </c>
      <c r="Z24" s="430">
        <f t="shared" si="23"/>
        <v>1.0605630865484881</v>
      </c>
      <c r="AA24"/>
      <c r="AB24"/>
      <c r="AC24"/>
      <c r="AD24"/>
      <c r="AE24"/>
      <c r="AF24"/>
      <c r="AG24"/>
      <c r="AH24" s="260"/>
      <c r="AI24" s="440"/>
      <c r="AJ24" s="434"/>
      <c r="AK24" s="435"/>
      <c r="AL24" s="435"/>
      <c r="AM24"/>
      <c r="AN24"/>
      <c r="AO24"/>
      <c r="AP24"/>
      <c r="AQ24"/>
      <c r="AR24"/>
      <c r="AS24"/>
      <c r="AT24"/>
      <c r="AU24"/>
      <c r="AV24"/>
      <c r="AW24"/>
    </row>
    <row r="25" spans="1:50" s="4" customFormat="1" ht="15.75" customHeight="1" thickBot="1">
      <c r="A25" s="1234" t="str">
        <f>Progress!A19</f>
        <v>Roundabout &amp; Landscape</v>
      </c>
      <c r="B25" s="1235"/>
      <c r="C25" s="413">
        <f>Progress!C19</f>
        <v>2047352.9</v>
      </c>
      <c r="D25" s="437">
        <f>Progress!D19</f>
        <v>2.3591813592612521E-2</v>
      </c>
      <c r="E25" s="496">
        <f>Progress!E19</f>
        <v>0</v>
      </c>
      <c r="F25" s="496">
        <f>Progress!F19</f>
        <v>0</v>
      </c>
      <c r="G25" s="496">
        <f>Progress!G19</f>
        <v>0</v>
      </c>
      <c r="H25" s="496">
        <f>Progress!H19</f>
        <v>0</v>
      </c>
      <c r="I25" s="496">
        <f>Progress!I19</f>
        <v>0</v>
      </c>
      <c r="J25" s="427">
        <f t="shared" si="12"/>
        <v>0</v>
      </c>
      <c r="K25" s="427">
        <f t="shared" si="13"/>
        <v>0</v>
      </c>
      <c r="L25" s="428">
        <f t="shared" si="14"/>
        <v>0</v>
      </c>
      <c r="M25" s="429">
        <f t="shared" si="15"/>
        <v>0</v>
      </c>
      <c r="N25" s="430" t="str">
        <f t="shared" si="16"/>
        <v/>
      </c>
      <c r="O25" s="421">
        <f>Progress!L19</f>
        <v>41502.94</v>
      </c>
      <c r="P25" s="439">
        <f t="shared" si="17"/>
        <v>5.808171016715908E-2</v>
      </c>
      <c r="Q25" s="415">
        <f>Progress!N19</f>
        <v>0</v>
      </c>
      <c r="R25" s="415">
        <f>Progress!O19</f>
        <v>0</v>
      </c>
      <c r="S25" s="432">
        <f t="shared" si="18"/>
        <v>0</v>
      </c>
      <c r="T25" s="433">
        <f t="shared" si="19"/>
        <v>0</v>
      </c>
      <c r="U25" s="416">
        <f>Progress!P19</f>
        <v>0</v>
      </c>
      <c r="V25" s="416">
        <f>Progress!Q19</f>
        <v>0</v>
      </c>
      <c r="W25" s="427">
        <f t="shared" si="20"/>
        <v>0</v>
      </c>
      <c r="X25" s="428">
        <f t="shared" si="21"/>
        <v>0</v>
      </c>
      <c r="Y25" s="429">
        <f t="shared" si="22"/>
        <v>0</v>
      </c>
      <c r="Z25" s="430" t="str">
        <f t="shared" si="23"/>
        <v/>
      </c>
      <c r="AA25"/>
      <c r="AB25"/>
      <c r="AC25"/>
      <c r="AD25"/>
      <c r="AE25"/>
      <c r="AF25"/>
      <c r="AG25"/>
      <c r="AH25" s="260"/>
      <c r="AI25" s="440"/>
      <c r="AJ25" s="434"/>
      <c r="AK25" s="435"/>
      <c r="AL25" s="435"/>
      <c r="AM25"/>
      <c r="AN25"/>
      <c r="AO25"/>
      <c r="AP25"/>
      <c r="AQ25"/>
      <c r="AR25"/>
      <c r="AS25"/>
      <c r="AT25"/>
      <c r="AU25"/>
      <c r="AV25"/>
      <c r="AW25"/>
    </row>
    <row r="26" spans="1:50" s="4" customFormat="1" ht="15.75" customHeight="1" thickBot="1">
      <c r="A26" s="1234" t="str">
        <f>Progress!A20</f>
        <v>Testing &amp; Commissioning</v>
      </c>
      <c r="B26" s="1235"/>
      <c r="C26" s="413">
        <f>Progress!C20</f>
        <v>8677691.1999999993</v>
      </c>
      <c r="D26" s="437">
        <f>Progress!D20</f>
        <v>9.9993739821138822E-2</v>
      </c>
      <c r="E26" s="496">
        <f>Progress!E20</f>
        <v>0</v>
      </c>
      <c r="F26" s="496">
        <f>Progress!F20</f>
        <v>60249</v>
      </c>
      <c r="G26" s="496">
        <f>Progress!G20</f>
        <v>0</v>
      </c>
      <c r="H26" s="496">
        <f>Progress!H20</f>
        <v>0</v>
      </c>
      <c r="I26" s="496">
        <f>Progress!I20</f>
        <v>5426563.3099999996</v>
      </c>
      <c r="J26" s="427">
        <f t="shared" si="12"/>
        <v>0</v>
      </c>
      <c r="K26" s="427">
        <f t="shared" si="13"/>
        <v>0</v>
      </c>
      <c r="L26" s="428">
        <f t="shared" si="14"/>
        <v>0.62534644122851479</v>
      </c>
      <c r="M26" s="429">
        <f t="shared" si="15"/>
        <v>0.62534644122851479</v>
      </c>
      <c r="N26" s="430" t="str">
        <f t="shared" si="16"/>
        <v/>
      </c>
      <c r="O26" s="421">
        <f>Progress!L20</f>
        <v>20050</v>
      </c>
      <c r="P26" s="439">
        <f t="shared" si="17"/>
        <v>2.8059175780114361E-2</v>
      </c>
      <c r="Q26" s="415">
        <f>Progress!N20</f>
        <v>0</v>
      </c>
      <c r="R26" s="415">
        <f>Progress!O20</f>
        <v>235.5</v>
      </c>
      <c r="S26" s="432">
        <f t="shared" si="18"/>
        <v>0</v>
      </c>
      <c r="T26" s="433">
        <f t="shared" si="19"/>
        <v>1.1745635910224438E-2</v>
      </c>
      <c r="U26" s="416">
        <f>Progress!P20</f>
        <v>0</v>
      </c>
      <c r="V26" s="416">
        <f>Progress!Q20</f>
        <v>10646.5</v>
      </c>
      <c r="W26" s="427">
        <f t="shared" si="20"/>
        <v>0</v>
      </c>
      <c r="X26" s="428">
        <f t="shared" si="21"/>
        <v>0.530997506234414</v>
      </c>
      <c r="Y26" s="429">
        <f t="shared" si="22"/>
        <v>0.530997506234414</v>
      </c>
      <c r="Z26" s="430" t="str">
        <f t="shared" si="23"/>
        <v/>
      </c>
      <c r="AA26"/>
      <c r="AB26"/>
      <c r="AC26"/>
      <c r="AD26"/>
      <c r="AE26"/>
      <c r="AF26"/>
      <c r="AG26"/>
      <c r="AH26" s="260"/>
      <c r="AI26" s="440"/>
      <c r="AJ26" s="434"/>
      <c r="AK26" s="435"/>
      <c r="AL26" s="435"/>
      <c r="AM26"/>
      <c r="AN26"/>
      <c r="AO26"/>
      <c r="AP26"/>
      <c r="AQ26"/>
      <c r="AR26"/>
      <c r="AS26"/>
      <c r="AT26"/>
      <c r="AU26"/>
      <c r="AV26"/>
      <c r="AW26"/>
    </row>
    <row r="27" spans="1:50" s="4" customFormat="1" ht="15.75" customHeight="1">
      <c r="A27" s="1234" t="str">
        <f>Progress!A21</f>
        <v>Project Close-out</v>
      </c>
      <c r="B27" s="1235"/>
      <c r="C27" s="413">
        <f>Progress!C21</f>
        <v>0</v>
      </c>
      <c r="D27" s="437">
        <f>Progress!D21</f>
        <v>0</v>
      </c>
      <c r="E27" s="496">
        <f>Progress!E21</f>
        <v>0</v>
      </c>
      <c r="F27" s="496">
        <f>Progress!F21</f>
        <v>0</v>
      </c>
      <c r="G27" s="496">
        <f>Progress!G21</f>
        <v>0</v>
      </c>
      <c r="H27" s="496">
        <f>Progress!H21</f>
        <v>0</v>
      </c>
      <c r="I27" s="496">
        <f>Progress!I21</f>
        <v>0</v>
      </c>
      <c r="J27" s="427">
        <f t="shared" si="12"/>
        <v>0</v>
      </c>
      <c r="K27" s="427">
        <f t="shared" si="13"/>
        <v>0</v>
      </c>
      <c r="L27" s="428">
        <f t="shared" si="14"/>
        <v>0</v>
      </c>
      <c r="M27" s="429">
        <f t="shared" si="15"/>
        <v>0</v>
      </c>
      <c r="N27" s="430" t="str">
        <f t="shared" si="16"/>
        <v/>
      </c>
      <c r="O27" s="421">
        <f>Progress!L21</f>
        <v>13364</v>
      </c>
      <c r="P27" s="439">
        <f t="shared" si="17"/>
        <v>1.8702385293039817E-2</v>
      </c>
      <c r="Q27" s="415">
        <f>Progress!N21</f>
        <v>0</v>
      </c>
      <c r="R27" s="415">
        <f>Progress!O21</f>
        <v>0</v>
      </c>
      <c r="S27" s="432">
        <f t="shared" si="18"/>
        <v>0</v>
      </c>
      <c r="T27" s="433">
        <f t="shared" si="19"/>
        <v>0</v>
      </c>
      <c r="U27" s="416">
        <f>Progress!P21</f>
        <v>0</v>
      </c>
      <c r="V27" s="416">
        <f>Progress!Q21</f>
        <v>0</v>
      </c>
      <c r="W27" s="427">
        <f t="shared" si="20"/>
        <v>0</v>
      </c>
      <c r="X27" s="428">
        <f t="shared" si="21"/>
        <v>0</v>
      </c>
      <c r="Y27" s="429">
        <f t="shared" si="22"/>
        <v>0</v>
      </c>
      <c r="Z27" s="430" t="str">
        <f t="shared" si="23"/>
        <v/>
      </c>
      <c r="AA27"/>
      <c r="AB27"/>
      <c r="AC27"/>
      <c r="AD27"/>
      <c r="AE27"/>
      <c r="AF27"/>
      <c r="AG27"/>
      <c r="AH27" s="260"/>
      <c r="AI27" s="440"/>
      <c r="AJ27" s="434"/>
      <c r="AK27" s="435"/>
      <c r="AL27" s="435"/>
      <c r="AM27"/>
      <c r="AN27"/>
      <c r="AO27"/>
      <c r="AP27"/>
      <c r="AQ27"/>
      <c r="AR27"/>
      <c r="AS27"/>
      <c r="AT27"/>
      <c r="AU27"/>
      <c r="AV27"/>
      <c r="AW27"/>
    </row>
    <row r="28" spans="1:50" s="458" customFormat="1" ht="19.95" customHeight="1" thickBot="1">
      <c r="A28" s="169"/>
      <c r="B28" s="130" t="s">
        <v>5</v>
      </c>
      <c r="C28" s="131">
        <f>Progress!C25</f>
        <v>86782344.730000019</v>
      </c>
      <c r="D28" s="441">
        <f>Progress!D25</f>
        <v>0.99999999999999989</v>
      </c>
      <c r="E28" s="442">
        <f>SUM(E12:E22)</f>
        <v>1122189.090000004</v>
      </c>
      <c r="F28" s="443">
        <f>SUM(F12:F22)</f>
        <v>571022.05000000168</v>
      </c>
      <c r="G28" s="131">
        <f>Progress!G25</f>
        <v>45732412.270000003</v>
      </c>
      <c r="H28" s="444">
        <f>Progress!H25</f>
        <v>45732412.270000003</v>
      </c>
      <c r="I28" s="443">
        <f>Progress!I25</f>
        <v>67917357.659999996</v>
      </c>
      <c r="J28" s="445">
        <f t="shared" si="0"/>
        <v>0.52697829739774993</v>
      </c>
      <c r="K28" s="445">
        <f t="shared" si="1"/>
        <v>0.52697829739774993</v>
      </c>
      <c r="L28" s="446">
        <f>I28/C28</f>
        <v>0.78261722325326233</v>
      </c>
      <c r="M28" s="447">
        <f>+L28-K28</f>
        <v>0.2556389258555124</v>
      </c>
      <c r="N28" s="448">
        <f>L28/K28</f>
        <v>1.4851033280077615</v>
      </c>
      <c r="O28" s="449">
        <f>Progress!L25</f>
        <v>714561.26</v>
      </c>
      <c r="P28" s="450">
        <f>Progress!M25</f>
        <v>1</v>
      </c>
      <c r="Q28" s="442">
        <f>Progress!N25</f>
        <v>5445.7100000000009</v>
      </c>
      <c r="R28" s="451">
        <f>Progress!O25</f>
        <v>4786.010000000002</v>
      </c>
      <c r="S28" s="452">
        <f t="shared" si="7"/>
        <v>7.621054071697087E-3</v>
      </c>
      <c r="T28" s="453">
        <f t="shared" si="8"/>
        <v>6.6978302182236996E-3</v>
      </c>
      <c r="U28" s="454">
        <f>Progress!P25</f>
        <v>330155.09999999998</v>
      </c>
      <c r="V28" s="455">
        <f>Progress!Q25</f>
        <v>516951.33000000007</v>
      </c>
      <c r="W28" s="445">
        <f>IFERROR(IF(ISBLANK(U28),"",U28/O28),0)</f>
        <v>0.4620389020249992</v>
      </c>
      <c r="X28" s="446">
        <f t="shared" si="10"/>
        <v>0.72345277996179091</v>
      </c>
      <c r="Y28" s="447">
        <f>+X28-W28</f>
        <v>0.26141387793679172</v>
      </c>
      <c r="Z28" s="448">
        <f>X28/W28</f>
        <v>1.5657832636842506</v>
      </c>
      <c r="AA28" s="456"/>
      <c r="AB28" s="456"/>
      <c r="AC28" s="456"/>
      <c r="AD28" s="456"/>
      <c r="AE28" s="456"/>
      <c r="AF28" s="456"/>
      <c r="AG28" s="456"/>
      <c r="AH28" s="457"/>
      <c r="AI28" s="456"/>
      <c r="AM28" s="456"/>
      <c r="AN28" s="456"/>
      <c r="AO28" s="456"/>
      <c r="AP28" s="456"/>
      <c r="AQ28" s="456"/>
      <c r="AR28" s="456"/>
      <c r="AS28" s="456"/>
      <c r="AT28" s="456"/>
      <c r="AU28" s="456"/>
      <c r="AV28" s="456"/>
      <c r="AW28" s="456"/>
    </row>
    <row r="29" spans="1:50" ht="24" customHeight="1" thickTop="1" thickBot="1">
      <c r="A29" s="459"/>
      <c r="G29" s="460"/>
      <c r="H29" s="461"/>
      <c r="I29" s="461"/>
      <c r="J29" s="461"/>
      <c r="K29" s="461"/>
      <c r="L29" s="461"/>
      <c r="M29" s="461"/>
      <c r="N29" s="462"/>
      <c r="Z29"/>
      <c r="AA29" s="239" t="s">
        <v>197</v>
      </c>
      <c r="AB29" s="240"/>
      <c r="AC29" s="240"/>
      <c r="AD29" s="241"/>
      <c r="AE29" s="240"/>
      <c r="AF29" s="240"/>
      <c r="AG29" s="240"/>
      <c r="AH29" s="242"/>
      <c r="AJ29" s="405"/>
      <c r="AN29" s="405"/>
      <c r="AO29" s="405"/>
      <c r="AP29" s="405"/>
      <c r="AQ29" s="405"/>
      <c r="AR29" s="405"/>
      <c r="AS29" s="405"/>
      <c r="AT29" s="405"/>
      <c r="AU29" s="405"/>
      <c r="AV29" s="405"/>
      <c r="AW29" s="405"/>
      <c r="AX29" s="405"/>
    </row>
    <row r="30" spans="1:50" ht="30" customHeight="1">
      <c r="A30" s="459"/>
      <c r="Z30"/>
      <c r="AA30" s="243" t="s">
        <v>167</v>
      </c>
      <c r="AB30" s="1503" t="s">
        <v>170</v>
      </c>
      <c r="AC30" s="1504"/>
      <c r="AD30" s="244" t="s">
        <v>171</v>
      </c>
      <c r="AE30" s="244" t="s">
        <v>353</v>
      </c>
      <c r="AF30" s="244" t="s">
        <v>172</v>
      </c>
      <c r="AG30" s="244" t="s">
        <v>75</v>
      </c>
      <c r="AH30" s="245" t="s">
        <v>168</v>
      </c>
      <c r="AJ30" s="405"/>
      <c r="AN30" s="405"/>
      <c r="AO30" s="405"/>
      <c r="AP30" s="405"/>
      <c r="AQ30" s="405"/>
      <c r="AR30" s="405"/>
      <c r="AS30" s="405"/>
      <c r="AT30" s="405"/>
      <c r="AU30" s="405"/>
      <c r="AV30" s="405"/>
      <c r="AW30" s="405"/>
      <c r="AX30" s="405"/>
    </row>
    <row r="31" spans="1:50" ht="27" customHeight="1">
      <c r="A31" s="459"/>
      <c r="Z31"/>
      <c r="AA31" s="645">
        <f>+Milestones!A4</f>
        <v>1</v>
      </c>
      <c r="AB31" s="1505" t="str">
        <f>+Milestones!B4</f>
        <v>Project Finish</v>
      </c>
      <c r="AC31" s="1505"/>
      <c r="AD31" s="646">
        <f>+Milestones!D4</f>
        <v>46879</v>
      </c>
      <c r="AE31" s="646">
        <f>+Milestones!E4</f>
        <v>46886</v>
      </c>
      <c r="AF31" s="647">
        <f>+Milestones!E4</f>
        <v>46886</v>
      </c>
      <c r="AG31" s="646" t="str">
        <f>+Milestones!F4</f>
        <v>F</v>
      </c>
      <c r="AH31" s="648">
        <f>+Milestones!G4</f>
        <v>-7</v>
      </c>
      <c r="AN31" s="405"/>
      <c r="AO31" s="405"/>
      <c r="AP31" s="405"/>
      <c r="AQ31" s="405"/>
      <c r="AR31" s="405"/>
      <c r="AS31" s="405"/>
      <c r="AT31" s="405"/>
      <c r="AU31" s="405"/>
      <c r="AV31" s="405"/>
      <c r="AW31" s="405"/>
      <c r="AX31" s="405"/>
    </row>
    <row r="32" spans="1:50" ht="27" customHeight="1">
      <c r="A32" s="459"/>
      <c r="Z32" t="e">
        <f>+Milestones!#REF!</f>
        <v>#REF!</v>
      </c>
      <c r="AA32" s="649">
        <f>+Milestones!A5</f>
        <v>2</v>
      </c>
      <c r="AB32" s="1311" t="str">
        <f>+Milestones!B5</f>
        <v>Project Start</v>
      </c>
      <c r="AC32" s="1311"/>
      <c r="AD32" s="643">
        <f>+Milestones!D5</f>
        <v>45980</v>
      </c>
      <c r="AE32" s="643">
        <f>+Milestones!E5</f>
        <v>45980</v>
      </c>
      <c r="AF32" s="644">
        <f>+Milestones!E5</f>
        <v>45980</v>
      </c>
      <c r="AG32" s="646" t="str">
        <f>+Milestones!F5</f>
        <v>A</v>
      </c>
      <c r="AH32" s="648">
        <f>+Milestones!G5</f>
        <v>0</v>
      </c>
      <c r="AN32" s="405"/>
      <c r="AO32" s="405"/>
      <c r="AP32" s="405"/>
      <c r="AQ32" s="405"/>
      <c r="AR32" s="405"/>
      <c r="AS32" s="405"/>
      <c r="AT32" s="405"/>
      <c r="AU32" s="405"/>
      <c r="AV32" s="405"/>
      <c r="AW32" s="405"/>
      <c r="AX32" s="405"/>
    </row>
    <row r="33" spans="1:50" ht="27" customHeight="1">
      <c r="A33" s="459"/>
      <c r="Z33" t="e">
        <f>+Milestones!#REF!</f>
        <v>#REF!</v>
      </c>
      <c r="AA33" s="649">
        <f>+Milestones!A6</f>
        <v>3</v>
      </c>
      <c r="AB33" s="1311" t="str">
        <f>+Milestones!B6</f>
        <v>Finish Mobilization</v>
      </c>
      <c r="AC33" s="1311"/>
      <c r="AD33" s="643">
        <f>+Milestones!D6</f>
        <v>46085</v>
      </c>
      <c r="AE33" s="643">
        <f>+Milestones!E6</f>
        <v>46085</v>
      </c>
      <c r="AF33" s="644">
        <f>+Milestones!E6</f>
        <v>46085</v>
      </c>
      <c r="AG33" s="646" t="str">
        <f>+Milestones!F6</f>
        <v>A</v>
      </c>
      <c r="AH33" s="648">
        <f>+Milestones!G6</f>
        <v>0</v>
      </c>
      <c r="AN33" s="405"/>
      <c r="AO33" s="405"/>
      <c r="AP33" s="405"/>
      <c r="AQ33" s="405"/>
      <c r="AR33" s="405"/>
      <c r="AS33" s="405"/>
      <c r="AT33" s="405"/>
      <c r="AU33" s="405"/>
      <c r="AV33" s="405"/>
      <c r="AW33" s="405"/>
      <c r="AX33" s="405"/>
    </row>
    <row r="34" spans="1:50" ht="27" customHeight="1">
      <c r="A34" s="459"/>
      <c r="Z34" t="e">
        <f>+Milestones!#REF!</f>
        <v>#REF!</v>
      </c>
      <c r="AA34" s="649">
        <f>+Milestones!A7</f>
        <v>4</v>
      </c>
      <c r="AB34" s="1311" t="str">
        <f>+Milestones!B7</f>
        <v>Finish Baseline Time Schedule</v>
      </c>
      <c r="AC34" s="1311"/>
      <c r="AD34" s="643">
        <f>+Milestones!D7</f>
        <v>46009</v>
      </c>
      <c r="AE34" s="643">
        <f>+Milestones!E7</f>
        <v>46009</v>
      </c>
      <c r="AF34" s="644">
        <f>+Milestones!E7</f>
        <v>46009</v>
      </c>
      <c r="AG34" s="646" t="str">
        <f>+Milestones!F7</f>
        <v>A</v>
      </c>
      <c r="AH34" s="648">
        <f>+Milestones!G7</f>
        <v>0</v>
      </c>
      <c r="AN34" s="405"/>
      <c r="AO34" s="405"/>
      <c r="AP34" s="405"/>
      <c r="AQ34" s="405"/>
      <c r="AR34" s="405"/>
      <c r="AS34" s="405"/>
      <c r="AT34" s="405"/>
      <c r="AU34" s="405"/>
      <c r="AV34" s="405"/>
      <c r="AW34" s="405"/>
      <c r="AX34" s="405"/>
    </row>
    <row r="35" spans="1:50" ht="27" customHeight="1">
      <c r="A35" s="459"/>
      <c r="Z35" t="e">
        <f>+Milestones!#REF!</f>
        <v>#REF!</v>
      </c>
      <c r="AA35" s="649">
        <f>+Milestones!A8</f>
        <v>5</v>
      </c>
      <c r="AB35" s="1311" t="str">
        <f>+Milestones!B8</f>
        <v>Finish Submission and Approval for Shop Drawings, Method of Statement, Prequalification and Materials</v>
      </c>
      <c r="AC35" s="1311"/>
      <c r="AD35" s="643">
        <f>+Milestones!D8</f>
        <v>46319</v>
      </c>
      <c r="AE35" s="643">
        <f>+Milestones!E8</f>
        <v>46326</v>
      </c>
      <c r="AF35" s="644">
        <f>+Milestones!E8</f>
        <v>46326</v>
      </c>
      <c r="AG35" s="646" t="str">
        <f>+Milestones!F8</f>
        <v>F</v>
      </c>
      <c r="AH35" s="648">
        <f>+Milestones!G8</f>
        <v>-7</v>
      </c>
      <c r="AK35" s="405"/>
      <c r="AL35" s="405"/>
      <c r="AM35" s="405"/>
      <c r="AN35" s="405"/>
      <c r="AO35" s="405"/>
      <c r="AP35" s="405"/>
      <c r="AQ35" s="405"/>
      <c r="AR35" s="405"/>
      <c r="AS35" s="405"/>
      <c r="AT35" s="405"/>
      <c r="AU35" s="405"/>
      <c r="AV35" s="405"/>
      <c r="AW35" s="405"/>
      <c r="AX35" s="405"/>
    </row>
    <row r="36" spans="1:50" ht="27" customHeight="1">
      <c r="A36" s="459"/>
      <c r="Z36" t="e">
        <f>+Milestones!#REF!</f>
        <v>#REF!</v>
      </c>
      <c r="AA36" s="649">
        <f>+Milestones!A9</f>
        <v>6</v>
      </c>
      <c r="AB36" s="1311" t="str">
        <f>+Milestones!B9</f>
        <v>Finish PO for Short Lead Item &amp; Long Lead Item</v>
      </c>
      <c r="AC36" s="1311"/>
      <c r="AD36" s="643">
        <f>+Milestones!D9</f>
        <v>46313</v>
      </c>
      <c r="AE36" s="643">
        <f>+Milestones!E9</f>
        <v>46320</v>
      </c>
      <c r="AF36" s="644">
        <f>+Milestones!E9</f>
        <v>46320</v>
      </c>
      <c r="AG36" s="646" t="str">
        <f>+Milestones!F9</f>
        <v>F</v>
      </c>
      <c r="AH36" s="648">
        <f>+Milestones!G9</f>
        <v>-7</v>
      </c>
      <c r="AK36" s="405"/>
      <c r="AL36" s="405"/>
      <c r="AM36" s="405"/>
      <c r="AN36" s="405"/>
      <c r="AO36" s="405"/>
      <c r="AP36" s="405"/>
      <c r="AQ36" s="405"/>
      <c r="AR36" s="405"/>
      <c r="AS36" s="405"/>
      <c r="AT36" s="405"/>
      <c r="AU36" s="405"/>
      <c r="AV36" s="405"/>
      <c r="AW36" s="405"/>
      <c r="AX36" s="405"/>
    </row>
    <row r="37" spans="1:50" ht="27" customHeight="1">
      <c r="A37" s="459"/>
      <c r="G37" s="283">
        <v>20000000</v>
      </c>
      <c r="Z37" t="e">
        <f>+Milestones!#REF!</f>
        <v>#REF!</v>
      </c>
      <c r="AA37" s="649">
        <f>+Milestones!A10</f>
        <v>7</v>
      </c>
      <c r="AB37" s="1311" t="str">
        <f>+Milestones!B10</f>
        <v>Completion of Roads &amp; Meduim Voltage</v>
      </c>
      <c r="AC37" s="1311"/>
      <c r="AD37" s="643">
        <f>+Milestones!D10</f>
        <v>46391</v>
      </c>
      <c r="AE37" s="643">
        <f>+Milestones!E10</f>
        <v>46398</v>
      </c>
      <c r="AF37" s="644">
        <f>+Milestones!E10</f>
        <v>46398</v>
      </c>
      <c r="AG37" s="646" t="str">
        <f>+Milestones!F10</f>
        <v>F</v>
      </c>
      <c r="AH37" s="648">
        <f>+Milestones!G10</f>
        <v>-7</v>
      </c>
      <c r="AK37" s="405"/>
      <c r="AL37" s="405"/>
      <c r="AM37" s="405"/>
      <c r="AN37" s="405"/>
      <c r="AO37" s="405"/>
      <c r="AP37" s="405"/>
      <c r="AQ37" s="405"/>
      <c r="AR37" s="405"/>
      <c r="AS37" s="405"/>
      <c r="AT37" s="405"/>
      <c r="AU37" s="405"/>
      <c r="AV37" s="405"/>
      <c r="AW37" s="405"/>
      <c r="AX37" s="405"/>
    </row>
    <row r="38" spans="1:50" ht="27" customHeight="1">
      <c r="A38" s="459"/>
      <c r="Z38"/>
      <c r="AA38" s="649">
        <f>+Milestones!A11</f>
        <v>8</v>
      </c>
      <c r="AB38" s="1311" t="str">
        <f>+Milestones!B11</f>
        <v>Completion of Deep infrastructure network</v>
      </c>
      <c r="AC38" s="1311"/>
      <c r="AD38" s="643">
        <f>+Milestones!D11</f>
        <v>46543</v>
      </c>
      <c r="AE38" s="643">
        <f>+Milestones!E11</f>
        <v>46550</v>
      </c>
      <c r="AF38" s="644">
        <f>+Milestones!E11</f>
        <v>46550</v>
      </c>
      <c r="AG38" s="646" t="str">
        <f>+Milestones!F11</f>
        <v>F</v>
      </c>
      <c r="AH38" s="648">
        <f>+Milestones!G11</f>
        <v>-7</v>
      </c>
      <c r="AK38" s="405"/>
      <c r="AL38" s="405"/>
      <c r="AM38" s="405"/>
      <c r="AN38" s="405"/>
      <c r="AO38" s="405"/>
      <c r="AP38" s="405"/>
      <c r="AQ38" s="405"/>
      <c r="AR38" s="405"/>
      <c r="AS38" s="405"/>
      <c r="AT38" s="405"/>
      <c r="AU38" s="405"/>
      <c r="AV38" s="405"/>
      <c r="AW38" s="405"/>
      <c r="AX38" s="405"/>
    </row>
    <row r="39" spans="1:50" ht="27" customHeight="1">
      <c r="A39" s="459"/>
      <c r="Z39"/>
      <c r="AA39" s="649">
        <f>+Milestones!A12</f>
        <v>9</v>
      </c>
      <c r="AB39" s="1311" t="str">
        <f>+Milestones!B12</f>
        <v>Completion of Shallow infrastructure network</v>
      </c>
      <c r="AC39" s="1311"/>
      <c r="AD39" s="643">
        <f>+Milestones!D12</f>
        <v>46648</v>
      </c>
      <c r="AE39" s="643">
        <f>+Milestones!E12</f>
        <v>46656</v>
      </c>
      <c r="AF39" s="644">
        <f>+Milestones!E12</f>
        <v>46656</v>
      </c>
      <c r="AG39" s="646" t="str">
        <f>+Milestones!F12</f>
        <v>F</v>
      </c>
      <c r="AH39" s="648">
        <f>+Milestones!G12</f>
        <v>-8</v>
      </c>
      <c r="AK39" s="405"/>
      <c r="AL39" s="405"/>
      <c r="AM39" s="405"/>
      <c r="AN39" s="405"/>
      <c r="AO39" s="405"/>
      <c r="AP39" s="405"/>
      <c r="AQ39" s="405"/>
      <c r="AR39" s="405"/>
      <c r="AS39" s="405"/>
      <c r="AT39" s="405"/>
      <c r="AU39" s="405"/>
      <c r="AV39" s="405"/>
      <c r="AW39" s="405"/>
      <c r="AX39" s="405"/>
    </row>
    <row r="40" spans="1:50" ht="27" customHeight="1">
      <c r="A40" s="459"/>
      <c r="Z40" t="e">
        <f>+Milestones!#REF!</f>
        <v>#REF!</v>
      </c>
      <c r="AA40" s="649">
        <f>+Milestones!A13</f>
        <v>10</v>
      </c>
      <c r="AB40" s="1311" t="str">
        <f>+Milestones!B13</f>
        <v>Completion all Works</v>
      </c>
      <c r="AC40" s="1311"/>
      <c r="AD40" s="643">
        <f>+Milestones!D13</f>
        <v>46879</v>
      </c>
      <c r="AE40" s="643">
        <f>+Milestones!E13</f>
        <v>46886</v>
      </c>
      <c r="AF40" s="644">
        <f>+Milestones!E13</f>
        <v>46886</v>
      </c>
      <c r="AG40" s="646" t="str">
        <f>+Milestones!F13</f>
        <v>F</v>
      </c>
      <c r="AH40" s="648">
        <f>+Milestones!G13</f>
        <v>-7</v>
      </c>
      <c r="AN40" s="405"/>
      <c r="AO40" s="405"/>
      <c r="AP40" s="405"/>
      <c r="AQ40" s="405"/>
      <c r="AR40" s="405"/>
      <c r="AS40" s="405"/>
      <c r="AT40" s="405"/>
      <c r="AU40" s="405"/>
      <c r="AV40" s="405"/>
      <c r="AW40" s="405"/>
      <c r="AX40" s="405"/>
    </row>
    <row r="41" spans="1:50" ht="27" customHeight="1">
      <c r="A41" s="459"/>
      <c r="Z41" t="e">
        <f>+Milestones!#REF!</f>
        <v>#REF!</v>
      </c>
      <c r="AA41" s="649"/>
      <c r="AB41" s="1311"/>
      <c r="AC41" s="1311"/>
      <c r="AD41" s="643"/>
      <c r="AE41" s="643"/>
      <c r="AF41" s="644"/>
      <c r="AG41" s="646"/>
      <c r="AH41" s="648"/>
      <c r="AN41" s="405"/>
      <c r="AO41" s="405"/>
      <c r="AP41" s="405"/>
      <c r="AQ41" s="405"/>
      <c r="AR41" s="405"/>
      <c r="AS41" s="405"/>
      <c r="AT41" s="405"/>
      <c r="AU41" s="405"/>
      <c r="AV41" s="405"/>
      <c r="AW41" s="405"/>
      <c r="AX41" s="405"/>
    </row>
    <row r="42" spans="1:50" ht="27" customHeight="1">
      <c r="A42" s="459"/>
      <c r="Z42" t="e">
        <f>+Milestones!#REF!</f>
        <v>#REF!</v>
      </c>
      <c r="AA42" s="649"/>
      <c r="AB42" s="1311"/>
      <c r="AC42" s="1311"/>
      <c r="AD42" s="643"/>
      <c r="AE42" s="643"/>
      <c r="AF42" s="644"/>
      <c r="AG42" s="646"/>
      <c r="AH42" s="648"/>
      <c r="AN42" s="405"/>
      <c r="AO42" s="405"/>
      <c r="AP42" s="405"/>
      <c r="AQ42" s="405"/>
      <c r="AR42" s="405"/>
      <c r="AS42" s="405"/>
      <c r="AT42" s="405"/>
      <c r="AU42" s="405"/>
      <c r="AV42" s="405"/>
      <c r="AW42" s="405"/>
      <c r="AX42" s="405"/>
    </row>
    <row r="43" spans="1:50" ht="27" customHeight="1">
      <c r="A43" s="459"/>
      <c r="Z43" t="e">
        <f>+Milestones!#REF!</f>
        <v>#REF!</v>
      </c>
      <c r="AA43" s="649"/>
      <c r="AB43" s="1311"/>
      <c r="AC43" s="1311"/>
      <c r="AD43" s="643"/>
      <c r="AE43" s="643"/>
      <c r="AF43" s="644"/>
      <c r="AG43" s="646"/>
      <c r="AH43" s="648"/>
      <c r="AK43" s="405"/>
      <c r="AL43" s="405"/>
      <c r="AM43" s="405"/>
      <c r="AN43" s="405"/>
      <c r="AO43" s="405"/>
      <c r="AP43" s="405"/>
      <c r="AQ43" s="405"/>
      <c r="AR43" s="405"/>
      <c r="AS43" s="405"/>
      <c r="AT43" s="405"/>
      <c r="AU43" s="405"/>
      <c r="AV43" s="405"/>
      <c r="AW43" s="405"/>
      <c r="AX43" s="405"/>
    </row>
    <row r="44" spans="1:50" ht="27" customHeight="1">
      <c r="A44" s="459"/>
      <c r="Z44" t="e">
        <f>+Milestones!#REF!</f>
        <v>#REF!</v>
      </c>
      <c r="AA44" s="649"/>
      <c r="AB44" s="1311"/>
      <c r="AC44" s="1311"/>
      <c r="AD44" s="643"/>
      <c r="AE44" s="643"/>
      <c r="AF44" s="644"/>
      <c r="AG44" s="646"/>
      <c r="AH44" s="648"/>
      <c r="AK44" s="405"/>
      <c r="AL44" s="405"/>
      <c r="AM44" s="405"/>
      <c r="AN44" s="405"/>
      <c r="AO44" s="405"/>
      <c r="AP44" s="405"/>
      <c r="AQ44" s="405"/>
      <c r="AR44" s="405"/>
      <c r="AS44" s="405"/>
      <c r="AT44" s="405"/>
      <c r="AU44" s="405"/>
      <c r="AV44" s="405"/>
      <c r="AW44" s="405"/>
      <c r="AX44" s="405"/>
    </row>
    <row r="45" spans="1:50" ht="27" customHeight="1">
      <c r="A45" s="459"/>
      <c r="G45" s="283">
        <v>20000000</v>
      </c>
      <c r="Z45" t="e">
        <f>+Milestones!#REF!</f>
        <v>#REF!</v>
      </c>
      <c r="AA45" s="649"/>
      <c r="AB45" s="1311"/>
      <c r="AC45" s="1311"/>
      <c r="AD45" s="643"/>
      <c r="AE45" s="643"/>
      <c r="AF45" s="644"/>
      <c r="AG45" s="646"/>
      <c r="AH45" s="648"/>
      <c r="AK45" s="405"/>
      <c r="AL45" s="405"/>
      <c r="AM45" s="405"/>
      <c r="AN45" s="405"/>
      <c r="AO45" s="405"/>
      <c r="AP45" s="405"/>
      <c r="AQ45" s="405"/>
      <c r="AR45" s="405"/>
      <c r="AS45" s="405"/>
      <c r="AT45" s="405"/>
      <c r="AU45" s="405"/>
      <c r="AV45" s="405"/>
      <c r="AW45" s="405"/>
      <c r="AX45" s="405"/>
    </row>
    <row r="46" spans="1:50" ht="27" customHeight="1">
      <c r="A46" s="459"/>
      <c r="Z46"/>
      <c r="AA46" s="649"/>
      <c r="AB46" s="1311"/>
      <c r="AC46" s="1311"/>
      <c r="AD46" s="643"/>
      <c r="AE46" s="643"/>
      <c r="AF46" s="644"/>
      <c r="AG46" s="646"/>
      <c r="AH46" s="648"/>
      <c r="AK46" s="405"/>
      <c r="AL46" s="405"/>
      <c r="AM46" s="405"/>
      <c r="AN46" s="405"/>
      <c r="AO46" s="405"/>
      <c r="AP46" s="405"/>
      <c r="AQ46" s="405"/>
      <c r="AR46" s="405"/>
      <c r="AS46" s="405"/>
      <c r="AT46" s="405"/>
      <c r="AU46" s="405"/>
      <c r="AV46" s="405"/>
      <c r="AW46" s="405"/>
      <c r="AX46" s="405"/>
    </row>
    <row r="47" spans="1:50" ht="27" hidden="1" customHeight="1">
      <c r="A47" s="459"/>
      <c r="Z47"/>
      <c r="AA47" s="649"/>
      <c r="AB47" s="1311"/>
      <c r="AC47" s="1311"/>
      <c r="AD47" s="643"/>
      <c r="AE47" s="643"/>
      <c r="AF47" s="644"/>
      <c r="AG47" s="643"/>
      <c r="AH47" s="650"/>
      <c r="AK47" s="405"/>
      <c r="AL47" s="405"/>
      <c r="AM47" s="405"/>
      <c r="AN47" s="405"/>
      <c r="AO47" s="405"/>
      <c r="AP47" s="405"/>
      <c r="AQ47" s="405"/>
      <c r="AR47" s="405"/>
      <c r="AS47" s="405"/>
      <c r="AT47" s="405"/>
      <c r="AU47" s="405"/>
      <c r="AV47" s="405"/>
      <c r="AW47" s="405"/>
      <c r="AX47" s="405"/>
    </row>
    <row r="48" spans="1:50" ht="27" hidden="1" customHeight="1">
      <c r="A48" s="459"/>
      <c r="Z48" t="e">
        <f>+Milestones!#REF!</f>
        <v>#REF!</v>
      </c>
      <c r="AA48" s="649"/>
      <c r="AB48" s="1311"/>
      <c r="AC48" s="1311"/>
      <c r="AD48" s="643"/>
      <c r="AE48" s="643"/>
      <c r="AF48" s="644"/>
      <c r="AG48" s="643"/>
      <c r="AH48" s="650"/>
      <c r="AK48" s="405"/>
      <c r="AL48" s="405"/>
      <c r="AM48" s="405"/>
      <c r="AN48" s="405"/>
      <c r="AO48" s="405"/>
      <c r="AP48" s="405"/>
      <c r="AQ48" s="405"/>
      <c r="AR48" s="405"/>
      <c r="AS48" s="405"/>
      <c r="AT48" s="405"/>
      <c r="AU48" s="405"/>
      <c r="AV48" s="405"/>
      <c r="AW48" s="405"/>
      <c r="AX48" s="405"/>
    </row>
    <row r="49" spans="1:50" ht="27" hidden="1" customHeight="1">
      <c r="A49" s="459"/>
      <c r="Z49" t="e">
        <f>+Milestones!#REF!</f>
        <v>#REF!</v>
      </c>
      <c r="AA49" s="651"/>
      <c r="AB49" s="1272"/>
      <c r="AC49" s="1272"/>
      <c r="AD49" s="652"/>
      <c r="AE49" s="652"/>
      <c r="AF49" s="653"/>
      <c r="AG49" s="652"/>
      <c r="AH49" s="654"/>
      <c r="AL49" s="405"/>
      <c r="AM49" s="405"/>
      <c r="AN49" s="405"/>
      <c r="AO49" s="405"/>
      <c r="AP49" s="405"/>
      <c r="AQ49" s="405"/>
      <c r="AR49" s="405"/>
      <c r="AS49" s="405"/>
      <c r="AT49" s="405"/>
      <c r="AU49" s="405"/>
      <c r="AV49" s="405"/>
      <c r="AW49" s="405"/>
      <c r="AX49" s="405"/>
    </row>
    <row r="50" spans="1:50" ht="14.7" customHeight="1">
      <c r="A50" s="459"/>
      <c r="Z50"/>
      <c r="AA50" s="463"/>
      <c r="AB50" s="464"/>
      <c r="AC50" s="464"/>
      <c r="AD50" s="464"/>
      <c r="AE50" s="464"/>
      <c r="AF50" s="464"/>
      <c r="AG50" s="464"/>
      <c r="AH50" s="465"/>
      <c r="AL50" s="405"/>
      <c r="AM50" s="405"/>
      <c r="AN50" s="405"/>
      <c r="AO50" s="405"/>
      <c r="AP50" s="405"/>
      <c r="AQ50" s="405"/>
      <c r="AR50" s="405"/>
      <c r="AS50" s="405"/>
      <c r="AT50" s="405"/>
      <c r="AU50" s="405"/>
      <c r="AV50" s="405"/>
      <c r="AW50" s="405"/>
      <c r="AX50" s="405"/>
    </row>
    <row r="51" spans="1:50" s="467" customFormat="1" ht="14.4" customHeight="1">
      <c r="A51" s="466"/>
      <c r="T51" s="283"/>
      <c r="U51" s="283"/>
      <c r="V51" s="283"/>
      <c r="W51" s="283"/>
      <c r="X51" s="283"/>
      <c r="Y51" s="283"/>
      <c r="Z51"/>
      <c r="AA51" s="468"/>
      <c r="AB51" s="464"/>
      <c r="AC51" s="464"/>
      <c r="AD51" s="464"/>
      <c r="AE51" s="464"/>
      <c r="AF51" s="464"/>
      <c r="AG51" s="464"/>
      <c r="AH51" s="465"/>
      <c r="AL51" s="405"/>
      <c r="AM51" s="405"/>
      <c r="AN51" s="405"/>
      <c r="AO51" s="405"/>
      <c r="AP51" s="405"/>
      <c r="AQ51" s="405"/>
      <c r="AR51" s="405"/>
      <c r="AS51" s="405"/>
      <c r="AT51" s="405"/>
      <c r="AU51" s="405"/>
      <c r="AV51" s="405"/>
      <c r="AW51" s="405"/>
      <c r="AX51" s="405"/>
    </row>
    <row r="52" spans="1:50">
      <c r="A52" s="459"/>
      <c r="Z52"/>
      <c r="AA52" s="468"/>
      <c r="AB52" s="464"/>
      <c r="AC52" s="464"/>
      <c r="AD52" s="464"/>
      <c r="AE52" s="464"/>
      <c r="AF52" s="464"/>
      <c r="AG52" s="464"/>
      <c r="AH52" s="465"/>
      <c r="AL52" s="405"/>
      <c r="AM52" s="405"/>
      <c r="AN52" s="405"/>
      <c r="AO52" s="405"/>
      <c r="AP52" s="405"/>
      <c r="AQ52" s="405"/>
      <c r="AR52" s="405"/>
      <c r="AS52" s="405"/>
      <c r="AT52" s="405"/>
      <c r="AU52" s="405"/>
      <c r="AV52" s="405"/>
      <c r="AW52" s="405"/>
      <c r="AX52" s="405"/>
    </row>
    <row r="53" spans="1:50">
      <c r="A53" s="459"/>
      <c r="Z53"/>
      <c r="AA53" s="468"/>
      <c r="AB53" s="464"/>
      <c r="AC53" s="464"/>
      <c r="AD53" s="464"/>
      <c r="AE53" s="464"/>
      <c r="AF53" s="464"/>
      <c r="AG53" s="464"/>
      <c r="AH53" s="465"/>
      <c r="AL53" s="405"/>
      <c r="AM53" s="405"/>
      <c r="AN53" s="405"/>
      <c r="AO53" s="405"/>
      <c r="AP53" s="405"/>
      <c r="AQ53" s="405"/>
      <c r="AR53" s="405"/>
      <c r="AS53" s="405"/>
      <c r="AT53" s="405"/>
      <c r="AU53" s="405"/>
      <c r="AV53" s="405"/>
      <c r="AW53" s="405"/>
      <c r="AX53" s="405"/>
    </row>
    <row r="54" spans="1:50" ht="14.4" customHeight="1">
      <c r="A54" s="459"/>
      <c r="Z54"/>
      <c r="AA54" s="468"/>
      <c r="AB54" s="464"/>
      <c r="AC54" s="464"/>
      <c r="AD54" s="464"/>
      <c r="AE54" s="464"/>
      <c r="AF54" s="464"/>
      <c r="AG54" s="464"/>
      <c r="AH54" s="465"/>
      <c r="AL54" s="405"/>
      <c r="AM54" s="405"/>
      <c r="AN54" s="405"/>
      <c r="AO54" s="405"/>
      <c r="AP54" s="405"/>
      <c r="AQ54" s="405"/>
      <c r="AR54" s="405"/>
      <c r="AS54" s="405"/>
      <c r="AT54" s="405"/>
      <c r="AU54" s="405"/>
      <c r="AV54" s="405"/>
      <c r="AW54" s="405"/>
      <c r="AX54" s="405"/>
    </row>
    <row r="55" spans="1:50" ht="14.4" customHeight="1">
      <c r="A55" s="459"/>
      <c r="Z55"/>
      <c r="AA55" s="468"/>
      <c r="AB55" s="464"/>
      <c r="AC55" s="464"/>
      <c r="AD55" s="464"/>
      <c r="AE55" s="464"/>
      <c r="AF55" s="464"/>
      <c r="AG55" s="464"/>
      <c r="AH55" s="465"/>
      <c r="AL55" s="405"/>
      <c r="AM55" s="405"/>
      <c r="AN55" s="405"/>
      <c r="AO55" s="405"/>
      <c r="AP55" s="405"/>
      <c r="AQ55" s="405"/>
      <c r="AR55" s="405"/>
      <c r="AS55" s="405"/>
      <c r="AT55" s="405"/>
      <c r="AU55" s="405"/>
      <c r="AV55" s="405"/>
      <c r="AW55" s="405"/>
      <c r="AX55" s="405"/>
    </row>
    <row r="56" spans="1:50" ht="14.4" customHeight="1">
      <c r="A56" s="459"/>
      <c r="Z56"/>
      <c r="AA56" s="468"/>
      <c r="AB56" s="464"/>
      <c r="AC56" s="464"/>
      <c r="AD56" s="464"/>
      <c r="AE56" s="464"/>
      <c r="AF56" s="464"/>
      <c r="AG56" s="464"/>
      <c r="AH56" s="465"/>
      <c r="AL56" s="405"/>
      <c r="AM56" s="405"/>
      <c r="AN56" s="405"/>
      <c r="AO56" s="405"/>
      <c r="AP56" s="405"/>
      <c r="AQ56" s="405"/>
      <c r="AR56" s="405"/>
      <c r="AS56" s="405"/>
      <c r="AT56" s="405"/>
      <c r="AU56" s="405"/>
      <c r="AV56" s="405"/>
      <c r="AW56" s="405"/>
      <c r="AX56" s="405"/>
    </row>
    <row r="57" spans="1:50">
      <c r="A57" s="459"/>
      <c r="Z57"/>
      <c r="AA57" s="468"/>
      <c r="AB57" s="464"/>
      <c r="AC57" s="464"/>
      <c r="AD57" s="464"/>
      <c r="AE57" s="464"/>
      <c r="AF57" s="464"/>
      <c r="AG57" s="464"/>
      <c r="AH57" s="465"/>
      <c r="AL57" s="405"/>
      <c r="AM57" s="405"/>
      <c r="AN57" s="405"/>
      <c r="AO57" s="405"/>
      <c r="AP57" s="405"/>
      <c r="AQ57" s="405"/>
      <c r="AR57" s="405"/>
      <c r="AS57" s="405"/>
      <c r="AT57" s="405"/>
      <c r="AU57" s="405"/>
      <c r="AV57" s="405"/>
      <c r="AW57" s="405"/>
      <c r="AX57" s="405"/>
    </row>
    <row r="58" spans="1:50" ht="15" customHeight="1">
      <c r="A58" s="459"/>
      <c r="Z58"/>
      <c r="AA58" s="468"/>
      <c r="AB58" s="464"/>
      <c r="AC58" s="464"/>
      <c r="AD58" s="464"/>
      <c r="AE58" s="464"/>
      <c r="AF58" s="464"/>
      <c r="AG58" s="464"/>
      <c r="AH58" s="465"/>
      <c r="AL58" s="405"/>
      <c r="AM58" s="405"/>
      <c r="AN58" s="405"/>
      <c r="AO58" s="405"/>
      <c r="AP58" s="405"/>
      <c r="AQ58" s="405"/>
      <c r="AR58" s="405"/>
      <c r="AS58" s="405"/>
      <c r="AT58" s="405"/>
      <c r="AU58" s="405"/>
      <c r="AV58" s="405"/>
      <c r="AW58" s="405"/>
      <c r="AX58" s="405"/>
    </row>
    <row r="59" spans="1:50" ht="15" customHeight="1">
      <c r="A59" s="459"/>
      <c r="Z59"/>
      <c r="AA59" s="468"/>
      <c r="AB59" s="464"/>
      <c r="AC59" s="464"/>
      <c r="AD59" s="464"/>
      <c r="AE59" s="464"/>
      <c r="AF59" s="464"/>
      <c r="AG59" s="464"/>
      <c r="AH59" s="465"/>
      <c r="AL59" s="405"/>
      <c r="AM59" s="405"/>
      <c r="AN59" s="405"/>
      <c r="AO59" s="405"/>
      <c r="AP59" s="405"/>
      <c r="AQ59" s="405"/>
    </row>
    <row r="60" spans="1:50" ht="15" customHeight="1">
      <c r="A60" s="459"/>
      <c r="Z60"/>
      <c r="AA60" s="468"/>
      <c r="AB60" s="464"/>
      <c r="AC60" s="464"/>
      <c r="AD60" s="464"/>
      <c r="AE60" s="464"/>
      <c r="AF60" s="464"/>
      <c r="AG60" s="464"/>
      <c r="AH60" s="465"/>
      <c r="AL60" s="405"/>
      <c r="AM60" s="405"/>
      <c r="AN60" s="405"/>
      <c r="AO60" s="405"/>
      <c r="AP60" s="405"/>
      <c r="AQ60" s="405"/>
    </row>
    <row r="61" spans="1:50" ht="15" customHeight="1">
      <c r="A61" s="459"/>
      <c r="Z61"/>
      <c r="AA61" s="468"/>
      <c r="AB61" s="464"/>
      <c r="AC61" s="464"/>
      <c r="AD61" s="464"/>
      <c r="AE61" s="464"/>
      <c r="AF61" s="464"/>
      <c r="AG61" s="464"/>
      <c r="AH61" s="465"/>
      <c r="AL61" s="405"/>
      <c r="AM61" s="405"/>
      <c r="AN61" s="405"/>
      <c r="AO61" s="405"/>
      <c r="AP61" s="405"/>
      <c r="AQ61" s="405"/>
    </row>
    <row r="62" spans="1:50" ht="15" customHeight="1">
      <c r="A62" s="459"/>
      <c r="X62" s="469"/>
      <c r="Z62"/>
      <c r="AA62" s="468"/>
      <c r="AB62" s="464"/>
      <c r="AC62" s="464"/>
      <c r="AD62" s="464"/>
      <c r="AE62" s="464"/>
      <c r="AF62" s="464"/>
      <c r="AG62" s="464"/>
      <c r="AH62" s="465"/>
      <c r="AL62" s="405"/>
      <c r="AM62" s="405"/>
      <c r="AN62" s="405"/>
      <c r="AO62" s="405"/>
      <c r="AP62" s="405"/>
      <c r="AQ62" s="405"/>
    </row>
    <row r="63" spans="1:50" ht="4.95" customHeight="1">
      <c r="A63" s="459"/>
      <c r="AA63" s="470"/>
      <c r="AB63" s="471"/>
      <c r="AC63" s="471"/>
      <c r="AD63" s="471"/>
      <c r="AE63" s="471"/>
      <c r="AH63" s="404"/>
      <c r="AJ63" s="283" t="s">
        <v>505</v>
      </c>
    </row>
    <row r="64" spans="1:50" ht="20.100000000000001" customHeight="1">
      <c r="A64" s="459"/>
      <c r="AA64" s="472"/>
      <c r="AB64" s="471"/>
      <c r="AC64" s="471"/>
      <c r="AD64" s="471"/>
      <c r="AE64" s="471"/>
      <c r="AH64" s="404"/>
    </row>
    <row r="65" spans="1:49" s="394" customFormat="1" ht="25.2" customHeight="1" thickBot="1">
      <c r="A65" s="251" t="s">
        <v>198</v>
      </c>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3"/>
      <c r="AM65" s="396"/>
      <c r="AN65" s="396"/>
      <c r="AO65" s="396"/>
      <c r="AP65" s="396"/>
      <c r="AQ65" s="396"/>
      <c r="AR65" s="396"/>
      <c r="AS65" s="396"/>
      <c r="AT65" s="396"/>
      <c r="AU65" s="396"/>
      <c r="AV65" s="396"/>
      <c r="AW65" s="396"/>
    </row>
    <row r="66" spans="1:49" s="361" customFormat="1" ht="19.95" customHeight="1" thickBot="1">
      <c r="A66" s="254" t="s">
        <v>354</v>
      </c>
      <c r="B66" s="255"/>
      <c r="C66" s="255"/>
      <c r="D66" s="255"/>
      <c r="E66" s="255"/>
      <c r="F66" s="255"/>
      <c r="G66" s="255"/>
      <c r="H66" s="255"/>
      <c r="I66" s="255"/>
      <c r="J66" s="255"/>
      <c r="K66" s="255"/>
      <c r="L66" s="256" t="s">
        <v>242</v>
      </c>
      <c r="M66" s="255"/>
      <c r="N66" s="255"/>
      <c r="O66" s="255"/>
      <c r="P66" s="255"/>
      <c r="Q66" s="255"/>
      <c r="R66" s="255"/>
      <c r="S66" s="255"/>
      <c r="T66" s="255"/>
      <c r="U66" s="255"/>
      <c r="V66" s="257"/>
      <c r="W66" s="258" t="s">
        <v>137</v>
      </c>
      <c r="X66" s="258"/>
      <c r="Y66" s="258"/>
      <c r="Z66" s="258"/>
      <c r="AA66" s="258"/>
      <c r="AB66" s="258"/>
      <c r="AC66" s="258"/>
      <c r="AD66" s="258"/>
      <c r="AE66" s="258"/>
      <c r="AF66" s="258"/>
      <c r="AG66" s="258"/>
      <c r="AH66" s="259"/>
      <c r="AI66" s="400"/>
      <c r="AJ66" s="400"/>
      <c r="AK66" s="400"/>
      <c r="AL66" s="400"/>
      <c r="AM66" s="400"/>
      <c r="AN66" s="400"/>
      <c r="AO66" s="400"/>
      <c r="AP66" s="400"/>
      <c r="AQ66" s="400"/>
    </row>
    <row r="67" spans="1:49" s="474" customFormat="1" ht="19.95" customHeight="1" thickBot="1">
      <c r="A67" s="227" t="s">
        <v>199</v>
      </c>
      <c r="B67" s="228"/>
      <c r="C67" s="228"/>
      <c r="D67" s="228"/>
      <c r="E67" s="228"/>
      <c r="F67" s="228"/>
      <c r="G67" s="228"/>
      <c r="H67" s="228"/>
      <c r="I67" s="228"/>
      <c r="J67" s="228"/>
      <c r="K67" s="237"/>
      <c r="L67" s="1402" t="s">
        <v>214</v>
      </c>
      <c r="M67" s="1402"/>
      <c r="N67" s="1402"/>
      <c r="O67" s="1402"/>
      <c r="P67" s="1402"/>
      <c r="Q67" s="1402"/>
      <c r="R67" s="1402"/>
      <c r="S67" s="1402"/>
      <c r="T67" s="1402"/>
      <c r="U67" s="1402"/>
      <c r="V67" s="1403"/>
      <c r="W67" s="238" t="s">
        <v>229</v>
      </c>
      <c r="X67" s="238"/>
      <c r="Y67" s="238"/>
      <c r="Z67" s="238"/>
      <c r="AA67" s="238"/>
      <c r="AB67" s="238"/>
      <c r="AC67" s="238"/>
      <c r="AD67" s="238"/>
      <c r="AE67" s="1498" t="s">
        <v>392</v>
      </c>
      <c r="AF67" s="1498"/>
      <c r="AG67" s="1498"/>
      <c r="AH67" s="1499"/>
      <c r="AI67" s="473"/>
      <c r="AJ67" s="473"/>
      <c r="AK67" s="473"/>
      <c r="AL67" s="473"/>
      <c r="AM67" s="473"/>
      <c r="AN67" s="473"/>
    </row>
    <row r="68" spans="1:49" ht="15.75" customHeight="1">
      <c r="A68" s="1404" t="s">
        <v>210</v>
      </c>
      <c r="B68" s="1405"/>
      <c r="C68" s="1379" t="s">
        <v>5</v>
      </c>
      <c r="D68" s="233" t="s">
        <v>510</v>
      </c>
      <c r="E68" s="234"/>
      <c r="F68" s="234"/>
      <c r="G68" s="234"/>
      <c r="H68" s="235"/>
      <c r="I68" s="1377" t="s">
        <v>333</v>
      </c>
      <c r="J68" s="1377" t="s">
        <v>160</v>
      </c>
      <c r="K68" s="1392" t="s">
        <v>211</v>
      </c>
      <c r="L68" s="1357" t="s">
        <v>214</v>
      </c>
      <c r="M68" s="1358"/>
      <c r="N68" s="1373" t="s">
        <v>129</v>
      </c>
      <c r="O68" s="1363" t="s">
        <v>95</v>
      </c>
      <c r="P68" s="1363" t="s">
        <v>4</v>
      </c>
      <c r="Q68" s="1361" t="s">
        <v>166</v>
      </c>
      <c r="R68" s="1436" t="s">
        <v>160</v>
      </c>
      <c r="S68" s="1437"/>
      <c r="T68" s="1437"/>
      <c r="U68" s="1437"/>
      <c r="V68" s="1437"/>
      <c r="W68" s="1438" t="s">
        <v>237</v>
      </c>
      <c r="X68" s="1280" t="s">
        <v>1</v>
      </c>
      <c r="Y68" s="1281"/>
      <c r="Z68" s="1280" t="s">
        <v>224</v>
      </c>
      <c r="AA68" s="1281"/>
      <c r="AB68" s="1276" t="s">
        <v>225</v>
      </c>
      <c r="AC68" s="1276" t="s">
        <v>226</v>
      </c>
      <c r="AD68" s="1496" t="s">
        <v>20</v>
      </c>
      <c r="AF68"/>
      <c r="AG68"/>
      <c r="AH68" s="260"/>
      <c r="AI68"/>
      <c r="AJ68"/>
      <c r="AK68"/>
      <c r="AL68"/>
    </row>
    <row r="69" spans="1:49" ht="15" customHeight="1">
      <c r="A69" s="1406"/>
      <c r="B69" s="1407"/>
      <c r="C69" s="1380"/>
      <c r="D69" s="236" t="s">
        <v>169</v>
      </c>
      <c r="E69" s="236" t="s">
        <v>200</v>
      </c>
      <c r="F69" s="236" t="s">
        <v>201</v>
      </c>
      <c r="G69" s="236" t="s">
        <v>202</v>
      </c>
      <c r="H69" s="236" t="s">
        <v>203</v>
      </c>
      <c r="I69" s="1378"/>
      <c r="J69" s="1378"/>
      <c r="K69" s="1393"/>
      <c r="L69" s="1359"/>
      <c r="M69" s="1360"/>
      <c r="N69" s="1374"/>
      <c r="O69" s="1364"/>
      <c r="P69" s="1364"/>
      <c r="Q69" s="1362"/>
      <c r="R69" s="1432" t="s">
        <v>161</v>
      </c>
      <c r="S69" s="1432" t="s">
        <v>162</v>
      </c>
      <c r="T69" s="1432" t="s">
        <v>163</v>
      </c>
      <c r="U69" s="1432" t="s">
        <v>164</v>
      </c>
      <c r="V69" s="1430" t="s">
        <v>165</v>
      </c>
      <c r="W69" s="1439"/>
      <c r="X69" s="1282"/>
      <c r="Y69" s="1283"/>
      <c r="Z69" s="1282"/>
      <c r="AA69" s="1283"/>
      <c r="AB69" s="1277"/>
      <c r="AC69" s="1277"/>
      <c r="AD69" s="1497"/>
      <c r="AF69"/>
      <c r="AG69"/>
      <c r="AH69" s="260"/>
      <c r="AI69"/>
      <c r="AJ69"/>
      <c r="AK69"/>
      <c r="AL69"/>
    </row>
    <row r="70" spans="1:49" s="467" customFormat="1" ht="18">
      <c r="A70" s="1365" t="s">
        <v>721</v>
      </c>
      <c r="B70" s="1366"/>
      <c r="C70" s="261">
        <f>'Quality-Stat  '!D13</f>
        <v>268</v>
      </c>
      <c r="D70" s="261">
        <f>'Quality-Stat  '!E13</f>
        <v>2</v>
      </c>
      <c r="E70" s="261">
        <f>'Quality-Stat  '!F13</f>
        <v>254</v>
      </c>
      <c r="F70" s="261">
        <f>'Quality-Stat  '!G13</f>
        <v>0</v>
      </c>
      <c r="G70" s="261">
        <f>'Quality-Stat  '!H13</f>
        <v>0</v>
      </c>
      <c r="H70" s="261">
        <f>'Quality-Stat  '!I13</f>
        <v>256</v>
      </c>
      <c r="I70" s="261">
        <f>'Quality-Stat  '!J13</f>
        <v>0</v>
      </c>
      <c r="J70" s="261">
        <f>'Quality-Stat  '!K13</f>
        <v>12</v>
      </c>
      <c r="K70" s="261">
        <f>'Quality-Stat  '!L13</f>
        <v>268</v>
      </c>
      <c r="L70" s="1359"/>
      <c r="M70" s="1360"/>
      <c r="N70" s="1374"/>
      <c r="O70" s="1364"/>
      <c r="P70" s="1364"/>
      <c r="Q70" s="1362"/>
      <c r="R70" s="1362"/>
      <c r="S70" s="1362"/>
      <c r="T70" s="1362"/>
      <c r="U70" s="1362"/>
      <c r="V70" s="1431"/>
      <c r="W70" s="1265" t="s">
        <v>492</v>
      </c>
      <c r="X70" s="1492" t="s">
        <v>113</v>
      </c>
      <c r="Y70" s="1493"/>
      <c r="Z70" s="1278">
        <f>'HSE-Stat '!D4</f>
        <v>12864</v>
      </c>
      <c r="AA70" s="1279"/>
      <c r="AB70" s="262">
        <f>'HSE-Stat '!E4</f>
        <v>20544</v>
      </c>
      <c r="AC70" s="263">
        <f>'HSE-Stat '!F4</f>
        <v>451762</v>
      </c>
      <c r="AD70" s="264">
        <f>'HSE-Stat '!G4</f>
        <v>472306</v>
      </c>
      <c r="AF70"/>
      <c r="AG70" t="s">
        <v>236</v>
      </c>
      <c r="AH70" s="265">
        <f>+SUM(AD81:AD85)</f>
        <v>216</v>
      </c>
      <c r="AI70"/>
      <c r="AJ70"/>
      <c r="AK70"/>
      <c r="AL70"/>
      <c r="AM70"/>
    </row>
    <row r="71" spans="1:49" ht="18">
      <c r="A71" s="1365" t="s">
        <v>492</v>
      </c>
      <c r="B71" s="1366"/>
      <c r="C71" s="261">
        <f>'Quality-Stat  '!D14</f>
        <v>11</v>
      </c>
      <c r="D71" s="261">
        <f>'Quality-Stat  '!E14</f>
        <v>0</v>
      </c>
      <c r="E71" s="261">
        <f>'Quality-Stat  '!F14</f>
        <v>11</v>
      </c>
      <c r="F71" s="261">
        <f>'Quality-Stat  '!G14</f>
        <v>0</v>
      </c>
      <c r="G71" s="261">
        <f>'Quality-Stat  '!H14</f>
        <v>0</v>
      </c>
      <c r="H71" s="261">
        <f>'Quality-Stat  '!I14</f>
        <v>11</v>
      </c>
      <c r="I71" s="261">
        <f>'Quality-Stat  '!J14</f>
        <v>0</v>
      </c>
      <c r="J71" s="261">
        <f>'Quality-Stat  '!K14</f>
        <v>0</v>
      </c>
      <c r="K71" s="261">
        <f>'Quality-Stat  '!L14</f>
        <v>11</v>
      </c>
      <c r="L71" s="1289" t="s">
        <v>509</v>
      </c>
      <c r="M71" s="1290"/>
      <c r="N71" s="267">
        <f>'Quality-Stat  '!D5</f>
        <v>17</v>
      </c>
      <c r="O71" s="267">
        <f>'Quality-Stat  '!I5</f>
        <v>15</v>
      </c>
      <c r="P71" s="267">
        <f>'Quality-Stat  '!J5</f>
        <v>0</v>
      </c>
      <c r="Q71" s="268"/>
      <c r="R71" s="268"/>
      <c r="S71" s="268"/>
      <c r="T71" s="268"/>
      <c r="U71" s="268"/>
      <c r="V71" s="269"/>
      <c r="W71" s="1266"/>
      <c r="X71" s="1274" t="s">
        <v>112</v>
      </c>
      <c r="Y71" s="1275"/>
      <c r="Z71" s="1278">
        <f>'HSE-Stat '!D5</f>
        <v>12864</v>
      </c>
      <c r="AA71" s="1279"/>
      <c r="AB71" s="262">
        <f>'HSE-Stat '!E5</f>
        <v>20544</v>
      </c>
      <c r="AC71" s="263">
        <f>'HSE-Stat '!F5</f>
        <v>451762</v>
      </c>
      <c r="AD71" s="264">
        <f>'HSE-Stat '!G5</f>
        <v>472306</v>
      </c>
      <c r="AF71"/>
      <c r="AG71" t="s">
        <v>235</v>
      </c>
      <c r="AH71" s="265">
        <f>SUM(AD72:AD80)</f>
        <v>0</v>
      </c>
      <c r="AI71"/>
      <c r="AJ71"/>
      <c r="AK71"/>
      <c r="AL71"/>
      <c r="AM71"/>
    </row>
    <row r="72" spans="1:49" ht="18">
      <c r="A72" s="1365" t="s">
        <v>205</v>
      </c>
      <c r="B72" s="1366"/>
      <c r="C72" s="261">
        <f>'Quality-Stat  '!D15</f>
        <v>590</v>
      </c>
      <c r="D72" s="261">
        <f>'Quality-Stat  '!E15</f>
        <v>2</v>
      </c>
      <c r="E72" s="261">
        <f>'Quality-Stat  '!F15</f>
        <v>478</v>
      </c>
      <c r="F72" s="261">
        <f>'Quality-Stat  '!G15</f>
        <v>0</v>
      </c>
      <c r="G72" s="261">
        <f>'Quality-Stat  '!H15</f>
        <v>109</v>
      </c>
      <c r="H72" s="261">
        <f>'Quality-Stat  '!I15</f>
        <v>480</v>
      </c>
      <c r="I72" s="261">
        <f>'Quality-Stat  '!J15</f>
        <v>0</v>
      </c>
      <c r="J72" s="261">
        <f>'Quality-Stat  '!K15</f>
        <v>1</v>
      </c>
      <c r="K72" s="261">
        <f>'Quality-Stat  '!L15</f>
        <v>590</v>
      </c>
      <c r="L72" s="1289" t="s">
        <v>506</v>
      </c>
      <c r="M72" s="1290"/>
      <c r="N72" s="267">
        <f>'Quality-Stat  '!D6</f>
        <v>21</v>
      </c>
      <c r="O72" s="267">
        <f>'Quality-Stat  '!I6</f>
        <v>21</v>
      </c>
      <c r="P72" s="267">
        <f>'Quality-Stat  '!J6</f>
        <v>0</v>
      </c>
      <c r="Q72" s="270"/>
      <c r="R72" s="270"/>
      <c r="S72" s="270"/>
      <c r="T72" s="270"/>
      <c r="U72" s="270"/>
      <c r="V72" s="271"/>
      <c r="W72" s="1265" t="s">
        <v>235</v>
      </c>
      <c r="X72" s="1274" t="s">
        <v>493</v>
      </c>
      <c r="Y72" s="1275"/>
      <c r="Z72" s="1278">
        <f>'HSE-Stat '!D6</f>
        <v>0</v>
      </c>
      <c r="AA72" s="1279"/>
      <c r="AB72" s="262">
        <f>'HSE-Stat '!E6</f>
        <v>0</v>
      </c>
      <c r="AC72" s="263">
        <f>'HSE-Stat '!F6</f>
        <v>0</v>
      </c>
      <c r="AD72" s="264">
        <f>'HSE-Stat '!G6</f>
        <v>0</v>
      </c>
      <c r="AF72"/>
      <c r="AG72"/>
      <c r="AH72" s="260"/>
      <c r="AI72"/>
      <c r="AJ72"/>
      <c r="AK72"/>
      <c r="AL72"/>
      <c r="AM72"/>
    </row>
    <row r="73" spans="1:49" ht="18">
      <c r="A73" s="1365" t="s">
        <v>206</v>
      </c>
      <c r="B73" s="1366"/>
      <c r="C73" s="261">
        <f>'Quality-Stat  '!D16</f>
        <v>2</v>
      </c>
      <c r="D73" s="261">
        <f>'Quality-Stat  '!E16</f>
        <v>0</v>
      </c>
      <c r="E73" s="261">
        <f>'Quality-Stat  '!F16</f>
        <v>2</v>
      </c>
      <c r="F73" s="261">
        <f>'Quality-Stat  '!G16</f>
        <v>0</v>
      </c>
      <c r="G73" s="261">
        <f>'Quality-Stat  '!H16</f>
        <v>0</v>
      </c>
      <c r="H73" s="261">
        <f>'Quality-Stat  '!I16</f>
        <v>2</v>
      </c>
      <c r="I73" s="261">
        <f>'Quality-Stat  '!J16</f>
        <v>0</v>
      </c>
      <c r="J73" s="261">
        <f>'Quality-Stat  '!K16</f>
        <v>0</v>
      </c>
      <c r="K73" s="261">
        <f>'Quality-Stat  '!L16</f>
        <v>2</v>
      </c>
      <c r="L73" s="1289" t="s">
        <v>355</v>
      </c>
      <c r="M73" s="1290"/>
      <c r="N73" s="267">
        <f>'Quality-Stat  '!D7</f>
        <v>100</v>
      </c>
      <c r="O73" s="267">
        <f>'Quality-Stat  '!I7</f>
        <v>100</v>
      </c>
      <c r="P73" s="267">
        <f>'Quality-Stat  '!J7</f>
        <v>0</v>
      </c>
      <c r="Q73" s="270"/>
      <c r="R73" s="270"/>
      <c r="S73" s="270"/>
      <c r="T73" s="270"/>
      <c r="U73" s="270"/>
      <c r="V73" s="271"/>
      <c r="W73" s="1266"/>
      <c r="X73" s="1494" t="s">
        <v>503</v>
      </c>
      <c r="Y73" s="1495"/>
      <c r="Z73" s="1278">
        <f>'HSE-Stat '!D7</f>
        <v>0</v>
      </c>
      <c r="AA73" s="1279"/>
      <c r="AB73" s="262">
        <f>'HSE-Stat '!E7</f>
        <v>0</v>
      </c>
      <c r="AC73" s="263">
        <f>'HSE-Stat '!F7</f>
        <v>0</v>
      </c>
      <c r="AD73" s="264">
        <f>'HSE-Stat '!G7</f>
        <v>0</v>
      </c>
      <c r="AF73"/>
      <c r="AG73"/>
      <c r="AH73" s="260"/>
      <c r="AI73"/>
      <c r="AJ73"/>
      <c r="AK73"/>
      <c r="AL73"/>
      <c r="AM73"/>
    </row>
    <row r="74" spans="1:49" ht="18">
      <c r="A74" s="1365" t="s">
        <v>207</v>
      </c>
      <c r="B74" s="1366"/>
      <c r="C74" s="261">
        <f>'Quality-Stat  '!D17</f>
        <v>283</v>
      </c>
      <c r="D74" s="261">
        <f>'Quality-Stat  '!E17</f>
        <v>2</v>
      </c>
      <c r="E74" s="261">
        <f>'Quality-Stat  '!F17</f>
        <v>250</v>
      </c>
      <c r="F74" s="261">
        <f>'Quality-Stat  '!G17</f>
        <v>7</v>
      </c>
      <c r="G74" s="261">
        <f>'Quality-Stat  '!H17</f>
        <v>0</v>
      </c>
      <c r="H74" s="261">
        <f>'Quality-Stat  '!I17</f>
        <v>252</v>
      </c>
      <c r="I74" s="261">
        <f>'Quality-Stat  '!J17</f>
        <v>0</v>
      </c>
      <c r="J74" s="261">
        <f>'Quality-Stat  '!K17</f>
        <v>24</v>
      </c>
      <c r="K74" s="261">
        <f>'Quality-Stat  '!L17</f>
        <v>283</v>
      </c>
      <c r="L74" s="1394" t="s">
        <v>356</v>
      </c>
      <c r="M74" s="1395"/>
      <c r="N74" s="267">
        <f>'Quality-Stat  '!D8</f>
        <v>5348</v>
      </c>
      <c r="O74" s="267">
        <f>'Quality-Stat  '!I8</f>
        <v>5313</v>
      </c>
      <c r="P74" s="267">
        <f>'Quality-Stat  '!J8</f>
        <v>0</v>
      </c>
      <c r="Q74" s="272"/>
      <c r="R74" s="272"/>
      <c r="S74" s="272"/>
      <c r="T74" s="272"/>
      <c r="U74" s="272"/>
      <c r="V74" s="273"/>
      <c r="W74" s="1266"/>
      <c r="X74" s="1494" t="s">
        <v>504</v>
      </c>
      <c r="Y74" s="1495"/>
      <c r="Z74" s="1278">
        <f>'HSE-Stat '!D8</f>
        <v>0</v>
      </c>
      <c r="AA74" s="1279"/>
      <c r="AB74" s="262">
        <f>'HSE-Stat '!E8</f>
        <v>0</v>
      </c>
      <c r="AC74" s="263">
        <f>'HSE-Stat '!F8</f>
        <v>0</v>
      </c>
      <c r="AD74" s="264">
        <f>'HSE-Stat '!G8</f>
        <v>0</v>
      </c>
      <c r="AF74"/>
      <c r="AG74"/>
      <c r="AH74" s="260"/>
      <c r="AI74"/>
      <c r="AJ74"/>
      <c r="AK74"/>
      <c r="AL74"/>
      <c r="AM74"/>
    </row>
    <row r="75" spans="1:49" ht="18.600000000000001" customHeight="1">
      <c r="A75" s="1371" t="s">
        <v>208</v>
      </c>
      <c r="B75" s="1372"/>
      <c r="C75" s="261">
        <f>'Quality-Stat  '!D18</f>
        <v>220</v>
      </c>
      <c r="D75" s="261">
        <f>'Quality-Stat  '!E18</f>
        <v>3</v>
      </c>
      <c r="E75" s="261">
        <f>'Quality-Stat  '!F18</f>
        <v>217</v>
      </c>
      <c r="F75" s="261">
        <f>'Quality-Stat  '!G18</f>
        <v>0</v>
      </c>
      <c r="G75" s="261">
        <f>'Quality-Stat  '!H18</f>
        <v>0</v>
      </c>
      <c r="H75" s="261">
        <f>'Quality-Stat  '!I18</f>
        <v>220</v>
      </c>
      <c r="I75" s="261">
        <f>'Quality-Stat  '!J18</f>
        <v>0</v>
      </c>
      <c r="J75" s="261">
        <f>'Quality-Stat  '!K18</f>
        <v>0</v>
      </c>
      <c r="K75" s="261">
        <f>'Quality-Stat  '!L18</f>
        <v>220</v>
      </c>
      <c r="L75" s="275" t="s">
        <v>357</v>
      </c>
      <c r="M75" s="276"/>
      <c r="N75" s="277"/>
      <c r="O75" s="278"/>
      <c r="P75" s="278"/>
      <c r="Q75" s="278"/>
      <c r="R75" s="278"/>
      <c r="S75" s="278"/>
      <c r="T75" s="278"/>
      <c r="U75" s="279"/>
      <c r="V75" s="280"/>
      <c r="W75" s="1266"/>
      <c r="X75" s="1274" t="s">
        <v>502</v>
      </c>
      <c r="Y75" s="1275"/>
      <c r="Z75" s="1278">
        <f>'HSE-Stat '!D9</f>
        <v>0</v>
      </c>
      <c r="AA75" s="1279"/>
      <c r="AB75" s="262">
        <f>'HSE-Stat '!E9</f>
        <v>0</v>
      </c>
      <c r="AC75" s="263">
        <f>'HSE-Stat '!F9</f>
        <v>0</v>
      </c>
      <c r="AD75" s="264">
        <f>'HSE-Stat '!G9</f>
        <v>0</v>
      </c>
      <c r="AF75"/>
      <c r="AG75"/>
      <c r="AH75" s="260"/>
      <c r="AI75"/>
      <c r="AJ75"/>
      <c r="AK75"/>
      <c r="AL75"/>
      <c r="AM75"/>
    </row>
    <row r="76" spans="1:49" ht="15" customHeight="1" thickBot="1">
      <c r="A76" s="1434" t="s">
        <v>209</v>
      </c>
      <c r="B76" s="1435"/>
      <c r="C76" s="274">
        <f>SUM(C70:C75)</f>
        <v>1374</v>
      </c>
      <c r="D76" s="274">
        <f t="shared" ref="D76:K76" si="24">SUM(D70:D75)</f>
        <v>9</v>
      </c>
      <c r="E76" s="274">
        <f t="shared" si="24"/>
        <v>1212</v>
      </c>
      <c r="F76" s="274">
        <f t="shared" si="24"/>
        <v>7</v>
      </c>
      <c r="G76" s="274">
        <f t="shared" si="24"/>
        <v>109</v>
      </c>
      <c r="H76" s="274">
        <f t="shared" si="24"/>
        <v>1221</v>
      </c>
      <c r="I76" s="274">
        <f t="shared" si="24"/>
        <v>0</v>
      </c>
      <c r="J76" s="274">
        <f t="shared" si="24"/>
        <v>37</v>
      </c>
      <c r="K76" s="274">
        <f t="shared" si="24"/>
        <v>1374</v>
      </c>
      <c r="L76" s="1396" t="s">
        <v>338</v>
      </c>
      <c r="M76" s="1397"/>
      <c r="N76" s="1397"/>
      <c r="O76" s="1285">
        <f>'General Information'!C27</f>
        <v>46062</v>
      </c>
      <c r="P76" s="1286"/>
      <c r="Q76" s="1433" t="s">
        <v>358</v>
      </c>
      <c r="R76" s="1391"/>
      <c r="S76" s="1391"/>
      <c r="T76" s="1391"/>
      <c r="U76" s="1441">
        <f>'General Information'!C39</f>
        <v>46009</v>
      </c>
      <c r="V76" s="1441"/>
      <c r="W76" s="1266"/>
      <c r="X76" s="1274" t="s">
        <v>494</v>
      </c>
      <c r="Y76" s="1275"/>
      <c r="Z76" s="1278">
        <f>'HSE-Stat '!D10</f>
        <v>0</v>
      </c>
      <c r="AA76" s="1279"/>
      <c r="AB76" s="262">
        <f>'HSE-Stat '!E10</f>
        <v>0</v>
      </c>
      <c r="AC76" s="263">
        <f>'HSE-Stat '!F10</f>
        <v>0</v>
      </c>
      <c r="AD76" s="264">
        <f>'HSE-Stat '!G10</f>
        <v>0</v>
      </c>
      <c r="AE76" s="1500" t="s">
        <v>393</v>
      </c>
      <c r="AF76" s="1501"/>
      <c r="AG76" s="1501"/>
      <c r="AH76" s="1502"/>
    </row>
    <row r="77" spans="1:49" ht="15.45" customHeight="1" thickBot="1">
      <c r="A77" s="227" t="s">
        <v>212</v>
      </c>
      <c r="B77" s="228"/>
      <c r="C77" s="228"/>
      <c r="D77" s="228"/>
      <c r="E77" s="228"/>
      <c r="F77" s="228"/>
      <c r="G77" s="228"/>
      <c r="H77" s="228"/>
      <c r="I77" s="228"/>
      <c r="J77" s="228"/>
      <c r="K77" s="230"/>
      <c r="L77" s="1390" t="s">
        <v>339</v>
      </c>
      <c r="M77" s="1391"/>
      <c r="N77" s="1391"/>
      <c r="O77" s="1285" t="str">
        <f>'General Information'!C28</f>
        <v>-</v>
      </c>
      <c r="P77" s="1286"/>
      <c r="Q77" s="1433" t="s">
        <v>359</v>
      </c>
      <c r="R77" s="1391"/>
      <c r="S77" s="1391"/>
      <c r="T77" s="1391"/>
      <c r="U77" s="1443">
        <f>'General Information'!C40</f>
        <v>1</v>
      </c>
      <c r="V77" s="1443"/>
      <c r="W77" s="1266"/>
      <c r="X77" s="1274" t="s">
        <v>495</v>
      </c>
      <c r="Y77" s="1275"/>
      <c r="Z77" s="1278">
        <f>'HSE-Stat '!D11</f>
        <v>0</v>
      </c>
      <c r="AA77" s="1279"/>
      <c r="AB77" s="262">
        <f>'HSE-Stat '!E11</f>
        <v>0</v>
      </c>
      <c r="AC77" s="263">
        <f>'HSE-Stat '!F11</f>
        <v>0</v>
      </c>
      <c r="AD77" s="264">
        <f>'HSE-Stat '!G11</f>
        <v>0</v>
      </c>
      <c r="AE77" s="1500"/>
      <c r="AF77" s="1501"/>
      <c r="AG77" s="1501"/>
      <c r="AH77" s="1502"/>
    </row>
    <row r="78" spans="1:49" ht="15.75" customHeight="1">
      <c r="A78" s="1349" t="s">
        <v>210</v>
      </c>
      <c r="B78" s="1350"/>
      <c r="C78" s="1367" t="s">
        <v>5</v>
      </c>
      <c r="D78" s="231" t="s">
        <v>511</v>
      </c>
      <c r="E78" s="231"/>
      <c r="F78" s="231"/>
      <c r="G78" s="231"/>
      <c r="H78" s="231"/>
      <c r="I78" s="1369" t="s">
        <v>238</v>
      </c>
      <c r="J78" s="1375" t="s">
        <v>160</v>
      </c>
      <c r="K78" s="1381" t="s">
        <v>211</v>
      </c>
      <c r="L78" s="1390" t="s">
        <v>340</v>
      </c>
      <c r="M78" s="1391"/>
      <c r="N78" s="1391"/>
      <c r="O78" s="1285">
        <f>'General Information'!C31</f>
        <v>46056</v>
      </c>
      <c r="P78" s="1286"/>
      <c r="Q78" s="1433" t="s">
        <v>360</v>
      </c>
      <c r="R78" s="1391"/>
      <c r="S78" s="1391"/>
      <c r="T78" s="1391"/>
      <c r="U78" s="1441" t="str">
        <f>'General Information'!C41</f>
        <v>-</v>
      </c>
      <c r="V78" s="1442"/>
      <c r="W78" s="1266"/>
      <c r="X78" s="1274" t="s">
        <v>227</v>
      </c>
      <c r="Y78" s="1275"/>
      <c r="Z78" s="1278">
        <f>'HSE-Stat '!D12</f>
        <v>0</v>
      </c>
      <c r="AA78" s="1279"/>
      <c r="AB78" s="262">
        <f>'HSE-Stat '!E12</f>
        <v>0</v>
      </c>
      <c r="AC78" s="263">
        <f>'HSE-Stat '!F12</f>
        <v>0</v>
      </c>
      <c r="AD78" s="264">
        <f>'HSE-Stat '!G12</f>
        <v>0</v>
      </c>
      <c r="AF78"/>
      <c r="AG78"/>
      <c r="AH78" s="260"/>
    </row>
    <row r="79" spans="1:49" ht="18.600000000000001" customHeight="1">
      <c r="A79" s="1351"/>
      <c r="B79" s="1352"/>
      <c r="C79" s="1368"/>
      <c r="D79" s="232" t="s">
        <v>169</v>
      </c>
      <c r="E79" s="232" t="s">
        <v>200</v>
      </c>
      <c r="F79" s="232" t="s">
        <v>201</v>
      </c>
      <c r="G79" s="232" t="s">
        <v>202</v>
      </c>
      <c r="H79" s="232" t="s">
        <v>203</v>
      </c>
      <c r="I79" s="1370" t="s">
        <v>204</v>
      </c>
      <c r="J79" s="1376"/>
      <c r="K79" s="1382"/>
      <c r="L79" s="1390" t="s">
        <v>341</v>
      </c>
      <c r="M79" s="1391"/>
      <c r="N79" s="1391"/>
      <c r="O79" s="1285" t="str">
        <f>'General Information'!C32</f>
        <v>-</v>
      </c>
      <c r="P79" s="1286"/>
      <c r="Q79" s="1433" t="s">
        <v>361</v>
      </c>
      <c r="R79" s="1391"/>
      <c r="S79" s="1391"/>
      <c r="T79" s="1391"/>
      <c r="U79" s="1441">
        <f>'General Information'!C44</f>
        <v>45980</v>
      </c>
      <c r="V79" s="1442"/>
      <c r="W79" s="1266"/>
      <c r="X79" s="1274" t="s">
        <v>496</v>
      </c>
      <c r="Y79" s="1275"/>
      <c r="Z79" s="1278">
        <f>'HSE-Stat '!D13</f>
        <v>0</v>
      </c>
      <c r="AA79" s="1279"/>
      <c r="AB79" s="262">
        <f>'HSE-Stat '!E13</f>
        <v>0</v>
      </c>
      <c r="AC79" s="263">
        <f>'HSE-Stat '!F13</f>
        <v>0</v>
      </c>
      <c r="AD79" s="264">
        <f>'HSE-Stat '!G13</f>
        <v>0</v>
      </c>
      <c r="AF79"/>
      <c r="AG79"/>
      <c r="AH79" s="260"/>
    </row>
    <row r="80" spans="1:49" ht="18.600000000000001" customHeight="1">
      <c r="A80" s="1268" t="s">
        <v>534</v>
      </c>
      <c r="B80" s="1269"/>
      <c r="C80" s="261">
        <f>'Quality-Stat  '!D25</f>
        <v>94</v>
      </c>
      <c r="D80" s="261">
        <f>'Quality-Stat  '!E25</f>
        <v>2</v>
      </c>
      <c r="E80" s="261">
        <f>'Quality-Stat  '!F25</f>
        <v>89</v>
      </c>
      <c r="F80" s="261">
        <f>'Quality-Stat  '!G25</f>
        <v>2</v>
      </c>
      <c r="G80" s="261">
        <f>'Quality-Stat  '!H25</f>
        <v>1</v>
      </c>
      <c r="H80" s="261">
        <f>'Quality-Stat  '!I25</f>
        <v>91</v>
      </c>
      <c r="I80" s="261">
        <f>'Quality-Stat  '!J25</f>
        <v>0</v>
      </c>
      <c r="J80" s="261">
        <f>'Quality-Stat  '!K25</f>
        <v>0</v>
      </c>
      <c r="K80" s="261">
        <f>'Quality-Stat  '!L25</f>
        <v>94</v>
      </c>
      <c r="L80" s="1390" t="s">
        <v>342</v>
      </c>
      <c r="M80" s="1391"/>
      <c r="N80" s="1391"/>
      <c r="O80" s="1285">
        <f>'General Information'!C48</f>
        <v>46058</v>
      </c>
      <c r="P80" s="1286"/>
      <c r="Q80" s="1433" t="s">
        <v>362</v>
      </c>
      <c r="R80" s="1391"/>
      <c r="S80" s="1391"/>
      <c r="T80" s="1391"/>
      <c r="U80" s="1443">
        <f>'General Information'!C45</f>
        <v>0</v>
      </c>
      <c r="V80" s="1443"/>
      <c r="W80" s="1440"/>
      <c r="X80" s="1274" t="s">
        <v>497</v>
      </c>
      <c r="Y80" s="1275"/>
      <c r="Z80" s="1278">
        <f>'HSE-Stat '!D14</f>
        <v>0</v>
      </c>
      <c r="AA80" s="1279"/>
      <c r="AB80" s="262">
        <f>'HSE-Stat '!E14</f>
        <v>0</v>
      </c>
      <c r="AC80" s="263">
        <f>'HSE-Stat '!F14</f>
        <v>0</v>
      </c>
      <c r="AD80" s="264">
        <f>'HSE-Stat '!G14</f>
        <v>0</v>
      </c>
      <c r="AF80"/>
      <c r="AG80"/>
      <c r="AH80" s="260"/>
    </row>
    <row r="81" spans="1:34" ht="18.600000000000001" customHeight="1">
      <c r="A81" s="1353" t="s">
        <v>207</v>
      </c>
      <c r="B81" s="1354"/>
      <c r="C81" s="261">
        <f>'Quality-Stat  '!D26</f>
        <v>33</v>
      </c>
      <c r="D81" s="261">
        <f>'Quality-Stat  '!E26</f>
        <v>0</v>
      </c>
      <c r="E81" s="261">
        <f>'Quality-Stat  '!F26</f>
        <v>32</v>
      </c>
      <c r="F81" s="261">
        <f>'Quality-Stat  '!G26</f>
        <v>0</v>
      </c>
      <c r="G81" s="261">
        <f>'Quality-Stat  '!H26</f>
        <v>0</v>
      </c>
      <c r="H81" s="261">
        <f>'Quality-Stat  '!I26</f>
        <v>32</v>
      </c>
      <c r="I81" s="261">
        <f>'Quality-Stat  '!J26</f>
        <v>0</v>
      </c>
      <c r="J81" s="261">
        <f>'Quality-Stat  '!K26</f>
        <v>1</v>
      </c>
      <c r="K81" s="261">
        <f>'Quality-Stat  '!L26</f>
        <v>33</v>
      </c>
      <c r="L81" s="1255" t="s">
        <v>243</v>
      </c>
      <c r="M81" s="1256"/>
      <c r="N81" s="1256"/>
      <c r="O81" s="1256"/>
      <c r="P81" s="1256"/>
      <c r="Q81" s="1256"/>
      <c r="R81" s="1256"/>
      <c r="S81" s="1256"/>
      <c r="T81" s="1256"/>
      <c r="U81" s="1256"/>
      <c r="V81" s="1257"/>
      <c r="W81" s="1265" t="s">
        <v>236</v>
      </c>
      <c r="X81" s="1274" t="s">
        <v>230</v>
      </c>
      <c r="Y81" s="1275"/>
      <c r="Z81" s="1278" t="str">
        <f>'HSE-Stat '!D15</f>
        <v>1 session</v>
      </c>
      <c r="AA81" s="1279"/>
      <c r="AB81" s="262" t="str">
        <f>'HSE-Stat '!E15</f>
        <v>4 session</v>
      </c>
      <c r="AC81" s="263">
        <f>'HSE-Stat '!F15</f>
        <v>65</v>
      </c>
      <c r="AD81" s="264">
        <f>'HSE-Stat '!G15</f>
        <v>65</v>
      </c>
      <c r="AF81"/>
      <c r="AG81"/>
      <c r="AH81" s="260"/>
    </row>
    <row r="82" spans="1:34" ht="18.600000000000001" thickBot="1">
      <c r="A82" s="1353" t="s">
        <v>208</v>
      </c>
      <c r="B82" s="1354"/>
      <c r="C82" s="261">
        <f>'Quality-Stat  '!D27</f>
        <v>22</v>
      </c>
      <c r="D82" s="261">
        <f>'Quality-Stat  '!E27</f>
        <v>0</v>
      </c>
      <c r="E82" s="261">
        <f>'Quality-Stat  '!F27</f>
        <v>16</v>
      </c>
      <c r="F82" s="261">
        <f>'Quality-Stat  '!G27</f>
        <v>0</v>
      </c>
      <c r="G82" s="261">
        <f>'Quality-Stat  '!H27</f>
        <v>6</v>
      </c>
      <c r="H82" s="261">
        <f>'Quality-Stat  '!I27</f>
        <v>16</v>
      </c>
      <c r="I82" s="261">
        <f>'Quality-Stat  '!J27</f>
        <v>0</v>
      </c>
      <c r="J82" s="261">
        <f>'Quality-Stat  '!K27</f>
        <v>0</v>
      </c>
      <c r="K82" s="261">
        <f>'Quality-Stat  '!L27</f>
        <v>22</v>
      </c>
      <c r="L82" s="1260" t="s">
        <v>366</v>
      </c>
      <c r="M82" s="1260"/>
      <c r="N82" s="281">
        <f>'Invoice Log'!U3</f>
        <v>6</v>
      </c>
      <c r="O82" s="1258" t="s">
        <v>253</v>
      </c>
      <c r="P82" s="1259"/>
      <c r="Q82" s="1259"/>
      <c r="R82" s="282">
        <f>'Invoice Log'!Y3</f>
        <v>44851849.362499997</v>
      </c>
      <c r="T82" s="284" t="s">
        <v>345</v>
      </c>
      <c r="U82" s="502">
        <f>O4</f>
        <v>86782345</v>
      </c>
      <c r="V82" s="285"/>
      <c r="W82" s="1266"/>
      <c r="X82" s="1274" t="s">
        <v>498</v>
      </c>
      <c r="Y82" s="1275"/>
      <c r="Z82" s="1278" t="str">
        <f>'HSE-Stat '!D16</f>
        <v>1 session</v>
      </c>
      <c r="AA82" s="1279"/>
      <c r="AB82" s="262" t="str">
        <f>'HSE-Stat '!E16</f>
        <v>4 session</v>
      </c>
      <c r="AC82" s="263">
        <f>'HSE-Stat '!F16</f>
        <v>62</v>
      </c>
      <c r="AD82" s="264">
        <f>'HSE-Stat '!G16</f>
        <v>62</v>
      </c>
      <c r="AF82"/>
      <c r="AG82"/>
      <c r="AH82" s="260"/>
    </row>
    <row r="83" spans="1:34" ht="18.600000000000001" thickBot="1">
      <c r="A83" s="1353"/>
      <c r="B83" s="1354"/>
      <c r="C83" s="261"/>
      <c r="D83" s="266"/>
      <c r="E83" s="266"/>
      <c r="F83" s="266"/>
      <c r="G83" s="266"/>
      <c r="H83" s="266"/>
      <c r="I83" s="266"/>
      <c r="J83" s="266"/>
      <c r="K83" s="266"/>
      <c r="L83" s="1260" t="s">
        <v>367</v>
      </c>
      <c r="M83" s="1260"/>
      <c r="N83" s="281">
        <f>'Invoice Log'!U5</f>
        <v>7</v>
      </c>
      <c r="O83" s="1258" t="s">
        <v>254</v>
      </c>
      <c r="P83" s="1259"/>
      <c r="Q83" s="1259"/>
      <c r="R83" s="286">
        <f>'Invoice Log'!Y5</f>
        <v>51579626.766874999</v>
      </c>
      <c r="T83" s="283" t="s">
        <v>344</v>
      </c>
      <c r="U83" s="500">
        <f>H28</f>
        <v>45732412.270000003</v>
      </c>
      <c r="V83" s="287"/>
      <c r="W83" s="1266"/>
      <c r="X83" s="1274" t="s">
        <v>499</v>
      </c>
      <c r="Y83" s="1275"/>
      <c r="Z83" s="1278">
        <f>'HSE-Stat '!D17</f>
        <v>0</v>
      </c>
      <c r="AA83" s="1279"/>
      <c r="AB83" s="262">
        <f>'HSE-Stat '!E17</f>
        <v>0</v>
      </c>
      <c r="AC83" s="263">
        <f>'HSE-Stat '!F17</f>
        <v>0</v>
      </c>
      <c r="AD83" s="264">
        <f>'HSE-Stat '!G17</f>
        <v>0</v>
      </c>
      <c r="AF83"/>
      <c r="AG83"/>
      <c r="AH83" s="260"/>
    </row>
    <row r="84" spans="1:34" ht="18.600000000000001" thickBot="1">
      <c r="A84" s="1347"/>
      <c r="B84" s="1348"/>
      <c r="C84" s="266"/>
      <c r="D84" s="266"/>
      <c r="E84" s="266"/>
      <c r="F84" s="266"/>
      <c r="G84" s="266"/>
      <c r="H84" s="266"/>
      <c r="I84" s="266"/>
      <c r="J84" s="266"/>
      <c r="K84" s="266"/>
      <c r="L84" s="1291" t="s">
        <v>245</v>
      </c>
      <c r="M84" s="1260"/>
      <c r="N84" s="281">
        <f>'Invoice Log'!U6</f>
        <v>6</v>
      </c>
      <c r="O84" s="1258" t="s">
        <v>255</v>
      </c>
      <c r="P84" s="1259"/>
      <c r="Q84" s="1259"/>
      <c r="R84" s="286">
        <f>'Invoice Log'!Y6</f>
        <v>48055957.605875</v>
      </c>
      <c r="T84" s="290" t="s">
        <v>346</v>
      </c>
      <c r="U84" s="500">
        <f>I28</f>
        <v>67917357.659999996</v>
      </c>
      <c r="V84" s="287"/>
      <c r="W84" s="1266"/>
      <c r="X84" s="1274" t="s">
        <v>500</v>
      </c>
      <c r="Y84" s="1275"/>
      <c r="Z84" s="1278" t="str">
        <f>'HSE-Stat '!D18</f>
        <v>1 sessions</v>
      </c>
      <c r="AA84" s="1279"/>
      <c r="AB84" s="262" t="str">
        <f>'HSE-Stat '!E18</f>
        <v>5 sessions</v>
      </c>
      <c r="AC84" s="263">
        <f>'HSE-Stat '!F18</f>
        <v>89</v>
      </c>
      <c r="AD84" s="264">
        <f>'HSE-Stat '!G18</f>
        <v>89</v>
      </c>
      <c r="AF84"/>
      <c r="AG84"/>
      <c r="AH84" s="260"/>
    </row>
    <row r="85" spans="1:34" ht="14.4" customHeight="1" thickBot="1">
      <c r="A85" s="1434" t="s">
        <v>209</v>
      </c>
      <c r="B85" s="1435"/>
      <c r="C85" s="288">
        <f t="shared" ref="C85:K85" si="25">SUM(C80:C84)</f>
        <v>149</v>
      </c>
      <c r="D85" s="288">
        <f t="shared" si="25"/>
        <v>2</v>
      </c>
      <c r="E85" s="288">
        <f t="shared" si="25"/>
        <v>137</v>
      </c>
      <c r="F85" s="288">
        <f t="shared" si="25"/>
        <v>2</v>
      </c>
      <c r="G85" s="288">
        <f t="shared" si="25"/>
        <v>7</v>
      </c>
      <c r="H85" s="288">
        <f t="shared" si="25"/>
        <v>139</v>
      </c>
      <c r="I85" s="288">
        <f t="shared" si="25"/>
        <v>0</v>
      </c>
      <c r="J85" s="288">
        <f t="shared" si="25"/>
        <v>1</v>
      </c>
      <c r="K85" s="289">
        <f t="shared" si="25"/>
        <v>149</v>
      </c>
      <c r="L85" s="1260" t="s">
        <v>246</v>
      </c>
      <c r="M85" s="1260"/>
      <c r="N85" s="281">
        <f>+N82-N84</f>
        <v>0</v>
      </c>
      <c r="O85" s="1258" t="s">
        <v>281</v>
      </c>
      <c r="P85" s="1259"/>
      <c r="Q85" s="1259"/>
      <c r="R85" s="291">
        <f>'Invoice Log'!AB3</f>
        <v>46294</v>
      </c>
      <c r="T85" s="290" t="s">
        <v>363</v>
      </c>
      <c r="U85" s="292">
        <f>R82</f>
        <v>44851849.362499997</v>
      </c>
      <c r="V85" s="293"/>
      <c r="W85" s="1267"/>
      <c r="X85" s="1490" t="s">
        <v>501</v>
      </c>
      <c r="Y85" s="1491"/>
      <c r="Z85" s="1278">
        <f>'HSE-Stat '!D19</f>
        <v>0</v>
      </c>
      <c r="AA85" s="1279"/>
      <c r="AB85" s="262">
        <f>'HSE-Stat '!E19</f>
        <v>0</v>
      </c>
      <c r="AC85" s="263">
        <f>'HSE-Stat '!F19</f>
        <v>0</v>
      </c>
      <c r="AD85" s="264">
        <f>'HSE-Stat '!G19</f>
        <v>0</v>
      </c>
      <c r="AF85"/>
      <c r="AG85"/>
      <c r="AH85" s="260"/>
    </row>
    <row r="86" spans="1:34" ht="14.4" customHeight="1" thickBot="1">
      <c r="A86" s="227" t="s">
        <v>231</v>
      </c>
      <c r="B86" s="228"/>
      <c r="C86" s="228"/>
      <c r="D86" s="228"/>
      <c r="E86" s="228"/>
      <c r="F86" s="228"/>
      <c r="G86" s="228"/>
      <c r="H86" s="228"/>
      <c r="I86" s="228"/>
      <c r="J86" s="228"/>
      <c r="K86" s="229"/>
      <c r="L86" s="1260" t="s">
        <v>106</v>
      </c>
      <c r="M86" s="1260"/>
      <c r="N86" s="294">
        <f>'Invoice Log'!M3</f>
        <v>0</v>
      </c>
      <c r="O86" s="1258" t="s">
        <v>256</v>
      </c>
      <c r="P86" s="1259"/>
      <c r="Q86" s="1259"/>
      <c r="R86" s="286">
        <f>'Invoice Log'!Q3</f>
        <v>0</v>
      </c>
      <c r="T86" s="290" t="s">
        <v>364</v>
      </c>
      <c r="U86" s="292">
        <f>R83</f>
        <v>51579626.766874999</v>
      </c>
      <c r="V86" s="295"/>
      <c r="W86" s="1320" t="s">
        <v>318</v>
      </c>
      <c r="X86" s="1321"/>
      <c r="Y86" s="1321"/>
      <c r="Z86" s="1321"/>
      <c r="AA86" s="1321"/>
      <c r="AB86" s="1321"/>
      <c r="AC86" s="1321"/>
      <c r="AD86" s="1321"/>
      <c r="AE86" s="1321"/>
      <c r="AF86" s="1321"/>
      <c r="AG86" s="1321"/>
      <c r="AH86" s="1322"/>
    </row>
    <row r="87" spans="1:34" ht="14.4" customHeight="1" thickBot="1">
      <c r="A87" s="1447" t="s">
        <v>210</v>
      </c>
      <c r="B87" s="1448"/>
      <c r="C87" s="1270" t="s">
        <v>234</v>
      </c>
      <c r="D87" s="1475" t="s">
        <v>232</v>
      </c>
      <c r="E87" s="1270" t="s">
        <v>233</v>
      </c>
      <c r="F87" s="1270" t="s">
        <v>239</v>
      </c>
      <c r="G87" s="1270" t="s">
        <v>332</v>
      </c>
      <c r="H87" s="1270" t="s">
        <v>240</v>
      </c>
      <c r="I87" s="1263" t="s">
        <v>241</v>
      </c>
      <c r="J87" s="1263"/>
      <c r="K87" s="1263"/>
      <c r="L87" s="1260" t="s">
        <v>107</v>
      </c>
      <c r="M87" s="1260"/>
      <c r="N87" s="294">
        <f>'Invoice Log'!M4</f>
        <v>0</v>
      </c>
      <c r="O87" s="1258" t="s">
        <v>257</v>
      </c>
      <c r="P87" s="1259"/>
      <c r="Q87" s="1259"/>
      <c r="R87" s="286">
        <f>'Invoice Log'!Q4</f>
        <v>0</v>
      </c>
      <c r="T87" s="290" t="s">
        <v>365</v>
      </c>
      <c r="U87" s="501">
        <f>R84</f>
        <v>48055957.605875</v>
      </c>
      <c r="V87" s="295"/>
      <c r="W87" s="1323"/>
      <c r="X87" s="1324"/>
      <c r="Y87" s="1324"/>
      <c r="Z87" s="1324"/>
      <c r="AA87" s="1324"/>
      <c r="AB87" s="1324"/>
      <c r="AC87" s="1324"/>
      <c r="AD87" s="1324"/>
      <c r="AE87" s="1324"/>
      <c r="AF87" s="1324"/>
      <c r="AG87" s="1324"/>
      <c r="AH87" s="1325"/>
    </row>
    <row r="88" spans="1:34" ht="18.600000000000001" customHeight="1" thickBot="1">
      <c r="A88" s="1449"/>
      <c r="B88" s="1450"/>
      <c r="C88" s="1271"/>
      <c r="D88" s="1476" t="s">
        <v>169</v>
      </c>
      <c r="E88" s="1271" t="s">
        <v>200</v>
      </c>
      <c r="F88" s="1271" t="s">
        <v>201</v>
      </c>
      <c r="G88" s="1271" t="s">
        <v>202</v>
      </c>
      <c r="H88" s="1271" t="s">
        <v>203</v>
      </c>
      <c r="I88" s="1264"/>
      <c r="J88" s="1264"/>
      <c r="K88" s="1264"/>
      <c r="L88" s="1260" t="s">
        <v>247</v>
      </c>
      <c r="M88" s="1260"/>
      <c r="N88" s="296">
        <f>'Invoice Log'!M5</f>
        <v>0</v>
      </c>
      <c r="O88" s="1258" t="s">
        <v>258</v>
      </c>
      <c r="P88" s="1259"/>
      <c r="Q88" s="1259"/>
      <c r="R88" s="297">
        <f>'Invoice Log'!M6</f>
        <v>0</v>
      </c>
      <c r="S88" s="298"/>
      <c r="T88" s="299"/>
      <c r="U88" s="300"/>
      <c r="V88" s="301"/>
      <c r="W88" s="1326" t="s">
        <v>248</v>
      </c>
      <c r="X88" s="1332" t="s">
        <v>249</v>
      </c>
      <c r="Y88" s="1301" t="s">
        <v>250</v>
      </c>
      <c r="Z88" s="1301"/>
      <c r="AA88" s="1301"/>
      <c r="AB88" s="1301"/>
      <c r="AC88" s="1301"/>
      <c r="AD88" s="1332" t="s">
        <v>75</v>
      </c>
      <c r="AE88" s="1332" t="s">
        <v>45</v>
      </c>
      <c r="AF88" s="1332" t="s">
        <v>288</v>
      </c>
      <c r="AG88" s="1332" t="s">
        <v>251</v>
      </c>
      <c r="AH88" s="1333" t="s">
        <v>77</v>
      </c>
    </row>
    <row r="89" spans="1:34" ht="18.600000000000001" customHeight="1">
      <c r="A89" s="1268" t="s">
        <v>534</v>
      </c>
      <c r="B89" s="1269"/>
      <c r="C89" s="261">
        <f>'Quality-Stat  '!D33</f>
        <v>31</v>
      </c>
      <c r="D89" s="261">
        <f>'Quality-Stat  '!E33</f>
        <v>31</v>
      </c>
      <c r="E89" s="261">
        <f>'Quality-Stat  '!F33</f>
        <v>31</v>
      </c>
      <c r="F89" s="261">
        <f>'Quality-Stat  '!G33</f>
        <v>0</v>
      </c>
      <c r="G89" s="261">
        <f>'Quality-Stat  '!H33</f>
        <v>28</v>
      </c>
      <c r="H89" s="261">
        <f>'Quality-Stat  '!I33</f>
        <v>3</v>
      </c>
      <c r="I89" s="1253">
        <v>46526</v>
      </c>
      <c r="J89" s="1253"/>
      <c r="K89" s="1254"/>
      <c r="L89" s="1284" t="s">
        <v>400</v>
      </c>
      <c r="M89" s="1284"/>
      <c r="N89" s="1284"/>
      <c r="O89" s="1284"/>
      <c r="P89" s="1284"/>
      <c r="Q89" s="1284"/>
      <c r="R89" s="1284"/>
      <c r="S89" s="1284"/>
      <c r="T89" s="1284"/>
      <c r="U89" s="1284"/>
      <c r="V89" s="1284"/>
      <c r="W89" s="1327"/>
      <c r="X89" s="1302"/>
      <c r="Y89" s="1302"/>
      <c r="Z89" s="1302"/>
      <c r="AA89" s="1302"/>
      <c r="AB89" s="1302"/>
      <c r="AC89" s="1302"/>
      <c r="AD89" s="1302"/>
      <c r="AE89" s="1302"/>
      <c r="AF89" s="1302"/>
      <c r="AG89" s="1302"/>
      <c r="AH89" s="1334"/>
    </row>
    <row r="90" spans="1:34" ht="18.600000000000001" customHeight="1">
      <c r="A90" s="1353" t="s">
        <v>207</v>
      </c>
      <c r="B90" s="1354"/>
      <c r="C90" s="261">
        <f>'Quality-Stat  '!D34</f>
        <v>19</v>
      </c>
      <c r="D90" s="261">
        <f>'Quality-Stat  '!E34</f>
        <v>19</v>
      </c>
      <c r="E90" s="261">
        <f>'Quality-Stat  '!F34</f>
        <v>19</v>
      </c>
      <c r="F90" s="261">
        <f>'Quality-Stat  '!G34</f>
        <v>0</v>
      </c>
      <c r="G90" s="261">
        <f>'Quality-Stat  '!H34</f>
        <v>19</v>
      </c>
      <c r="H90" s="261">
        <f>'Quality-Stat  '!I34</f>
        <v>0</v>
      </c>
      <c r="I90" s="1253">
        <v>46567</v>
      </c>
      <c r="J90" s="1253"/>
      <c r="K90" s="1254"/>
      <c r="L90" s="302" t="s">
        <v>514</v>
      </c>
      <c r="M90" s="303"/>
      <c r="N90" s="303"/>
      <c r="O90" s="303"/>
      <c r="P90" s="304" t="s">
        <v>515</v>
      </c>
      <c r="Q90" s="304"/>
      <c r="R90" s="303"/>
      <c r="S90" s="305"/>
      <c r="T90" s="1287" t="s">
        <v>305</v>
      </c>
      <c r="U90" s="1288"/>
      <c r="V90" s="1288"/>
      <c r="W90" s="1328" t="str">
        <f>CCO!A3</f>
        <v>-</v>
      </c>
      <c r="X90" s="1473" t="str">
        <f>CCO!B3</f>
        <v>-</v>
      </c>
      <c r="Y90" s="1314" t="str">
        <f>CCO!C3</f>
        <v>-</v>
      </c>
      <c r="Z90" s="1315"/>
      <c r="AA90" s="1315"/>
      <c r="AB90" s="1315"/>
      <c r="AC90" s="1316"/>
      <c r="AD90" s="1341" t="str">
        <f>CCO!D3</f>
        <v>-</v>
      </c>
      <c r="AE90" s="1444" t="str">
        <f>CCO!E3</f>
        <v>-</v>
      </c>
      <c r="AF90" s="1341" t="str">
        <f>CCO!F3</f>
        <v>-</v>
      </c>
      <c r="AG90" s="1339" t="str">
        <f>CCO!G3</f>
        <v>-</v>
      </c>
      <c r="AH90" s="1340" t="str">
        <f>CCO!H3</f>
        <v>-</v>
      </c>
    </row>
    <row r="91" spans="1:34" ht="18.600000000000001" customHeight="1" thickBot="1">
      <c r="A91" s="1353" t="s">
        <v>208</v>
      </c>
      <c r="B91" s="1354"/>
      <c r="C91" s="261">
        <f>'Quality-Stat  '!D35</f>
        <v>63</v>
      </c>
      <c r="D91" s="261">
        <f>'Quality-Stat  '!E35</f>
        <v>63</v>
      </c>
      <c r="E91" s="261">
        <f>'Quality-Stat  '!F35</f>
        <v>58</v>
      </c>
      <c r="F91" s="261">
        <f>'Quality-Stat  '!G35</f>
        <v>5</v>
      </c>
      <c r="G91" s="261">
        <f>'Quality-Stat  '!H35</f>
        <v>58</v>
      </c>
      <c r="H91" s="261">
        <f>'Quality-Stat  '!I35</f>
        <v>5</v>
      </c>
      <c r="I91" s="1253">
        <v>46457</v>
      </c>
      <c r="J91" s="1253"/>
      <c r="K91" s="1254"/>
      <c r="L91" s="217" t="s">
        <v>18</v>
      </c>
      <c r="M91" s="218" t="s">
        <v>15</v>
      </c>
      <c r="N91" s="479" t="s">
        <v>526</v>
      </c>
      <c r="O91" s="219" t="s">
        <v>507</v>
      </c>
      <c r="P91" s="218" t="s">
        <v>18</v>
      </c>
      <c r="Q91" s="218" t="s">
        <v>15</v>
      </c>
      <c r="R91" s="479" t="s">
        <v>526</v>
      </c>
      <c r="S91" s="219" t="s">
        <v>507</v>
      </c>
      <c r="T91" s="306" t="s">
        <v>306</v>
      </c>
      <c r="U91" s="307" t="s">
        <v>307</v>
      </c>
      <c r="V91" s="308" t="s">
        <v>31</v>
      </c>
      <c r="W91" s="1329"/>
      <c r="X91" s="1303"/>
      <c r="Y91" s="1317"/>
      <c r="Z91" s="1318"/>
      <c r="AA91" s="1318"/>
      <c r="AB91" s="1318"/>
      <c r="AC91" s="1319"/>
      <c r="AD91" s="1312"/>
      <c r="AE91" s="1335"/>
      <c r="AF91" s="1312"/>
      <c r="AG91" s="1337"/>
      <c r="AH91" s="1330"/>
    </row>
    <row r="92" spans="1:34" ht="18.600000000000001" customHeight="1">
      <c r="A92" s="1353"/>
      <c r="B92" s="1354"/>
      <c r="C92" s="266"/>
      <c r="D92" s="266"/>
      <c r="E92" s="266"/>
      <c r="F92" s="266"/>
      <c r="G92" s="266"/>
      <c r="H92" s="266"/>
      <c r="I92" s="1253"/>
      <c r="J92" s="1253"/>
      <c r="K92" s="1254"/>
      <c r="L92" s="309">
        <f>Manpower!A24</f>
        <v>148</v>
      </c>
      <c r="M92" s="310">
        <f>Manpower!B24</f>
        <v>220</v>
      </c>
      <c r="N92" s="310">
        <f>Manpower!F24</f>
        <v>1877</v>
      </c>
      <c r="O92" s="310">
        <f>Manpower!H24</f>
        <v>0</v>
      </c>
      <c r="P92" s="311">
        <f>Manpower!A20</f>
        <v>22</v>
      </c>
      <c r="Q92" s="310">
        <f>Manpower!B20</f>
        <v>48</v>
      </c>
      <c r="R92" s="310">
        <f>Manpower!F20</f>
        <v>40</v>
      </c>
      <c r="S92" s="312">
        <f>Manpower!H20</f>
        <v>6</v>
      </c>
      <c r="T92" s="313">
        <f>L92+P92</f>
        <v>170</v>
      </c>
      <c r="U92" s="314">
        <f>M92+Q92</f>
        <v>268</v>
      </c>
      <c r="V92" s="315">
        <f>+U92-T92</f>
        <v>98</v>
      </c>
      <c r="W92" s="1329"/>
      <c r="X92" s="1303"/>
      <c r="Y92" s="1305"/>
      <c r="Z92" s="1306"/>
      <c r="AA92" s="1306"/>
      <c r="AB92" s="1306"/>
      <c r="AC92" s="1307"/>
      <c r="AD92" s="1312"/>
      <c r="AE92" s="1335"/>
      <c r="AF92" s="1312"/>
      <c r="AG92" s="1337"/>
      <c r="AH92" s="1330"/>
    </row>
    <row r="93" spans="1:34" ht="18.600000000000001" customHeight="1">
      <c r="A93" s="1347"/>
      <c r="B93" s="1348"/>
      <c r="C93" s="266"/>
      <c r="D93" s="266"/>
      <c r="E93" s="266"/>
      <c r="F93" s="266"/>
      <c r="G93" s="266"/>
      <c r="H93" s="266"/>
      <c r="I93" s="1253"/>
      <c r="J93" s="1253"/>
      <c r="K93" s="1254"/>
      <c r="L93" s="316" t="s">
        <v>308</v>
      </c>
      <c r="M93" s="317"/>
      <c r="N93" s="317"/>
      <c r="O93" s="317"/>
      <c r="P93" s="317"/>
      <c r="Q93" s="317"/>
      <c r="R93" s="317"/>
      <c r="S93" s="1261" t="s">
        <v>390</v>
      </c>
      <c r="T93" s="1262"/>
      <c r="U93" s="1262"/>
      <c r="V93" s="1262"/>
      <c r="W93" s="1329"/>
      <c r="X93" s="1303"/>
      <c r="Y93" s="1317"/>
      <c r="Z93" s="1318"/>
      <c r="AA93" s="1318"/>
      <c r="AB93" s="1318"/>
      <c r="AC93" s="1319"/>
      <c r="AD93" s="1312"/>
      <c r="AE93" s="1335"/>
      <c r="AF93" s="1312"/>
      <c r="AG93" s="1337"/>
      <c r="AH93" s="1330"/>
    </row>
    <row r="94" spans="1:34" ht="18.600000000000001" customHeight="1" thickBot="1">
      <c r="A94" s="1434" t="s">
        <v>209</v>
      </c>
      <c r="B94" s="1435"/>
      <c r="C94" s="288">
        <f t="shared" ref="C94:H94" si="26">SUM(C89:C93)</f>
        <v>113</v>
      </c>
      <c r="D94" s="288">
        <f t="shared" si="26"/>
        <v>113</v>
      </c>
      <c r="E94" s="288">
        <f t="shared" si="26"/>
        <v>108</v>
      </c>
      <c r="F94" s="288">
        <f t="shared" si="26"/>
        <v>5</v>
      </c>
      <c r="G94" s="288">
        <f t="shared" si="26"/>
        <v>105</v>
      </c>
      <c r="H94" s="288">
        <f t="shared" si="26"/>
        <v>8</v>
      </c>
      <c r="I94" s="1480">
        <f>MAX(I89:K91)</f>
        <v>46567</v>
      </c>
      <c r="J94" s="1481"/>
      <c r="K94" s="1482"/>
      <c r="L94" s="318" t="s">
        <v>311</v>
      </c>
      <c r="M94" s="319" t="s">
        <v>18</v>
      </c>
      <c r="N94" s="320" t="s">
        <v>15</v>
      </c>
      <c r="S94" s="318" t="s">
        <v>283</v>
      </c>
      <c r="T94" s="319" t="s">
        <v>18</v>
      </c>
      <c r="U94" s="320" t="s">
        <v>15</v>
      </c>
      <c r="V94" s="320" t="s">
        <v>293</v>
      </c>
      <c r="W94" s="1329"/>
      <c r="X94" s="1303"/>
      <c r="Y94" s="1305"/>
      <c r="Z94" s="1306"/>
      <c r="AA94" s="1306"/>
      <c r="AB94" s="1306"/>
      <c r="AC94" s="1307"/>
      <c r="AD94" s="1312"/>
      <c r="AE94" s="1335"/>
      <c r="AF94" s="1312"/>
      <c r="AG94" s="1337"/>
      <c r="AH94" s="1330"/>
    </row>
    <row r="95" spans="1:34" ht="18.600000000000001" customHeight="1" thickBot="1">
      <c r="A95" s="1470" t="str">
        <f>Schedule!A1</f>
        <v>Primavera P6 Schedule Status</v>
      </c>
      <c r="B95" s="1471"/>
      <c r="C95" s="1471"/>
      <c r="D95" s="1471"/>
      <c r="E95" s="1471"/>
      <c r="F95" s="1471"/>
      <c r="G95" s="1471"/>
      <c r="H95" s="1471"/>
      <c r="I95" s="1471"/>
      <c r="J95" s="1471"/>
      <c r="K95" s="1472"/>
      <c r="L95" s="321" t="str">
        <f>+Manpower!N23</f>
        <v>Labor</v>
      </c>
      <c r="M95" s="322">
        <f>Manpower!N24</f>
        <v>40</v>
      </c>
      <c r="N95" s="323">
        <f>Manpower!N25</f>
        <v>30</v>
      </c>
      <c r="S95" s="321" t="str">
        <f>+Manpower!$B$49</f>
        <v>Excavator</v>
      </c>
      <c r="T95" s="322">
        <f>+Manpower!B50</f>
        <v>3</v>
      </c>
      <c r="U95" s="322">
        <f>+Manpower!B51</f>
        <v>4</v>
      </c>
      <c r="V95" s="323">
        <f>+Manpower!B52</f>
        <v>0</v>
      </c>
      <c r="W95" s="1342"/>
      <c r="X95" s="1304"/>
      <c r="Y95" s="1308"/>
      <c r="Z95" s="1309"/>
      <c r="AA95" s="1309"/>
      <c r="AB95" s="1309"/>
      <c r="AC95" s="1310"/>
      <c r="AD95" s="1313"/>
      <c r="AE95" s="1336"/>
      <c r="AF95" s="1313"/>
      <c r="AG95" s="1338"/>
      <c r="AH95" s="1331"/>
    </row>
    <row r="96" spans="1:34" ht="18.600000000000001" customHeight="1">
      <c r="A96" s="1452" t="str">
        <f>Schedule!A2</f>
        <v>Project Activities Overview</v>
      </c>
      <c r="B96" s="1453"/>
      <c r="C96" s="1453"/>
      <c r="D96" s="1453"/>
      <c r="E96" s="1453"/>
      <c r="F96" s="1453"/>
      <c r="G96" s="1453"/>
      <c r="H96" s="1453"/>
      <c r="I96" s="1453"/>
      <c r="J96" s="1453"/>
      <c r="K96" s="1454"/>
      <c r="L96" s="321" t="str">
        <f>+Manpower!P23</f>
        <v>Skilled Labor</v>
      </c>
      <c r="M96" s="322">
        <f>Manpower!P24</f>
        <v>26</v>
      </c>
      <c r="N96" s="323">
        <f>Manpower!P25</f>
        <v>30</v>
      </c>
      <c r="S96" s="321" t="str">
        <f>+Manpower!$D$49</f>
        <v>Bulldozer</v>
      </c>
      <c r="T96" s="322">
        <f>+Manpower!D50</f>
        <v>2</v>
      </c>
      <c r="U96" s="322">
        <f>+Manpower!D51</f>
        <v>1</v>
      </c>
      <c r="V96" s="323">
        <f>+Manpower!D52</f>
        <v>0</v>
      </c>
      <c r="W96" s="220" t="s">
        <v>313</v>
      </c>
      <c r="X96" s="221"/>
      <c r="Y96" s="221"/>
      <c r="Z96" s="221"/>
      <c r="AA96" s="221"/>
      <c r="AB96" s="222"/>
      <c r="AC96" s="222"/>
      <c r="AD96" s="221"/>
      <c r="AE96" s="221"/>
      <c r="AF96" s="221"/>
      <c r="AG96" s="221"/>
      <c r="AH96" s="223"/>
    </row>
    <row r="97" spans="1:48" ht="18.600000000000001" customHeight="1">
      <c r="A97" s="1463" t="str">
        <f>Schedule!A3</f>
        <v>Schedule Statistics</v>
      </c>
      <c r="B97" s="1464"/>
      <c r="C97" s="1464"/>
      <c r="D97" s="1464"/>
      <c r="E97" s="1465"/>
      <c r="F97" s="1466" t="str">
        <f>Schedule!F3</f>
        <v>Active Schedule Activities</v>
      </c>
      <c r="G97" s="1464"/>
      <c r="H97" s="1464"/>
      <c r="I97" s="1464"/>
      <c r="J97" s="1464"/>
      <c r="K97" s="1465"/>
      <c r="L97" s="321" t="str">
        <f>+Manpower!R23</f>
        <v>Driver / Operator</v>
      </c>
      <c r="M97" s="322">
        <f>+Manpower!R24</f>
        <v>60</v>
      </c>
      <c r="N97" s="323">
        <f>Manpower!R25</f>
        <v>93</v>
      </c>
      <c r="S97" s="321" t="str">
        <f>+Manpower!$F$49</f>
        <v>Grader</v>
      </c>
      <c r="T97" s="322">
        <f>+Manpower!F50</f>
        <v>4</v>
      </c>
      <c r="U97" s="322">
        <f>+Manpower!F51</f>
        <v>1</v>
      </c>
      <c r="V97" s="323">
        <f>+Manpower!F52</f>
        <v>0</v>
      </c>
      <c r="W97" s="224" t="s">
        <v>399</v>
      </c>
      <c r="X97" s="1273" t="s">
        <v>331</v>
      </c>
      <c r="Y97" s="1273"/>
      <c r="Z97" s="1273"/>
      <c r="AA97" s="1273"/>
      <c r="AB97" s="1273"/>
      <c r="AC97" s="225" t="s">
        <v>334</v>
      </c>
      <c r="AD97" s="225" t="s">
        <v>337</v>
      </c>
      <c r="AE97" s="225" t="s">
        <v>319</v>
      </c>
      <c r="AF97" s="225" t="s">
        <v>335</v>
      </c>
      <c r="AG97" s="225" t="s">
        <v>336</v>
      </c>
      <c r="AH97" s="226" t="s">
        <v>31</v>
      </c>
    </row>
    <row r="98" spans="1:48" ht="18.600000000000001" customHeight="1">
      <c r="A98" s="324" t="str">
        <f>Schedule!A4</f>
        <v>Total Act.</v>
      </c>
      <c r="B98" s="133" t="str">
        <f>Schedule!B4</f>
        <v>Not Started</v>
      </c>
      <c r="C98" s="133" t="str">
        <f>Schedule!C4</f>
        <v>In Progress</v>
      </c>
      <c r="D98" s="133" t="str">
        <f>Schedule!D4</f>
        <v>Completed</v>
      </c>
      <c r="E98" s="134" t="str">
        <f>Schedule!E4</f>
        <v>%</v>
      </c>
      <c r="F98" s="132" t="str">
        <f>Schedule!F4</f>
        <v xml:space="preserve">Active </v>
      </c>
      <c r="G98" s="133" t="str">
        <f>Schedule!G4</f>
        <v>Ahead</v>
      </c>
      <c r="H98" s="133" t="str">
        <f>Schedule!H4</f>
        <v>On</v>
      </c>
      <c r="I98" s="133" t="str">
        <f>Schedule!I4</f>
        <v>Behind</v>
      </c>
      <c r="J98" s="133" t="str">
        <f>Schedule!J4</f>
        <v>Flag</v>
      </c>
      <c r="K98" s="134">
        <f>Schedule!K4</f>
        <v>0</v>
      </c>
      <c r="L98" s="321" t="str">
        <f>+Manpower!T23</f>
        <v>Carpenter</v>
      </c>
      <c r="M98" s="322">
        <f>Manpower!T24</f>
        <v>5</v>
      </c>
      <c r="N98" s="323">
        <f>Manpower!T25</f>
        <v>6</v>
      </c>
      <c r="S98" s="321" t="str">
        <f>+Manpower!$H$49</f>
        <v>Road Roller</v>
      </c>
      <c r="T98" s="322">
        <f>+Manpower!H50</f>
        <v>3</v>
      </c>
      <c r="U98" s="322">
        <f>+Manpower!H51</f>
        <v>3</v>
      </c>
      <c r="V98" s="480">
        <f>+Manpower!H52</f>
        <v>0</v>
      </c>
      <c r="W98" s="482" t="str">
        <f>'Major Quantities'!A3</f>
        <v>31 22 00.02</v>
      </c>
      <c r="X98" s="1292" t="str">
        <f>'Major Quantities'!B3</f>
        <v>Parcrels Excavation for cuttings (all types of soil)</v>
      </c>
      <c r="Y98" s="1293"/>
      <c r="Z98" s="1293"/>
      <c r="AA98" s="1293"/>
      <c r="AB98" s="1294"/>
      <c r="AC98" s="483">
        <f>'Major Quantities'!C3</f>
        <v>123555</v>
      </c>
      <c r="AD98" s="483" t="str">
        <f>'Major Quantities'!D3</f>
        <v>m3</v>
      </c>
      <c r="AE98" s="484">
        <f>'Major Quantities'!E3</f>
        <v>123555</v>
      </c>
      <c r="AF98" s="484">
        <f>'Major Quantities'!F3</f>
        <v>123555</v>
      </c>
      <c r="AG98" s="484">
        <f>'Major Quantities'!G3</f>
        <v>0</v>
      </c>
      <c r="AH98" s="485">
        <f>'Major Quantities'!H3</f>
        <v>0</v>
      </c>
    </row>
    <row r="99" spans="1:48" ht="18.600000000000001" customHeight="1">
      <c r="A99" s="325">
        <f>Schedule!A5</f>
        <v>1905</v>
      </c>
      <c r="B99" s="326">
        <f>Schedule!B5</f>
        <v>447</v>
      </c>
      <c r="C99" s="326">
        <f>Schedule!C5</f>
        <v>208</v>
      </c>
      <c r="D99" s="326">
        <f>Schedule!D5</f>
        <v>1250</v>
      </c>
      <c r="E99" s="327">
        <f>Schedule!E5</f>
        <v>0.65616797900262469</v>
      </c>
      <c r="F99" s="139">
        <f>Schedule!F5</f>
        <v>208</v>
      </c>
      <c r="G99" s="326">
        <f>Schedule!G5</f>
        <v>101</v>
      </c>
      <c r="H99" s="326">
        <f>Schedule!H5</f>
        <v>0</v>
      </c>
      <c r="I99" s="140">
        <f>Schedule!I5</f>
        <v>107</v>
      </c>
      <c r="J99" s="1467">
        <f>Schedule!J5</f>
        <v>-6</v>
      </c>
      <c r="K99" s="1468"/>
      <c r="L99" s="321" t="str">
        <f>+Manpower!V23</f>
        <v>Steel Fixer</v>
      </c>
      <c r="M99" s="322">
        <f>+Manpower!V24</f>
        <v>5</v>
      </c>
      <c r="N99" s="323">
        <f>+Manpower!V25</f>
        <v>9</v>
      </c>
      <c r="S99" s="321" t="str">
        <f>+Manpower!$J$49</f>
        <v>Crane</v>
      </c>
      <c r="T99" s="322">
        <f>+Manpower!J50</f>
        <v>2</v>
      </c>
      <c r="U99" s="322">
        <f>+Manpower!J51</f>
        <v>1</v>
      </c>
      <c r="V99" s="480">
        <f>+Manpower!J52</f>
        <v>0</v>
      </c>
      <c r="W99" s="486" t="str">
        <f>'Major Quantities'!A6</f>
        <v>31 22 00.05</v>
      </c>
      <c r="X99" s="1295" t="str">
        <f>'Major Quantities'!B6</f>
        <v>Subgrade</v>
      </c>
      <c r="Y99" s="1296"/>
      <c r="Z99" s="1296"/>
      <c r="AA99" s="1296"/>
      <c r="AB99" s="1297"/>
      <c r="AC99" s="487">
        <f>'Major Quantities'!C6</f>
        <v>34693.649999999994</v>
      </c>
      <c r="AD99" s="487" t="str">
        <f>'Major Quantities'!D6</f>
        <v>m3</v>
      </c>
      <c r="AE99" s="488">
        <f>'Major Quantities'!E6</f>
        <v>34693.649999999994</v>
      </c>
      <c r="AF99" s="488">
        <f>'Major Quantities'!F6</f>
        <v>34693.649999999994</v>
      </c>
      <c r="AG99" s="488">
        <f>'Major Quantities'!G6</f>
        <v>0</v>
      </c>
      <c r="AH99" s="489">
        <f>'Major Quantities'!H6</f>
        <v>0</v>
      </c>
    </row>
    <row r="100" spans="1:48" ht="18.600000000000001" customHeight="1">
      <c r="A100" s="1477" t="str">
        <f>Schedule!A6</f>
        <v xml:space="preserve">Critical Path Activities </v>
      </c>
      <c r="B100" s="1456"/>
      <c r="C100" s="1457"/>
      <c r="D100" s="1455" t="str">
        <f>Schedule!D6</f>
        <v>Free Float Management (Total)</v>
      </c>
      <c r="E100" s="1456"/>
      <c r="F100" s="1456"/>
      <c r="G100" s="1457"/>
      <c r="H100" s="1455" t="str">
        <f>Schedule!H6</f>
        <v xml:space="preserve">Failed Start Activities </v>
      </c>
      <c r="I100" s="1456"/>
      <c r="J100" s="1456"/>
      <c r="K100" s="1457"/>
      <c r="L100" s="321" t="str">
        <f>+Manpower!X23</f>
        <v>Mason</v>
      </c>
      <c r="M100" s="322">
        <f>+Manpower!X24</f>
        <v>2</v>
      </c>
      <c r="N100" s="323">
        <f>+Manpower!X25</f>
        <v>0</v>
      </c>
      <c r="S100" s="321" t="str">
        <f>+Manpower!$L$49</f>
        <v>Aggregate paver</v>
      </c>
      <c r="T100" s="322">
        <f>+Manpower!L50</f>
        <v>0</v>
      </c>
      <c r="U100" s="322">
        <f>+Manpower!L51</f>
        <v>1</v>
      </c>
      <c r="V100" s="480">
        <f>+Manpower!L52</f>
        <v>0</v>
      </c>
      <c r="W100" s="486" t="str">
        <f>'Major Quantities'!A8</f>
        <v>32 11 26.01</v>
      </c>
      <c r="X100" s="1295" t="str">
        <f>'Major Quantities'!B8</f>
        <v xml:space="preserve"> Bituminous base course (Grading I - Class A), including Prime Coat (MC1) according to drawings</v>
      </c>
      <c r="Y100" s="1296"/>
      <c r="Z100" s="1296"/>
      <c r="AA100" s="1296"/>
      <c r="AB100" s="1297"/>
      <c r="AC100" s="487">
        <f>'Major Quantities'!C8</f>
        <v>8290</v>
      </c>
      <c r="AD100" s="487" t="str">
        <f>'Major Quantities'!D8</f>
        <v>m3</v>
      </c>
      <c r="AE100" s="488">
        <f>'Major Quantities'!E8</f>
        <v>8290</v>
      </c>
      <c r="AF100" s="488">
        <f>'Major Quantities'!F8</f>
        <v>8290</v>
      </c>
      <c r="AG100" s="488">
        <f>'Major Quantities'!G8</f>
        <v>0</v>
      </c>
      <c r="AH100" s="489">
        <f>'Major Quantities'!H8</f>
        <v>0</v>
      </c>
    </row>
    <row r="101" spans="1:48" ht="18.600000000000001" customHeight="1">
      <c r="A101" s="1478"/>
      <c r="B101" s="1459"/>
      <c r="C101" s="1460"/>
      <c r="D101" s="1479" t="str">
        <f>Schedule!D7</f>
        <v>Greater Than 14 Days</v>
      </c>
      <c r="E101" s="1445"/>
      <c r="F101" s="1445" t="str">
        <f>Schedule!F7</f>
        <v>Less Than 14 Days</v>
      </c>
      <c r="G101" s="1446"/>
      <c r="H101" s="1458"/>
      <c r="I101" s="1459"/>
      <c r="J101" s="1459"/>
      <c r="K101" s="1460"/>
      <c r="L101" s="328" t="str">
        <f>Manpower!Z23</f>
        <v>Plumber</v>
      </c>
      <c r="M101" s="310">
        <f>Manpower!Z24</f>
        <v>8</v>
      </c>
      <c r="N101" s="329">
        <f>Manpower!Z25</f>
        <v>7</v>
      </c>
      <c r="S101" s="328" t="str">
        <f>+Manpower!$N$49</f>
        <v>Other</v>
      </c>
      <c r="T101" s="310">
        <f>+Manpower!N50</f>
        <v>28</v>
      </c>
      <c r="U101" s="310">
        <f>+Manpower!N51</f>
        <v>23</v>
      </c>
      <c r="V101" s="481">
        <f>+Manpower!N52</f>
        <v>0</v>
      </c>
      <c r="W101" s="486" t="str">
        <f>'Major Quantities'!A9</f>
        <v>32 12 16.01</v>
      </c>
      <c r="X101" s="1295" t="str">
        <f>'Major Quantities'!B9</f>
        <v xml:space="preserve">Bituminous concrete wearing course, (Grading I - Class A), including tack coat (RC2) according to drawings. </v>
      </c>
      <c r="Y101" s="1296"/>
      <c r="Z101" s="1296"/>
      <c r="AA101" s="1296"/>
      <c r="AB101" s="1297"/>
      <c r="AC101" s="487">
        <f>'Major Quantities'!C9</f>
        <v>5920</v>
      </c>
      <c r="AD101" s="487" t="str">
        <f>'Major Quantities'!D9</f>
        <v>m3</v>
      </c>
      <c r="AE101" s="488">
        <f>'Major Quantities'!E9</f>
        <v>0</v>
      </c>
      <c r="AF101" s="488">
        <f>'Major Quantities'!F9</f>
        <v>2074</v>
      </c>
      <c r="AG101" s="488">
        <f>'Major Quantities'!G9</f>
        <v>3846</v>
      </c>
      <c r="AH101" s="489">
        <f>'Major Quantities'!H9</f>
        <v>2074</v>
      </c>
      <c r="AI101" s="405"/>
      <c r="AJ101" s="405"/>
    </row>
    <row r="102" spans="1:48" customFormat="1" ht="18.600000000000001" customHeight="1">
      <c r="A102" s="324" t="str">
        <f>Schedule!A8</f>
        <v>Last Week</v>
      </c>
      <c r="B102" s="133" t="str">
        <f>Schedule!B8</f>
        <v>This Week</v>
      </c>
      <c r="C102" s="134" t="str">
        <f>Schedule!C8</f>
        <v>Diff</v>
      </c>
      <c r="D102" s="132" t="str">
        <f>Schedule!D8</f>
        <v>Last Week</v>
      </c>
      <c r="E102" s="133" t="str">
        <f>Schedule!E8</f>
        <v>This Week</v>
      </c>
      <c r="F102" s="133" t="str">
        <f>Schedule!F8</f>
        <v>Last Week</v>
      </c>
      <c r="G102" s="134" t="str">
        <f>Schedule!G8</f>
        <v>This Week</v>
      </c>
      <c r="H102" s="132" t="str">
        <f>Schedule!H8</f>
        <v>Last Week</v>
      </c>
      <c r="I102" s="133" t="str">
        <f>Schedule!I8</f>
        <v>This Week</v>
      </c>
      <c r="J102" s="133" t="str">
        <f>Schedule!J8</f>
        <v>Flag</v>
      </c>
      <c r="K102" s="134">
        <f>Schedule!K8</f>
        <v>0</v>
      </c>
      <c r="L102" s="333" t="s">
        <v>5</v>
      </c>
      <c r="M102" s="334">
        <f>Manpower!AF24</f>
        <v>148</v>
      </c>
      <c r="N102" s="335">
        <f>Manpower!AF25</f>
        <v>220</v>
      </c>
      <c r="S102" s="333" t="s">
        <v>5</v>
      </c>
      <c r="T102" s="334">
        <f>SUM(T95:T101)</f>
        <v>42</v>
      </c>
      <c r="U102" s="334">
        <f>SUM(U95:U101)</f>
        <v>34</v>
      </c>
      <c r="V102" s="334">
        <f>SUM(V95:V101)</f>
        <v>0</v>
      </c>
      <c r="W102" s="490" t="str">
        <f>'Major Quantities'!A10</f>
        <v>33 42 11</v>
      </c>
      <c r="X102" s="1298" t="str">
        <f>'Major Quantities'!B10</f>
        <v>GRP Pipes for Storm network</v>
      </c>
      <c r="Y102" s="1299"/>
      <c r="Z102" s="1299"/>
      <c r="AA102" s="1299"/>
      <c r="AB102" s="1300"/>
      <c r="AC102" s="491">
        <f>'Major Quantities'!C10</f>
        <v>5650</v>
      </c>
      <c r="AD102" s="491" t="str">
        <f>'Major Quantities'!D10</f>
        <v>m</v>
      </c>
      <c r="AE102" s="492">
        <f>'Major Quantities'!E10</f>
        <v>5650</v>
      </c>
      <c r="AF102" s="492">
        <f>'Major Quantities'!F10</f>
        <v>5650</v>
      </c>
      <c r="AG102" s="492">
        <f>'Major Quantities'!G10</f>
        <v>0</v>
      </c>
      <c r="AH102" s="493">
        <f>'Major Quantities'!H10</f>
        <v>0</v>
      </c>
    </row>
    <row r="103" spans="1:48" s="361" customFormat="1" ht="25.8">
      <c r="A103" s="330">
        <f>Schedule!A9</f>
        <v>465</v>
      </c>
      <c r="B103" s="310">
        <f>Schedule!B9</f>
        <v>460</v>
      </c>
      <c r="C103" s="136">
        <f>Schedule!C9</f>
        <v>5</v>
      </c>
      <c r="D103" s="331">
        <f>Schedule!D9</f>
        <v>74</v>
      </c>
      <c r="E103" s="310">
        <f>Schedule!E9</f>
        <v>71</v>
      </c>
      <c r="F103" s="310">
        <f>Schedule!F9</f>
        <v>1831</v>
      </c>
      <c r="G103" s="332">
        <f>Schedule!G9</f>
        <v>1834</v>
      </c>
      <c r="H103" s="331">
        <f>Schedule!H9</f>
        <v>110</v>
      </c>
      <c r="I103" s="310">
        <f>Schedule!I9</f>
        <v>107</v>
      </c>
      <c r="J103" s="1461">
        <f>Schedule!J9</f>
        <v>3</v>
      </c>
      <c r="K103" s="1462"/>
      <c r="Q103" s="336" t="s">
        <v>521</v>
      </c>
      <c r="R103" s="337"/>
      <c r="S103" s="337"/>
      <c r="T103" s="337"/>
      <c r="U103" s="337"/>
      <c r="V103" s="337"/>
      <c r="W103" s="337"/>
      <c r="X103" s="337"/>
      <c r="Y103" s="337"/>
      <c r="Z103" s="337"/>
      <c r="AA103" s="337"/>
      <c r="AB103" s="337"/>
      <c r="AC103" s="337"/>
      <c r="AD103" s="337"/>
      <c r="AE103" s="337"/>
      <c r="AF103" s="337"/>
      <c r="AG103" s="337"/>
      <c r="AH103" s="338"/>
      <c r="AL103" s="400"/>
      <c r="AM103" s="400"/>
      <c r="AN103" s="400"/>
      <c r="AO103" s="400"/>
      <c r="AP103" s="400"/>
      <c r="AQ103" s="400"/>
      <c r="AR103" s="400"/>
      <c r="AS103" s="400"/>
      <c r="AT103" s="400"/>
      <c r="AU103" s="400"/>
      <c r="AV103" s="400"/>
    </row>
    <row r="104" spans="1:48" s="476" customFormat="1" ht="25.8">
      <c r="A104" s="336" t="s">
        <v>508</v>
      </c>
      <c r="B104" s="337"/>
      <c r="C104" s="337"/>
      <c r="D104" s="337"/>
      <c r="E104" s="337"/>
      <c r="F104" s="337"/>
      <c r="G104" s="337"/>
      <c r="H104" s="337"/>
      <c r="I104" s="337"/>
      <c r="J104" s="337"/>
      <c r="K104" s="337"/>
      <c r="L104" s="1469"/>
      <c r="M104" s="1469"/>
      <c r="N104" s="1469"/>
      <c r="O104" s="1469"/>
      <c r="P104" s="1469"/>
      <c r="Q104" s="1469"/>
      <c r="R104" s="1469"/>
      <c r="S104" s="1469"/>
      <c r="T104" s="1469"/>
      <c r="U104" s="1469"/>
      <c r="V104" s="1469"/>
      <c r="W104" s="1469"/>
      <c r="X104" s="1469"/>
      <c r="Y104" s="1469"/>
      <c r="Z104" s="1469"/>
      <c r="AA104" s="1469"/>
      <c r="AB104" s="1469"/>
      <c r="AC104" s="1469"/>
      <c r="AD104" s="1469"/>
      <c r="AE104" s="1469"/>
      <c r="AF104" s="1469"/>
      <c r="AG104" s="1469"/>
      <c r="AH104" s="1469"/>
      <c r="AI104" s="475"/>
      <c r="AJ104" s="475"/>
    </row>
    <row r="105" spans="1:48" s="478" customFormat="1" ht="30" customHeight="1">
      <c r="A105" s="339"/>
      <c r="B105" s="339"/>
      <c r="C105" s="339"/>
      <c r="D105" s="339"/>
      <c r="E105" s="339"/>
      <c r="F105" s="339"/>
      <c r="G105" s="339"/>
      <c r="H105" s="339"/>
      <c r="I105" s="339"/>
      <c r="J105" s="339"/>
      <c r="K105" s="339"/>
      <c r="L105" s="795"/>
      <c r="M105" s="795"/>
      <c r="N105" s="795"/>
      <c r="O105" s="795"/>
      <c r="P105" s="340"/>
      <c r="Q105" s="340" t="s">
        <v>394</v>
      </c>
      <c r="R105" s="341"/>
      <c r="S105" s="341"/>
      <c r="T105" s="341"/>
      <c r="U105" s="341"/>
      <c r="V105" s="341"/>
      <c r="W105" s="341"/>
      <c r="X105" s="341"/>
      <c r="Y105" s="341"/>
      <c r="Z105" s="341"/>
      <c r="AA105" s="341"/>
      <c r="AB105" s="341"/>
      <c r="AC105" s="341"/>
      <c r="AD105" s="341"/>
      <c r="AE105" s="341"/>
      <c r="AF105" s="341"/>
      <c r="AG105" s="341"/>
      <c r="AH105" s="342"/>
      <c r="AI105" s="477"/>
      <c r="AJ105" s="477"/>
    </row>
    <row r="106" spans="1:48" ht="46.2" customHeight="1">
      <c r="A106" s="343" t="s">
        <v>1</v>
      </c>
      <c r="B106" s="1451" t="s">
        <v>484</v>
      </c>
      <c r="C106" s="1451"/>
      <c r="D106" s="1451" t="s">
        <v>485</v>
      </c>
      <c r="E106" s="1451"/>
      <c r="F106" s="1451" t="s">
        <v>482</v>
      </c>
      <c r="G106" s="1451"/>
      <c r="H106" s="1451" t="s">
        <v>483</v>
      </c>
      <c r="I106" s="1451"/>
      <c r="J106" s="1451" t="s">
        <v>486</v>
      </c>
      <c r="K106" s="1451"/>
      <c r="L106" s="796" t="s">
        <v>487</v>
      </c>
      <c r="M106" s="344" t="s">
        <v>488</v>
      </c>
      <c r="N106" s="344" t="s">
        <v>489</v>
      </c>
      <c r="O106" s="345" t="s">
        <v>490</v>
      </c>
      <c r="P106" s="1483" t="s">
        <v>294</v>
      </c>
      <c r="Q106" s="1474"/>
      <c r="R106" s="346" t="s">
        <v>295</v>
      </c>
      <c r="S106" s="1474" t="s">
        <v>296</v>
      </c>
      <c r="T106" s="1474"/>
      <c r="U106" s="1474"/>
      <c r="V106" s="1474" t="s">
        <v>301</v>
      </c>
      <c r="W106" s="1474"/>
      <c r="X106" s="1474" t="s">
        <v>297</v>
      </c>
      <c r="Y106" s="1474"/>
      <c r="Z106" s="1474"/>
      <c r="AA106" s="1474"/>
      <c r="AB106" s="1474"/>
      <c r="AC106" s="1474" t="s">
        <v>298</v>
      </c>
      <c r="AD106" s="1474"/>
      <c r="AE106" s="1474"/>
      <c r="AF106" s="346" t="s">
        <v>300</v>
      </c>
      <c r="AG106" s="347" t="s">
        <v>455</v>
      </c>
      <c r="AH106" s="348" t="s">
        <v>304</v>
      </c>
    </row>
    <row r="107" spans="1:48" ht="46.2" customHeight="1">
      <c r="A107" s="655" t="str">
        <f>Testing!A3</f>
        <v>Test for Irrigation and Landscape</v>
      </c>
      <c r="B107" s="1247">
        <f>IF(Testing!B3=""," ",Testing!B3)</f>
        <v>46679</v>
      </c>
      <c r="C107" s="1247"/>
      <c r="D107" s="1247">
        <f>IF(Testing!C3=""," ",Testing!C3)</f>
        <v>46686</v>
      </c>
      <c r="E107" s="1247"/>
      <c r="F107" s="1247">
        <f>IF(Testing!D3=""," ",Testing!D3)</f>
        <v>46807</v>
      </c>
      <c r="G107" s="1247"/>
      <c r="H107" s="1247">
        <f>IF(Testing!E3=""," ",Testing!E3)</f>
        <v>46814</v>
      </c>
      <c r="I107" s="1247"/>
      <c r="J107" s="1248" t="str">
        <f>IF(Testing!F3=""," ",Testing!F3)</f>
        <v xml:space="preserve"> </v>
      </c>
      <c r="K107" s="1249"/>
      <c r="L107" s="794" t="str">
        <f>IF(Testing!G3=""," ",Testing!G3)</f>
        <v xml:space="preserve"> </v>
      </c>
      <c r="M107" s="349" t="str">
        <f>IF(Testing!H3=""," ",Testing!H3)</f>
        <v xml:space="preserve"> </v>
      </c>
      <c r="N107" s="249" t="str">
        <f>IF(Testing!I3=""," ",Testing!I3)</f>
        <v xml:space="preserve"> </v>
      </c>
      <c r="O107" s="799" t="str">
        <f>IF(Testing!J3=""," ",Testing!J3)</f>
        <v xml:space="preserve"> </v>
      </c>
      <c r="P107" s="1242">
        <f>IF(+Issues!B11="","",+Issues!B11)</f>
        <v>1</v>
      </c>
      <c r="Q107" s="1241"/>
      <c r="R107" s="250">
        <f>IF(+Issues!C11="","",+Issues!C11)</f>
        <v>46006</v>
      </c>
      <c r="S107" s="1243" t="str">
        <f>IF(+Issues!D11="","",+Issues!D11)</f>
        <v>Update of Aggrement between MODON and SEC for Medium Voltage</v>
      </c>
      <c r="T107" s="1244"/>
      <c r="U107" s="1245"/>
      <c r="V107" s="1246" t="str">
        <f>IF(+Issues!E11="","",+Issues!E11)</f>
        <v>Owner</v>
      </c>
      <c r="W107" s="1241"/>
      <c r="X107" s="1238" t="str">
        <f>IF(+Issues!F11="","",+Issues!F11)</f>
        <v>1. MODON contacted with SEC for getting Electric Source and it is under Process from SEC
2. Enjazco waiting for responding on Lettter No. (2818) 13.01.2026</v>
      </c>
      <c r="Y107" s="1239"/>
      <c r="Z107" s="1239"/>
      <c r="AA107" s="1239"/>
      <c r="AB107" s="1239"/>
      <c r="AC107" s="1240"/>
      <c r="AD107" s="1240"/>
      <c r="AE107" s="1241"/>
      <c r="AF107" s="249" t="str">
        <f>IF(+Issues!H11="","",+Issues!H11)</f>
        <v>Open</v>
      </c>
      <c r="AG107" s="855">
        <f>IF(+Issues!I11="","",+Issues!I11)</f>
        <v>46021</v>
      </c>
      <c r="AH107" s="797"/>
    </row>
    <row r="108" spans="1:48" ht="46.2" customHeight="1">
      <c r="A108" s="655" t="str">
        <f>Testing!A4</f>
        <v>Test for Earthing System</v>
      </c>
      <c r="B108" s="1247">
        <f>IF(Testing!B4=""," ",Testing!B4)</f>
        <v>46680</v>
      </c>
      <c r="C108" s="1247"/>
      <c r="D108" s="1247">
        <f>IF(Testing!C4=""," ",Testing!C4)</f>
        <v>46686</v>
      </c>
      <c r="E108" s="1247"/>
      <c r="F108" s="1247">
        <f>IF(Testing!D4=""," ",Testing!D4)</f>
        <v>46736</v>
      </c>
      <c r="G108" s="1247"/>
      <c r="H108" s="1247">
        <f>IF(Testing!E4=""," ",Testing!E4)</f>
        <v>46743</v>
      </c>
      <c r="I108" s="1247"/>
      <c r="J108" s="1247">
        <f>IF(Testing!F4=""," ",Testing!F4)</f>
        <v>46235</v>
      </c>
      <c r="K108" s="1247"/>
      <c r="L108" s="794" t="str">
        <f>IF(Testing!G4=""," ",Testing!G4)</f>
        <v xml:space="preserve"> </v>
      </c>
      <c r="M108" s="349">
        <f>IF(Testing!H4=""," ",Testing!H4)</f>
        <v>0.3</v>
      </c>
      <c r="N108" s="249" t="str">
        <f>IF(Testing!I4=""," ",Testing!I4)</f>
        <v xml:space="preserve"> </v>
      </c>
      <c r="O108" s="799" t="str">
        <f>IF(Testing!J4=""," ",Testing!J4)</f>
        <v xml:space="preserve"> </v>
      </c>
      <c r="P108" s="1242">
        <f>IF(+Issues!B12="","",+Issues!B12)</f>
        <v>2</v>
      </c>
      <c r="Q108" s="1241"/>
      <c r="R108" s="250">
        <f>IF(+Issues!C12="","",+Issues!C12)</f>
        <v>45986</v>
      </c>
      <c r="S108" s="1243" t="str">
        <f>IF(+Issues!D12="","",+Issues!D12)</f>
        <v>Permits from (SEC - STC - NWC) for allowing Construction works for Tie-in Lines (Sewer Line - TSE Line - Potable Water Line)</v>
      </c>
      <c r="T108" s="1244"/>
      <c r="U108" s="1245"/>
      <c r="V108" s="1246" t="str">
        <f>IF(+Issues!E12="","",+Issues!E12)</f>
        <v>Contractor</v>
      </c>
      <c r="W108" s="1241"/>
      <c r="X108" s="1238" t="str">
        <f>IF(+Issues!F12="","",+Issues!F12)</f>
        <v xml:space="preserve"> Coordination done with all Servse Providers (STC - NWC - SEC (HV)) </v>
      </c>
      <c r="Y108" s="1239"/>
      <c r="Z108" s="1239"/>
      <c r="AA108" s="1239"/>
      <c r="AB108" s="1239"/>
      <c r="AC108" s="1240"/>
      <c r="AD108" s="1240"/>
      <c r="AE108" s="1241"/>
      <c r="AF108" s="249" t="str">
        <f>IF(+Issues!H12="","",+Issues!H12)</f>
        <v>closed</v>
      </c>
      <c r="AG108" s="855">
        <f>IF(+Issues!I12="","",+Issues!I12)</f>
        <v>46063</v>
      </c>
      <c r="AH108" s="798"/>
    </row>
    <row r="109" spans="1:48" customFormat="1" ht="46.2" customHeight="1">
      <c r="A109" s="655" t="str">
        <f>Testing!A5</f>
        <v>Test for CCTV feeding system and GSM</v>
      </c>
      <c r="B109" s="1247">
        <f>IF(Testing!B5=""," ",Testing!B5)</f>
        <v>46673</v>
      </c>
      <c r="C109" s="1247"/>
      <c r="D109" s="1247">
        <f>IF(Testing!C5=""," ",Testing!C5)</f>
        <v>46679</v>
      </c>
      <c r="E109" s="1247"/>
      <c r="F109" s="1248">
        <f>IF(Testing!D5=""," ",Testing!D5)</f>
        <v>46729</v>
      </c>
      <c r="G109" s="1249"/>
      <c r="H109" s="1247">
        <f>IF(Testing!E5=""," ",Testing!E5)</f>
        <v>46736</v>
      </c>
      <c r="I109" s="1247"/>
      <c r="J109" s="1247">
        <f>IF(Testing!F5=""," ",Testing!F5)</f>
        <v>46235</v>
      </c>
      <c r="K109" s="1247"/>
      <c r="L109" s="794" t="str">
        <f>IF(Testing!G5=""," ",Testing!G5)</f>
        <v xml:space="preserve"> </v>
      </c>
      <c r="M109" s="349">
        <f>IF(Testing!H5=""," ",Testing!H5)</f>
        <v>0.35</v>
      </c>
      <c r="N109" s="249" t="str">
        <f>IF(Testing!I5=""," ",Testing!I5)</f>
        <v xml:space="preserve"> </v>
      </c>
      <c r="O109" s="799" t="str">
        <f>IF(Testing!J5=""," ",Testing!J5)</f>
        <v xml:space="preserve"> </v>
      </c>
      <c r="P109" s="1242">
        <f>IF(+Issues!B13="","",+Issues!B13)</f>
        <v>3</v>
      </c>
      <c r="Q109" s="1241"/>
      <c r="R109" s="250" t="str">
        <f>IF(+Issues!C13="","",+Issues!C13)</f>
        <v/>
      </c>
      <c r="S109" s="1243" t="str">
        <f>IF(+Issues!D13="","",+Issues!D13)</f>
        <v>Supplier Approval not included in Vendor List ::
Pre-Qualification for Post Tension Works, Bearings and Expansion Joints Scope NOT IN VENDOR LIST
Emirates Elite Trading Co. (ECO)
Freyssinet Menard Saudi Arabia Ltd
 AL-BUNYAN EST. LT</v>
      </c>
      <c r="T109" s="1244"/>
      <c r="U109" s="1245"/>
      <c r="V109" s="1246" t="str">
        <f>IF(+Issues!E13="","",+Issues!E13)</f>
        <v>Owner</v>
      </c>
      <c r="W109" s="1241"/>
      <c r="X109" s="1238" t="str">
        <f>IF(+Issues!F13="","",+Issues!F13)</f>
        <v>PQD Submitted to Egis For Approval</v>
      </c>
      <c r="Y109" s="1239"/>
      <c r="Z109" s="1239"/>
      <c r="AA109" s="1239"/>
      <c r="AB109" s="1239"/>
      <c r="AC109" s="1240"/>
      <c r="AD109" s="1240"/>
      <c r="AE109" s="1241"/>
      <c r="AF109" s="249" t="str">
        <f>IF(+Issues!H13="","",+Issues!H13)</f>
        <v>closed</v>
      </c>
      <c r="AG109" s="855" t="str">
        <f>IF(+Issues!J13="","",+Issues!J13)</f>
        <v/>
      </c>
      <c r="AH109" s="798"/>
    </row>
    <row r="110" spans="1:48" customFormat="1" ht="46.2" customHeight="1">
      <c r="A110" s="655" t="str">
        <f>Testing!A6</f>
        <v>Test for Telecommunications Work</v>
      </c>
      <c r="B110" s="1247">
        <f>IF(Testing!B6=""," ",Testing!B6)</f>
        <v>46666</v>
      </c>
      <c r="C110" s="1247"/>
      <c r="D110" s="1247">
        <f>IF(Testing!C6=""," ",Testing!C6)</f>
        <v>46672</v>
      </c>
      <c r="E110" s="1247"/>
      <c r="F110" s="1248">
        <f>IF(Testing!D6=""," ",Testing!D6)</f>
        <v>46722</v>
      </c>
      <c r="G110" s="1249"/>
      <c r="H110" s="1247">
        <f>IF(Testing!E6=""," ",Testing!E6)</f>
        <v>46729</v>
      </c>
      <c r="I110" s="1247"/>
      <c r="J110" s="1247">
        <f>IF(Testing!F6=""," ",Testing!F6)</f>
        <v>46235</v>
      </c>
      <c r="K110" s="1247"/>
      <c r="L110" s="794" t="str">
        <f>IF(Testing!G6=""," ",Testing!G6)</f>
        <v xml:space="preserve"> </v>
      </c>
      <c r="M110" s="349">
        <f>IF(Testing!H6=""," ",Testing!H6)</f>
        <v>0.3</v>
      </c>
      <c r="N110" s="249" t="str">
        <f>IF(Testing!I6=""," ",Testing!I6)</f>
        <v xml:space="preserve"> </v>
      </c>
      <c r="O110" s="799" t="str">
        <f>IF(Testing!J6=""," ",Testing!J6)</f>
        <v xml:space="preserve"> </v>
      </c>
      <c r="P110" s="1242">
        <f>IF(+Issues!B14="","",+Issues!B14)</f>
        <v>4</v>
      </c>
      <c r="Q110" s="1241"/>
      <c r="R110" s="250" t="str">
        <f>IF(+Issues!C14="","",+Issues!C14)</f>
        <v/>
      </c>
      <c r="S110" s="1243" t="str">
        <f>IF(+Issues!D14="","",+Issues!D14)</f>
        <v/>
      </c>
      <c r="T110" s="1244"/>
      <c r="U110" s="1245"/>
      <c r="V110" s="1246" t="str">
        <f>IF(+Issues!E14="","",+Issues!E14)</f>
        <v/>
      </c>
      <c r="W110" s="1241"/>
      <c r="X110" s="1238" t="str">
        <f>IF(+Issues!F14="","",+Issues!F14)</f>
        <v/>
      </c>
      <c r="Y110" s="1239"/>
      <c r="Z110" s="1239"/>
      <c r="AA110" s="1239"/>
      <c r="AB110" s="1239"/>
      <c r="AC110" s="1240"/>
      <c r="AD110" s="1240"/>
      <c r="AE110" s="1241"/>
      <c r="AF110" s="249" t="str">
        <f>IF(+Issues!H14="","",+Issues!H14)</f>
        <v/>
      </c>
      <c r="AG110" s="855" t="str">
        <f>IF(+Issues!J14="","",+Issues!J14)</f>
        <v/>
      </c>
      <c r="AH110" s="798"/>
    </row>
    <row r="111" spans="1:48" customFormat="1" ht="46.2" customHeight="1">
      <c r="A111" s="655" t="str">
        <f>Testing!A7</f>
        <v>Test for Road Lighting</v>
      </c>
      <c r="B111" s="1247">
        <f>IF(Testing!B7=""," ",Testing!B7)</f>
        <v>46659</v>
      </c>
      <c r="C111" s="1247"/>
      <c r="D111" s="1247">
        <f>IF(Testing!C7=""," ",Testing!C7)</f>
        <v>46665</v>
      </c>
      <c r="E111" s="1247"/>
      <c r="F111" s="1248">
        <f>IF(Testing!D7=""," ",Testing!D7)</f>
        <v>46715</v>
      </c>
      <c r="G111" s="1249"/>
      <c r="H111" s="1247">
        <f>IF(Testing!E7=""," ",Testing!E7)</f>
        <v>46722</v>
      </c>
      <c r="I111" s="1247"/>
      <c r="J111" s="1247">
        <f>IF(Testing!F7=""," ",Testing!F7)</f>
        <v>46235</v>
      </c>
      <c r="K111" s="1247"/>
      <c r="L111" s="794" t="str">
        <f>IF(Testing!G7=""," ",Testing!G7)</f>
        <v xml:space="preserve"> </v>
      </c>
      <c r="M111" s="349">
        <f>IF(Testing!H7=""," ",Testing!H7)</f>
        <v>0.3</v>
      </c>
      <c r="N111" s="249" t="str">
        <f>IF(Testing!I7=""," ",Testing!I7)</f>
        <v xml:space="preserve"> </v>
      </c>
      <c r="O111" s="799" t="str">
        <f>IF(Testing!J7=""," ",Testing!J7)</f>
        <v xml:space="preserve"> </v>
      </c>
      <c r="P111" s="1242"/>
      <c r="Q111" s="1241"/>
      <c r="R111" s="250" t="str">
        <f>IF(+Issues!C15="","",+Issues!C15)</f>
        <v/>
      </c>
      <c r="S111" s="1243" t="str">
        <f>IF(+Issues!D15="","",+Issues!D15)</f>
        <v/>
      </c>
      <c r="T111" s="1244"/>
      <c r="U111" s="1245"/>
      <c r="V111" s="1246" t="str">
        <f>IF(+Issues!E15="","",+Issues!E15)</f>
        <v/>
      </c>
      <c r="W111" s="1241"/>
      <c r="X111" s="1238" t="str">
        <f>IF(+Issues!F15="","",+Issues!F15)</f>
        <v/>
      </c>
      <c r="Y111" s="1239"/>
      <c r="Z111" s="1239"/>
      <c r="AA111" s="1239"/>
      <c r="AB111" s="1239"/>
      <c r="AC111" s="1240"/>
      <c r="AD111" s="1240"/>
      <c r="AE111" s="1241"/>
      <c r="AF111" s="249" t="str">
        <f>IF(+Issues!H15="","",+Issues!H15)</f>
        <v/>
      </c>
      <c r="AG111" s="855" t="str">
        <f>IF(+Issues!J15="","",+Issues!J15)</f>
        <v/>
      </c>
      <c r="AH111" s="798"/>
    </row>
    <row r="112" spans="1:48" customFormat="1" ht="46.2" customHeight="1">
      <c r="A112" s="655" t="str">
        <f>Testing!A8</f>
        <v>Test for Electrical Network</v>
      </c>
      <c r="B112" s="1247">
        <f>IF(Testing!B8=""," ",Testing!B8)</f>
        <v>46641</v>
      </c>
      <c r="C112" s="1247"/>
      <c r="D112" s="1247">
        <f>IF(Testing!C8=""," ",Testing!C8)</f>
        <v>46649</v>
      </c>
      <c r="E112" s="1247"/>
      <c r="F112" s="1248">
        <f>IF(Testing!D8=""," ",Testing!D8)</f>
        <v>46701</v>
      </c>
      <c r="G112" s="1249"/>
      <c r="H112" s="1247">
        <f>IF(Testing!E8=""," ",Testing!E8)</f>
        <v>46711</v>
      </c>
      <c r="I112" s="1247"/>
      <c r="J112" s="1247">
        <f>IF(Testing!F8=""," ",Testing!F8)</f>
        <v>46235</v>
      </c>
      <c r="K112" s="1247"/>
      <c r="L112" s="794" t="str">
        <f>IF(Testing!G8=""," ",Testing!G8)</f>
        <v xml:space="preserve"> </v>
      </c>
      <c r="M112" s="349">
        <f>IF(Testing!H8=""," ",Testing!H8)</f>
        <v>0.3</v>
      </c>
      <c r="N112" s="249" t="str">
        <f>IF(Testing!I8=""," ",Testing!I8)</f>
        <v xml:space="preserve"> </v>
      </c>
      <c r="O112" s="799" t="str">
        <f>IF(Testing!J8=""," ",Testing!J8)</f>
        <v xml:space="preserve"> </v>
      </c>
      <c r="P112" s="1242"/>
      <c r="Q112" s="1241"/>
      <c r="R112" s="250" t="str">
        <f>IF(+Issues!C16="","",+Issues!C16)</f>
        <v/>
      </c>
      <c r="S112" s="1243" t="str">
        <f>IF(+Issues!D16="","",+Issues!D16)</f>
        <v/>
      </c>
      <c r="T112" s="1244"/>
      <c r="U112" s="1245"/>
      <c r="V112" s="1246" t="str">
        <f>IF(+Issues!E16="","",+Issues!E16)</f>
        <v/>
      </c>
      <c r="W112" s="1241"/>
      <c r="X112" s="1238" t="str">
        <f>IF(+Issues!F16="","",+Issues!F16)</f>
        <v/>
      </c>
      <c r="Y112" s="1239"/>
      <c r="Z112" s="1239"/>
      <c r="AA112" s="1239"/>
      <c r="AB112" s="1239"/>
      <c r="AC112" s="1240"/>
      <c r="AD112" s="1240"/>
      <c r="AE112" s="1241"/>
      <c r="AF112" s="249" t="str">
        <f>IF(+Issues!H16="","",+Issues!H16)</f>
        <v/>
      </c>
      <c r="AG112" s="799" t="str">
        <f>IF(+Issues!J16="","",+Issues!J16)</f>
        <v/>
      </c>
      <c r="AH112" s="798"/>
    </row>
    <row r="113" spans="1:34" customFormat="1" ht="46.2" customHeight="1">
      <c r="A113" s="655" t="str">
        <f>Testing!A9</f>
        <v>Test for Road Works</v>
      </c>
      <c r="B113" s="1247">
        <f>IF(Testing!B9=""," ",Testing!B9)</f>
        <v>46603</v>
      </c>
      <c r="C113" s="1247"/>
      <c r="D113" s="1247">
        <f>IF(Testing!C9=""," ",Testing!C9)</f>
        <v>46611</v>
      </c>
      <c r="E113" s="1247"/>
      <c r="F113" s="1248">
        <f>IF(Testing!D9=""," ",Testing!D9)</f>
        <v>46676</v>
      </c>
      <c r="G113" s="1249"/>
      <c r="H113" s="1247">
        <f>IF(Testing!E9=""," ",Testing!E9)</f>
        <v>46684</v>
      </c>
      <c r="I113" s="1247"/>
      <c r="J113" s="1247">
        <f>IF(Testing!F9=""," ",Testing!F9)</f>
        <v>46235</v>
      </c>
      <c r="K113" s="1247"/>
      <c r="L113" s="794" t="str">
        <f>IF(Testing!G9=""," ",Testing!G9)</f>
        <v xml:space="preserve"> </v>
      </c>
      <c r="M113" s="349">
        <f>IF(Testing!H9=""," ",Testing!H9)</f>
        <v>0.7</v>
      </c>
      <c r="N113" s="249" t="str">
        <f>IF(Testing!I9=""," ",Testing!I9)</f>
        <v xml:space="preserve"> </v>
      </c>
      <c r="O113" s="799" t="str">
        <f>IF(Testing!J9=""," ",Testing!J9)</f>
        <v xml:space="preserve"> </v>
      </c>
      <c r="P113" s="1242"/>
      <c r="Q113" s="1241"/>
      <c r="R113" s="250" t="str">
        <f>IF(+Issues!C17="","",+Issues!C17)</f>
        <v/>
      </c>
      <c r="S113" s="1243" t="str">
        <f>IF(+Issues!D17="","",+Issues!D17)</f>
        <v/>
      </c>
      <c r="T113" s="1244"/>
      <c r="U113" s="1245"/>
      <c r="V113" s="1246" t="str">
        <f>IF(+Issues!E17="","",+Issues!E17)</f>
        <v/>
      </c>
      <c r="W113" s="1241"/>
      <c r="X113" s="1238" t="str">
        <f>IF(+Issues!F17="","",+Issues!F17)</f>
        <v/>
      </c>
      <c r="Y113" s="1239"/>
      <c r="Z113" s="1239"/>
      <c r="AA113" s="1239"/>
      <c r="AB113" s="1239"/>
      <c r="AC113" s="1240"/>
      <c r="AD113" s="1240"/>
      <c r="AE113" s="1241"/>
      <c r="AF113" s="249" t="str">
        <f>IF(+Issues!H17="","",+Issues!H17)</f>
        <v/>
      </c>
      <c r="AG113" s="799" t="str">
        <f>IF(+Issues!J17="","",+Issues!J17)</f>
        <v/>
      </c>
      <c r="AH113" s="798"/>
    </row>
    <row r="114" spans="1:34" customFormat="1" ht="46.2" customHeight="1">
      <c r="A114" s="655" t="str">
        <f>Testing!A10</f>
        <v>Test for Fence &amp; Gate</v>
      </c>
      <c r="B114" s="1247">
        <f>IF(Testing!B10=""," ",Testing!B10)</f>
        <v>46679</v>
      </c>
      <c r="C114" s="1247"/>
      <c r="D114" s="1247">
        <f>IF(Testing!C10=""," ",Testing!C10)</f>
        <v>46685</v>
      </c>
      <c r="E114" s="1247"/>
      <c r="F114" s="1248" t="str">
        <f>IF(Testing!D10=""," ",Testing!D10)</f>
        <v>15-Jun-26 A</v>
      </c>
      <c r="G114" s="1249"/>
      <c r="H114" s="1247">
        <f>IF(Testing!E10=""," ",Testing!E10)</f>
        <v>46695</v>
      </c>
      <c r="I114" s="1247"/>
      <c r="J114" s="1247">
        <f>IF(Testing!F10=""," ",Testing!F10)</f>
        <v>46188</v>
      </c>
      <c r="K114" s="1247"/>
      <c r="L114" s="794" t="str">
        <f>IF(Testing!G10=""," ",Testing!G10)</f>
        <v xml:space="preserve"> </v>
      </c>
      <c r="M114" s="349">
        <f>IF(Testing!H10=""," ",Testing!H10)</f>
        <v>0.6</v>
      </c>
      <c r="N114" s="249" t="str">
        <f>IF(Testing!I10=""," ",Testing!I10)</f>
        <v xml:space="preserve"> </v>
      </c>
      <c r="O114" s="799" t="str">
        <f>IF(Testing!J10=""," ",Testing!J10)</f>
        <v xml:space="preserve"> </v>
      </c>
      <c r="P114" s="1242"/>
      <c r="Q114" s="1241"/>
      <c r="R114" s="250" t="str">
        <f>IF(+Issues!C18="","",+Issues!C18)</f>
        <v/>
      </c>
      <c r="S114" s="1243" t="str">
        <f>IF(+Issues!D18="","",+Issues!D18)</f>
        <v/>
      </c>
      <c r="T114" s="1244"/>
      <c r="U114" s="1245"/>
      <c r="V114" s="1246" t="str">
        <f>IF(+Issues!E18="","",+Issues!E18)</f>
        <v/>
      </c>
      <c r="W114" s="1241"/>
      <c r="X114" s="1238" t="str">
        <f>IF(+Issues!F18="","",+Issues!F18)</f>
        <v/>
      </c>
      <c r="Y114" s="1239"/>
      <c r="Z114" s="1239"/>
      <c r="AA114" s="1239"/>
      <c r="AB114" s="1239"/>
      <c r="AC114" s="1240"/>
      <c r="AD114" s="1240"/>
      <c r="AE114" s="1241"/>
      <c r="AF114" s="249" t="str">
        <f>IF(+Issues!H18="","",+Issues!H18)</f>
        <v/>
      </c>
      <c r="AG114" s="799" t="str">
        <f>IF(+Issues!J18="","",+Issues!J18)</f>
        <v/>
      </c>
      <c r="AH114" s="798"/>
    </row>
    <row r="115" spans="1:34" customFormat="1" ht="46.2" customHeight="1">
      <c r="A115" s="655" t="str">
        <f>Testing!A11</f>
        <v>Test for Bridge Work</v>
      </c>
      <c r="B115" s="1247">
        <f>IF(Testing!B11=""," ",Testing!B11)</f>
        <v>46631</v>
      </c>
      <c r="C115" s="1247"/>
      <c r="D115" s="1247">
        <f>IF(Testing!C11=""," ",Testing!C11)</f>
        <v>46639</v>
      </c>
      <c r="E115" s="1247"/>
      <c r="F115" s="1248" t="str">
        <f>IF(Testing!D11=""," ",Testing!D11)</f>
        <v>15-Jun-26 A</v>
      </c>
      <c r="G115" s="1249"/>
      <c r="H115" s="1247">
        <f>IF(Testing!E11=""," ",Testing!E11)</f>
        <v>46701</v>
      </c>
      <c r="I115" s="1247"/>
      <c r="J115" s="1247">
        <f>IF(Testing!F11=""," ",Testing!F11)</f>
        <v>46188</v>
      </c>
      <c r="K115" s="1247"/>
      <c r="L115" s="794" t="str">
        <f>IF(Testing!G11=""," ",Testing!G11)</f>
        <v xml:space="preserve"> </v>
      </c>
      <c r="M115" s="349">
        <f>IF(Testing!H11=""," ",Testing!H11)</f>
        <v>0.7</v>
      </c>
      <c r="N115" s="249" t="str">
        <f>IF(Testing!I11=""," ",Testing!I11)</f>
        <v xml:space="preserve"> </v>
      </c>
      <c r="O115" s="799" t="str">
        <f>IF(Testing!J11=""," ",Testing!J11)</f>
        <v xml:space="preserve"> </v>
      </c>
      <c r="P115" s="1242"/>
      <c r="Q115" s="1241"/>
      <c r="R115" s="250" t="str">
        <f>IF(+Issues!C19="","",+Issues!C19)</f>
        <v/>
      </c>
      <c r="S115" s="1243" t="str">
        <f>IF(+Issues!D19="","",+Issues!D19)</f>
        <v/>
      </c>
      <c r="T115" s="1244"/>
      <c r="U115" s="1245"/>
      <c r="V115" s="1246" t="str">
        <f>IF(+Issues!E19="","",+Issues!E19)</f>
        <v/>
      </c>
      <c r="W115" s="1241"/>
      <c r="X115" s="1238" t="str">
        <f>IF(+Issues!F19="","",+Issues!F19)</f>
        <v/>
      </c>
      <c r="Y115" s="1239"/>
      <c r="Z115" s="1239"/>
      <c r="AA115" s="1239"/>
      <c r="AB115" s="1239"/>
      <c r="AC115" s="1240"/>
      <c r="AD115" s="1240"/>
      <c r="AE115" s="1241"/>
      <c r="AF115" s="249" t="str">
        <f>IF(+Issues!H19="","",+Issues!H19)</f>
        <v/>
      </c>
      <c r="AG115" s="799" t="str">
        <f>IF(+Issues!J19="","",+Issues!J19)</f>
        <v/>
      </c>
      <c r="AH115" s="798"/>
    </row>
    <row r="116" spans="1:34" customFormat="1" ht="46.2" customHeight="1">
      <c r="A116" s="655" t="str">
        <f>Testing!A12</f>
        <v>Test for Stormwater Utilities</v>
      </c>
      <c r="B116" s="1247">
        <f>IF(Testing!B12=""," ",Testing!B12)</f>
        <v>46622</v>
      </c>
      <c r="C116" s="1247"/>
      <c r="D116" s="1247">
        <f>IF(Testing!C12=""," ",Testing!C12)</f>
        <v>46630</v>
      </c>
      <c r="E116" s="1247"/>
      <c r="F116" s="1248" t="str">
        <f>IF(Testing!D12=""," ",Testing!D12)</f>
        <v>15-Jun-26 A</v>
      </c>
      <c r="G116" s="1249"/>
      <c r="H116" s="1247">
        <f>IF(Testing!E12=""," ",Testing!E12)</f>
        <v>46695</v>
      </c>
      <c r="I116" s="1247"/>
      <c r="J116" s="1247">
        <f>IF(Testing!F12=""," ",Testing!F12)</f>
        <v>46188</v>
      </c>
      <c r="K116" s="1247"/>
      <c r="L116" s="794" t="str">
        <f>IF(Testing!G12=""," ",Testing!G12)</f>
        <v xml:space="preserve"> </v>
      </c>
      <c r="M116" s="349">
        <f>IF(Testing!H12=""," ",Testing!H12)</f>
        <v>0.7</v>
      </c>
      <c r="N116" s="249" t="str">
        <f>IF(Testing!I12=""," ",Testing!I12)</f>
        <v xml:space="preserve"> </v>
      </c>
      <c r="O116" s="799" t="str">
        <f>IF(Testing!J12=""," ",Testing!J12)</f>
        <v xml:space="preserve"> </v>
      </c>
      <c r="P116" s="1242"/>
      <c r="Q116" s="1241"/>
      <c r="R116" s="250" t="str">
        <f>IF(+Issues!C20="","",+Issues!C20)</f>
        <v/>
      </c>
      <c r="S116" s="1243" t="str">
        <f>IF(+Issues!D20="","",+Issues!D20)</f>
        <v/>
      </c>
      <c r="T116" s="1244"/>
      <c r="U116" s="1245"/>
      <c r="V116" s="1246" t="str">
        <f>IF(+Issues!E20="","",+Issues!E20)</f>
        <v/>
      </c>
      <c r="W116" s="1241"/>
      <c r="X116" s="1238" t="str">
        <f>IF(+Issues!F20="","",+Issues!F20)</f>
        <v/>
      </c>
      <c r="Y116" s="1239"/>
      <c r="Z116" s="1239"/>
      <c r="AA116" s="1239"/>
      <c r="AB116" s="1239"/>
      <c r="AC116" s="1240"/>
      <c r="AD116" s="1240"/>
      <c r="AE116" s="1241"/>
      <c r="AF116" s="249" t="str">
        <f>IF(+Issues!H20="","",+Issues!H20)</f>
        <v/>
      </c>
      <c r="AG116" s="799" t="str">
        <f>IF(+Issues!J20="","",+Issues!J20)</f>
        <v/>
      </c>
      <c r="AH116" s="798"/>
    </row>
    <row r="117" spans="1:34" customFormat="1" ht="46.2" customHeight="1">
      <c r="A117" s="655" t="str">
        <f>Testing!A13</f>
        <v>Test for Sanitary Sewerage</v>
      </c>
      <c r="B117" s="1247">
        <f>IF(Testing!B13=""," ",Testing!B13)</f>
        <v>46613</v>
      </c>
      <c r="C117" s="1247"/>
      <c r="D117" s="1247">
        <f>IF(Testing!C13=""," ",Testing!C13)</f>
        <v>46621</v>
      </c>
      <c r="E117" s="1247"/>
      <c r="F117" s="1248" t="str">
        <f>IF(Testing!D13=""," ",Testing!D13)</f>
        <v>15-Jun-26 A</v>
      </c>
      <c r="G117" s="1249"/>
      <c r="H117" s="1247">
        <f>IF(Testing!E13=""," ",Testing!E13)</f>
        <v>46690</v>
      </c>
      <c r="I117" s="1247"/>
      <c r="J117" s="1247">
        <f>IF(Testing!F13=""," ",Testing!F13)</f>
        <v>46188</v>
      </c>
      <c r="K117" s="1247"/>
      <c r="L117" s="794" t="str">
        <f>IF(Testing!G13=""," ",Testing!G13)</f>
        <v xml:space="preserve"> </v>
      </c>
      <c r="M117" s="349">
        <f>IF(Testing!H13=""," ",Testing!H13)</f>
        <v>0.75</v>
      </c>
      <c r="N117" s="249" t="str">
        <f>IF(Testing!I13=""," ",Testing!I13)</f>
        <v xml:space="preserve"> </v>
      </c>
      <c r="O117" s="799" t="str">
        <f>IF(Testing!J13=""," ",Testing!J13)</f>
        <v xml:space="preserve"> </v>
      </c>
      <c r="P117" s="1242" t="str">
        <f>IF(+Issues!B21="","",+Issues!B21)</f>
        <v/>
      </c>
      <c r="Q117" s="1241"/>
      <c r="R117" s="250" t="str">
        <f>IF(+Issues!C21="","",+Issues!C21)</f>
        <v/>
      </c>
      <c r="S117" s="1243" t="str">
        <f>IF(+Issues!D21="","",+Issues!D21)</f>
        <v/>
      </c>
      <c r="T117" s="1244"/>
      <c r="U117" s="1245"/>
      <c r="V117" s="1246" t="str">
        <f>IF(+Issues!E21="","",+Issues!E21)</f>
        <v/>
      </c>
      <c r="W117" s="1241"/>
      <c r="X117" s="1238" t="str">
        <f>IF(+Issues!F21="","",+Issues!F21)</f>
        <v/>
      </c>
      <c r="Y117" s="1239"/>
      <c r="Z117" s="1239"/>
      <c r="AA117" s="1239"/>
      <c r="AB117" s="1239"/>
      <c r="AC117" s="1240"/>
      <c r="AD117" s="1240"/>
      <c r="AE117" s="1241"/>
      <c r="AF117" s="249" t="str">
        <f>IF(+Issues!H21="","",+Issues!H21)</f>
        <v/>
      </c>
      <c r="AG117" s="799" t="str">
        <f>IF(+Issues!J21="","",+Issues!J21)</f>
        <v/>
      </c>
      <c r="AH117" s="798"/>
    </row>
    <row r="118" spans="1:34" customFormat="1" ht="46.2" customHeight="1">
      <c r="A118" s="655" t="str">
        <f>Testing!A14</f>
        <v>Test for TSE Network</v>
      </c>
      <c r="B118" s="1247">
        <f>IF(Testing!B14=""," ",Testing!B14)</f>
        <v>46650</v>
      </c>
      <c r="C118" s="1247"/>
      <c r="D118" s="1247">
        <f>IF(Testing!C14=""," ",Testing!C14)</f>
        <v>46658</v>
      </c>
      <c r="E118" s="1247"/>
      <c r="F118" s="1248" t="str">
        <f>IF(Testing!D14=""," ",Testing!D14)</f>
        <v>15-Jun-26 A</v>
      </c>
      <c r="G118" s="1249"/>
      <c r="H118" s="1247">
        <f>IF(Testing!E14=""," ",Testing!E14)</f>
        <v>46715</v>
      </c>
      <c r="I118" s="1247"/>
      <c r="J118" s="1247">
        <f>IF(Testing!F14=""," ",Testing!F14)</f>
        <v>46188</v>
      </c>
      <c r="K118" s="1247"/>
      <c r="L118" s="794" t="str">
        <f>IF(Testing!G14=""," ",Testing!G14)</f>
        <v xml:space="preserve"> </v>
      </c>
      <c r="M118" s="349">
        <f>IF(Testing!H14=""," ",Testing!H14)</f>
        <v>0.75</v>
      </c>
      <c r="N118" s="249" t="str">
        <f>IF(Testing!I14=""," ",Testing!I14)</f>
        <v xml:space="preserve"> </v>
      </c>
      <c r="O118" s="799" t="str">
        <f>IF(Testing!J14=""," ",Testing!J14)</f>
        <v xml:space="preserve"> </v>
      </c>
      <c r="P118" s="1242" t="str">
        <f>IF(+Issues!B22="","",+Issues!B22)</f>
        <v/>
      </c>
      <c r="Q118" s="1241"/>
      <c r="R118" s="250" t="str">
        <f>IF(+Issues!C22="","",+Issues!C22)</f>
        <v/>
      </c>
      <c r="S118" s="1243" t="str">
        <f>IF(+Issues!D22="","",+Issues!D22)</f>
        <v/>
      </c>
      <c r="T118" s="1244"/>
      <c r="U118" s="1245"/>
      <c r="V118" s="1246" t="str">
        <f>IF(+Issues!E22="","",+Issues!E22)</f>
        <v/>
      </c>
      <c r="W118" s="1241"/>
      <c r="X118" s="1238" t="str">
        <f>IF(+Issues!F22="","",+Issues!F22)</f>
        <v/>
      </c>
      <c r="Y118" s="1239"/>
      <c r="Z118" s="1239"/>
      <c r="AA118" s="1239"/>
      <c r="AB118" s="1239"/>
      <c r="AC118" s="1240"/>
      <c r="AD118" s="1240"/>
      <c r="AE118" s="1241"/>
      <c r="AF118" s="249" t="str">
        <f>IF(+Issues!H22="","",+Issues!H22)</f>
        <v/>
      </c>
      <c r="AG118" s="799" t="str">
        <f>IF(+Issues!J22="","",+Issues!J22)</f>
        <v/>
      </c>
      <c r="AH118" s="798"/>
    </row>
    <row r="119" spans="1:34" customFormat="1" ht="46.2" customHeight="1">
      <c r="A119" s="655" t="str">
        <f>Testing!A15</f>
        <v>Test for Public Water Utility Distribution</v>
      </c>
      <c r="B119" s="1247">
        <f>IF(Testing!B15=""," ",Testing!B15)</f>
        <v>46613</v>
      </c>
      <c r="C119" s="1247"/>
      <c r="D119" s="1247">
        <f>IF(Testing!C15=""," ",Testing!C15)</f>
        <v>46621</v>
      </c>
      <c r="E119" s="1247"/>
      <c r="F119" s="1248" t="str">
        <f>IF(Testing!D15=""," ",Testing!D15)</f>
        <v>15-Jun-26 A</v>
      </c>
      <c r="G119" s="1249"/>
      <c r="H119" s="1247">
        <f>IF(Testing!E15=""," ",Testing!E15)</f>
        <v>46690</v>
      </c>
      <c r="I119" s="1247"/>
      <c r="J119" s="1247">
        <f>IF(Testing!F15=""," ",Testing!F15)</f>
        <v>46188</v>
      </c>
      <c r="K119" s="1247"/>
      <c r="L119" s="794" t="str">
        <f>IF(Testing!G15=""," ",Testing!G15)</f>
        <v xml:space="preserve"> </v>
      </c>
      <c r="M119" s="349">
        <f>IF(Testing!H15=""," ",Testing!H15)</f>
        <v>0.75</v>
      </c>
      <c r="N119" s="249" t="str">
        <f>IF(Testing!I15=""," ",Testing!I15)</f>
        <v xml:space="preserve"> </v>
      </c>
      <c r="O119" s="799" t="str">
        <f>IF(Testing!J15=""," ",Testing!J15)</f>
        <v xml:space="preserve"> </v>
      </c>
      <c r="P119" s="1242" t="str">
        <f>IF(+Issues!B23="","",+Issues!B23)</f>
        <v/>
      </c>
      <c r="Q119" s="1241"/>
      <c r="R119" s="250" t="str">
        <f>IF(+Issues!C23="","",+Issues!C23)</f>
        <v/>
      </c>
      <c r="S119" s="1243" t="str">
        <f>IF(+Issues!D23="","",+Issues!D23)</f>
        <v/>
      </c>
      <c r="T119" s="1244"/>
      <c r="U119" s="1245"/>
      <c r="V119" s="1246" t="str">
        <f>IF(+Issues!E23="","",+Issues!E23)</f>
        <v/>
      </c>
      <c r="W119" s="1241"/>
      <c r="X119" s="1238" t="str">
        <f>IF(+Issues!F23="","",+Issues!F23)</f>
        <v/>
      </c>
      <c r="Y119" s="1239"/>
      <c r="Z119" s="1239"/>
      <c r="AA119" s="1239"/>
      <c r="AB119" s="1239"/>
      <c r="AC119" s="1240"/>
      <c r="AD119" s="1240"/>
      <c r="AE119" s="1241"/>
      <c r="AF119" s="249" t="str">
        <f>IF(+Issues!H23="","",+Issues!H23)</f>
        <v/>
      </c>
      <c r="AG119" s="799" t="str">
        <f>IF(+Issues!J23="","",+Issues!J23)</f>
        <v/>
      </c>
      <c r="AH119" s="798"/>
    </row>
    <row r="120" spans="1:34" customFormat="1" ht="18">
      <c r="A120" s="830"/>
      <c r="B120" s="1250"/>
      <c r="C120" s="1251"/>
      <c r="D120" s="1250"/>
      <c r="E120" s="1251"/>
      <c r="F120" s="1250"/>
      <c r="G120" s="1251"/>
      <c r="H120" s="1250"/>
      <c r="I120" s="1251"/>
      <c r="J120" s="1252"/>
      <c r="K120" s="1252"/>
      <c r="L120" s="831"/>
      <c r="M120" s="832"/>
      <c r="N120" s="833"/>
      <c r="O120" s="834"/>
      <c r="P120" s="1506" t="str">
        <f>IF(+Issues!B24="","",+Issues!B24)</f>
        <v/>
      </c>
      <c r="Q120" s="1507"/>
      <c r="R120" s="835" t="str">
        <f>IF(+Issues!C24="","",+Issues!C24)</f>
        <v/>
      </c>
      <c r="S120" s="1508" t="str">
        <f>IF(+Issues!D24="","",+Issues!D24)</f>
        <v/>
      </c>
      <c r="T120" s="1509"/>
      <c r="U120" s="1510"/>
      <c r="V120" s="1511" t="str">
        <f>IF(+Issues!E24="","",+Issues!E24)</f>
        <v/>
      </c>
      <c r="W120" s="1507"/>
      <c r="X120" s="1512" t="str">
        <f>IF(+Issues!F24="","",+Issues!F24)</f>
        <v/>
      </c>
      <c r="Y120" s="1513"/>
      <c r="Z120" s="1513"/>
      <c r="AA120" s="1513"/>
      <c r="AB120" s="1513"/>
      <c r="AC120" s="1514"/>
      <c r="AD120" s="1514"/>
      <c r="AE120" s="1507"/>
      <c r="AF120" s="833" t="str">
        <f>IF(+Issues!H24="","",+Issues!H24)</f>
        <v/>
      </c>
      <c r="AG120" s="834" t="str">
        <f>IF(+Issues!J24="","",+Issues!J24)</f>
        <v/>
      </c>
      <c r="AH120" s="836"/>
    </row>
    <row r="121" spans="1:34" customFormat="1" ht="14.4"/>
    <row r="122" spans="1:34" customFormat="1" ht="14.4"/>
    <row r="123" spans="1:34" customFormat="1" ht="14.4"/>
    <row r="124" spans="1:34" customFormat="1" ht="14.4"/>
    <row r="125" spans="1:34" customFormat="1" ht="14.4"/>
    <row r="126" spans="1:34" customFormat="1" ht="14.4"/>
    <row r="127" spans="1:34">
      <c r="A127"/>
      <c r="B127"/>
      <c r="C127"/>
      <c r="D127"/>
      <c r="E127"/>
      <c r="F127"/>
      <c r="G127"/>
      <c r="H127"/>
      <c r="I127"/>
      <c r="J127"/>
      <c r="K127"/>
    </row>
    <row r="129" spans="5:5">
      <c r="E129" s="826"/>
    </row>
  </sheetData>
  <sheetProtection formatCells="0" formatColumns="0" formatRows="0" insertHyperlinks="0" sort="0" autoFilter="0" pivotTables="0"/>
  <mergeCells count="411">
    <mergeCell ref="P119:Q119"/>
    <mergeCell ref="S119:U119"/>
    <mergeCell ref="V119:W119"/>
    <mergeCell ref="X119:AB119"/>
    <mergeCell ref="AC119:AE119"/>
    <mergeCell ref="P120:Q120"/>
    <mergeCell ref="S120:U120"/>
    <mergeCell ref="V120:W120"/>
    <mergeCell ref="X120:AB120"/>
    <mergeCell ref="AC120:AE120"/>
    <mergeCell ref="AA3:AH6"/>
    <mergeCell ref="X84:Y84"/>
    <mergeCell ref="X85:Y85"/>
    <mergeCell ref="X70:Y70"/>
    <mergeCell ref="X71:Y71"/>
    <mergeCell ref="X72:Y72"/>
    <mergeCell ref="X73:Y73"/>
    <mergeCell ref="X74:Y74"/>
    <mergeCell ref="AD68:AD69"/>
    <mergeCell ref="AE67:AH67"/>
    <mergeCell ref="AE76:AH77"/>
    <mergeCell ref="X75:Y75"/>
    <mergeCell ref="X76:Y76"/>
    <mergeCell ref="X77:Y77"/>
    <mergeCell ref="X78:Y78"/>
    <mergeCell ref="AB68:AB69"/>
    <mergeCell ref="AB30:AC30"/>
    <mergeCell ref="AB31:AC31"/>
    <mergeCell ref="AB32:AC32"/>
    <mergeCell ref="AB33:AC33"/>
    <mergeCell ref="AB34:AC34"/>
    <mergeCell ref="AB35:AC35"/>
    <mergeCell ref="AB36:AC36"/>
    <mergeCell ref="AB37:AC37"/>
    <mergeCell ref="AC107:AE107"/>
    <mergeCell ref="AC108:AE108"/>
    <mergeCell ref="AC109:AE109"/>
    <mergeCell ref="S112:U112"/>
    <mergeCell ref="V112:W112"/>
    <mergeCell ref="X112:AB112"/>
    <mergeCell ref="AC112:AE112"/>
    <mergeCell ref="D109:E109"/>
    <mergeCell ref="F109:G109"/>
    <mergeCell ref="H109:I109"/>
    <mergeCell ref="J109:K109"/>
    <mergeCell ref="D108:E108"/>
    <mergeCell ref="F108:G108"/>
    <mergeCell ref="H108:I108"/>
    <mergeCell ref="J108:K108"/>
    <mergeCell ref="AC111:AE111"/>
    <mergeCell ref="D110:E110"/>
    <mergeCell ref="F110:G110"/>
    <mergeCell ref="H110:I110"/>
    <mergeCell ref="J110:K110"/>
    <mergeCell ref="D107:E107"/>
    <mergeCell ref="F107:G107"/>
    <mergeCell ref="H107:I107"/>
    <mergeCell ref="J107:K107"/>
    <mergeCell ref="AC113:AE113"/>
    <mergeCell ref="P106:Q106"/>
    <mergeCell ref="P107:Q107"/>
    <mergeCell ref="P108:Q108"/>
    <mergeCell ref="P109:Q109"/>
    <mergeCell ref="S107:U107"/>
    <mergeCell ref="S108:U108"/>
    <mergeCell ref="S109:U109"/>
    <mergeCell ref="V106:W106"/>
    <mergeCell ref="X106:AB106"/>
    <mergeCell ref="X107:AB107"/>
    <mergeCell ref="X108:AB108"/>
    <mergeCell ref="X109:AB109"/>
    <mergeCell ref="V107:W107"/>
    <mergeCell ref="V108:W108"/>
    <mergeCell ref="P112:Q112"/>
    <mergeCell ref="P110:Q110"/>
    <mergeCell ref="S110:U110"/>
    <mergeCell ref="V110:W110"/>
    <mergeCell ref="X110:AB110"/>
    <mergeCell ref="AC110:AE110"/>
    <mergeCell ref="P111:Q111"/>
    <mergeCell ref="S111:U111"/>
    <mergeCell ref="V111:W111"/>
    <mergeCell ref="B107:C107"/>
    <mergeCell ref="J111:K111"/>
    <mergeCell ref="B109:C109"/>
    <mergeCell ref="X111:AB111"/>
    <mergeCell ref="A85:B85"/>
    <mergeCell ref="D87:D88"/>
    <mergeCell ref="F87:F88"/>
    <mergeCell ref="A100:C101"/>
    <mergeCell ref="D100:G100"/>
    <mergeCell ref="D101:E101"/>
    <mergeCell ref="B110:C110"/>
    <mergeCell ref="L104:O104"/>
    <mergeCell ref="P104:S104"/>
    <mergeCell ref="T104:W104"/>
    <mergeCell ref="X104:AA104"/>
    <mergeCell ref="H106:I106"/>
    <mergeCell ref="V109:W109"/>
    <mergeCell ref="S106:U106"/>
    <mergeCell ref="W92:W93"/>
    <mergeCell ref="I94:K94"/>
    <mergeCell ref="I90:K90"/>
    <mergeCell ref="A90:B90"/>
    <mergeCell ref="O87:Q87"/>
    <mergeCell ref="O88:Q88"/>
    <mergeCell ref="P113:Q113"/>
    <mergeCell ref="S113:U113"/>
    <mergeCell ref="V113:W113"/>
    <mergeCell ref="X113:AB113"/>
    <mergeCell ref="B111:C111"/>
    <mergeCell ref="D111:E111"/>
    <mergeCell ref="F111:G111"/>
    <mergeCell ref="H111:I111"/>
    <mergeCell ref="B108:C108"/>
    <mergeCell ref="B112:C112"/>
    <mergeCell ref="D112:E112"/>
    <mergeCell ref="F112:G112"/>
    <mergeCell ref="H112:I112"/>
    <mergeCell ref="J112:K112"/>
    <mergeCell ref="B113:C113"/>
    <mergeCell ref="D113:E113"/>
    <mergeCell ref="F113:G113"/>
    <mergeCell ref="H113:I113"/>
    <mergeCell ref="J113:K113"/>
    <mergeCell ref="AG92:AG93"/>
    <mergeCell ref="AE90:AE91"/>
    <mergeCell ref="F101:G101"/>
    <mergeCell ref="A87:B88"/>
    <mergeCell ref="B106:C106"/>
    <mergeCell ref="D106:E106"/>
    <mergeCell ref="F106:G106"/>
    <mergeCell ref="A94:B94"/>
    <mergeCell ref="J106:K106"/>
    <mergeCell ref="A96:K96"/>
    <mergeCell ref="H100:K101"/>
    <mergeCell ref="J103:K103"/>
    <mergeCell ref="A97:E97"/>
    <mergeCell ref="F97:K97"/>
    <mergeCell ref="J99:K99"/>
    <mergeCell ref="A91:B91"/>
    <mergeCell ref="A93:B93"/>
    <mergeCell ref="A92:B92"/>
    <mergeCell ref="AF104:AH104"/>
    <mergeCell ref="AB104:AE104"/>
    <mergeCell ref="A95:K95"/>
    <mergeCell ref="C87:C88"/>
    <mergeCell ref="X90:X91"/>
    <mergeCell ref="AC106:AE106"/>
    <mergeCell ref="W72:W80"/>
    <mergeCell ref="Z80:AA80"/>
    <mergeCell ref="X79:Y79"/>
    <mergeCell ref="U79:V79"/>
    <mergeCell ref="U80:V80"/>
    <mergeCell ref="O78:P78"/>
    <mergeCell ref="O79:P79"/>
    <mergeCell ref="O80:P80"/>
    <mergeCell ref="L79:N79"/>
    <mergeCell ref="Z72:AA72"/>
    <mergeCell ref="Z75:AA75"/>
    <mergeCell ref="Z76:AA76"/>
    <mergeCell ref="Z77:AA77"/>
    <mergeCell ref="U77:V77"/>
    <mergeCell ref="U78:V78"/>
    <mergeCell ref="U76:V76"/>
    <mergeCell ref="M3:N3"/>
    <mergeCell ref="S4:T4"/>
    <mergeCell ref="A71:B71"/>
    <mergeCell ref="Z70:AA70"/>
    <mergeCell ref="X80:Y80"/>
    <mergeCell ref="Z78:AA78"/>
    <mergeCell ref="Z79:AA79"/>
    <mergeCell ref="V69:V70"/>
    <mergeCell ref="U69:U70"/>
    <mergeCell ref="T69:T70"/>
    <mergeCell ref="S69:S70"/>
    <mergeCell ref="R69:R70"/>
    <mergeCell ref="Q76:T76"/>
    <mergeCell ref="Q77:T77"/>
    <mergeCell ref="Q78:T78"/>
    <mergeCell ref="Q79:T79"/>
    <mergeCell ref="Q80:T80"/>
    <mergeCell ref="X68:Y69"/>
    <mergeCell ref="A72:B72"/>
    <mergeCell ref="A73:B73"/>
    <mergeCell ref="A74:B74"/>
    <mergeCell ref="A76:B76"/>
    <mergeCell ref="R68:V68"/>
    <mergeCell ref="W68:W69"/>
    <mergeCell ref="S5:T5"/>
    <mergeCell ref="A1:I1"/>
    <mergeCell ref="L67:V67"/>
    <mergeCell ref="A68:B69"/>
    <mergeCell ref="O9:Z9"/>
    <mergeCell ref="E10:F10"/>
    <mergeCell ref="G10:N10"/>
    <mergeCell ref="W70:W71"/>
    <mergeCell ref="A10:B11"/>
    <mergeCell ref="Y5:Y6"/>
    <mergeCell ref="Y3:Y4"/>
    <mergeCell ref="S3:T3"/>
    <mergeCell ref="S6:T6"/>
    <mergeCell ref="M5:N5"/>
    <mergeCell ref="M6:N6"/>
    <mergeCell ref="O3:P3"/>
    <mergeCell ref="O4:P4"/>
    <mergeCell ref="O5:P5"/>
    <mergeCell ref="M1:Q1"/>
    <mergeCell ref="L71:M71"/>
    <mergeCell ref="Q3:R3"/>
    <mergeCell ref="Q4:R4"/>
    <mergeCell ref="Q5:R5"/>
    <mergeCell ref="M4:N4"/>
    <mergeCell ref="K78:K79"/>
    <mergeCell ref="D10:D11"/>
    <mergeCell ref="P10:P11"/>
    <mergeCell ref="Q10:T10"/>
    <mergeCell ref="O83:Q83"/>
    <mergeCell ref="O84:Q84"/>
    <mergeCell ref="L80:N80"/>
    <mergeCell ref="O76:P76"/>
    <mergeCell ref="I68:I69"/>
    <mergeCell ref="K68:K69"/>
    <mergeCell ref="L74:M74"/>
    <mergeCell ref="L76:N76"/>
    <mergeCell ref="L77:N77"/>
    <mergeCell ref="L78:N78"/>
    <mergeCell ref="AF92:AF93"/>
    <mergeCell ref="Q6:R6"/>
    <mergeCell ref="C10:C11"/>
    <mergeCell ref="A84:B84"/>
    <mergeCell ref="A78:B79"/>
    <mergeCell ref="A82:B82"/>
    <mergeCell ref="O6:P6"/>
    <mergeCell ref="L68:M70"/>
    <mergeCell ref="Q68:Q70"/>
    <mergeCell ref="P68:P70"/>
    <mergeCell ref="O68:O70"/>
    <mergeCell ref="A70:B70"/>
    <mergeCell ref="L82:M82"/>
    <mergeCell ref="A83:B83"/>
    <mergeCell ref="A80:B80"/>
    <mergeCell ref="A81:B81"/>
    <mergeCell ref="C78:C79"/>
    <mergeCell ref="I78:I79"/>
    <mergeCell ref="A75:B75"/>
    <mergeCell ref="N68:N70"/>
    <mergeCell ref="L73:M73"/>
    <mergeCell ref="J78:J79"/>
    <mergeCell ref="J68:J69"/>
    <mergeCell ref="C68:C69"/>
    <mergeCell ref="AD94:AD95"/>
    <mergeCell ref="AD92:AD93"/>
    <mergeCell ref="Y90:AC91"/>
    <mergeCell ref="Y92:AC93"/>
    <mergeCell ref="W86:AH87"/>
    <mergeCell ref="W88:W89"/>
    <mergeCell ref="W90:W91"/>
    <mergeCell ref="AH94:AH95"/>
    <mergeCell ref="X88:X89"/>
    <mergeCell ref="AD88:AD89"/>
    <mergeCell ref="AE88:AE89"/>
    <mergeCell ref="AF88:AF89"/>
    <mergeCell ref="AG88:AG89"/>
    <mergeCell ref="AH88:AH89"/>
    <mergeCell ref="AE94:AE95"/>
    <mergeCell ref="AG94:AG95"/>
    <mergeCell ref="AG90:AG91"/>
    <mergeCell ref="AH90:AH91"/>
    <mergeCell ref="AE92:AE93"/>
    <mergeCell ref="AF94:AF95"/>
    <mergeCell ref="AH92:AH93"/>
    <mergeCell ref="AD90:AD91"/>
    <mergeCell ref="W94:W95"/>
    <mergeCell ref="AF90:AF91"/>
    <mergeCell ref="AB48:AC48"/>
    <mergeCell ref="AB38:AC38"/>
    <mergeCell ref="AB39:AC39"/>
    <mergeCell ref="AB46:AC46"/>
    <mergeCell ref="AB47:AC47"/>
    <mergeCell ref="AB40:AC40"/>
    <mergeCell ref="AB41:AC41"/>
    <mergeCell ref="AB42:AC42"/>
    <mergeCell ref="AB43:AC43"/>
    <mergeCell ref="AB44:AC44"/>
    <mergeCell ref="AB45:AC45"/>
    <mergeCell ref="X98:AB98"/>
    <mergeCell ref="X99:AB99"/>
    <mergeCell ref="X100:AB100"/>
    <mergeCell ref="X101:AB101"/>
    <mergeCell ref="X102:AB102"/>
    <mergeCell ref="Y88:AC89"/>
    <mergeCell ref="Z85:AA85"/>
    <mergeCell ref="Z84:AA84"/>
    <mergeCell ref="X83:Y83"/>
    <mergeCell ref="X94:X95"/>
    <mergeCell ref="X92:X93"/>
    <mergeCell ref="Z83:AA83"/>
    <mergeCell ref="Y94:AC95"/>
    <mergeCell ref="W81:W85"/>
    <mergeCell ref="O86:Q86"/>
    <mergeCell ref="A89:B89"/>
    <mergeCell ref="H87:H88"/>
    <mergeCell ref="E87:E88"/>
    <mergeCell ref="L83:M83"/>
    <mergeCell ref="G87:G88"/>
    <mergeCell ref="AB49:AC49"/>
    <mergeCell ref="X97:AB97"/>
    <mergeCell ref="X81:Y81"/>
    <mergeCell ref="X82:Y82"/>
    <mergeCell ref="AC68:AC69"/>
    <mergeCell ref="Z81:AA81"/>
    <mergeCell ref="Z82:AA82"/>
    <mergeCell ref="Z74:AA74"/>
    <mergeCell ref="Z73:AA73"/>
    <mergeCell ref="Z71:AA71"/>
    <mergeCell ref="Z68:AA69"/>
    <mergeCell ref="L89:V89"/>
    <mergeCell ref="O77:P77"/>
    <mergeCell ref="O85:Q85"/>
    <mergeCell ref="T90:V90"/>
    <mergeCell ref="L72:M72"/>
    <mergeCell ref="L84:M84"/>
    <mergeCell ref="I91:K91"/>
    <mergeCell ref="I92:K92"/>
    <mergeCell ref="I93:K93"/>
    <mergeCell ref="L81:V81"/>
    <mergeCell ref="O82:Q82"/>
    <mergeCell ref="L86:M86"/>
    <mergeCell ref="L87:M87"/>
    <mergeCell ref="L88:M88"/>
    <mergeCell ref="S93:V93"/>
    <mergeCell ref="I87:K88"/>
    <mergeCell ref="I89:K89"/>
    <mergeCell ref="L85:M85"/>
    <mergeCell ref="B114:C114"/>
    <mergeCell ref="D114:E114"/>
    <mergeCell ref="F114:G114"/>
    <mergeCell ref="H114:I114"/>
    <mergeCell ref="J114:K114"/>
    <mergeCell ref="V114:W114"/>
    <mergeCell ref="X114:AB114"/>
    <mergeCell ref="AC114:AE114"/>
    <mergeCell ref="J116:K116"/>
    <mergeCell ref="P114:Q114"/>
    <mergeCell ref="S114:U114"/>
    <mergeCell ref="P115:Q115"/>
    <mergeCell ref="S115:U115"/>
    <mergeCell ref="V115:W115"/>
    <mergeCell ref="X115:AB115"/>
    <mergeCell ref="AC115:AE115"/>
    <mergeCell ref="P116:Q116"/>
    <mergeCell ref="S116:U116"/>
    <mergeCell ref="V116:W116"/>
    <mergeCell ref="X116:AB116"/>
    <mergeCell ref="AC116:AE116"/>
    <mergeCell ref="B115:C115"/>
    <mergeCell ref="D115:E115"/>
    <mergeCell ref="F115:G115"/>
    <mergeCell ref="B120:C120"/>
    <mergeCell ref="D120:E120"/>
    <mergeCell ref="F120:G120"/>
    <mergeCell ref="H120:I120"/>
    <mergeCell ref="J120:K120"/>
    <mergeCell ref="B117:C117"/>
    <mergeCell ref="D117:E117"/>
    <mergeCell ref="F117:G117"/>
    <mergeCell ref="H117:I117"/>
    <mergeCell ref="J117:K117"/>
    <mergeCell ref="B118:C118"/>
    <mergeCell ref="D118:E118"/>
    <mergeCell ref="F118:G118"/>
    <mergeCell ref="H118:I118"/>
    <mergeCell ref="J118:K118"/>
    <mergeCell ref="B119:C119"/>
    <mergeCell ref="D119:E119"/>
    <mergeCell ref="F119:G119"/>
    <mergeCell ref="H119:I119"/>
    <mergeCell ref="J119:K119"/>
    <mergeCell ref="X117:AB117"/>
    <mergeCell ref="AC117:AE117"/>
    <mergeCell ref="P118:Q118"/>
    <mergeCell ref="S118:U118"/>
    <mergeCell ref="V118:W118"/>
    <mergeCell ref="H115:I115"/>
    <mergeCell ref="J115:K115"/>
    <mergeCell ref="B116:C116"/>
    <mergeCell ref="D116:E116"/>
    <mergeCell ref="F116:G116"/>
    <mergeCell ref="H116:I116"/>
    <mergeCell ref="P117:Q117"/>
    <mergeCell ref="S117:U117"/>
    <mergeCell ref="V117:W117"/>
    <mergeCell ref="X118:AB118"/>
    <mergeCell ref="AC118:AE118"/>
    <mergeCell ref="A21:B21"/>
    <mergeCell ref="A22:B22"/>
    <mergeCell ref="A23:B23"/>
    <mergeCell ref="A24:B24"/>
    <mergeCell ref="A25:B25"/>
    <mergeCell ref="A26:B26"/>
    <mergeCell ref="A27:B27"/>
    <mergeCell ref="A12:B12"/>
    <mergeCell ref="A13:B13"/>
    <mergeCell ref="A14:B14"/>
    <mergeCell ref="A15:B15"/>
    <mergeCell ref="A16:B16"/>
    <mergeCell ref="A17:B17"/>
    <mergeCell ref="A18:B18"/>
    <mergeCell ref="A19:B19"/>
    <mergeCell ref="A20:B20"/>
  </mergeCells>
  <conditionalFormatting sqref="D12:D28">
    <cfRule type="dataBar" priority="29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9">
    <cfRule type="cellIs" dxfId="77" priority="43" operator="lessThan">
      <formula>0</formula>
    </cfRule>
  </conditionalFormatting>
  <conditionalFormatting sqref="J12:J27">
    <cfRule type="colorScale" priority="293">
      <colorScale>
        <cfvo type="min"/>
        <cfvo type="percentile" val="50"/>
        <cfvo type="max"/>
        <color theme="5" tint="0.59999389629810485"/>
        <color theme="7" tint="0.79998168889431442"/>
        <color theme="4" tint="0.59999389629810485"/>
      </colorScale>
    </cfRule>
  </conditionalFormatting>
  <conditionalFormatting sqref="J28">
    <cfRule type="colorScale" priority="28">
      <colorScale>
        <cfvo type="min"/>
        <cfvo type="percentile" val="50"/>
        <cfvo type="max"/>
        <color theme="5" tint="0.59999389629810485"/>
        <color theme="7" tint="0.79998168889431442"/>
        <color theme="4" tint="0.59999389629810485"/>
      </colorScale>
    </cfRule>
  </conditionalFormatting>
  <conditionalFormatting sqref="J99:K99">
    <cfRule type="dataBar" priority="36">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3:K103">
    <cfRule type="dataBar" priority="3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294">
      <colorScale>
        <cfvo type="min"/>
        <cfvo type="percentile" val="50"/>
        <cfvo type="max"/>
        <color theme="5" tint="0.59999389629810485"/>
        <color theme="7" tint="0.79998168889431442"/>
        <color theme="4" tint="0.59999389629810485"/>
      </colorScale>
    </cfRule>
  </conditionalFormatting>
  <conditionalFormatting sqref="M12:M27">
    <cfRule type="cellIs" dxfId="76" priority="296" operator="lessThan">
      <formula>0</formula>
    </cfRule>
    <cfRule type="dataBar" priority="297">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7">
    <cfRule type="expression" dxfId="75" priority="243">
      <formula>N12&gt;1</formula>
    </cfRule>
    <cfRule type="expression" dxfId="74" priority="242">
      <formula>N12=1</formula>
    </cfRule>
    <cfRule type="expression" dxfId="73" priority="241">
      <formula>N12&lt;1</formula>
    </cfRule>
  </conditionalFormatting>
  <conditionalFormatting sqref="N28">
    <cfRule type="expression" dxfId="72" priority="240">
      <formula>N28&gt;1</formula>
    </cfRule>
    <cfRule type="expression" dxfId="71" priority="239">
      <formula>N28=1</formula>
    </cfRule>
    <cfRule type="expression" dxfId="70" priority="238">
      <formula>N28&lt;1</formula>
    </cfRule>
  </conditionalFormatting>
  <conditionalFormatting sqref="O6:P6">
    <cfRule type="cellIs" dxfId="69" priority="185" operator="greaterThan">
      <formula>0</formula>
    </cfRule>
  </conditionalFormatting>
  <conditionalFormatting sqref="P12:P28">
    <cfRule type="dataBar" priority="298">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300">
      <colorScale>
        <cfvo type="min"/>
        <cfvo type="percentile" val="50"/>
        <cfvo type="max"/>
        <color theme="5" tint="0.59999389629810485"/>
        <color theme="7" tint="0.79998168889431442"/>
        <color theme="4" tint="0.59999389629810485"/>
      </colorScale>
    </cfRule>
  </conditionalFormatting>
  <conditionalFormatting sqref="T12:T28">
    <cfRule type="colorScale" priority="302">
      <colorScale>
        <cfvo type="min"/>
        <cfvo type="percentile" val="50"/>
        <cfvo type="max"/>
        <color theme="5" tint="0.59999389629810485"/>
        <color theme="7" tint="0.79998168889431442"/>
        <color theme="4" tint="0.59999389629810485"/>
      </colorScale>
    </cfRule>
  </conditionalFormatting>
  <conditionalFormatting sqref="V5">
    <cfRule type="cellIs" dxfId="68" priority="20" stopIfTrue="1" operator="greaterThanOrEqual">
      <formula>0</formula>
    </cfRule>
    <cfRule type="cellIs" dxfId="67" priority="21" stopIfTrue="1" operator="between">
      <formula>-0.1</formula>
      <formula>0</formula>
    </cfRule>
    <cfRule type="cellIs" dxfId="66" priority="22" stopIfTrue="1" operator="lessThan">
      <formula>-0.1</formula>
    </cfRule>
  </conditionalFormatting>
  <conditionalFormatting sqref="V6">
    <cfRule type="cellIs" dxfId="65" priority="19" operator="greaterThanOrEqual">
      <formula>0.9</formula>
    </cfRule>
    <cfRule type="cellIs" dxfId="64" priority="18" operator="lessThan">
      <formula>0.9</formula>
    </cfRule>
  </conditionalFormatting>
  <conditionalFormatting sqref="V92">
    <cfRule type="dataBar" priority="4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304">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61">
      <colorScale>
        <cfvo type="min"/>
        <cfvo type="percentile" val="50"/>
        <cfvo type="max"/>
        <color theme="5" tint="0.59999389629810485"/>
        <color theme="7" tint="0.79998168889431442"/>
        <color theme="4" tint="0.59999389629810485"/>
      </colorScale>
    </cfRule>
  </conditionalFormatting>
  <conditionalFormatting sqref="X5">
    <cfRule type="cellIs" dxfId="63" priority="7" stopIfTrue="1" operator="greaterThanOrEqual">
      <formula>0</formula>
    </cfRule>
    <cfRule type="cellIs" dxfId="62" priority="8" stopIfTrue="1" operator="between">
      <formula>-0.1</formula>
      <formula>0</formula>
    </cfRule>
    <cfRule type="cellIs" dxfId="61" priority="9" stopIfTrue="1" operator="lessThan">
      <formula>-0.1</formula>
    </cfRule>
  </conditionalFormatting>
  <conditionalFormatting sqref="X6">
    <cfRule type="cellIs" dxfId="60" priority="11" operator="greaterThanOrEqual">
      <formula>0.9</formula>
    </cfRule>
    <cfRule type="cellIs" dxfId="59" priority="10" operator="lessThan">
      <formula>0.9</formula>
    </cfRule>
  </conditionalFormatting>
  <conditionalFormatting sqref="X12:X28">
    <cfRule type="colorScale" priority="309">
      <colorScale>
        <cfvo type="min"/>
        <cfvo type="percentile" val="50"/>
        <cfvo type="max"/>
        <color theme="5" tint="0.59999389629810485"/>
        <color theme="7" tint="0.79998168889431442"/>
        <color theme="4" tint="0.59999389629810485"/>
      </colorScale>
    </cfRule>
  </conditionalFormatting>
  <conditionalFormatting sqref="Y12:Y27">
    <cfRule type="dataBar" priority="312">
      <dataBar>
        <cfvo type="min"/>
        <cfvo type="max"/>
        <color theme="0" tint="-0.249977111117893"/>
      </dataBar>
      <extLst>
        <ext xmlns:x14="http://schemas.microsoft.com/office/spreadsheetml/2009/9/main" uri="{B025F937-C7B1-47D3-B67F-A62EFF666E3E}">
          <x14:id>{D68223A7-5DA3-40F4-9C9A-7B36129F14DE}</x14:id>
        </ext>
      </extLst>
    </cfRule>
    <cfRule type="cellIs" dxfId="58" priority="311" operator="lessThan">
      <formula>0</formula>
    </cfRule>
  </conditionalFormatting>
  <conditionalFormatting sqref="Z3:Z4">
    <cfRule type="expression" dxfId="57" priority="1" stopIfTrue="1">
      <formula>IF(AND(Z$3&gt;=0.9),TRUE,FALSE)</formula>
    </cfRule>
    <cfRule type="expression" dxfId="56" priority="3" stopIfTrue="1">
      <formula>IF(AND(Z$3&lt;0.8),TRUE,FALSE)</formula>
    </cfRule>
    <cfRule type="expression" dxfId="55" priority="2" stopIfTrue="1">
      <formula>IF(AND(Z$3&gt;0.8,Z$3&lt;0.9),TRUE,FALSE)</formula>
    </cfRule>
  </conditionalFormatting>
  <conditionalFormatting sqref="Z5:Z6">
    <cfRule type="expression" dxfId="54" priority="14" stopIfTrue="1">
      <formula>IF(AND(Z$5&lt;0.8),TRUE,FALSE)</formula>
    </cfRule>
    <cfRule type="expression" dxfId="53" priority="13" stopIfTrue="1">
      <formula>IF(AND(Z$5&gt;0.8,Z$5&lt;0.9),TRUE,FALSE)</formula>
    </cfRule>
    <cfRule type="expression" dxfId="52" priority="12" stopIfTrue="1">
      <formula>IF(AND(Z$5&gt;=0.9),TRUE,FALSE)</formula>
    </cfRule>
  </conditionalFormatting>
  <conditionalFormatting sqref="Z12:Z27">
    <cfRule type="expression" dxfId="51" priority="225">
      <formula>Z12&lt;1</formula>
    </cfRule>
    <cfRule type="expression" dxfId="50" priority="226">
      <formula>Z12=1</formula>
    </cfRule>
    <cfRule type="expression" dxfId="49" priority="227">
      <formula>Z12&gt;1</formula>
    </cfRule>
  </conditionalFormatting>
  <conditionalFormatting sqref="Z28">
    <cfRule type="expression" dxfId="48" priority="222">
      <formula>Z28&lt;1</formula>
    </cfRule>
    <cfRule type="expression" dxfId="47" priority="223">
      <formula>Z28=1</formula>
    </cfRule>
    <cfRule type="expression" dxfId="46" priority="224">
      <formula>Z28&gt;1</formula>
    </cfRule>
  </conditionalFormatting>
  <conditionalFormatting sqref="AG31:AG47">
    <cfRule type="cellIs" dxfId="45" priority="48" stopIfTrue="1" operator="equal">
      <formula>$Y4</formula>
    </cfRule>
  </conditionalFormatting>
  <conditionalFormatting sqref="AG31:AG49">
    <cfRule type="cellIs" dxfId="44" priority="47" stopIfTrue="1" operator="equal">
      <formula>"F"</formula>
    </cfRule>
    <cfRule type="cellIs" dxfId="43" priority="46" stopIfTrue="1" operator="equal">
      <formula>"A"</formula>
    </cfRule>
  </conditionalFormatting>
  <conditionalFormatting sqref="AG48:AG49">
    <cfRule type="cellIs" dxfId="42" priority="290" stopIfTrue="1" operator="equal">
      <formula>$Y11</formula>
    </cfRule>
  </conditionalFormatting>
  <dataValidations disablePrompts="1"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71" xr:uid="{00000000-0002-0000-0100-000001000000}"/>
    <dataValidation allowBlank="1" showInputMessage="1" showErrorMessage="1" prompt="Material Inspection Report" sqref="L73" xr:uid="{00000000-0002-0000-0100-000002000000}"/>
    <dataValidation allowBlank="1" showInputMessage="1" showErrorMessage="1" prompt="Field Inspection Report" sqref="L74" xr:uid="{00000000-0002-0000-0100-000003000000}"/>
    <dataValidation type="list" allowBlank="1" showInputMessage="1" showErrorMessage="1" prompt="Select as loaded in P6 Schedule" sqref="O11" xr:uid="{00000000-0002-0000-0100-000004000000}">
      <formula1>"(Manhours),(Mandays)"</formula1>
    </dataValidation>
    <dataValidation allowBlank="1" sqref="L72:M72" xr:uid="{00000000-0002-0000-0100-000005000000}"/>
  </dataValidations>
  <printOptions horizontalCentered="1"/>
  <pageMargins left="0" right="0" top="0.15748031496063" bottom="0.15748031496063" header="0" footer="0"/>
  <pageSetup paperSize="8" scale="30" fitToHeight="0" orientation="landscape" r:id="rId1"/>
  <headerFooter alignWithMargins="0">
    <oddFooter>&amp;L_x000D_&amp;1#&amp;"Aptos"&amp;10&amp;K000000 Data sensitivity - Public</oddFooter>
  </headerFooter>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J99:K99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sheetPr>
  <dimension ref="A1:AL48"/>
  <sheetViews>
    <sheetView topLeftCell="A7" zoomScaleNormal="100" workbookViewId="0">
      <selection activeCell="G26" sqref="G26"/>
    </sheetView>
  </sheetViews>
  <sheetFormatPr defaultRowHeight="14.4"/>
  <cols>
    <col min="1" max="1" width="11.88671875" customWidth="1"/>
    <col min="2" max="2" width="29" customWidth="1"/>
    <col min="3" max="3" width="12.5546875" bestFit="1" customWidth="1"/>
    <col min="4" max="4" width="15.6640625" bestFit="1" customWidth="1"/>
    <col min="9" max="9" width="16.33203125" customWidth="1"/>
    <col min="11" max="11" width="17.109375" customWidth="1"/>
    <col min="12" max="12" width="15.33203125" customWidth="1"/>
    <col min="35" max="35" width="12.5546875" bestFit="1" customWidth="1"/>
  </cols>
  <sheetData>
    <row r="1" spans="1:38" s="46" customFormat="1" ht="30" customHeight="1">
      <c r="A1" s="1534" t="s">
        <v>78</v>
      </c>
      <c r="B1" s="1534"/>
      <c r="C1" s="1534"/>
      <c r="D1" s="1534"/>
      <c r="E1" s="1534"/>
      <c r="F1" s="1534"/>
      <c r="G1" s="1534"/>
      <c r="H1" s="1534"/>
      <c r="I1" s="1534"/>
      <c r="J1"/>
      <c r="K1" s="64" t="s">
        <v>196</v>
      </c>
      <c r="L1" s="65">
        <v>46308</v>
      </c>
      <c r="M1"/>
      <c r="N1"/>
      <c r="O1"/>
      <c r="P1"/>
      <c r="Q1"/>
      <c r="R1"/>
      <c r="S1"/>
      <c r="T1"/>
      <c r="U1"/>
      <c r="V1"/>
      <c r="W1"/>
      <c r="X1"/>
      <c r="Y1"/>
      <c r="Z1"/>
      <c r="AA1"/>
      <c r="AB1"/>
      <c r="AC1"/>
      <c r="AD1"/>
      <c r="AE1"/>
      <c r="AF1"/>
      <c r="AG1"/>
      <c r="AH1"/>
      <c r="AI1"/>
      <c r="AJ1"/>
      <c r="AK1"/>
      <c r="AL1"/>
    </row>
    <row r="2" spans="1:38" s="46" customFormat="1" ht="30" customHeight="1">
      <c r="A2" s="47" t="s">
        <v>175</v>
      </c>
      <c r="B2" s="50"/>
      <c r="C2" s="50"/>
      <c r="D2" s="50"/>
      <c r="E2" s="50"/>
      <c r="F2" s="50"/>
      <c r="G2" s="50"/>
      <c r="H2" s="50"/>
      <c r="I2" s="51"/>
      <c r="J2"/>
      <c r="K2" s="37" t="s">
        <v>1162</v>
      </c>
      <c r="L2" s="941">
        <f>(L1-C14)/7</f>
        <v>46.857142857142854</v>
      </c>
      <c r="M2"/>
      <c r="N2"/>
      <c r="O2"/>
      <c r="P2"/>
      <c r="Q2"/>
      <c r="R2"/>
      <c r="S2"/>
      <c r="T2"/>
      <c r="U2"/>
      <c r="V2"/>
      <c r="W2"/>
      <c r="X2"/>
      <c r="Y2"/>
      <c r="Z2"/>
      <c r="AA2"/>
      <c r="AB2"/>
      <c r="AC2"/>
      <c r="AD2"/>
      <c r="AE2"/>
      <c r="AF2"/>
      <c r="AG2"/>
      <c r="AH2"/>
      <c r="AI2"/>
      <c r="AJ2"/>
      <c r="AK2"/>
      <c r="AL2"/>
    </row>
    <row r="3" spans="1:38">
      <c r="A3" s="1548" t="s">
        <v>141</v>
      </c>
      <c r="B3" s="1549"/>
      <c r="C3" s="1545" t="s">
        <v>696</v>
      </c>
      <c r="D3" s="1546"/>
      <c r="E3" s="1546"/>
      <c r="F3" s="1546"/>
      <c r="G3" s="1546"/>
      <c r="H3" s="1546"/>
      <c r="I3" s="1547"/>
    </row>
    <row r="4" spans="1:38">
      <c r="A4" s="1541" t="s">
        <v>114</v>
      </c>
      <c r="B4" s="1542"/>
      <c r="C4" s="1545" t="s">
        <v>697</v>
      </c>
      <c r="D4" s="1546"/>
      <c r="E4" s="1546"/>
      <c r="F4" s="1546"/>
      <c r="G4" s="1546"/>
      <c r="H4" s="1546"/>
      <c r="I4" s="1547"/>
    </row>
    <row r="5" spans="1:38">
      <c r="A5" s="1541" t="s">
        <v>21</v>
      </c>
      <c r="B5" s="1542"/>
      <c r="C5" s="1545" t="s">
        <v>698</v>
      </c>
      <c r="D5" s="1546"/>
      <c r="E5" s="1546"/>
      <c r="F5" s="1546"/>
      <c r="G5" s="1546"/>
      <c r="H5" s="1546"/>
      <c r="I5" s="1547"/>
    </row>
    <row r="6" spans="1:38">
      <c r="A6" s="1541" t="s">
        <v>176</v>
      </c>
      <c r="B6" s="1542"/>
      <c r="C6" s="1545" t="s">
        <v>529</v>
      </c>
      <c r="D6" s="1546"/>
      <c r="E6" s="1546"/>
      <c r="F6" s="1546"/>
      <c r="G6" s="1546"/>
      <c r="H6" s="1546"/>
      <c r="I6" s="1547"/>
    </row>
    <row r="7" spans="1:38">
      <c r="A7" s="1541" t="s">
        <v>81</v>
      </c>
      <c r="B7" s="1542"/>
      <c r="C7" s="1545" t="s">
        <v>123</v>
      </c>
      <c r="D7" s="1546"/>
      <c r="E7" s="1546"/>
      <c r="F7" s="1546"/>
      <c r="G7" s="1546"/>
      <c r="H7" s="1546"/>
      <c r="I7" s="1547"/>
    </row>
    <row r="8" spans="1:38">
      <c r="A8" s="1541" t="s">
        <v>75</v>
      </c>
      <c r="B8" s="1542"/>
      <c r="C8" s="1545" t="s">
        <v>84</v>
      </c>
      <c r="D8" s="1546"/>
      <c r="E8" s="1546"/>
      <c r="F8" s="1546"/>
      <c r="G8" s="1546"/>
      <c r="H8" s="1546"/>
      <c r="I8" s="1547"/>
    </row>
    <row r="9" spans="1:38">
      <c r="A9" s="1543" t="s">
        <v>347</v>
      </c>
      <c r="B9" s="1544"/>
      <c r="C9" s="1559" t="s">
        <v>699</v>
      </c>
      <c r="D9" s="1560"/>
      <c r="E9" s="1560"/>
      <c r="F9" s="1560"/>
      <c r="G9" s="1560"/>
      <c r="H9" s="1560"/>
      <c r="I9" s="1561"/>
    </row>
    <row r="11" spans="1:38" ht="17.399999999999999">
      <c r="A11" s="47" t="s">
        <v>177</v>
      </c>
      <c r="B11" s="50"/>
      <c r="C11" s="50"/>
      <c r="D11" s="50"/>
      <c r="E11" s="50"/>
      <c r="F11" s="50"/>
      <c r="G11" s="50"/>
      <c r="H11" s="50"/>
      <c r="I11" s="51"/>
    </row>
    <row r="12" spans="1:38" ht="21" customHeight="1">
      <c r="A12" s="1548" t="s">
        <v>178</v>
      </c>
      <c r="B12" s="1549"/>
      <c r="C12" s="1535">
        <v>45963</v>
      </c>
      <c r="D12" s="1536"/>
      <c r="E12" s="1536"/>
      <c r="F12" s="1536"/>
      <c r="G12" s="1536"/>
      <c r="H12" s="1536"/>
      <c r="I12" s="1537"/>
    </row>
    <row r="13" spans="1:38" ht="21" customHeight="1">
      <c r="A13" s="1541" t="s">
        <v>173</v>
      </c>
      <c r="B13" s="1542"/>
      <c r="C13" s="1535">
        <v>45974</v>
      </c>
      <c r="D13" s="1536"/>
      <c r="E13" s="1536"/>
      <c r="F13" s="1536"/>
      <c r="G13" s="1536"/>
      <c r="H13" s="1536"/>
      <c r="I13" s="1537"/>
    </row>
    <row r="14" spans="1:38" ht="21" customHeight="1">
      <c r="A14" s="1541" t="s">
        <v>174</v>
      </c>
      <c r="B14" s="1542"/>
      <c r="C14" s="1535">
        <v>45980</v>
      </c>
      <c r="D14" s="1536"/>
      <c r="E14" s="1536"/>
      <c r="F14" s="1536"/>
      <c r="G14" s="1536"/>
      <c r="H14" s="1536"/>
      <c r="I14" s="1537"/>
    </row>
    <row r="15" spans="1:38" ht="21" customHeight="1">
      <c r="A15" s="1543" t="s">
        <v>179</v>
      </c>
      <c r="B15" s="1544"/>
      <c r="C15" s="1535">
        <v>46709</v>
      </c>
      <c r="D15" s="1536"/>
      <c r="E15" s="1536"/>
      <c r="F15" s="1536"/>
      <c r="G15" s="1536"/>
      <c r="H15" s="1536"/>
      <c r="I15" s="1537"/>
    </row>
    <row r="16" spans="1:38" ht="21" customHeight="1">
      <c r="A16" s="1548" t="s">
        <v>180</v>
      </c>
      <c r="B16" s="1549"/>
      <c r="C16" s="1538">
        <f>C12</f>
        <v>45963</v>
      </c>
      <c r="D16" s="1539"/>
      <c r="E16" s="1539"/>
      <c r="F16" s="1539"/>
      <c r="G16" s="1539"/>
      <c r="H16" s="1539"/>
      <c r="I16" s="1540"/>
    </row>
    <row r="17" spans="1:9" ht="21" customHeight="1">
      <c r="A17" s="1541" t="s">
        <v>181</v>
      </c>
      <c r="B17" s="1542"/>
      <c r="C17" s="1538">
        <f>C13</f>
        <v>45974</v>
      </c>
      <c r="D17" s="1539"/>
      <c r="E17" s="1539"/>
      <c r="F17" s="1539"/>
      <c r="G17" s="1539"/>
      <c r="H17" s="1539"/>
      <c r="I17" s="1540"/>
    </row>
    <row r="18" spans="1:9" ht="21" customHeight="1">
      <c r="A18" s="1541" t="s">
        <v>182</v>
      </c>
      <c r="B18" s="1542"/>
      <c r="C18" s="1538">
        <f>C14</f>
        <v>45980</v>
      </c>
      <c r="D18" s="1539"/>
      <c r="E18" s="1539"/>
      <c r="F18" s="1539"/>
      <c r="G18" s="1539"/>
      <c r="H18" s="1539"/>
      <c r="I18" s="1540"/>
    </row>
    <row r="19" spans="1:9" ht="21" customHeight="1">
      <c r="A19" s="1543" t="s">
        <v>183</v>
      </c>
      <c r="B19" s="1544"/>
      <c r="C19" s="1538">
        <f>C15</f>
        <v>46709</v>
      </c>
      <c r="D19" s="1539"/>
      <c r="E19" s="1539"/>
      <c r="F19" s="1539"/>
      <c r="G19" s="1539"/>
      <c r="H19" s="1539"/>
      <c r="I19" s="1540"/>
    </row>
    <row r="20" spans="1:9" ht="21" customHeight="1">
      <c r="A20" s="1548" t="s">
        <v>184</v>
      </c>
      <c r="B20" s="1549"/>
      <c r="C20" s="1550">
        <v>46709</v>
      </c>
      <c r="D20" s="1551"/>
      <c r="E20" s="1551"/>
      <c r="F20" s="1551"/>
      <c r="G20" s="1551"/>
      <c r="H20" s="1551"/>
      <c r="I20" s="1552"/>
    </row>
    <row r="21" spans="1:9" ht="21" customHeight="1">
      <c r="A21" s="1541" t="s">
        <v>185</v>
      </c>
      <c r="B21" s="1542"/>
      <c r="C21" s="1550">
        <v>46709</v>
      </c>
      <c r="D21" s="1551"/>
      <c r="E21" s="1551"/>
      <c r="F21" s="1551"/>
      <c r="G21" s="1551"/>
      <c r="H21" s="1551"/>
      <c r="I21" s="1552"/>
    </row>
    <row r="22" spans="1:9" ht="21" customHeight="1">
      <c r="A22" s="1541" t="s">
        <v>186</v>
      </c>
      <c r="B22" s="1542"/>
      <c r="C22" s="1553">
        <v>46886</v>
      </c>
      <c r="D22" s="1554"/>
      <c r="E22" s="1554"/>
      <c r="F22" s="1554"/>
      <c r="G22" s="1554"/>
      <c r="H22" s="1554"/>
      <c r="I22" s="1555"/>
    </row>
    <row r="23" spans="1:9" ht="21" customHeight="1">
      <c r="A23" s="1543" t="s">
        <v>31</v>
      </c>
      <c r="B23" s="1544"/>
      <c r="C23" s="1556">
        <f>C20-C22</f>
        <v>-177</v>
      </c>
      <c r="D23" s="1557"/>
      <c r="E23" s="1557"/>
      <c r="F23" s="1557"/>
      <c r="G23" s="1557"/>
      <c r="H23" s="1557"/>
      <c r="I23" s="1558"/>
    </row>
    <row r="24" spans="1:9" ht="15" thickBot="1"/>
    <row r="25" spans="1:9" ht="54" customHeight="1" thickBot="1">
      <c r="A25" s="1532" t="s">
        <v>462</v>
      </c>
      <c r="B25" s="1533"/>
      <c r="C25" s="184" t="s">
        <v>463</v>
      </c>
      <c r="D25" s="185" t="s">
        <v>464</v>
      </c>
    </row>
    <row r="26" spans="1:9" ht="15" thickBot="1">
      <c r="A26" s="1528" t="s">
        <v>465</v>
      </c>
      <c r="B26" s="1529"/>
      <c r="C26" s="174">
        <v>45986</v>
      </c>
      <c r="D26" s="1517">
        <f>C26-C14</f>
        <v>6</v>
      </c>
    </row>
    <row r="27" spans="1:9" ht="15" thickBot="1">
      <c r="A27" s="1520" t="s">
        <v>466</v>
      </c>
      <c r="B27" s="1530"/>
      <c r="C27" s="174">
        <v>46062</v>
      </c>
      <c r="D27" s="1518"/>
    </row>
    <row r="28" spans="1:9" ht="15" thickBot="1">
      <c r="A28" s="1526" t="s">
        <v>290</v>
      </c>
      <c r="B28" s="1531"/>
      <c r="C28" s="174" t="s">
        <v>454</v>
      </c>
      <c r="D28" s="1519"/>
    </row>
    <row r="29" spans="1:9" ht="15" thickBot="1">
      <c r="C29" s="5"/>
    </row>
    <row r="30" spans="1:9" ht="15" thickBot="1">
      <c r="A30" s="1528" t="s">
        <v>467</v>
      </c>
      <c r="B30" s="1529"/>
      <c r="C30" s="174">
        <v>46001</v>
      </c>
      <c r="D30" s="1517">
        <f>C30-C14</f>
        <v>21</v>
      </c>
    </row>
    <row r="31" spans="1:9" ht="15" thickBot="1">
      <c r="A31" s="1520" t="s">
        <v>468</v>
      </c>
      <c r="B31" s="1530"/>
      <c r="C31" s="174">
        <v>46056</v>
      </c>
      <c r="D31" s="1518"/>
    </row>
    <row r="32" spans="1:9" ht="15" thickBot="1">
      <c r="A32" s="1526" t="s">
        <v>291</v>
      </c>
      <c r="B32" s="1531"/>
      <c r="C32" s="174" t="s">
        <v>454</v>
      </c>
      <c r="D32" s="1519"/>
    </row>
    <row r="33" spans="1:4" ht="15" thickBot="1">
      <c r="C33" s="5"/>
    </row>
    <row r="34" spans="1:4" ht="15" thickBot="1">
      <c r="A34" s="1528" t="s">
        <v>469</v>
      </c>
      <c r="B34" s="1529"/>
      <c r="C34" s="174">
        <v>46006</v>
      </c>
      <c r="D34" s="1517">
        <f>C34-C14</f>
        <v>26</v>
      </c>
    </row>
    <row r="35" spans="1:4" ht="15" thickBot="1">
      <c r="A35" s="1520" t="s">
        <v>470</v>
      </c>
      <c r="B35" s="1530"/>
      <c r="C35" s="174">
        <v>46009</v>
      </c>
      <c r="D35" s="1518"/>
    </row>
    <row r="36" spans="1:4" ht="15" thickBot="1">
      <c r="A36" s="1526" t="s">
        <v>471</v>
      </c>
      <c r="B36" s="1531"/>
      <c r="C36" s="174" t="s">
        <v>454</v>
      </c>
      <c r="D36" s="1519"/>
    </row>
    <row r="37" spans="1:4" ht="15" thickBot="1">
      <c r="A37" s="176"/>
      <c r="B37" s="177"/>
      <c r="C37" s="178"/>
      <c r="D37" s="179"/>
    </row>
    <row r="38" spans="1:4" ht="15" thickBot="1">
      <c r="A38" s="1528" t="s">
        <v>472</v>
      </c>
      <c r="B38" s="1529"/>
      <c r="C38" s="174">
        <v>46007</v>
      </c>
      <c r="D38" s="1517">
        <f>C38-C14</f>
        <v>27</v>
      </c>
    </row>
    <row r="39" spans="1:4" ht="15" thickBot="1">
      <c r="A39" s="1520" t="s">
        <v>473</v>
      </c>
      <c r="B39" s="1530"/>
      <c r="C39" s="174">
        <v>46009</v>
      </c>
      <c r="D39" s="1518"/>
    </row>
    <row r="40" spans="1:4" ht="15" thickBot="1">
      <c r="A40" s="1520" t="s">
        <v>292</v>
      </c>
      <c r="B40" s="1530"/>
      <c r="C40" s="180">
        <v>1</v>
      </c>
      <c r="D40" s="1518"/>
    </row>
    <row r="41" spans="1:4" ht="15" thickBot="1">
      <c r="A41" s="1526" t="s">
        <v>528</v>
      </c>
      <c r="B41" s="1531"/>
      <c r="C41" s="175" t="s">
        <v>454</v>
      </c>
      <c r="D41" s="1519"/>
    </row>
    <row r="42" spans="1:4" ht="15" thickBot="1">
      <c r="C42" s="5"/>
    </row>
    <row r="43" spans="1:4" ht="15" thickBot="1">
      <c r="A43" s="1515" t="s">
        <v>474</v>
      </c>
      <c r="B43" s="1516"/>
      <c r="C43" s="181">
        <v>45980</v>
      </c>
      <c r="D43" s="1517">
        <f>C43-C14</f>
        <v>0</v>
      </c>
    </row>
    <row r="44" spans="1:4" ht="15" thickBot="1">
      <c r="A44" s="1520" t="s">
        <v>475</v>
      </c>
      <c r="B44" s="1521"/>
      <c r="C44" s="181">
        <v>45980</v>
      </c>
      <c r="D44" s="1518"/>
    </row>
    <row r="45" spans="1:4" ht="15" thickBot="1">
      <c r="A45" s="1522" t="s">
        <v>312</v>
      </c>
      <c r="B45" s="1523"/>
      <c r="C45" s="182"/>
      <c r="D45" s="1519"/>
    </row>
    <row r="46" spans="1:4" ht="15" thickBot="1">
      <c r="C46" s="5"/>
    </row>
    <row r="47" spans="1:4" ht="15" thickBot="1">
      <c r="A47" s="1524" t="s">
        <v>530</v>
      </c>
      <c r="B47" s="1525"/>
      <c r="C47" s="183">
        <v>45986</v>
      </c>
      <c r="D47" s="1517">
        <f>C47-C14</f>
        <v>6</v>
      </c>
    </row>
    <row r="48" spans="1:4" ht="15" thickBot="1">
      <c r="A48" s="1526" t="s">
        <v>531</v>
      </c>
      <c r="B48" s="1527"/>
      <c r="C48" s="183">
        <v>46058</v>
      </c>
      <c r="D48" s="1519"/>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pageMargins left="0.7" right="0.7" top="0.75" bottom="0.75" header="0.3" footer="0.3"/>
  <pageSetup paperSize="9" orientation="portrait" r:id="rId1"/>
  <headerFooter>
    <oddFooter>&amp;L_x000D_&amp;1#&amp;"Aptos"&amp;10&amp;K000000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Codes!$H$12:$H$18</xm:f>
          </x14:formula1>
          <xm:sqref>C8</xm:sqref>
        </x14:dataValidation>
        <x14:dataValidation type="list" allowBlank="1" showInputMessage="1" showErrorMessage="1" xr:uid="{00000000-0002-0000-0200-000001000000}">
          <x14:formula1>
            <xm:f>Codes!$D$12:$D$20</xm:f>
          </x14:formula1>
          <xm:sqref>C7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W75"/>
  <sheetViews>
    <sheetView topLeftCell="A4" zoomScale="70" zoomScaleNormal="70" zoomScaleSheetLayoutView="80" workbookViewId="0">
      <selection activeCell="F30" sqref="F30"/>
    </sheetView>
  </sheetViews>
  <sheetFormatPr defaultRowHeight="14.4"/>
  <cols>
    <col min="1" max="1" width="52.5546875" bestFit="1" customWidth="1"/>
    <col min="2" max="2" width="13.44140625" customWidth="1"/>
    <col min="3" max="3" width="25" bestFit="1" customWidth="1"/>
    <col min="4" max="4" width="22" customWidth="1"/>
    <col min="5" max="5" width="23.5546875" bestFit="1" customWidth="1"/>
    <col min="6" max="6" width="24.109375" customWidth="1"/>
    <col min="7" max="7" width="23.6640625" customWidth="1"/>
    <col min="8" max="8" width="22.44140625" bestFit="1" customWidth="1"/>
    <col min="9" max="9" width="21.5546875" customWidth="1"/>
    <col min="10" max="11" width="13.5546875" customWidth="1"/>
    <col min="12" max="12" width="20.6640625" customWidth="1"/>
    <col min="13" max="13" width="11.109375" customWidth="1"/>
    <col min="14" max="14" width="22" bestFit="1" customWidth="1"/>
    <col min="15" max="15" width="18.5546875" customWidth="1"/>
    <col min="16" max="16" width="18.44140625" customWidth="1"/>
    <col min="17" max="17" width="26.44140625" bestFit="1" customWidth="1"/>
    <col min="18" max="18" width="9.33203125" customWidth="1"/>
    <col min="19" max="19" width="8.109375" hidden="1" customWidth="1"/>
    <col min="20" max="21" width="28.5546875" customWidth="1"/>
    <col min="22" max="23" width="18.33203125" customWidth="1"/>
  </cols>
  <sheetData>
    <row r="1" spans="1:23">
      <c r="A1" s="1566" t="s">
        <v>461</v>
      </c>
      <c r="B1" s="1567"/>
      <c r="C1" s="1568"/>
      <c r="D1" s="1568"/>
      <c r="E1" s="1568"/>
      <c r="F1" s="1568"/>
      <c r="G1" s="1568"/>
      <c r="H1" s="1568"/>
      <c r="I1" s="1568"/>
      <c r="J1" s="1568"/>
      <c r="K1" s="1568"/>
      <c r="L1" s="1568"/>
      <c r="M1" s="1568"/>
      <c r="N1" s="1568"/>
      <c r="O1" s="1568"/>
      <c r="P1" s="1568"/>
      <c r="Q1" s="1569"/>
    </row>
    <row r="2" spans="1:23">
      <c r="A2" s="1566"/>
      <c r="B2" s="1570"/>
      <c r="C2" s="1571"/>
      <c r="D2" s="1571"/>
      <c r="E2" s="1571"/>
      <c r="F2" s="1571"/>
      <c r="G2" s="1571"/>
      <c r="H2" s="1571"/>
      <c r="I2" s="1571"/>
      <c r="J2" s="1571"/>
      <c r="K2" s="1571"/>
      <c r="L2" s="1571"/>
      <c r="M2" s="1571"/>
      <c r="N2" s="1571"/>
      <c r="O2" s="1571"/>
      <c r="P2" s="1571"/>
      <c r="Q2" s="1572"/>
    </row>
    <row r="3" spans="1:23" ht="15" thickBot="1">
      <c r="A3" s="1566"/>
      <c r="B3" s="1570"/>
      <c r="C3" s="1571"/>
      <c r="D3" s="1571"/>
      <c r="E3" s="1571"/>
      <c r="F3" s="1571"/>
      <c r="G3" s="1571"/>
      <c r="H3" s="1571"/>
      <c r="I3" s="1571"/>
      <c r="J3" s="1571"/>
      <c r="K3" s="1573"/>
      <c r="L3" s="1573"/>
      <c r="M3" s="1573"/>
      <c r="N3" s="1573"/>
      <c r="O3" s="1573"/>
      <c r="P3" s="1573"/>
      <c r="Q3" s="1574"/>
    </row>
    <row r="4" spans="1:23" ht="21.6" thickBot="1">
      <c r="A4" s="899" t="s">
        <v>130</v>
      </c>
      <c r="B4" s="900"/>
      <c r="C4" s="901"/>
      <c r="D4" s="901"/>
      <c r="E4" s="902"/>
      <c r="F4" s="902"/>
      <c r="G4" s="902"/>
      <c r="H4" s="902"/>
      <c r="I4" s="902"/>
      <c r="J4" s="903"/>
      <c r="L4" s="1564" t="s">
        <v>131</v>
      </c>
      <c r="M4" s="1565"/>
      <c r="N4" s="1565"/>
      <c r="O4" s="1565"/>
      <c r="P4" s="1565"/>
      <c r="Q4" s="1565"/>
      <c r="T4" s="173"/>
      <c r="U4" s="173"/>
    </row>
    <row r="5" spans="1:23" ht="38.25" customHeight="1" thickBot="1">
      <c r="A5" s="1576" t="s">
        <v>23</v>
      </c>
      <c r="B5" s="1413"/>
      <c r="C5" s="1579" t="s">
        <v>142</v>
      </c>
      <c r="D5" s="1581" t="s">
        <v>33</v>
      </c>
      <c r="E5" s="1583" t="s">
        <v>19</v>
      </c>
      <c r="F5" s="1584"/>
      <c r="G5" s="246"/>
      <c r="H5" s="247" t="s">
        <v>34</v>
      </c>
      <c r="I5" s="248"/>
      <c r="J5" s="1586" t="s">
        <v>976</v>
      </c>
      <c r="L5" s="126" t="s">
        <v>458</v>
      </c>
      <c r="M5" s="1575" t="s">
        <v>33</v>
      </c>
      <c r="N5" s="1562" t="s">
        <v>132</v>
      </c>
      <c r="O5" s="1585"/>
      <c r="P5" s="1562" t="s">
        <v>133</v>
      </c>
      <c r="Q5" s="1563"/>
      <c r="T5" s="1583" t="s">
        <v>929</v>
      </c>
      <c r="U5" s="1411"/>
      <c r="V5" s="1562" t="s">
        <v>816</v>
      </c>
      <c r="W5" s="1563"/>
    </row>
    <row r="6" spans="1:23" ht="16.2" thickBot="1">
      <c r="A6" s="1577"/>
      <c r="B6" s="1578"/>
      <c r="C6" s="1580"/>
      <c r="D6" s="1582"/>
      <c r="E6" s="127" t="s">
        <v>18</v>
      </c>
      <c r="F6" s="128" t="s">
        <v>25</v>
      </c>
      <c r="G6" s="898" t="s">
        <v>522</v>
      </c>
      <c r="H6" s="129" t="s">
        <v>18</v>
      </c>
      <c r="I6" s="129" t="s">
        <v>25</v>
      </c>
      <c r="J6" s="1587"/>
      <c r="L6" s="518" t="s">
        <v>134</v>
      </c>
      <c r="M6" s="1575"/>
      <c r="N6" s="127" t="s">
        <v>18</v>
      </c>
      <c r="O6" s="128" t="s">
        <v>25</v>
      </c>
      <c r="P6" s="129" t="s">
        <v>18</v>
      </c>
      <c r="Q6" s="129" t="s">
        <v>25</v>
      </c>
      <c r="S6">
        <v>5508011.04</v>
      </c>
      <c r="T6" s="129" t="s">
        <v>18</v>
      </c>
      <c r="U6" s="129" t="s">
        <v>25</v>
      </c>
      <c r="V6" s="129" t="s">
        <v>18</v>
      </c>
      <c r="W6" s="129" t="s">
        <v>25</v>
      </c>
    </row>
    <row r="7" spans="1:23" ht="24.6" customHeight="1" thickBot="1">
      <c r="A7" s="904" t="s">
        <v>22</v>
      </c>
      <c r="B7" s="890"/>
      <c r="C7" s="891">
        <v>0</v>
      </c>
      <c r="D7" s="892"/>
      <c r="E7" s="893">
        <f>H7-T7</f>
        <v>0</v>
      </c>
      <c r="F7" s="893">
        <f>I7-U7</f>
        <v>0</v>
      </c>
      <c r="G7" s="893">
        <v>0</v>
      </c>
      <c r="H7" s="1129">
        <f>E39</f>
        <v>0</v>
      </c>
      <c r="I7" s="1129">
        <f>F39</f>
        <v>0</v>
      </c>
      <c r="J7" s="910">
        <f>I7/$C$25</f>
        <v>0</v>
      </c>
      <c r="L7" s="519">
        <v>20050</v>
      </c>
      <c r="M7" s="520">
        <f t="shared" ref="M7:M21" si="0">L7/$L$25</f>
        <v>2.8059175780114361E-2</v>
      </c>
      <c r="N7" s="675">
        <f t="shared" ref="N7:N20" si="1">P7-V7</f>
        <v>0</v>
      </c>
      <c r="O7" s="672">
        <f t="shared" ref="O7:O20" si="2">Q7-W7</f>
        <v>0</v>
      </c>
      <c r="P7">
        <f>H39</f>
        <v>20050</v>
      </c>
      <c r="Q7">
        <f>I39</f>
        <v>20050</v>
      </c>
      <c r="S7">
        <v>0</v>
      </c>
      <c r="T7" s="631">
        <v>0</v>
      </c>
      <c r="U7" s="631">
        <v>0</v>
      </c>
      <c r="V7" s="675">
        <v>20050</v>
      </c>
      <c r="W7" s="672">
        <v>20050</v>
      </c>
    </row>
    <row r="8" spans="1:23" ht="24.6" customHeight="1" thickBot="1">
      <c r="A8" s="904" t="s">
        <v>700</v>
      </c>
      <c r="B8" s="890"/>
      <c r="C8" s="894">
        <v>2601460.39</v>
      </c>
      <c r="D8" s="895">
        <f t="shared" ref="D8:D20" si="3">C8/$C$25</f>
        <v>2.9976839161165166E-2</v>
      </c>
      <c r="E8" s="893">
        <f t="shared" ref="E8:E24" si="4">H8-T8</f>
        <v>0</v>
      </c>
      <c r="F8" s="893">
        <f t="shared" ref="F8:F24" si="5">I8-U8</f>
        <v>0</v>
      </c>
      <c r="G8" s="893">
        <v>2601460.39</v>
      </c>
      <c r="H8" s="1129">
        <f t="shared" ref="H8:I21" si="6">E40</f>
        <v>2601460.39</v>
      </c>
      <c r="I8" s="1129">
        <f t="shared" si="6"/>
        <v>2579200.39</v>
      </c>
      <c r="J8" s="910">
        <f t="shared" ref="J8:J21" si="7">I8/$C$25</f>
        <v>2.9720335374948559E-2</v>
      </c>
      <c r="L8" s="521">
        <v>33415</v>
      </c>
      <c r="M8" s="520">
        <f t="shared" si="0"/>
        <v>4.6762960533292833E-2</v>
      </c>
      <c r="N8" s="523">
        <f>P8-V8</f>
        <v>0</v>
      </c>
      <c r="O8" s="673">
        <f t="shared" si="2"/>
        <v>0</v>
      </c>
      <c r="P8">
        <v>33415</v>
      </c>
      <c r="Q8">
        <v>33009.199999999997</v>
      </c>
      <c r="S8">
        <v>0</v>
      </c>
      <c r="T8" s="631">
        <v>2601460.39</v>
      </c>
      <c r="U8" s="631">
        <v>2579200.39</v>
      </c>
      <c r="V8" s="523">
        <v>33415</v>
      </c>
      <c r="W8" s="673">
        <v>33009.199999999997</v>
      </c>
    </row>
    <row r="9" spans="1:23" ht="24.6" customHeight="1" thickBot="1">
      <c r="A9" s="904" t="s">
        <v>701</v>
      </c>
      <c r="B9" s="890"/>
      <c r="C9" s="894">
        <v>17355662.100000001</v>
      </c>
      <c r="D9" s="895">
        <f t="shared" si="3"/>
        <v>0.19999070264807303</v>
      </c>
      <c r="E9" s="893">
        <f t="shared" si="4"/>
        <v>129608</v>
      </c>
      <c r="F9" s="893">
        <f t="shared" si="5"/>
        <v>49728</v>
      </c>
      <c r="G9" s="893">
        <v>13492073.1</v>
      </c>
      <c r="H9" s="1129">
        <f t="shared" si="6"/>
        <v>13492073.1</v>
      </c>
      <c r="I9" s="1129">
        <f t="shared" si="6"/>
        <v>15529380.1</v>
      </c>
      <c r="J9" s="910">
        <f t="shared" si="7"/>
        <v>0.17894630697425265</v>
      </c>
      <c r="K9" s="534"/>
      <c r="L9" s="521">
        <v>82413.81</v>
      </c>
      <c r="M9" s="520">
        <f t="shared" si="0"/>
        <v>0.11533484197002228</v>
      </c>
      <c r="N9" s="523">
        <f t="shared" si="1"/>
        <v>0</v>
      </c>
      <c r="O9" s="673">
        <f t="shared" si="2"/>
        <v>0</v>
      </c>
      <c r="P9">
        <v>35843.519999999997</v>
      </c>
      <c r="Q9">
        <v>65032.49</v>
      </c>
      <c r="R9" s="534"/>
      <c r="S9" s="534">
        <v>1889863.38</v>
      </c>
      <c r="T9" s="631">
        <v>13362465.1</v>
      </c>
      <c r="U9" s="631">
        <v>15479652.1</v>
      </c>
      <c r="V9" s="523">
        <v>35843.519999999997</v>
      </c>
      <c r="W9" s="673">
        <v>65032.49</v>
      </c>
    </row>
    <row r="10" spans="1:23" ht="24.6" customHeight="1" thickBot="1">
      <c r="A10" s="904" t="s">
        <v>123</v>
      </c>
      <c r="B10" s="890"/>
      <c r="C10" s="894">
        <v>58147531.039999999</v>
      </c>
      <c r="D10" s="895">
        <f t="shared" si="3"/>
        <v>0.67003871836962281</v>
      </c>
      <c r="E10" s="893">
        <f t="shared" si="4"/>
        <v>496290.54000000283</v>
      </c>
      <c r="F10" s="893">
        <f t="shared" si="5"/>
        <v>449813.28000000119</v>
      </c>
      <c r="G10" s="893">
        <v>29638878.780000001</v>
      </c>
      <c r="H10" s="1129">
        <f t="shared" si="6"/>
        <v>29638878.780000001</v>
      </c>
      <c r="I10" s="1129">
        <f t="shared" si="6"/>
        <v>44382213.850000001</v>
      </c>
      <c r="J10" s="910">
        <f>I10/$C$25</f>
        <v>0.51141985144655111</v>
      </c>
      <c r="K10" s="534"/>
      <c r="L10" s="522">
        <v>545268.46</v>
      </c>
      <c r="M10" s="520">
        <f t="shared" si="0"/>
        <v>0.76308147463801768</v>
      </c>
      <c r="N10" s="613">
        <f t="shared" si="1"/>
        <v>5445.7099999999919</v>
      </c>
      <c r="O10" s="673">
        <f t="shared" si="2"/>
        <v>4550.5200000000186</v>
      </c>
      <c r="P10">
        <f t="shared" ref="P10:Q21" si="8">H42</f>
        <v>240846.58</v>
      </c>
      <c r="Q10">
        <f t="shared" si="8"/>
        <v>388213.15</v>
      </c>
      <c r="R10" s="534"/>
      <c r="S10" s="534">
        <v>1520807.44</v>
      </c>
      <c r="T10" s="631">
        <v>29142588.239999998</v>
      </c>
      <c r="U10" s="631">
        <v>43932400.57</v>
      </c>
      <c r="V10" s="613">
        <v>235400.87</v>
      </c>
      <c r="W10" s="673">
        <v>383662.63</v>
      </c>
    </row>
    <row r="11" spans="1:23" ht="24.6" customHeight="1" thickBot="1">
      <c r="A11" s="912" t="s">
        <v>702</v>
      </c>
      <c r="B11" s="890"/>
      <c r="C11" s="896">
        <v>279942.75</v>
      </c>
      <c r="D11" s="895">
        <f t="shared" si="3"/>
        <v>3.2258030233104067E-3</v>
      </c>
      <c r="E11" s="893">
        <f t="shared" si="4"/>
        <v>0</v>
      </c>
      <c r="F11" s="893">
        <f t="shared" si="5"/>
        <v>0</v>
      </c>
      <c r="G11" s="893">
        <v>279942.75</v>
      </c>
      <c r="H11" s="1129">
        <f t="shared" si="6"/>
        <v>279942.75</v>
      </c>
      <c r="I11" s="1129">
        <f t="shared" si="6"/>
        <v>279942.75</v>
      </c>
      <c r="J11" s="910">
        <f t="shared" si="7"/>
        <v>3.2258030233104067E-3</v>
      </c>
      <c r="K11" s="534"/>
      <c r="L11" s="633">
        <v>7350</v>
      </c>
      <c r="M11" s="634">
        <f t="shared" si="0"/>
        <v>1.0286032019144166E-2</v>
      </c>
      <c r="N11" s="613">
        <f t="shared" si="1"/>
        <v>0</v>
      </c>
      <c r="O11" s="674">
        <f t="shared" si="2"/>
        <v>0</v>
      </c>
      <c r="P11">
        <f t="shared" si="8"/>
        <v>7350</v>
      </c>
      <c r="Q11">
        <f t="shared" si="8"/>
        <v>7350</v>
      </c>
      <c r="R11" s="534"/>
      <c r="S11">
        <v>2097340.2200000002</v>
      </c>
      <c r="T11" s="631">
        <v>279942.75</v>
      </c>
      <c r="U11" s="631">
        <v>279942.75</v>
      </c>
      <c r="V11" s="613">
        <v>7350</v>
      </c>
      <c r="W11" s="674">
        <v>7350</v>
      </c>
    </row>
    <row r="12" spans="1:23" ht="24.6" customHeight="1" thickBot="1">
      <c r="A12" s="913" t="s">
        <v>703</v>
      </c>
      <c r="B12" s="890"/>
      <c r="C12" s="894">
        <v>11810038.74</v>
      </c>
      <c r="D12" s="895">
        <f t="shared" si="3"/>
        <v>0.1360880346888963</v>
      </c>
      <c r="E12" s="893">
        <f t="shared" si="4"/>
        <v>0</v>
      </c>
      <c r="F12" s="893">
        <f t="shared" si="5"/>
        <v>0</v>
      </c>
      <c r="G12" s="893">
        <v>11810038.74</v>
      </c>
      <c r="H12" s="1129">
        <f t="shared" si="6"/>
        <v>11810038.74</v>
      </c>
      <c r="I12" s="1129">
        <f t="shared" si="6"/>
        <v>8650438.7899999991</v>
      </c>
      <c r="J12" s="910">
        <f t="shared" si="7"/>
        <v>9.9679708089399036E-2</v>
      </c>
      <c r="L12" s="522">
        <v>100175</v>
      </c>
      <c r="M12" s="520">
        <f t="shared" si="0"/>
        <v>0.14019091939017236</v>
      </c>
      <c r="N12" s="613">
        <f t="shared" si="1"/>
        <v>0</v>
      </c>
      <c r="O12" s="673">
        <f t="shared" si="2"/>
        <v>0</v>
      </c>
      <c r="P12">
        <f t="shared" si="8"/>
        <v>100175</v>
      </c>
      <c r="Q12">
        <f t="shared" si="8"/>
        <v>73591</v>
      </c>
      <c r="S12">
        <v>957625.34</v>
      </c>
      <c r="T12" s="631">
        <v>11810038.74</v>
      </c>
      <c r="U12" s="631">
        <v>8650438.7899999991</v>
      </c>
      <c r="V12" s="613">
        <v>100175</v>
      </c>
      <c r="W12" s="673">
        <v>73591</v>
      </c>
    </row>
    <row r="13" spans="1:23" ht="24.6" customHeight="1" thickBot="1">
      <c r="A13" s="913" t="s">
        <v>704</v>
      </c>
      <c r="B13" s="890"/>
      <c r="C13" s="894">
        <v>10009830.199999999</v>
      </c>
      <c r="D13" s="895">
        <f t="shared" si="3"/>
        <v>0.11534408561030357</v>
      </c>
      <c r="E13" s="893">
        <f t="shared" si="4"/>
        <v>12251.690000001341</v>
      </c>
      <c r="F13" s="893">
        <f t="shared" si="5"/>
        <v>3815</v>
      </c>
      <c r="G13" s="893">
        <v>9958787.2100000009</v>
      </c>
      <c r="H13" s="1129">
        <f t="shared" si="6"/>
        <v>9958787.2100000009</v>
      </c>
      <c r="I13" s="1129">
        <f t="shared" si="6"/>
        <v>9743501</v>
      </c>
      <c r="J13" s="917">
        <f t="shared" si="7"/>
        <v>0.11227515262827122</v>
      </c>
      <c r="L13" s="522">
        <v>54025</v>
      </c>
      <c r="M13" s="520">
        <f t="shared" si="0"/>
        <v>7.5605833991056276E-2</v>
      </c>
      <c r="N13" s="613">
        <f t="shared" si="1"/>
        <v>0</v>
      </c>
      <c r="O13" s="673">
        <f t="shared" si="2"/>
        <v>0</v>
      </c>
      <c r="P13">
        <f t="shared" si="8"/>
        <v>54025</v>
      </c>
      <c r="Q13">
        <f t="shared" si="8"/>
        <v>51820.5</v>
      </c>
      <c r="S13">
        <v>583145.23</v>
      </c>
      <c r="T13" s="631">
        <v>9946535.5199999996</v>
      </c>
      <c r="U13" s="631">
        <v>9739686</v>
      </c>
      <c r="V13" s="613">
        <v>54025</v>
      </c>
      <c r="W13" s="673">
        <v>51820.5</v>
      </c>
    </row>
    <row r="14" spans="1:23" ht="24.6" customHeight="1" thickBot="1">
      <c r="A14" s="913" t="s">
        <v>705</v>
      </c>
      <c r="B14" s="890"/>
      <c r="C14" s="894">
        <v>12539076.300000001</v>
      </c>
      <c r="D14" s="895">
        <f t="shared" si="3"/>
        <v>0.14448879364820083</v>
      </c>
      <c r="E14" s="893">
        <f t="shared" si="4"/>
        <v>161781.12999999989</v>
      </c>
      <c r="F14" s="893">
        <f t="shared" si="5"/>
        <v>64399.970000000671</v>
      </c>
      <c r="G14" s="893">
        <v>2810927.82</v>
      </c>
      <c r="H14" s="1129">
        <f t="shared" si="6"/>
        <v>2810927.82</v>
      </c>
      <c r="I14" s="1129">
        <f t="shared" si="6"/>
        <v>10354514.4</v>
      </c>
      <c r="J14" s="910">
        <f t="shared" si="7"/>
        <v>0.11931590961520219</v>
      </c>
      <c r="L14" s="522">
        <v>198577.38</v>
      </c>
      <c r="M14" s="520">
        <f t="shared" si="0"/>
        <v>0.27790112774935488</v>
      </c>
      <c r="N14" s="613">
        <f t="shared" si="1"/>
        <v>4602.07</v>
      </c>
      <c r="O14" s="673">
        <f t="shared" si="2"/>
        <v>1606.6900000000023</v>
      </c>
      <c r="P14">
        <f t="shared" si="8"/>
        <v>38519.879999999997</v>
      </c>
      <c r="Q14">
        <f t="shared" si="8"/>
        <v>153010.1</v>
      </c>
      <c r="S14" s="612">
        <v>556569.64</v>
      </c>
      <c r="T14" s="631">
        <v>2649146.69</v>
      </c>
      <c r="U14" s="631">
        <v>10290114.43</v>
      </c>
      <c r="V14" s="613">
        <v>33917.81</v>
      </c>
      <c r="W14" s="673">
        <v>151403.41</v>
      </c>
    </row>
    <row r="15" spans="1:23" ht="24.6" customHeight="1" thickBot="1">
      <c r="A15" s="913" t="s">
        <v>706</v>
      </c>
      <c r="B15" s="890"/>
      <c r="C15" s="894">
        <v>2513306.98</v>
      </c>
      <c r="D15" s="895">
        <f t="shared" si="3"/>
        <v>2.8961040264808242E-2</v>
      </c>
      <c r="E15" s="893">
        <f t="shared" si="4"/>
        <v>15291.429999999935</v>
      </c>
      <c r="F15" s="893">
        <f t="shared" si="5"/>
        <v>0</v>
      </c>
      <c r="G15" s="893">
        <v>1320006.8799999999</v>
      </c>
      <c r="H15" s="1129">
        <f t="shared" si="6"/>
        <v>1320006.8799999999</v>
      </c>
      <c r="I15" s="1129">
        <f t="shared" si="6"/>
        <v>1830342.88</v>
      </c>
      <c r="J15" s="910">
        <f t="shared" si="7"/>
        <v>2.1091189523567502E-2</v>
      </c>
      <c r="L15" s="522">
        <v>14022.14</v>
      </c>
      <c r="M15" s="520">
        <f t="shared" si="0"/>
        <v>1.9623425988696895E-2</v>
      </c>
      <c r="N15" s="613">
        <f t="shared" si="1"/>
        <v>171.43000000000029</v>
      </c>
      <c r="O15" s="673">
        <f t="shared" si="2"/>
        <v>0</v>
      </c>
      <c r="P15">
        <f t="shared" si="8"/>
        <v>7550</v>
      </c>
      <c r="Q15">
        <f t="shared" si="8"/>
        <v>12207.14</v>
      </c>
      <c r="S15">
        <v>0</v>
      </c>
      <c r="T15" s="631">
        <v>1304715.45</v>
      </c>
      <c r="U15" s="631">
        <v>1830342.88</v>
      </c>
      <c r="V15" s="613">
        <v>7378.57</v>
      </c>
      <c r="W15" s="673">
        <v>12207.14</v>
      </c>
    </row>
    <row r="16" spans="1:23" ht="24.6" customHeight="1" thickBot="1">
      <c r="A16" s="912" t="s">
        <v>707</v>
      </c>
      <c r="B16" s="890"/>
      <c r="C16" s="894">
        <v>2681726.27</v>
      </c>
      <c r="D16" s="895">
        <f t="shared" si="3"/>
        <v>3.0901749409323657E-2</v>
      </c>
      <c r="E16" s="893">
        <f t="shared" si="4"/>
        <v>56419.149999999907</v>
      </c>
      <c r="F16" s="893">
        <f t="shared" si="5"/>
        <v>0</v>
      </c>
      <c r="G16" s="893">
        <v>1339359.49</v>
      </c>
      <c r="H16" s="1129">
        <f t="shared" si="6"/>
        <v>1339359.49</v>
      </c>
      <c r="I16" s="1129">
        <f>F48</f>
        <v>2663147.17</v>
      </c>
      <c r="J16" s="910">
        <f t="shared" si="7"/>
        <v>3.068766093248192E-2</v>
      </c>
      <c r="K16" s="534"/>
      <c r="L16" s="522">
        <v>19949.2</v>
      </c>
      <c r="M16" s="520">
        <f t="shared" si="0"/>
        <v>2.7918110198137527E-2</v>
      </c>
      <c r="N16" s="613">
        <f t="shared" si="1"/>
        <v>522.21000000000095</v>
      </c>
      <c r="O16" s="673">
        <f t="shared" si="2"/>
        <v>0</v>
      </c>
      <c r="P16">
        <f t="shared" si="8"/>
        <v>9251.7000000000007</v>
      </c>
      <c r="Q16">
        <f t="shared" si="8"/>
        <v>19885.03</v>
      </c>
      <c r="R16" s="534"/>
      <c r="S16">
        <v>0</v>
      </c>
      <c r="T16" s="631">
        <v>1282940.3400000001</v>
      </c>
      <c r="U16" s="631">
        <v>2663147.17</v>
      </c>
      <c r="V16" s="613">
        <v>8729.49</v>
      </c>
      <c r="W16" s="673">
        <v>19885.03</v>
      </c>
    </row>
    <row r="17" spans="1:23" ht="24.6" customHeight="1" thickBot="1">
      <c r="A17" s="912" t="s">
        <v>708</v>
      </c>
      <c r="B17" s="890"/>
      <c r="C17" s="894">
        <v>8138565</v>
      </c>
      <c r="D17" s="895">
        <f t="shared" si="3"/>
        <v>9.3781344872865116E-2</v>
      </c>
      <c r="E17" s="893">
        <f t="shared" si="4"/>
        <v>0</v>
      </c>
      <c r="F17" s="893">
        <f t="shared" si="5"/>
        <v>378332.50999999978</v>
      </c>
      <c r="G17" s="893">
        <v>0</v>
      </c>
      <c r="H17" s="1129">
        <f t="shared" si="6"/>
        <v>0</v>
      </c>
      <c r="I17" s="1129">
        <f t="shared" si="6"/>
        <v>5507911.29</v>
      </c>
      <c r="J17" s="910">
        <f t="shared" si="7"/>
        <v>6.3468108716541224E-2</v>
      </c>
      <c r="L17" s="522">
        <v>65951.789999999994</v>
      </c>
      <c r="M17" s="520">
        <f t="shared" si="0"/>
        <v>9.2296901178213875E-2</v>
      </c>
      <c r="N17" s="522">
        <f t="shared" si="1"/>
        <v>0</v>
      </c>
      <c r="O17" s="521">
        <f t="shared" si="2"/>
        <v>2853.8199999999997</v>
      </c>
      <c r="P17">
        <f t="shared" si="8"/>
        <v>0</v>
      </c>
      <c r="Q17">
        <f t="shared" si="8"/>
        <v>44922.37</v>
      </c>
      <c r="T17" s="631">
        <v>0</v>
      </c>
      <c r="U17" s="522">
        <v>5129578.78</v>
      </c>
      <c r="V17" s="522">
        <v>0</v>
      </c>
      <c r="W17" s="521">
        <v>42068.55</v>
      </c>
    </row>
    <row r="18" spans="1:23" ht="24.6" customHeight="1" thickBot="1">
      <c r="A18" s="912" t="s">
        <v>709</v>
      </c>
      <c r="B18" s="890"/>
      <c r="C18" s="894">
        <v>8127691.9000000004</v>
      </c>
      <c r="D18" s="895">
        <f t="shared" si="3"/>
        <v>9.3656053259302138E-2</v>
      </c>
      <c r="E18" s="893">
        <f t="shared" si="4"/>
        <v>250547.15000000014</v>
      </c>
      <c r="F18" s="893">
        <f t="shared" si="5"/>
        <v>3265.7999999998137</v>
      </c>
      <c r="G18" s="893">
        <v>2119815.89</v>
      </c>
      <c r="H18" s="1129">
        <f t="shared" si="6"/>
        <v>2119815.89</v>
      </c>
      <c r="I18" s="1129">
        <f t="shared" si="6"/>
        <v>5352415.58</v>
      </c>
      <c r="J18" s="917">
        <f>I18/$C$25</f>
        <v>6.1676319033008443E-2</v>
      </c>
      <c r="L18" s="522">
        <v>43715</v>
      </c>
      <c r="M18" s="520">
        <f t="shared" si="0"/>
        <v>6.1177399961481256E-2</v>
      </c>
      <c r="N18" s="522">
        <f t="shared" si="1"/>
        <v>150</v>
      </c>
      <c r="O18" s="521">
        <f t="shared" si="2"/>
        <v>90</v>
      </c>
      <c r="P18">
        <f t="shared" si="8"/>
        <v>23975</v>
      </c>
      <c r="Q18">
        <f t="shared" si="8"/>
        <v>25427</v>
      </c>
      <c r="T18" s="631">
        <v>1869268.74</v>
      </c>
      <c r="U18" s="522">
        <v>5349149.78</v>
      </c>
      <c r="V18" s="522">
        <v>23825</v>
      </c>
      <c r="W18" s="521">
        <v>25337</v>
      </c>
    </row>
    <row r="19" spans="1:23" ht="24.6" customHeight="1" thickBot="1">
      <c r="A19" s="912" t="s">
        <v>710</v>
      </c>
      <c r="B19" s="890"/>
      <c r="C19" s="894">
        <v>2047352.9</v>
      </c>
      <c r="D19" s="895">
        <f t="shared" si="3"/>
        <v>2.3591813592612521E-2</v>
      </c>
      <c r="E19" s="893">
        <f t="shared" si="4"/>
        <v>0</v>
      </c>
      <c r="F19" s="893">
        <f t="shared" si="5"/>
        <v>0</v>
      </c>
      <c r="G19" s="893">
        <v>0</v>
      </c>
      <c r="H19" s="1129">
        <f t="shared" si="6"/>
        <v>0</v>
      </c>
      <c r="I19" s="1129">
        <f t="shared" si="6"/>
        <v>0</v>
      </c>
      <c r="J19" s="910">
        <f t="shared" si="7"/>
        <v>0</v>
      </c>
      <c r="L19" s="522">
        <v>41502.94</v>
      </c>
      <c r="M19" s="520">
        <f t="shared" si="0"/>
        <v>5.808171016715908E-2</v>
      </c>
      <c r="N19" s="522">
        <f t="shared" si="1"/>
        <v>0</v>
      </c>
      <c r="O19" s="521">
        <f t="shared" si="2"/>
        <v>0</v>
      </c>
      <c r="P19">
        <f t="shared" si="8"/>
        <v>0</v>
      </c>
      <c r="Q19">
        <f t="shared" si="8"/>
        <v>0</v>
      </c>
      <c r="T19" s="631">
        <v>0</v>
      </c>
      <c r="U19" s="522">
        <v>0</v>
      </c>
      <c r="V19" s="522">
        <v>0</v>
      </c>
      <c r="W19" s="521">
        <v>0</v>
      </c>
    </row>
    <row r="20" spans="1:23" ht="24.6" customHeight="1" thickBot="1">
      <c r="A20" s="904" t="s">
        <v>711</v>
      </c>
      <c r="B20" s="890"/>
      <c r="C20" s="894">
        <v>8677691.1999999993</v>
      </c>
      <c r="D20" s="895">
        <f t="shared" si="3"/>
        <v>9.9993739821138822E-2</v>
      </c>
      <c r="E20" s="893">
        <f t="shared" si="4"/>
        <v>0</v>
      </c>
      <c r="F20" s="893">
        <f t="shared" si="5"/>
        <v>60249</v>
      </c>
      <c r="G20" s="893">
        <v>0</v>
      </c>
      <c r="H20" s="1129">
        <f t="shared" si="6"/>
        <v>0</v>
      </c>
      <c r="I20" s="1129">
        <f t="shared" si="6"/>
        <v>5426563.3099999996</v>
      </c>
      <c r="J20" s="910">
        <f t="shared" si="7"/>
        <v>6.2530729342279184E-2</v>
      </c>
      <c r="L20" s="522">
        <v>20050</v>
      </c>
      <c r="M20" s="520">
        <f t="shared" si="0"/>
        <v>2.8059175780114361E-2</v>
      </c>
      <c r="N20" s="522">
        <f t="shared" si="1"/>
        <v>0</v>
      </c>
      <c r="O20" s="521">
        <f t="shared" si="2"/>
        <v>235.5</v>
      </c>
      <c r="P20">
        <f t="shared" si="8"/>
        <v>0</v>
      </c>
      <c r="Q20">
        <f t="shared" si="8"/>
        <v>10646.5</v>
      </c>
      <c r="T20" s="631">
        <v>0</v>
      </c>
      <c r="U20" s="522">
        <v>5366314.3099999996</v>
      </c>
      <c r="V20" s="522">
        <v>0</v>
      </c>
      <c r="W20" s="521">
        <v>10411</v>
      </c>
    </row>
    <row r="21" spans="1:23" ht="24.6" customHeight="1" thickBot="1">
      <c r="A21" s="904" t="s">
        <v>712</v>
      </c>
      <c r="B21" s="890"/>
      <c r="C21" s="894">
        <v>0</v>
      </c>
      <c r="D21" s="895">
        <v>0</v>
      </c>
      <c r="E21" s="893">
        <f t="shared" si="4"/>
        <v>0</v>
      </c>
      <c r="F21" s="893">
        <f t="shared" si="5"/>
        <v>0</v>
      </c>
      <c r="G21" s="893">
        <v>0</v>
      </c>
      <c r="H21" s="1129">
        <f t="shared" si="6"/>
        <v>0</v>
      </c>
      <c r="I21" s="1129">
        <f t="shared" si="6"/>
        <v>0</v>
      </c>
      <c r="J21" s="910">
        <f t="shared" si="7"/>
        <v>0</v>
      </c>
      <c r="L21" s="522">
        <v>13364</v>
      </c>
      <c r="M21" s="520">
        <f t="shared" si="0"/>
        <v>1.8702385293039817E-2</v>
      </c>
      <c r="N21" s="522">
        <f t="shared" ref="N21:N24" si="9">P21-V21</f>
        <v>0</v>
      </c>
      <c r="O21" s="521">
        <f t="shared" ref="O21:O24" si="10">Q21-W21</f>
        <v>0</v>
      </c>
      <c r="P21">
        <f t="shared" si="8"/>
        <v>0</v>
      </c>
      <c r="Q21">
        <f t="shared" si="8"/>
        <v>0</v>
      </c>
      <c r="T21" s="631">
        <v>0</v>
      </c>
      <c r="U21" s="522">
        <v>0</v>
      </c>
      <c r="V21" s="522">
        <v>0</v>
      </c>
      <c r="W21" s="521">
        <v>0</v>
      </c>
    </row>
    <row r="22" spans="1:23" ht="24.6" customHeight="1" thickBot="1">
      <c r="A22" s="904"/>
      <c r="B22" s="890"/>
      <c r="C22" s="894"/>
      <c r="D22" s="895"/>
      <c r="E22" s="893">
        <f t="shared" si="4"/>
        <v>0</v>
      </c>
      <c r="F22" s="893">
        <f t="shared" si="5"/>
        <v>0</v>
      </c>
      <c r="G22" s="893"/>
      <c r="H22" s="893"/>
      <c r="I22" s="897"/>
      <c r="J22" s="909"/>
      <c r="L22" s="522"/>
      <c r="M22" s="520"/>
      <c r="N22" s="522">
        <f t="shared" si="9"/>
        <v>0</v>
      </c>
      <c r="O22" s="521">
        <f t="shared" si="10"/>
        <v>0</v>
      </c>
      <c r="P22" s="522"/>
      <c r="Q22" s="522"/>
      <c r="T22" s="631"/>
      <c r="U22" s="522"/>
      <c r="V22" s="522"/>
      <c r="W22" s="522"/>
    </row>
    <row r="23" spans="1:23" ht="24.6" customHeight="1" thickBot="1">
      <c r="A23" s="904"/>
      <c r="B23" s="890"/>
      <c r="C23" s="894"/>
      <c r="D23" s="895"/>
      <c r="E23" s="893">
        <f t="shared" si="4"/>
        <v>0</v>
      </c>
      <c r="F23" s="893">
        <f t="shared" si="5"/>
        <v>0</v>
      </c>
      <c r="G23" s="893"/>
      <c r="H23" s="893"/>
      <c r="I23" s="897"/>
      <c r="J23" s="909"/>
      <c r="L23" s="522"/>
      <c r="M23" s="520"/>
      <c r="N23" s="522">
        <f t="shared" si="9"/>
        <v>0</v>
      </c>
      <c r="O23" s="521">
        <f t="shared" si="10"/>
        <v>0</v>
      </c>
      <c r="P23" s="522"/>
      <c r="Q23" s="522"/>
      <c r="T23" s="631"/>
      <c r="U23" s="522"/>
      <c r="V23" s="522"/>
      <c r="W23" s="522"/>
    </row>
    <row r="24" spans="1:23" ht="24.6" customHeight="1" thickBot="1">
      <c r="A24" s="904"/>
      <c r="B24" s="890"/>
      <c r="C24" s="894"/>
      <c r="D24" s="895"/>
      <c r="E24" s="893">
        <f t="shared" si="4"/>
        <v>0</v>
      </c>
      <c r="F24" s="893">
        <f t="shared" si="5"/>
        <v>0</v>
      </c>
      <c r="G24" s="893"/>
      <c r="H24" s="893"/>
      <c r="I24" s="897"/>
      <c r="J24" s="909"/>
      <c r="L24" s="522"/>
      <c r="M24" s="520"/>
      <c r="N24" s="522">
        <f t="shared" si="9"/>
        <v>0</v>
      </c>
      <c r="O24" s="521">
        <f t="shared" si="10"/>
        <v>0</v>
      </c>
      <c r="P24" s="522"/>
      <c r="Q24" s="522"/>
      <c r="T24" s="631"/>
      <c r="U24" s="522"/>
      <c r="V24" s="522"/>
      <c r="W24" s="522"/>
    </row>
    <row r="25" spans="1:23" ht="24.6" customHeight="1" thickBot="1">
      <c r="A25" s="905"/>
      <c r="B25" s="906" t="s">
        <v>5</v>
      </c>
      <c r="C25" s="907">
        <f>C7+C8+C9+C11+C12+C13+C14+C15+C16+C17+C18+C19+C20+C21</f>
        <v>86782344.730000019</v>
      </c>
      <c r="D25" s="908">
        <f t="shared" ref="D25:I25" si="11">D7+D8+D9+D11+D12+D13+D14+D15+D16+D17+D18+D19+D20+D21</f>
        <v>0.99999999999999989</v>
      </c>
      <c r="E25" s="907">
        <f t="shared" si="11"/>
        <v>625898.55000000121</v>
      </c>
      <c r="F25" s="907">
        <f>F7+F8+F9+F11+F12+F13+F14+F15+F16+F17+F18+F19+F20+F21</f>
        <v>559790.28000000026</v>
      </c>
      <c r="G25" s="907">
        <f t="shared" si="11"/>
        <v>45732412.270000003</v>
      </c>
      <c r="H25" s="907">
        <f t="shared" si="11"/>
        <v>45732412.270000003</v>
      </c>
      <c r="I25" s="907">
        <f t="shared" si="11"/>
        <v>67917357.659999996</v>
      </c>
      <c r="J25" s="911">
        <f t="shared" ref="J25" si="12">I25/$C$25</f>
        <v>0.78261722325326233</v>
      </c>
      <c r="L25" s="656">
        <f>L7+L8+L9+L11+L12+L13+L14+L15+L16+L17+L18+L19+L20+L21</f>
        <v>714561.26</v>
      </c>
      <c r="M25" s="889">
        <f t="shared" ref="M25:Q25" si="13">M7+M8+M9+M11+M12+M13+M14+M15+M16+M17+M18+M19+M20+M21</f>
        <v>1</v>
      </c>
      <c r="N25" s="656">
        <f>N7+N8+N9+N11+N12+N13+N14+N15+N16+N17+N18+N19+N20+N21</f>
        <v>5445.7100000000009</v>
      </c>
      <c r="O25" s="656">
        <f>O7+O8+O9+O11+O12+O13+O14+O15+O16+O17+O18+O19+O20+O21</f>
        <v>4786.010000000002</v>
      </c>
      <c r="P25" s="656">
        <f t="shared" si="13"/>
        <v>330155.09999999998</v>
      </c>
      <c r="Q25" s="656">
        <f t="shared" si="13"/>
        <v>516951.33000000007</v>
      </c>
      <c r="T25" s="656">
        <f t="shared" ref="T25:W25" si="14">T7+T8+T9+T11+T12+T13+T14+T15+T16+T17+T18+T19+T20+T21</f>
        <v>45106513.720000006</v>
      </c>
      <c r="U25" s="656">
        <f t="shared" si="14"/>
        <v>67357567.38000001</v>
      </c>
      <c r="V25" s="656">
        <f t="shared" si="14"/>
        <v>324709.38999999996</v>
      </c>
      <c r="W25" s="656">
        <f t="shared" si="14"/>
        <v>512165.32</v>
      </c>
    </row>
    <row r="26" spans="1:23" ht="25.8">
      <c r="A26" s="713"/>
      <c r="B26" s="713"/>
      <c r="C26" s="713"/>
      <c r="D26" s="713"/>
      <c r="E26" s="713"/>
      <c r="F26" s="713"/>
      <c r="G26" s="858">
        <f>G25/C25</f>
        <v>0.52697829739774993</v>
      </c>
      <c r="H26" s="858">
        <f>H25/C25</f>
        <v>0.52697829739774993</v>
      </c>
      <c r="I26" s="858">
        <f>I25/C25</f>
        <v>0.78261722325326233</v>
      </c>
      <c r="P26" s="858">
        <f>P25/L25</f>
        <v>0.4620389020249992</v>
      </c>
      <c r="Q26" s="858">
        <f>Q25/L25</f>
        <v>0.72345277996179091</v>
      </c>
    </row>
    <row r="27" spans="1:23">
      <c r="I27" s="783">
        <f>H26-I26</f>
        <v>-0.2556389258555124</v>
      </c>
    </row>
    <row r="31" spans="1:23" ht="25.8">
      <c r="A31" s="713"/>
      <c r="B31" s="713"/>
      <c r="C31" s="713"/>
      <c r="D31" s="713"/>
      <c r="E31" s="713"/>
      <c r="F31" s="713"/>
      <c r="G31" s="714"/>
      <c r="H31" s="714"/>
      <c r="I31" s="714"/>
      <c r="Q31" s="438"/>
    </row>
    <row r="32" spans="1:23">
      <c r="Q32" s="438"/>
    </row>
    <row r="36" spans="1:15">
      <c r="A36" t="s">
        <v>647</v>
      </c>
      <c r="B36" t="s">
        <v>648</v>
      </c>
      <c r="C36" t="s">
        <v>649</v>
      </c>
      <c r="D36" t="s">
        <v>656</v>
      </c>
      <c r="E36" t="s">
        <v>654</v>
      </c>
      <c r="F36" t="s">
        <v>643</v>
      </c>
      <c r="G36" t="s">
        <v>1063</v>
      </c>
      <c r="H36" t="s">
        <v>1064</v>
      </c>
      <c r="I36" t="s">
        <v>657</v>
      </c>
    </row>
    <row r="37" spans="1:15">
      <c r="A37" t="s">
        <v>1336</v>
      </c>
      <c r="C37">
        <v>757</v>
      </c>
      <c r="D37" s="511">
        <v>86782344.730000004</v>
      </c>
      <c r="E37" s="511">
        <v>45732412.270000003</v>
      </c>
      <c r="F37" s="511">
        <v>67917357.640000001</v>
      </c>
      <c r="G37">
        <v>714561.27</v>
      </c>
      <c r="H37">
        <v>341698.57</v>
      </c>
      <c r="I37">
        <v>519875.68</v>
      </c>
      <c r="J37" s="529">
        <v>461520.15</v>
      </c>
      <c r="K37" s="438">
        <f>I37-J37</f>
        <v>58355.52999999997</v>
      </c>
    </row>
    <row r="38" spans="1:15">
      <c r="A38" t="s">
        <v>880</v>
      </c>
      <c r="C38">
        <v>757</v>
      </c>
      <c r="D38" s="679">
        <v>0</v>
      </c>
      <c r="E38" s="679">
        <v>0</v>
      </c>
      <c r="F38" s="679">
        <v>0</v>
      </c>
      <c r="G38">
        <v>0</v>
      </c>
      <c r="H38">
        <v>0</v>
      </c>
      <c r="I38">
        <v>0</v>
      </c>
      <c r="J38" s="529">
        <v>0</v>
      </c>
      <c r="K38">
        <f t="shared" ref="K38:K53" si="15">I38-J38</f>
        <v>0</v>
      </c>
    </row>
    <row r="39" spans="1:15" ht="15" customHeight="1">
      <c r="A39" t="s">
        <v>1065</v>
      </c>
      <c r="C39">
        <v>112</v>
      </c>
      <c r="D39" s="679">
        <v>0</v>
      </c>
      <c r="E39" s="679">
        <v>0</v>
      </c>
      <c r="F39" s="679">
        <v>0</v>
      </c>
      <c r="G39">
        <v>20050</v>
      </c>
      <c r="H39">
        <v>20050</v>
      </c>
      <c r="I39">
        <v>20050</v>
      </c>
      <c r="J39" s="529">
        <v>20050</v>
      </c>
      <c r="K39">
        <f t="shared" si="15"/>
        <v>0</v>
      </c>
    </row>
    <row r="40" spans="1:15">
      <c r="A40" t="s">
        <v>1066</v>
      </c>
      <c r="C40">
        <v>281</v>
      </c>
      <c r="D40" s="511">
        <v>2601460.39</v>
      </c>
      <c r="E40" s="511">
        <v>2601460.39</v>
      </c>
      <c r="F40" s="511">
        <v>2579200.39</v>
      </c>
      <c r="G40">
        <v>33415</v>
      </c>
      <c r="H40">
        <v>33415</v>
      </c>
      <c r="I40" s="1140">
        <v>33009.199999999997</v>
      </c>
      <c r="J40" s="1141">
        <v>33009.199999999997</v>
      </c>
      <c r="K40" s="1140">
        <f t="shared" si="15"/>
        <v>0</v>
      </c>
    </row>
    <row r="41" spans="1:15">
      <c r="A41" t="s">
        <v>1068</v>
      </c>
      <c r="C41">
        <v>520</v>
      </c>
      <c r="D41" s="511">
        <v>17355662.100000001</v>
      </c>
      <c r="E41" s="511">
        <v>13492073.1</v>
      </c>
      <c r="F41" s="511">
        <v>15529380.1</v>
      </c>
      <c r="G41">
        <v>82413.81</v>
      </c>
      <c r="H41">
        <v>47386.99</v>
      </c>
      <c r="I41" s="1140">
        <v>67956.83</v>
      </c>
      <c r="J41" s="1141">
        <v>65032.49</v>
      </c>
      <c r="K41" s="1140">
        <f t="shared" si="15"/>
        <v>2924.3400000000038</v>
      </c>
      <c r="L41" s="534"/>
      <c r="M41" s="530"/>
      <c r="N41" s="679"/>
      <c r="O41" s="679"/>
    </row>
    <row r="42" spans="1:15">
      <c r="A42" t="s">
        <v>1070</v>
      </c>
      <c r="C42">
        <v>704</v>
      </c>
      <c r="D42" s="511">
        <v>58147531.039999999</v>
      </c>
      <c r="E42" s="511">
        <v>29638878.780000001</v>
      </c>
      <c r="F42" s="511">
        <v>44382213.850000001</v>
      </c>
      <c r="G42">
        <v>545268.46</v>
      </c>
      <c r="H42">
        <v>240846.58</v>
      </c>
      <c r="I42">
        <v>388213.15</v>
      </c>
      <c r="J42" s="529">
        <v>339660.46</v>
      </c>
      <c r="K42">
        <f t="shared" si="15"/>
        <v>48552.69</v>
      </c>
      <c r="L42" s="530"/>
      <c r="M42" s="530"/>
      <c r="N42" s="679"/>
    </row>
    <row r="43" spans="1:15">
      <c r="A43" t="s">
        <v>1183</v>
      </c>
      <c r="C43">
        <v>93</v>
      </c>
      <c r="D43" s="511">
        <v>279942.75</v>
      </c>
      <c r="E43" s="511">
        <v>279942.75</v>
      </c>
      <c r="F43" s="511">
        <v>279942.75</v>
      </c>
      <c r="G43">
        <v>7350</v>
      </c>
      <c r="H43">
        <v>7350</v>
      </c>
      <c r="I43">
        <v>7350</v>
      </c>
      <c r="J43" s="529">
        <v>7350</v>
      </c>
      <c r="K43">
        <f t="shared" si="15"/>
        <v>0</v>
      </c>
      <c r="L43" s="530"/>
      <c r="M43" s="530"/>
      <c r="N43" s="679"/>
    </row>
    <row r="44" spans="1:15">
      <c r="A44" t="s">
        <v>1184</v>
      </c>
      <c r="C44">
        <v>417</v>
      </c>
      <c r="D44" s="511">
        <v>11810038.74</v>
      </c>
      <c r="E44" s="511">
        <v>11810038.74</v>
      </c>
      <c r="F44" s="511">
        <v>8650438.7899999991</v>
      </c>
      <c r="G44">
        <v>100175</v>
      </c>
      <c r="H44">
        <v>100175</v>
      </c>
      <c r="I44">
        <v>73591</v>
      </c>
      <c r="J44" s="529">
        <v>72812.5</v>
      </c>
      <c r="K44">
        <f t="shared" si="15"/>
        <v>778.5</v>
      </c>
      <c r="L44" s="530"/>
      <c r="M44" s="530"/>
      <c r="N44" s="679"/>
    </row>
    <row r="45" spans="1:15">
      <c r="A45" t="s">
        <v>1185</v>
      </c>
      <c r="C45">
        <v>271</v>
      </c>
      <c r="D45" s="511">
        <v>10009830.199999999</v>
      </c>
      <c r="E45" s="511">
        <v>9958787.2100000009</v>
      </c>
      <c r="F45" s="511">
        <v>9743501</v>
      </c>
      <c r="G45">
        <v>54025</v>
      </c>
      <c r="H45">
        <v>54025</v>
      </c>
      <c r="I45">
        <v>51820.5</v>
      </c>
      <c r="J45" s="529">
        <v>51617.5</v>
      </c>
      <c r="K45">
        <f t="shared" si="15"/>
        <v>203</v>
      </c>
      <c r="L45" s="530"/>
      <c r="M45" s="530"/>
      <c r="N45" s="679"/>
    </row>
    <row r="46" spans="1:15">
      <c r="A46" t="s">
        <v>1186</v>
      </c>
      <c r="C46">
        <v>427</v>
      </c>
      <c r="D46" s="511">
        <v>12539076.300000001</v>
      </c>
      <c r="E46" s="511">
        <v>2810927.82</v>
      </c>
      <c r="F46" s="511">
        <v>10354514.4</v>
      </c>
      <c r="G46">
        <v>198577.38</v>
      </c>
      <c r="H46">
        <v>38519.879999999997</v>
      </c>
      <c r="I46">
        <v>153010.1</v>
      </c>
      <c r="J46" s="529">
        <v>126285.02</v>
      </c>
      <c r="K46">
        <f t="shared" si="15"/>
        <v>26725.08</v>
      </c>
      <c r="L46" s="530"/>
      <c r="M46" s="530"/>
      <c r="N46" s="679"/>
    </row>
    <row r="47" spans="1:15">
      <c r="A47" t="s">
        <v>1187</v>
      </c>
      <c r="C47">
        <v>449</v>
      </c>
      <c r="D47" s="511">
        <v>2513306.98</v>
      </c>
      <c r="E47" s="511">
        <v>1320006.8799999999</v>
      </c>
      <c r="F47" s="511">
        <v>1830342.88</v>
      </c>
      <c r="G47">
        <v>14022.14</v>
      </c>
      <c r="H47">
        <v>7550</v>
      </c>
      <c r="I47">
        <v>12207.14</v>
      </c>
      <c r="J47" s="529">
        <v>11391.07</v>
      </c>
      <c r="K47">
        <f t="shared" si="15"/>
        <v>816.06999999999971</v>
      </c>
      <c r="L47" s="534"/>
      <c r="M47" s="534"/>
      <c r="N47" s="511"/>
    </row>
    <row r="48" spans="1:15">
      <c r="A48" t="s">
        <v>1188</v>
      </c>
      <c r="C48">
        <v>419</v>
      </c>
      <c r="D48" s="511">
        <v>2681726.27</v>
      </c>
      <c r="E48" s="511">
        <v>1339359.49</v>
      </c>
      <c r="F48" s="511">
        <v>2663147.17</v>
      </c>
      <c r="G48">
        <v>19949.2</v>
      </c>
      <c r="H48">
        <v>9251.7000000000007</v>
      </c>
      <c r="I48">
        <v>19885.03</v>
      </c>
      <c r="J48" s="529">
        <v>17900.29</v>
      </c>
      <c r="K48">
        <f t="shared" si="15"/>
        <v>1984.739999999998</v>
      </c>
      <c r="L48" s="534"/>
      <c r="M48" s="534"/>
      <c r="N48" s="511"/>
    </row>
    <row r="49" spans="1:14">
      <c r="A49" t="s">
        <v>1189</v>
      </c>
      <c r="C49">
        <v>198</v>
      </c>
      <c r="D49" s="511">
        <v>8138565</v>
      </c>
      <c r="E49" s="679">
        <v>0</v>
      </c>
      <c r="F49" s="511">
        <v>5507911.29</v>
      </c>
      <c r="G49">
        <v>65951.789999999994</v>
      </c>
      <c r="H49">
        <v>0</v>
      </c>
      <c r="I49">
        <v>44922.37</v>
      </c>
      <c r="J49" s="529">
        <v>29496.58</v>
      </c>
      <c r="K49">
        <f t="shared" si="15"/>
        <v>15425.79</v>
      </c>
      <c r="L49" s="534"/>
      <c r="M49" s="534"/>
      <c r="N49" s="511"/>
    </row>
    <row r="50" spans="1:14">
      <c r="A50" t="s">
        <v>1190</v>
      </c>
      <c r="C50">
        <v>555</v>
      </c>
      <c r="D50" s="511">
        <v>8127691.9000000004</v>
      </c>
      <c r="E50" s="511">
        <v>2119815.89</v>
      </c>
      <c r="F50" s="511">
        <v>5352415.58</v>
      </c>
      <c r="G50">
        <v>43715</v>
      </c>
      <c r="H50">
        <v>23975</v>
      </c>
      <c r="I50">
        <v>25427</v>
      </c>
      <c r="J50" s="529">
        <v>22807.5</v>
      </c>
      <c r="K50">
        <f t="shared" si="15"/>
        <v>2619.5</v>
      </c>
      <c r="L50" s="534"/>
      <c r="M50" s="534"/>
      <c r="N50" s="511"/>
    </row>
    <row r="51" spans="1:14">
      <c r="A51" t="s">
        <v>1191</v>
      </c>
      <c r="C51">
        <v>226</v>
      </c>
      <c r="D51" s="511">
        <v>2047352.9</v>
      </c>
      <c r="E51" s="679">
        <v>0</v>
      </c>
      <c r="F51" s="679">
        <v>0</v>
      </c>
      <c r="G51">
        <v>41502.94</v>
      </c>
      <c r="H51">
        <v>0</v>
      </c>
      <c r="I51">
        <v>0</v>
      </c>
      <c r="J51" s="529">
        <v>0</v>
      </c>
      <c r="K51">
        <f t="shared" si="15"/>
        <v>0</v>
      </c>
      <c r="L51" s="534"/>
      <c r="M51" s="534"/>
      <c r="N51" s="511"/>
    </row>
    <row r="52" spans="1:14">
      <c r="A52" t="s">
        <v>909</v>
      </c>
      <c r="C52">
        <v>161</v>
      </c>
      <c r="D52" s="511">
        <v>8677691.1999999993</v>
      </c>
      <c r="E52" s="679">
        <v>0</v>
      </c>
      <c r="F52" s="511">
        <v>5426563.3099999996</v>
      </c>
      <c r="G52">
        <v>20050</v>
      </c>
      <c r="H52">
        <v>0</v>
      </c>
      <c r="I52">
        <v>10646.5</v>
      </c>
      <c r="J52" s="529">
        <v>3768</v>
      </c>
      <c r="K52">
        <f t="shared" si="15"/>
        <v>6878.5</v>
      </c>
      <c r="L52" s="534"/>
      <c r="M52" s="534"/>
      <c r="N52" s="511"/>
    </row>
    <row r="53" spans="1:14">
      <c r="A53" t="s">
        <v>1072</v>
      </c>
      <c r="C53">
        <v>142</v>
      </c>
      <c r="D53" s="679">
        <v>0</v>
      </c>
      <c r="E53" s="679">
        <v>0</v>
      </c>
      <c r="F53" s="679">
        <v>0</v>
      </c>
      <c r="G53">
        <v>13364</v>
      </c>
      <c r="H53">
        <v>0</v>
      </c>
      <c r="I53">
        <v>0</v>
      </c>
      <c r="J53" s="529">
        <v>0</v>
      </c>
      <c r="K53">
        <f t="shared" si="15"/>
        <v>0</v>
      </c>
      <c r="L53" s="530"/>
      <c r="M53" s="534"/>
      <c r="N53" s="511"/>
    </row>
    <row r="54" spans="1:14">
      <c r="D54" s="104"/>
      <c r="E54" s="104"/>
      <c r="F54" s="104"/>
      <c r="G54" s="104"/>
      <c r="H54" s="679"/>
      <c r="I54" s="679"/>
      <c r="J54" s="679"/>
      <c r="K54" s="679"/>
      <c r="L54" s="530"/>
      <c r="M54" s="530"/>
      <c r="N54" s="511"/>
    </row>
    <row r="55" spans="1:14">
      <c r="D55" s="104"/>
      <c r="E55" s="104"/>
      <c r="F55" s="104"/>
      <c r="G55" s="104"/>
      <c r="H55" s="679"/>
      <c r="I55" s="679"/>
      <c r="J55" s="679"/>
      <c r="K55" s="679"/>
      <c r="L55" s="530"/>
      <c r="M55" s="530"/>
      <c r="N55" s="511"/>
    </row>
    <row r="56" spans="1:14">
      <c r="D56" s="104"/>
      <c r="E56" s="104"/>
      <c r="F56" s="104"/>
      <c r="G56" s="104"/>
      <c r="H56" s="679"/>
      <c r="I56" s="679"/>
      <c r="J56" s="679"/>
      <c r="K56" s="679"/>
      <c r="L56" s="530"/>
      <c r="M56" s="530"/>
      <c r="N56" s="679"/>
    </row>
    <row r="57" spans="1:14">
      <c r="D57" s="104"/>
      <c r="E57" s="104"/>
      <c r="F57" s="104"/>
      <c r="G57" s="104"/>
      <c r="H57" s="679"/>
      <c r="I57" s="679"/>
      <c r="J57" s="679"/>
      <c r="K57" s="679"/>
      <c r="L57" s="530"/>
      <c r="M57" s="530"/>
      <c r="N57" s="679"/>
    </row>
    <row r="74" spans="6:23">
      <c r="F74" t="s">
        <v>647</v>
      </c>
      <c r="G74" t="s">
        <v>648</v>
      </c>
      <c r="H74" t="s">
        <v>649</v>
      </c>
      <c r="I74" t="s">
        <v>650</v>
      </c>
      <c r="J74" t="s">
        <v>651</v>
      </c>
      <c r="L74" t="s">
        <v>652</v>
      </c>
      <c r="M74" t="s">
        <v>653</v>
      </c>
      <c r="N74" t="s">
        <v>654</v>
      </c>
      <c r="O74" t="s">
        <v>655</v>
      </c>
      <c r="P74" t="s">
        <v>643</v>
      </c>
      <c r="Q74" t="s">
        <v>644</v>
      </c>
      <c r="R74" t="s">
        <v>645</v>
      </c>
      <c r="S74" t="s">
        <v>656</v>
      </c>
      <c r="U74" t="s">
        <v>646</v>
      </c>
      <c r="V74" t="s">
        <v>657</v>
      </c>
      <c r="W74" t="s">
        <v>658</v>
      </c>
    </row>
    <row r="75" spans="6:23">
      <c r="F75" t="s">
        <v>633</v>
      </c>
      <c r="H75">
        <v>359</v>
      </c>
      <c r="I75" s="104">
        <v>45774</v>
      </c>
      <c r="J75" s="104">
        <v>46198</v>
      </c>
      <c r="K75" s="104"/>
      <c r="L75" t="s">
        <v>659</v>
      </c>
      <c r="M75" s="104">
        <v>46204</v>
      </c>
      <c r="N75" s="679">
        <v>26937516.670000002</v>
      </c>
      <c r="O75" s="679">
        <v>26297180.309999999</v>
      </c>
      <c r="P75" s="679">
        <v>26898066.690000001</v>
      </c>
      <c r="Q75" s="534">
        <v>0.38269999999999998</v>
      </c>
      <c r="R75" s="534">
        <v>0.3821</v>
      </c>
      <c r="S75" s="679">
        <v>70392244.329999998</v>
      </c>
      <c r="U75">
        <v>19616</v>
      </c>
      <c r="V75">
        <v>19774.599999999999</v>
      </c>
      <c r="W75">
        <v>-5</v>
      </c>
    </row>
  </sheetData>
  <mergeCells count="13">
    <mergeCell ref="V5:W5"/>
    <mergeCell ref="L4:Q4"/>
    <mergeCell ref="A1:A3"/>
    <mergeCell ref="B1:Q3"/>
    <mergeCell ref="M5:M6"/>
    <mergeCell ref="A5:B6"/>
    <mergeCell ref="C5:C6"/>
    <mergeCell ref="D5:D6"/>
    <mergeCell ref="E5:F5"/>
    <mergeCell ref="N5:O5"/>
    <mergeCell ref="P5:Q5"/>
    <mergeCell ref="T5:U5"/>
    <mergeCell ref="J5:J6"/>
  </mergeCells>
  <dataValidations disablePrompts="1" xWindow="69" yWindow="486" count="1">
    <dataValidation type="list" allowBlank="1" showInputMessage="1" showErrorMessage="1" prompt="Select as loaded in P6 Schedule" sqref="L6" xr:uid="{00000000-0002-0000-0300-000000000000}">
      <formula1>"(Manhours),(Mandays)"</formula1>
    </dataValidation>
  </dataValidations>
  <pageMargins left="0.7" right="0.7" top="0.75" bottom="0.75" header="0.3" footer="0.3"/>
  <pageSetup paperSize="9" orientation="portrait" r:id="rId1"/>
  <headerFooter>
    <oddFooter>&amp;L_x000D_&amp;1#&amp;"Aptos"&amp;10&amp;K000000 Data sensitivity -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W77"/>
  <sheetViews>
    <sheetView tabSelected="1" zoomScale="70" zoomScaleNormal="70" workbookViewId="0">
      <selection activeCell="G92" sqref="G92"/>
    </sheetView>
  </sheetViews>
  <sheetFormatPr defaultRowHeight="14.4"/>
  <cols>
    <col min="1" max="1" width="3.6640625" customWidth="1"/>
    <col min="2" max="10" width="9.33203125" customWidth="1"/>
    <col min="11" max="11" width="2.6640625" customWidth="1"/>
    <col min="12" max="20" width="9.33203125" customWidth="1"/>
    <col min="22" max="23" width="16.109375" customWidth="1"/>
  </cols>
  <sheetData>
    <row r="1" spans="2:23" ht="17.25" customHeight="1">
      <c r="V1" s="64" t="str">
        <f>'[37]General Information'!K1</f>
        <v>Data Date</v>
      </c>
      <c r="W1" s="65">
        <f>'General Information'!L1</f>
        <v>46308</v>
      </c>
    </row>
    <row r="2" spans="2:23" ht="43.5" customHeight="1" thickBot="1">
      <c r="B2" s="1588" t="s">
        <v>1337</v>
      </c>
      <c r="C2" s="1589"/>
      <c r="D2" s="1589"/>
      <c r="E2" s="1589"/>
      <c r="F2" s="1589"/>
      <c r="G2" s="1589"/>
      <c r="H2" s="1589"/>
      <c r="I2" s="1589"/>
      <c r="J2" s="1589"/>
      <c r="L2" s="1588" t="s">
        <v>1338</v>
      </c>
      <c r="M2" s="1589"/>
      <c r="N2" s="1589"/>
      <c r="O2" s="1589"/>
      <c r="P2" s="1589"/>
      <c r="Q2" s="1589"/>
      <c r="R2" s="1589"/>
      <c r="S2" s="1589"/>
      <c r="T2" s="1589"/>
    </row>
    <row r="3" spans="2:23">
      <c r="B3" s="1590"/>
      <c r="C3" s="1591"/>
      <c r="D3" s="1591"/>
      <c r="E3" s="1591"/>
      <c r="F3" s="1591"/>
      <c r="G3" s="1591"/>
      <c r="H3" s="1591"/>
      <c r="I3" s="1591"/>
      <c r="J3" s="1592"/>
      <c r="L3" s="1590"/>
      <c r="M3" s="1591"/>
      <c r="N3" s="1591"/>
      <c r="O3" s="1591"/>
      <c r="P3" s="1591"/>
      <c r="Q3" s="1591"/>
      <c r="R3" s="1591"/>
      <c r="S3" s="1591"/>
      <c r="T3" s="1592"/>
    </row>
    <row r="4" spans="2:23">
      <c r="B4" s="1593"/>
      <c r="C4" s="1594"/>
      <c r="D4" s="1594"/>
      <c r="E4" s="1594"/>
      <c r="F4" s="1594"/>
      <c r="G4" s="1594"/>
      <c r="H4" s="1594"/>
      <c r="I4" s="1594"/>
      <c r="J4" s="1595"/>
      <c r="L4" s="1593"/>
      <c r="M4" s="1594"/>
      <c r="N4" s="1594"/>
      <c r="O4" s="1594"/>
      <c r="P4" s="1594"/>
      <c r="Q4" s="1594"/>
      <c r="R4" s="1594"/>
      <c r="S4" s="1594"/>
      <c r="T4" s="1595"/>
    </row>
    <row r="5" spans="2:23">
      <c r="B5" s="1593"/>
      <c r="C5" s="1594"/>
      <c r="D5" s="1594"/>
      <c r="E5" s="1594"/>
      <c r="F5" s="1594"/>
      <c r="G5" s="1594"/>
      <c r="H5" s="1594"/>
      <c r="I5" s="1594"/>
      <c r="J5" s="1595"/>
      <c r="L5" s="1593"/>
      <c r="M5" s="1594"/>
      <c r="N5" s="1594"/>
      <c r="O5" s="1594"/>
      <c r="P5" s="1594"/>
      <c r="Q5" s="1594"/>
      <c r="R5" s="1594"/>
      <c r="S5" s="1594"/>
      <c r="T5" s="1595"/>
    </row>
    <row r="6" spans="2:23">
      <c r="B6" s="1593"/>
      <c r="C6" s="1594"/>
      <c r="D6" s="1594"/>
      <c r="E6" s="1594"/>
      <c r="F6" s="1594"/>
      <c r="G6" s="1594"/>
      <c r="H6" s="1594"/>
      <c r="I6" s="1594"/>
      <c r="J6" s="1595"/>
      <c r="L6" s="1593"/>
      <c r="M6" s="1594"/>
      <c r="N6" s="1594"/>
      <c r="O6" s="1594"/>
      <c r="P6" s="1594"/>
      <c r="Q6" s="1594"/>
      <c r="R6" s="1594"/>
      <c r="S6" s="1594"/>
      <c r="T6" s="1595"/>
    </row>
    <row r="7" spans="2:23">
      <c r="B7" s="1593"/>
      <c r="C7" s="1594"/>
      <c r="D7" s="1594"/>
      <c r="E7" s="1594"/>
      <c r="F7" s="1594"/>
      <c r="G7" s="1594"/>
      <c r="H7" s="1594"/>
      <c r="I7" s="1594"/>
      <c r="J7" s="1595"/>
      <c r="L7" s="1593"/>
      <c r="M7" s="1594"/>
      <c r="N7" s="1594"/>
      <c r="O7" s="1594"/>
      <c r="P7" s="1594"/>
      <c r="Q7" s="1594"/>
      <c r="R7" s="1594"/>
      <c r="S7" s="1594"/>
      <c r="T7" s="1595"/>
    </row>
    <row r="8" spans="2:23">
      <c r="B8" s="1593"/>
      <c r="C8" s="1594"/>
      <c r="D8" s="1594"/>
      <c r="E8" s="1594"/>
      <c r="F8" s="1594"/>
      <c r="G8" s="1594"/>
      <c r="H8" s="1594"/>
      <c r="I8" s="1594"/>
      <c r="J8" s="1595"/>
      <c r="L8" s="1593"/>
      <c r="M8" s="1594"/>
      <c r="N8" s="1594"/>
      <c r="O8" s="1594"/>
      <c r="P8" s="1594"/>
      <c r="Q8" s="1594"/>
      <c r="R8" s="1594"/>
      <c r="S8" s="1594"/>
      <c r="T8" s="1595"/>
    </row>
    <row r="9" spans="2:23">
      <c r="B9" s="1593"/>
      <c r="C9" s="1594"/>
      <c r="D9" s="1594"/>
      <c r="E9" s="1594"/>
      <c r="F9" s="1594"/>
      <c r="G9" s="1594"/>
      <c r="H9" s="1594"/>
      <c r="I9" s="1594"/>
      <c r="J9" s="1595"/>
      <c r="L9" s="1593"/>
      <c r="M9" s="1594"/>
      <c r="N9" s="1594"/>
      <c r="O9" s="1594"/>
      <c r="P9" s="1594"/>
      <c r="Q9" s="1594"/>
      <c r="R9" s="1594"/>
      <c r="S9" s="1594"/>
      <c r="T9" s="1595"/>
    </row>
    <row r="10" spans="2:23">
      <c r="B10" s="1593"/>
      <c r="C10" s="1594"/>
      <c r="D10" s="1594"/>
      <c r="E10" s="1594"/>
      <c r="F10" s="1594"/>
      <c r="G10" s="1594"/>
      <c r="H10" s="1594"/>
      <c r="I10" s="1594"/>
      <c r="J10" s="1595"/>
      <c r="L10" s="1593"/>
      <c r="M10" s="1594"/>
      <c r="N10" s="1594"/>
      <c r="O10" s="1594"/>
      <c r="P10" s="1594"/>
      <c r="Q10" s="1594"/>
      <c r="R10" s="1594"/>
      <c r="S10" s="1594"/>
      <c r="T10" s="1595"/>
    </row>
    <row r="11" spans="2:23">
      <c r="B11" s="1593"/>
      <c r="C11" s="1594"/>
      <c r="D11" s="1594"/>
      <c r="E11" s="1594"/>
      <c r="F11" s="1594"/>
      <c r="G11" s="1594"/>
      <c r="H11" s="1594"/>
      <c r="I11" s="1594"/>
      <c r="J11" s="1595"/>
      <c r="L11" s="1593"/>
      <c r="M11" s="1594"/>
      <c r="N11" s="1594"/>
      <c r="O11" s="1594"/>
      <c r="P11" s="1594"/>
      <c r="Q11" s="1594"/>
      <c r="R11" s="1594"/>
      <c r="S11" s="1594"/>
      <c r="T11" s="1595"/>
    </row>
    <row r="12" spans="2:23">
      <c r="B12" s="1593"/>
      <c r="C12" s="1594"/>
      <c r="D12" s="1594"/>
      <c r="E12" s="1594"/>
      <c r="F12" s="1594"/>
      <c r="G12" s="1594"/>
      <c r="H12" s="1594"/>
      <c r="I12" s="1594"/>
      <c r="J12" s="1595"/>
      <c r="L12" s="1593"/>
      <c r="M12" s="1594"/>
      <c r="N12" s="1594"/>
      <c r="O12" s="1594"/>
      <c r="P12" s="1594"/>
      <c r="Q12" s="1594"/>
      <c r="R12" s="1594"/>
      <c r="S12" s="1594"/>
      <c r="T12" s="1595"/>
    </row>
    <row r="13" spans="2:23">
      <c r="B13" s="1593"/>
      <c r="C13" s="1594"/>
      <c r="D13" s="1594"/>
      <c r="E13" s="1594"/>
      <c r="F13" s="1594"/>
      <c r="G13" s="1594"/>
      <c r="H13" s="1594"/>
      <c r="I13" s="1594"/>
      <c r="J13" s="1595"/>
      <c r="L13" s="1593"/>
      <c r="M13" s="1594"/>
      <c r="N13" s="1594"/>
      <c r="O13" s="1594"/>
      <c r="P13" s="1594"/>
      <c r="Q13" s="1594"/>
      <c r="R13" s="1594"/>
      <c r="S13" s="1594"/>
      <c r="T13" s="1595"/>
    </row>
    <row r="14" spans="2:23">
      <c r="B14" s="1593"/>
      <c r="C14" s="1594"/>
      <c r="D14" s="1594"/>
      <c r="E14" s="1594"/>
      <c r="F14" s="1594"/>
      <c r="G14" s="1594"/>
      <c r="H14" s="1594"/>
      <c r="I14" s="1594"/>
      <c r="J14" s="1595"/>
      <c r="L14" s="1593"/>
      <c r="M14" s="1594"/>
      <c r="N14" s="1594"/>
      <c r="O14" s="1594"/>
      <c r="P14" s="1594"/>
      <c r="Q14" s="1594"/>
      <c r="R14" s="1594"/>
      <c r="S14" s="1594"/>
      <c r="T14" s="1595"/>
    </row>
    <row r="15" spans="2:23">
      <c r="B15" s="1593"/>
      <c r="C15" s="1594"/>
      <c r="D15" s="1594"/>
      <c r="E15" s="1594"/>
      <c r="F15" s="1594"/>
      <c r="G15" s="1594"/>
      <c r="H15" s="1594"/>
      <c r="I15" s="1594"/>
      <c r="J15" s="1595"/>
      <c r="L15" s="1593"/>
      <c r="M15" s="1594"/>
      <c r="N15" s="1594"/>
      <c r="O15" s="1594"/>
      <c r="P15" s="1594"/>
      <c r="Q15" s="1594"/>
      <c r="R15" s="1594"/>
      <c r="S15" s="1594"/>
      <c r="T15" s="1595"/>
    </row>
    <row r="16" spans="2:23">
      <c r="B16" s="1593"/>
      <c r="C16" s="1594"/>
      <c r="D16" s="1594"/>
      <c r="E16" s="1594"/>
      <c r="F16" s="1594"/>
      <c r="G16" s="1594"/>
      <c r="H16" s="1594"/>
      <c r="I16" s="1594"/>
      <c r="J16" s="1595"/>
      <c r="L16" s="1593"/>
      <c r="M16" s="1594"/>
      <c r="N16" s="1594"/>
      <c r="O16" s="1594"/>
      <c r="P16" s="1594"/>
      <c r="Q16" s="1594"/>
      <c r="R16" s="1594"/>
      <c r="S16" s="1594"/>
      <c r="T16" s="1595"/>
    </row>
    <row r="17" spans="2:20">
      <c r="B17" s="1593"/>
      <c r="C17" s="1594"/>
      <c r="D17" s="1594"/>
      <c r="E17" s="1594"/>
      <c r="F17" s="1594"/>
      <c r="G17" s="1594"/>
      <c r="H17" s="1594"/>
      <c r="I17" s="1594"/>
      <c r="J17" s="1595"/>
      <c r="L17" s="1593"/>
      <c r="M17" s="1594"/>
      <c r="N17" s="1594"/>
      <c r="O17" s="1594"/>
      <c r="P17" s="1594"/>
      <c r="Q17" s="1594"/>
      <c r="R17" s="1594"/>
      <c r="S17" s="1594"/>
      <c r="T17" s="1595"/>
    </row>
    <row r="18" spans="2:20">
      <c r="B18" s="1593"/>
      <c r="C18" s="1594"/>
      <c r="D18" s="1594"/>
      <c r="E18" s="1594"/>
      <c r="F18" s="1594"/>
      <c r="G18" s="1594"/>
      <c r="H18" s="1594"/>
      <c r="I18" s="1594"/>
      <c r="J18" s="1595"/>
      <c r="L18" s="1593"/>
      <c r="M18" s="1594"/>
      <c r="N18" s="1594"/>
      <c r="O18" s="1594"/>
      <c r="P18" s="1594"/>
      <c r="Q18" s="1594"/>
      <c r="R18" s="1594"/>
      <c r="S18" s="1594"/>
      <c r="T18" s="1595"/>
    </row>
    <row r="19" spans="2:20" ht="15" thickBot="1">
      <c r="B19" s="1596"/>
      <c r="C19" s="1597"/>
      <c r="D19" s="1597"/>
      <c r="E19" s="1597"/>
      <c r="F19" s="1597"/>
      <c r="G19" s="1597"/>
      <c r="H19" s="1597"/>
      <c r="I19" s="1597"/>
      <c r="J19" s="1598"/>
      <c r="L19" s="1596"/>
      <c r="M19" s="1597"/>
      <c r="N19" s="1597"/>
      <c r="O19" s="1597"/>
      <c r="P19" s="1597"/>
      <c r="Q19" s="1597"/>
      <c r="R19" s="1597"/>
      <c r="S19" s="1597"/>
      <c r="T19" s="1598"/>
    </row>
    <row r="21" spans="2:20" ht="31.5" customHeight="1" thickBot="1">
      <c r="B21" s="1588" t="s">
        <v>1339</v>
      </c>
      <c r="C21" s="1589"/>
      <c r="D21" s="1589"/>
      <c r="E21" s="1589"/>
      <c r="F21" s="1589"/>
      <c r="G21" s="1589"/>
      <c r="H21" s="1589"/>
      <c r="I21" s="1589"/>
      <c r="J21" s="1589"/>
      <c r="L21" s="1588" t="s">
        <v>1340</v>
      </c>
      <c r="M21" s="1589"/>
      <c r="N21" s="1589"/>
      <c r="O21" s="1589"/>
      <c r="P21" s="1589"/>
      <c r="Q21" s="1589"/>
      <c r="R21" s="1589"/>
      <c r="S21" s="1589"/>
      <c r="T21" s="1589"/>
    </row>
    <row r="22" spans="2:20">
      <c r="B22" s="1599"/>
      <c r="C22" s="1600"/>
      <c r="D22" s="1600"/>
      <c r="E22" s="1600"/>
      <c r="F22" s="1600"/>
      <c r="G22" s="1600"/>
      <c r="H22" s="1600"/>
      <c r="I22" s="1600"/>
      <c r="J22" s="1601"/>
      <c r="L22" s="1590"/>
      <c r="M22" s="1591"/>
      <c r="N22" s="1591"/>
      <c r="O22" s="1591"/>
      <c r="P22" s="1591"/>
      <c r="Q22" s="1591"/>
      <c r="R22" s="1591"/>
      <c r="S22" s="1591"/>
      <c r="T22" s="1592"/>
    </row>
    <row r="23" spans="2:20">
      <c r="B23" s="1602"/>
      <c r="C23" s="1603"/>
      <c r="D23" s="1603"/>
      <c r="E23" s="1603"/>
      <c r="F23" s="1603"/>
      <c r="G23" s="1603"/>
      <c r="H23" s="1603"/>
      <c r="I23" s="1603"/>
      <c r="J23" s="1604"/>
      <c r="L23" s="1593"/>
      <c r="M23" s="1594"/>
      <c r="N23" s="1594"/>
      <c r="O23" s="1594"/>
      <c r="P23" s="1594"/>
      <c r="Q23" s="1594"/>
      <c r="R23" s="1594"/>
      <c r="S23" s="1594"/>
      <c r="T23" s="1595"/>
    </row>
    <row r="24" spans="2:20">
      <c r="B24" s="1602"/>
      <c r="C24" s="1603"/>
      <c r="D24" s="1603"/>
      <c r="E24" s="1603"/>
      <c r="F24" s="1603"/>
      <c r="G24" s="1603"/>
      <c r="H24" s="1603"/>
      <c r="I24" s="1603"/>
      <c r="J24" s="1604"/>
      <c r="L24" s="1593"/>
      <c r="M24" s="1594"/>
      <c r="N24" s="1594"/>
      <c r="O24" s="1594"/>
      <c r="P24" s="1594"/>
      <c r="Q24" s="1594"/>
      <c r="R24" s="1594"/>
      <c r="S24" s="1594"/>
      <c r="T24" s="1595"/>
    </row>
    <row r="25" spans="2:20">
      <c r="B25" s="1602"/>
      <c r="C25" s="1603"/>
      <c r="D25" s="1603"/>
      <c r="E25" s="1603"/>
      <c r="F25" s="1603"/>
      <c r="G25" s="1603"/>
      <c r="H25" s="1603"/>
      <c r="I25" s="1603"/>
      <c r="J25" s="1604"/>
      <c r="L25" s="1593"/>
      <c r="M25" s="1594"/>
      <c r="N25" s="1594"/>
      <c r="O25" s="1594"/>
      <c r="P25" s="1594"/>
      <c r="Q25" s="1594"/>
      <c r="R25" s="1594"/>
      <c r="S25" s="1594"/>
      <c r="T25" s="1595"/>
    </row>
    <row r="26" spans="2:20">
      <c r="B26" s="1602"/>
      <c r="C26" s="1603"/>
      <c r="D26" s="1603"/>
      <c r="E26" s="1603"/>
      <c r="F26" s="1603"/>
      <c r="G26" s="1603"/>
      <c r="H26" s="1603"/>
      <c r="I26" s="1603"/>
      <c r="J26" s="1604"/>
      <c r="L26" s="1593"/>
      <c r="M26" s="1594"/>
      <c r="N26" s="1594"/>
      <c r="O26" s="1594"/>
      <c r="P26" s="1594"/>
      <c r="Q26" s="1594"/>
      <c r="R26" s="1594"/>
      <c r="S26" s="1594"/>
      <c r="T26" s="1595"/>
    </row>
    <row r="27" spans="2:20">
      <c r="B27" s="1602"/>
      <c r="C27" s="1603"/>
      <c r="D27" s="1603"/>
      <c r="E27" s="1603"/>
      <c r="F27" s="1603"/>
      <c r="G27" s="1603"/>
      <c r="H27" s="1603"/>
      <c r="I27" s="1603"/>
      <c r="J27" s="1604"/>
      <c r="L27" s="1593"/>
      <c r="M27" s="1594"/>
      <c r="N27" s="1594"/>
      <c r="O27" s="1594"/>
      <c r="P27" s="1594"/>
      <c r="Q27" s="1594"/>
      <c r="R27" s="1594"/>
      <c r="S27" s="1594"/>
      <c r="T27" s="1595"/>
    </row>
    <row r="28" spans="2:20">
      <c r="B28" s="1602"/>
      <c r="C28" s="1603"/>
      <c r="D28" s="1603"/>
      <c r="E28" s="1603"/>
      <c r="F28" s="1603"/>
      <c r="G28" s="1603"/>
      <c r="H28" s="1603"/>
      <c r="I28" s="1603"/>
      <c r="J28" s="1604"/>
      <c r="L28" s="1593"/>
      <c r="M28" s="1594"/>
      <c r="N28" s="1594"/>
      <c r="O28" s="1594"/>
      <c r="P28" s="1594"/>
      <c r="Q28" s="1594"/>
      <c r="R28" s="1594"/>
      <c r="S28" s="1594"/>
      <c r="T28" s="1595"/>
    </row>
    <row r="29" spans="2:20">
      <c r="B29" s="1602"/>
      <c r="C29" s="1603"/>
      <c r="D29" s="1603"/>
      <c r="E29" s="1603"/>
      <c r="F29" s="1603"/>
      <c r="G29" s="1603"/>
      <c r="H29" s="1603"/>
      <c r="I29" s="1603"/>
      <c r="J29" s="1604"/>
      <c r="L29" s="1593"/>
      <c r="M29" s="1594"/>
      <c r="N29" s="1594"/>
      <c r="O29" s="1594"/>
      <c r="P29" s="1594"/>
      <c r="Q29" s="1594"/>
      <c r="R29" s="1594"/>
      <c r="S29" s="1594"/>
      <c r="T29" s="1595"/>
    </row>
    <row r="30" spans="2:20">
      <c r="B30" s="1602"/>
      <c r="C30" s="1603"/>
      <c r="D30" s="1603"/>
      <c r="E30" s="1603"/>
      <c r="F30" s="1603"/>
      <c r="G30" s="1603"/>
      <c r="H30" s="1603"/>
      <c r="I30" s="1603"/>
      <c r="J30" s="1604"/>
      <c r="L30" s="1593"/>
      <c r="M30" s="1594"/>
      <c r="N30" s="1594"/>
      <c r="O30" s="1594"/>
      <c r="P30" s="1594"/>
      <c r="Q30" s="1594"/>
      <c r="R30" s="1594"/>
      <c r="S30" s="1594"/>
      <c r="T30" s="1595"/>
    </row>
    <row r="31" spans="2:20">
      <c r="B31" s="1602"/>
      <c r="C31" s="1603"/>
      <c r="D31" s="1603"/>
      <c r="E31" s="1603"/>
      <c r="F31" s="1603"/>
      <c r="G31" s="1603"/>
      <c r="H31" s="1603"/>
      <c r="I31" s="1603"/>
      <c r="J31" s="1604"/>
      <c r="L31" s="1593"/>
      <c r="M31" s="1594"/>
      <c r="N31" s="1594"/>
      <c r="O31" s="1594"/>
      <c r="P31" s="1594"/>
      <c r="Q31" s="1594"/>
      <c r="R31" s="1594"/>
      <c r="S31" s="1594"/>
      <c r="T31" s="1595"/>
    </row>
    <row r="32" spans="2:20">
      <c r="B32" s="1602"/>
      <c r="C32" s="1603"/>
      <c r="D32" s="1603"/>
      <c r="E32" s="1603"/>
      <c r="F32" s="1603"/>
      <c r="G32" s="1603"/>
      <c r="H32" s="1603"/>
      <c r="I32" s="1603"/>
      <c r="J32" s="1604"/>
      <c r="L32" s="1593"/>
      <c r="M32" s="1594"/>
      <c r="N32" s="1594"/>
      <c r="O32" s="1594"/>
      <c r="P32" s="1594"/>
      <c r="Q32" s="1594"/>
      <c r="R32" s="1594"/>
      <c r="S32" s="1594"/>
      <c r="T32" s="1595"/>
    </row>
    <row r="33" spans="2:20">
      <c r="B33" s="1602"/>
      <c r="C33" s="1603"/>
      <c r="D33" s="1603"/>
      <c r="E33" s="1603"/>
      <c r="F33" s="1603"/>
      <c r="G33" s="1603"/>
      <c r="H33" s="1603"/>
      <c r="I33" s="1603"/>
      <c r="J33" s="1604"/>
      <c r="L33" s="1593"/>
      <c r="M33" s="1594"/>
      <c r="N33" s="1594"/>
      <c r="O33" s="1594"/>
      <c r="P33" s="1594"/>
      <c r="Q33" s="1594"/>
      <c r="R33" s="1594"/>
      <c r="S33" s="1594"/>
      <c r="T33" s="1595"/>
    </row>
    <row r="34" spans="2:20">
      <c r="B34" s="1602"/>
      <c r="C34" s="1603"/>
      <c r="D34" s="1603"/>
      <c r="E34" s="1603"/>
      <c r="F34" s="1603"/>
      <c r="G34" s="1603"/>
      <c r="H34" s="1603"/>
      <c r="I34" s="1603"/>
      <c r="J34" s="1604"/>
      <c r="L34" s="1593"/>
      <c r="M34" s="1594"/>
      <c r="N34" s="1594"/>
      <c r="O34" s="1594"/>
      <c r="P34" s="1594"/>
      <c r="Q34" s="1594"/>
      <c r="R34" s="1594"/>
      <c r="S34" s="1594"/>
      <c r="T34" s="1595"/>
    </row>
    <row r="35" spans="2:20">
      <c r="B35" s="1602"/>
      <c r="C35" s="1603"/>
      <c r="D35" s="1603"/>
      <c r="E35" s="1603"/>
      <c r="F35" s="1603"/>
      <c r="G35" s="1603"/>
      <c r="H35" s="1603"/>
      <c r="I35" s="1603"/>
      <c r="J35" s="1604"/>
      <c r="L35" s="1593"/>
      <c r="M35" s="1594"/>
      <c r="N35" s="1594"/>
      <c r="O35" s="1594"/>
      <c r="P35" s="1594"/>
      <c r="Q35" s="1594"/>
      <c r="R35" s="1594"/>
      <c r="S35" s="1594"/>
      <c r="T35" s="1595"/>
    </row>
    <row r="36" spans="2:20">
      <c r="B36" s="1602"/>
      <c r="C36" s="1603"/>
      <c r="D36" s="1603"/>
      <c r="E36" s="1603"/>
      <c r="F36" s="1603"/>
      <c r="G36" s="1603"/>
      <c r="H36" s="1603"/>
      <c r="I36" s="1603"/>
      <c r="J36" s="1604"/>
      <c r="L36" s="1593"/>
      <c r="M36" s="1594"/>
      <c r="N36" s="1594"/>
      <c r="O36" s="1594"/>
      <c r="P36" s="1594"/>
      <c r="Q36" s="1594"/>
      <c r="R36" s="1594"/>
      <c r="S36" s="1594"/>
      <c r="T36" s="1595"/>
    </row>
    <row r="37" spans="2:20">
      <c r="B37" s="1602"/>
      <c r="C37" s="1603"/>
      <c r="D37" s="1603"/>
      <c r="E37" s="1603"/>
      <c r="F37" s="1603"/>
      <c r="G37" s="1603"/>
      <c r="H37" s="1603"/>
      <c r="I37" s="1603"/>
      <c r="J37" s="1604"/>
      <c r="L37" s="1593"/>
      <c r="M37" s="1594"/>
      <c r="N37" s="1594"/>
      <c r="O37" s="1594"/>
      <c r="P37" s="1594"/>
      <c r="Q37" s="1594"/>
      <c r="R37" s="1594"/>
      <c r="S37" s="1594"/>
      <c r="T37" s="1595"/>
    </row>
    <row r="38" spans="2:20" ht="15" thickBot="1">
      <c r="B38" s="1605"/>
      <c r="C38" s="1606"/>
      <c r="D38" s="1606"/>
      <c r="E38" s="1606"/>
      <c r="F38" s="1606"/>
      <c r="G38" s="1606"/>
      <c r="H38" s="1606"/>
      <c r="I38" s="1606"/>
      <c r="J38" s="1607"/>
      <c r="L38" s="1596"/>
      <c r="M38" s="1597"/>
      <c r="N38" s="1597"/>
      <c r="O38" s="1597"/>
      <c r="P38" s="1597"/>
      <c r="Q38" s="1597"/>
      <c r="R38" s="1597"/>
      <c r="S38" s="1597"/>
      <c r="T38" s="1598"/>
    </row>
    <row r="39" spans="2:20" ht="7.5" customHeight="1"/>
    <row r="40" spans="2:20" ht="7.5" customHeight="1">
      <c r="B40" s="5"/>
      <c r="C40" s="5"/>
      <c r="D40" s="5"/>
      <c r="E40" s="5"/>
      <c r="F40" s="5"/>
      <c r="G40" s="5"/>
      <c r="H40" s="5"/>
      <c r="I40" s="5"/>
      <c r="J40" s="5"/>
      <c r="L40" s="5"/>
      <c r="M40" s="5"/>
      <c r="N40" s="5"/>
      <c r="O40" s="5"/>
      <c r="P40" s="5"/>
      <c r="Q40" s="5"/>
      <c r="R40" s="5"/>
      <c r="S40" s="5"/>
      <c r="T40" s="5"/>
    </row>
    <row r="41" spans="2:20" ht="31.5" customHeight="1" thickBot="1">
      <c r="B41" s="1588" t="s">
        <v>1341</v>
      </c>
      <c r="C41" s="1589"/>
      <c r="D41" s="1589"/>
      <c r="E41" s="1589"/>
      <c r="F41" s="1589"/>
      <c r="G41" s="1589"/>
      <c r="H41" s="1589"/>
      <c r="I41" s="1589"/>
      <c r="J41" s="1589"/>
      <c r="L41" s="1588" t="s">
        <v>1342</v>
      </c>
      <c r="M41" s="1589"/>
      <c r="N41" s="1589"/>
      <c r="O41" s="1589"/>
      <c r="P41" s="1589"/>
      <c r="Q41" s="1589"/>
      <c r="R41" s="1589"/>
      <c r="S41" s="1589"/>
      <c r="T41" s="1589"/>
    </row>
    <row r="42" spans="2:20">
      <c r="B42" s="1590"/>
      <c r="C42" s="1591"/>
      <c r="D42" s="1591"/>
      <c r="E42" s="1591"/>
      <c r="F42" s="1591"/>
      <c r="G42" s="1591"/>
      <c r="H42" s="1591"/>
      <c r="I42" s="1591"/>
      <c r="J42" s="1592"/>
      <c r="L42" s="1590"/>
      <c r="M42" s="1591"/>
      <c r="N42" s="1591"/>
      <c r="O42" s="1591"/>
      <c r="P42" s="1591"/>
      <c r="Q42" s="1591"/>
      <c r="R42" s="1591"/>
      <c r="S42" s="1591"/>
      <c r="T42" s="1592"/>
    </row>
    <row r="43" spans="2:20">
      <c r="B43" s="1593"/>
      <c r="C43" s="1594"/>
      <c r="D43" s="1594"/>
      <c r="E43" s="1594"/>
      <c r="F43" s="1594"/>
      <c r="G43" s="1594"/>
      <c r="H43" s="1594"/>
      <c r="I43" s="1594"/>
      <c r="J43" s="1595"/>
      <c r="L43" s="1593"/>
      <c r="M43" s="1594"/>
      <c r="N43" s="1594"/>
      <c r="O43" s="1594"/>
      <c r="P43" s="1594"/>
      <c r="Q43" s="1594"/>
      <c r="R43" s="1594"/>
      <c r="S43" s="1594"/>
      <c r="T43" s="1595"/>
    </row>
    <row r="44" spans="2:20">
      <c r="B44" s="1593"/>
      <c r="C44" s="1594"/>
      <c r="D44" s="1594"/>
      <c r="E44" s="1594"/>
      <c r="F44" s="1594"/>
      <c r="G44" s="1594"/>
      <c r="H44" s="1594"/>
      <c r="I44" s="1594"/>
      <c r="J44" s="1595"/>
      <c r="L44" s="1593"/>
      <c r="M44" s="1594"/>
      <c r="N44" s="1594"/>
      <c r="O44" s="1594"/>
      <c r="P44" s="1594"/>
      <c r="Q44" s="1594"/>
      <c r="R44" s="1594"/>
      <c r="S44" s="1594"/>
      <c r="T44" s="1595"/>
    </row>
    <row r="45" spans="2:20">
      <c r="B45" s="1593"/>
      <c r="C45" s="1594"/>
      <c r="D45" s="1594"/>
      <c r="E45" s="1594"/>
      <c r="F45" s="1594"/>
      <c r="G45" s="1594"/>
      <c r="H45" s="1594"/>
      <c r="I45" s="1594"/>
      <c r="J45" s="1595"/>
      <c r="L45" s="1593"/>
      <c r="M45" s="1594"/>
      <c r="N45" s="1594"/>
      <c r="O45" s="1594"/>
      <c r="P45" s="1594"/>
      <c r="Q45" s="1594"/>
      <c r="R45" s="1594"/>
      <c r="S45" s="1594"/>
      <c r="T45" s="1595"/>
    </row>
    <row r="46" spans="2:20">
      <c r="B46" s="1593"/>
      <c r="C46" s="1594"/>
      <c r="D46" s="1594"/>
      <c r="E46" s="1594"/>
      <c r="F46" s="1594"/>
      <c r="G46" s="1594"/>
      <c r="H46" s="1594"/>
      <c r="I46" s="1594"/>
      <c r="J46" s="1595"/>
      <c r="L46" s="1593"/>
      <c r="M46" s="1594"/>
      <c r="N46" s="1594"/>
      <c r="O46" s="1594"/>
      <c r="P46" s="1594"/>
      <c r="Q46" s="1594"/>
      <c r="R46" s="1594"/>
      <c r="S46" s="1594"/>
      <c r="T46" s="1595"/>
    </row>
    <row r="47" spans="2:20">
      <c r="B47" s="1593"/>
      <c r="C47" s="1594"/>
      <c r="D47" s="1594"/>
      <c r="E47" s="1594"/>
      <c r="F47" s="1594"/>
      <c r="G47" s="1594"/>
      <c r="H47" s="1594"/>
      <c r="I47" s="1594"/>
      <c r="J47" s="1595"/>
      <c r="L47" s="1593"/>
      <c r="M47" s="1594"/>
      <c r="N47" s="1594"/>
      <c r="O47" s="1594"/>
      <c r="P47" s="1594"/>
      <c r="Q47" s="1594"/>
      <c r="R47" s="1594"/>
      <c r="S47" s="1594"/>
      <c r="T47" s="1595"/>
    </row>
    <row r="48" spans="2:20">
      <c r="B48" s="1593"/>
      <c r="C48" s="1594"/>
      <c r="D48" s="1594"/>
      <c r="E48" s="1594"/>
      <c r="F48" s="1594"/>
      <c r="G48" s="1594"/>
      <c r="H48" s="1594"/>
      <c r="I48" s="1594"/>
      <c r="J48" s="1595"/>
      <c r="L48" s="1593"/>
      <c r="M48" s="1594"/>
      <c r="N48" s="1594"/>
      <c r="O48" s="1594"/>
      <c r="P48" s="1594"/>
      <c r="Q48" s="1594"/>
      <c r="R48" s="1594"/>
      <c r="S48" s="1594"/>
      <c r="T48" s="1595"/>
    </row>
    <row r="49" spans="2:20">
      <c r="B49" s="1593"/>
      <c r="C49" s="1594"/>
      <c r="D49" s="1594"/>
      <c r="E49" s="1594"/>
      <c r="F49" s="1594"/>
      <c r="G49" s="1594"/>
      <c r="H49" s="1594"/>
      <c r="I49" s="1594"/>
      <c r="J49" s="1595"/>
      <c r="L49" s="1593"/>
      <c r="M49" s="1594"/>
      <c r="N49" s="1594"/>
      <c r="O49" s="1594"/>
      <c r="P49" s="1594"/>
      <c r="Q49" s="1594"/>
      <c r="R49" s="1594"/>
      <c r="S49" s="1594"/>
      <c r="T49" s="1595"/>
    </row>
    <row r="50" spans="2:20">
      <c r="B50" s="1593"/>
      <c r="C50" s="1594"/>
      <c r="D50" s="1594"/>
      <c r="E50" s="1594"/>
      <c r="F50" s="1594"/>
      <c r="G50" s="1594"/>
      <c r="H50" s="1594"/>
      <c r="I50" s="1594"/>
      <c r="J50" s="1595"/>
      <c r="L50" s="1593"/>
      <c r="M50" s="1594"/>
      <c r="N50" s="1594"/>
      <c r="O50" s="1594"/>
      <c r="P50" s="1594"/>
      <c r="Q50" s="1594"/>
      <c r="R50" s="1594"/>
      <c r="S50" s="1594"/>
      <c r="T50" s="1595"/>
    </row>
    <row r="51" spans="2:20">
      <c r="B51" s="1593"/>
      <c r="C51" s="1594"/>
      <c r="D51" s="1594"/>
      <c r="E51" s="1594"/>
      <c r="F51" s="1594"/>
      <c r="G51" s="1594"/>
      <c r="H51" s="1594"/>
      <c r="I51" s="1594"/>
      <c r="J51" s="1595"/>
      <c r="L51" s="1593"/>
      <c r="M51" s="1594"/>
      <c r="N51" s="1594"/>
      <c r="O51" s="1594"/>
      <c r="P51" s="1594"/>
      <c r="Q51" s="1594"/>
      <c r="R51" s="1594"/>
      <c r="S51" s="1594"/>
      <c r="T51" s="1595"/>
    </row>
    <row r="52" spans="2:20">
      <c r="B52" s="1593"/>
      <c r="C52" s="1594"/>
      <c r="D52" s="1594"/>
      <c r="E52" s="1594"/>
      <c r="F52" s="1594"/>
      <c r="G52" s="1594"/>
      <c r="H52" s="1594"/>
      <c r="I52" s="1594"/>
      <c r="J52" s="1595"/>
      <c r="L52" s="1593"/>
      <c r="M52" s="1594"/>
      <c r="N52" s="1594"/>
      <c r="O52" s="1594"/>
      <c r="P52" s="1594"/>
      <c r="Q52" s="1594"/>
      <c r="R52" s="1594"/>
      <c r="S52" s="1594"/>
      <c r="T52" s="1595"/>
    </row>
    <row r="53" spans="2:20">
      <c r="B53" s="1593"/>
      <c r="C53" s="1594"/>
      <c r="D53" s="1594"/>
      <c r="E53" s="1594"/>
      <c r="F53" s="1594"/>
      <c r="G53" s="1594"/>
      <c r="H53" s="1594"/>
      <c r="I53" s="1594"/>
      <c r="J53" s="1595"/>
      <c r="L53" s="1593"/>
      <c r="M53" s="1594"/>
      <c r="N53" s="1594"/>
      <c r="O53" s="1594"/>
      <c r="P53" s="1594"/>
      <c r="Q53" s="1594"/>
      <c r="R53" s="1594"/>
      <c r="S53" s="1594"/>
      <c r="T53" s="1595"/>
    </row>
    <row r="54" spans="2:20">
      <c r="B54" s="1593"/>
      <c r="C54" s="1594"/>
      <c r="D54" s="1594"/>
      <c r="E54" s="1594"/>
      <c r="F54" s="1594"/>
      <c r="G54" s="1594"/>
      <c r="H54" s="1594"/>
      <c r="I54" s="1594"/>
      <c r="J54" s="1595"/>
      <c r="L54" s="1593"/>
      <c r="M54" s="1594"/>
      <c r="N54" s="1594"/>
      <c r="O54" s="1594"/>
      <c r="P54" s="1594"/>
      <c r="Q54" s="1594"/>
      <c r="R54" s="1594"/>
      <c r="S54" s="1594"/>
      <c r="T54" s="1595"/>
    </row>
    <row r="55" spans="2:20">
      <c r="B55" s="1593"/>
      <c r="C55" s="1594"/>
      <c r="D55" s="1594"/>
      <c r="E55" s="1594"/>
      <c r="F55" s="1594"/>
      <c r="G55" s="1594"/>
      <c r="H55" s="1594"/>
      <c r="I55" s="1594"/>
      <c r="J55" s="1595"/>
      <c r="L55" s="1593"/>
      <c r="M55" s="1594"/>
      <c r="N55" s="1594"/>
      <c r="O55" s="1594"/>
      <c r="P55" s="1594"/>
      <c r="Q55" s="1594"/>
      <c r="R55" s="1594"/>
      <c r="S55" s="1594"/>
      <c r="T55" s="1595"/>
    </row>
    <row r="56" spans="2:20">
      <c r="B56" s="1593"/>
      <c r="C56" s="1594"/>
      <c r="D56" s="1594"/>
      <c r="E56" s="1594"/>
      <c r="F56" s="1594"/>
      <c r="G56" s="1594"/>
      <c r="H56" s="1594"/>
      <c r="I56" s="1594"/>
      <c r="J56" s="1595"/>
      <c r="L56" s="1593"/>
      <c r="M56" s="1594"/>
      <c r="N56" s="1594"/>
      <c r="O56" s="1594"/>
      <c r="P56" s="1594"/>
      <c r="Q56" s="1594"/>
      <c r="R56" s="1594"/>
      <c r="S56" s="1594"/>
      <c r="T56" s="1595"/>
    </row>
    <row r="57" spans="2:20">
      <c r="B57" s="1593"/>
      <c r="C57" s="1594"/>
      <c r="D57" s="1594"/>
      <c r="E57" s="1594"/>
      <c r="F57" s="1594"/>
      <c r="G57" s="1594"/>
      <c r="H57" s="1594"/>
      <c r="I57" s="1594"/>
      <c r="J57" s="1595"/>
      <c r="L57" s="1593"/>
      <c r="M57" s="1594"/>
      <c r="N57" s="1594"/>
      <c r="O57" s="1594"/>
      <c r="P57" s="1594"/>
      <c r="Q57" s="1594"/>
      <c r="R57" s="1594"/>
      <c r="S57" s="1594"/>
      <c r="T57" s="1595"/>
    </row>
    <row r="58" spans="2:20" ht="15" thickBot="1">
      <c r="B58" s="1596"/>
      <c r="C58" s="1597"/>
      <c r="D58" s="1597"/>
      <c r="E58" s="1597"/>
      <c r="F58" s="1597"/>
      <c r="G58" s="1597"/>
      <c r="H58" s="1597"/>
      <c r="I58" s="1597"/>
      <c r="J58" s="1598"/>
      <c r="L58" s="1596"/>
      <c r="M58" s="1597"/>
      <c r="N58" s="1597"/>
      <c r="O58" s="1597"/>
      <c r="P58" s="1597"/>
      <c r="Q58" s="1597"/>
      <c r="R58" s="1597"/>
      <c r="S58" s="1597"/>
      <c r="T58" s="1598"/>
    </row>
    <row r="59" spans="2:20" ht="17.25" customHeight="1"/>
    <row r="60" spans="2:20" ht="31.5" customHeight="1" thickBot="1">
      <c r="B60" s="1588" t="s">
        <v>1343</v>
      </c>
      <c r="C60" s="1589"/>
      <c r="D60" s="1589"/>
      <c r="E60" s="1589"/>
      <c r="F60" s="1589"/>
      <c r="G60" s="1589"/>
      <c r="H60" s="1589"/>
      <c r="I60" s="1589"/>
      <c r="J60" s="1589"/>
      <c r="L60" s="1588" t="s">
        <v>1344</v>
      </c>
      <c r="M60" s="1589"/>
      <c r="N60" s="1589"/>
      <c r="O60" s="1589"/>
      <c r="P60" s="1589"/>
      <c r="Q60" s="1589"/>
      <c r="R60" s="1589"/>
      <c r="S60" s="1589"/>
      <c r="T60" s="1589"/>
    </row>
    <row r="61" spans="2:20">
      <c r="B61" s="1590"/>
      <c r="C61" s="1591"/>
      <c r="D61" s="1591"/>
      <c r="E61" s="1591"/>
      <c r="F61" s="1591"/>
      <c r="G61" s="1591"/>
      <c r="H61" s="1591"/>
      <c r="I61" s="1591"/>
      <c r="J61" s="1592"/>
      <c r="L61" s="1590"/>
      <c r="M61" s="1591"/>
      <c r="N61" s="1591"/>
      <c r="O61" s="1591"/>
      <c r="P61" s="1591"/>
      <c r="Q61" s="1591"/>
      <c r="R61" s="1591"/>
      <c r="S61" s="1591"/>
      <c r="T61" s="1592"/>
    </row>
    <row r="62" spans="2:20">
      <c r="B62" s="1593"/>
      <c r="C62" s="1594"/>
      <c r="D62" s="1594"/>
      <c r="E62" s="1594"/>
      <c r="F62" s="1594"/>
      <c r="G62" s="1594"/>
      <c r="H62" s="1594"/>
      <c r="I62" s="1594"/>
      <c r="J62" s="1595"/>
      <c r="L62" s="1593"/>
      <c r="M62" s="1594"/>
      <c r="N62" s="1594"/>
      <c r="O62" s="1594"/>
      <c r="P62" s="1594"/>
      <c r="Q62" s="1594"/>
      <c r="R62" s="1594"/>
      <c r="S62" s="1594"/>
      <c r="T62" s="1595"/>
    </row>
    <row r="63" spans="2:20">
      <c r="B63" s="1593"/>
      <c r="C63" s="1594"/>
      <c r="D63" s="1594"/>
      <c r="E63" s="1594"/>
      <c r="F63" s="1594"/>
      <c r="G63" s="1594"/>
      <c r="H63" s="1594"/>
      <c r="I63" s="1594"/>
      <c r="J63" s="1595"/>
      <c r="L63" s="1593"/>
      <c r="M63" s="1594"/>
      <c r="N63" s="1594"/>
      <c r="O63" s="1594"/>
      <c r="P63" s="1594"/>
      <c r="Q63" s="1594"/>
      <c r="R63" s="1594"/>
      <c r="S63" s="1594"/>
      <c r="T63" s="1595"/>
    </row>
    <row r="64" spans="2:20">
      <c r="B64" s="1593"/>
      <c r="C64" s="1594"/>
      <c r="D64" s="1594"/>
      <c r="E64" s="1594"/>
      <c r="F64" s="1594"/>
      <c r="G64" s="1594"/>
      <c r="H64" s="1594"/>
      <c r="I64" s="1594"/>
      <c r="J64" s="1595"/>
      <c r="L64" s="1593"/>
      <c r="M64" s="1594"/>
      <c r="N64" s="1594"/>
      <c r="O64" s="1594"/>
      <c r="P64" s="1594"/>
      <c r="Q64" s="1594"/>
      <c r="R64" s="1594"/>
      <c r="S64" s="1594"/>
      <c r="T64" s="1595"/>
    </row>
    <row r="65" spans="2:20">
      <c r="B65" s="1593"/>
      <c r="C65" s="1594"/>
      <c r="D65" s="1594"/>
      <c r="E65" s="1594"/>
      <c r="F65" s="1594"/>
      <c r="G65" s="1594"/>
      <c r="H65" s="1594"/>
      <c r="I65" s="1594"/>
      <c r="J65" s="1595"/>
      <c r="L65" s="1593"/>
      <c r="M65" s="1594"/>
      <c r="N65" s="1594"/>
      <c r="O65" s="1594"/>
      <c r="P65" s="1594"/>
      <c r="Q65" s="1594"/>
      <c r="R65" s="1594"/>
      <c r="S65" s="1594"/>
      <c r="T65" s="1595"/>
    </row>
    <row r="66" spans="2:20">
      <c r="B66" s="1593"/>
      <c r="C66" s="1594"/>
      <c r="D66" s="1594"/>
      <c r="E66" s="1594"/>
      <c r="F66" s="1594"/>
      <c r="G66" s="1594"/>
      <c r="H66" s="1594"/>
      <c r="I66" s="1594"/>
      <c r="J66" s="1595"/>
      <c r="L66" s="1593"/>
      <c r="M66" s="1594"/>
      <c r="N66" s="1594"/>
      <c r="O66" s="1594"/>
      <c r="P66" s="1594"/>
      <c r="Q66" s="1594"/>
      <c r="R66" s="1594"/>
      <c r="S66" s="1594"/>
      <c r="T66" s="1595"/>
    </row>
    <row r="67" spans="2:20">
      <c r="B67" s="1593"/>
      <c r="C67" s="1594"/>
      <c r="D67" s="1594"/>
      <c r="E67" s="1594"/>
      <c r="F67" s="1594"/>
      <c r="G67" s="1594"/>
      <c r="H67" s="1594"/>
      <c r="I67" s="1594"/>
      <c r="J67" s="1595"/>
      <c r="L67" s="1593"/>
      <c r="M67" s="1594"/>
      <c r="N67" s="1594"/>
      <c r="O67" s="1594"/>
      <c r="P67" s="1594"/>
      <c r="Q67" s="1594"/>
      <c r="R67" s="1594"/>
      <c r="S67" s="1594"/>
      <c r="T67" s="1595"/>
    </row>
    <row r="68" spans="2:20">
      <c r="B68" s="1593"/>
      <c r="C68" s="1594"/>
      <c r="D68" s="1594"/>
      <c r="E68" s="1594"/>
      <c r="F68" s="1594"/>
      <c r="G68" s="1594"/>
      <c r="H68" s="1594"/>
      <c r="I68" s="1594"/>
      <c r="J68" s="1595"/>
      <c r="L68" s="1593"/>
      <c r="M68" s="1594"/>
      <c r="N68" s="1594"/>
      <c r="O68" s="1594"/>
      <c r="P68" s="1594"/>
      <c r="Q68" s="1594"/>
      <c r="R68" s="1594"/>
      <c r="S68" s="1594"/>
      <c r="T68" s="1595"/>
    </row>
    <row r="69" spans="2:20">
      <c r="B69" s="1593"/>
      <c r="C69" s="1594"/>
      <c r="D69" s="1594"/>
      <c r="E69" s="1594"/>
      <c r="F69" s="1594"/>
      <c r="G69" s="1594"/>
      <c r="H69" s="1594"/>
      <c r="I69" s="1594"/>
      <c r="J69" s="1595"/>
      <c r="L69" s="1593"/>
      <c r="M69" s="1594"/>
      <c r="N69" s="1594"/>
      <c r="O69" s="1594"/>
      <c r="P69" s="1594"/>
      <c r="Q69" s="1594"/>
      <c r="R69" s="1594"/>
      <c r="S69" s="1594"/>
      <c r="T69" s="1595"/>
    </row>
    <row r="70" spans="2:20">
      <c r="B70" s="1593"/>
      <c r="C70" s="1594"/>
      <c r="D70" s="1594"/>
      <c r="E70" s="1594"/>
      <c r="F70" s="1594"/>
      <c r="G70" s="1594"/>
      <c r="H70" s="1594"/>
      <c r="I70" s="1594"/>
      <c r="J70" s="1595"/>
      <c r="L70" s="1593"/>
      <c r="M70" s="1594"/>
      <c r="N70" s="1594"/>
      <c r="O70" s="1594"/>
      <c r="P70" s="1594"/>
      <c r="Q70" s="1594"/>
      <c r="R70" s="1594"/>
      <c r="S70" s="1594"/>
      <c r="T70" s="1595"/>
    </row>
    <row r="71" spans="2:20">
      <c r="B71" s="1593"/>
      <c r="C71" s="1594"/>
      <c r="D71" s="1594"/>
      <c r="E71" s="1594"/>
      <c r="F71" s="1594"/>
      <c r="G71" s="1594"/>
      <c r="H71" s="1594"/>
      <c r="I71" s="1594"/>
      <c r="J71" s="1595"/>
      <c r="L71" s="1593"/>
      <c r="M71" s="1594"/>
      <c r="N71" s="1594"/>
      <c r="O71" s="1594"/>
      <c r="P71" s="1594"/>
      <c r="Q71" s="1594"/>
      <c r="R71" s="1594"/>
      <c r="S71" s="1594"/>
      <c r="T71" s="1595"/>
    </row>
    <row r="72" spans="2:20">
      <c r="B72" s="1593"/>
      <c r="C72" s="1594"/>
      <c r="D72" s="1594"/>
      <c r="E72" s="1594"/>
      <c r="F72" s="1594"/>
      <c r="G72" s="1594"/>
      <c r="H72" s="1594"/>
      <c r="I72" s="1594"/>
      <c r="J72" s="1595"/>
      <c r="L72" s="1593"/>
      <c r="M72" s="1594"/>
      <c r="N72" s="1594"/>
      <c r="O72" s="1594"/>
      <c r="P72" s="1594"/>
      <c r="Q72" s="1594"/>
      <c r="R72" s="1594"/>
      <c r="S72" s="1594"/>
      <c r="T72" s="1595"/>
    </row>
    <row r="73" spans="2:20">
      <c r="B73" s="1593"/>
      <c r="C73" s="1594"/>
      <c r="D73" s="1594"/>
      <c r="E73" s="1594"/>
      <c r="F73" s="1594"/>
      <c r="G73" s="1594"/>
      <c r="H73" s="1594"/>
      <c r="I73" s="1594"/>
      <c r="J73" s="1595"/>
      <c r="L73" s="1593"/>
      <c r="M73" s="1594"/>
      <c r="N73" s="1594"/>
      <c r="O73" s="1594"/>
      <c r="P73" s="1594"/>
      <c r="Q73" s="1594"/>
      <c r="R73" s="1594"/>
      <c r="S73" s="1594"/>
      <c r="T73" s="1595"/>
    </row>
    <row r="74" spans="2:20">
      <c r="B74" s="1593"/>
      <c r="C74" s="1594"/>
      <c r="D74" s="1594"/>
      <c r="E74" s="1594"/>
      <c r="F74" s="1594"/>
      <c r="G74" s="1594"/>
      <c r="H74" s="1594"/>
      <c r="I74" s="1594"/>
      <c r="J74" s="1595"/>
      <c r="L74" s="1593"/>
      <c r="M74" s="1594"/>
      <c r="N74" s="1594"/>
      <c r="O74" s="1594"/>
      <c r="P74" s="1594"/>
      <c r="Q74" s="1594"/>
      <c r="R74" s="1594"/>
      <c r="S74" s="1594"/>
      <c r="T74" s="1595"/>
    </row>
    <row r="75" spans="2:20">
      <c r="B75" s="1593"/>
      <c r="C75" s="1594"/>
      <c r="D75" s="1594"/>
      <c r="E75" s="1594"/>
      <c r="F75" s="1594"/>
      <c r="G75" s="1594"/>
      <c r="H75" s="1594"/>
      <c r="I75" s="1594"/>
      <c r="J75" s="1595"/>
      <c r="L75" s="1593"/>
      <c r="M75" s="1594"/>
      <c r="N75" s="1594"/>
      <c r="O75" s="1594"/>
      <c r="P75" s="1594"/>
      <c r="Q75" s="1594"/>
      <c r="R75" s="1594"/>
      <c r="S75" s="1594"/>
      <c r="T75" s="1595"/>
    </row>
    <row r="76" spans="2:20">
      <c r="B76" s="1593"/>
      <c r="C76" s="1594"/>
      <c r="D76" s="1594"/>
      <c r="E76" s="1594"/>
      <c r="F76" s="1594"/>
      <c r="G76" s="1594"/>
      <c r="H76" s="1594"/>
      <c r="I76" s="1594"/>
      <c r="J76" s="1595"/>
      <c r="L76" s="1593"/>
      <c r="M76" s="1594"/>
      <c r="N76" s="1594"/>
      <c r="O76" s="1594"/>
      <c r="P76" s="1594"/>
      <c r="Q76" s="1594"/>
      <c r="R76" s="1594"/>
      <c r="S76" s="1594"/>
      <c r="T76" s="1595"/>
    </row>
    <row r="77" spans="2:20" ht="15" thickBot="1">
      <c r="B77" s="1596"/>
      <c r="C77" s="1597"/>
      <c r="D77" s="1597"/>
      <c r="E77" s="1597"/>
      <c r="F77" s="1597"/>
      <c r="G77" s="1597"/>
      <c r="H77" s="1597"/>
      <c r="I77" s="1597"/>
      <c r="J77" s="1598"/>
      <c r="L77" s="1596"/>
      <c r="M77" s="1597"/>
      <c r="N77" s="1597"/>
      <c r="O77" s="1597"/>
      <c r="P77" s="1597"/>
      <c r="Q77" s="1597"/>
      <c r="R77" s="1597"/>
      <c r="S77" s="1597"/>
      <c r="T77" s="1598"/>
    </row>
  </sheetData>
  <mergeCells count="16">
    <mergeCell ref="B22:J38"/>
    <mergeCell ref="L22:T38"/>
    <mergeCell ref="B2:J2"/>
    <mergeCell ref="L2:T2"/>
    <mergeCell ref="B21:J21"/>
    <mergeCell ref="L21:T21"/>
    <mergeCell ref="B3:J19"/>
    <mergeCell ref="L3:T19"/>
    <mergeCell ref="B60:J60"/>
    <mergeCell ref="L60:T60"/>
    <mergeCell ref="B61:J77"/>
    <mergeCell ref="L61:T77"/>
    <mergeCell ref="B41:J41"/>
    <mergeCell ref="L41:T41"/>
    <mergeCell ref="B42:J58"/>
    <mergeCell ref="L42:T58"/>
  </mergeCells>
  <pageMargins left="0.7" right="0.7" top="0.75" bottom="0.75" header="0.3" footer="0.3"/>
  <pageSetup orientation="portrait" r:id="rId1"/>
  <headerFooter>
    <oddFooter>&amp;L_x000D_&amp;1#&amp;"Aptos"&amp;10&amp;K000000 Data sensitivity - Public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59999389629810485"/>
  </sheetPr>
  <dimension ref="A1:J28"/>
  <sheetViews>
    <sheetView zoomScale="90" zoomScaleNormal="90" workbookViewId="0">
      <selection activeCell="E13" sqref="E13"/>
    </sheetView>
  </sheetViews>
  <sheetFormatPr defaultRowHeight="14.4"/>
  <cols>
    <col min="1" max="1" width="12.6640625" bestFit="1" customWidth="1"/>
    <col min="2" max="2" width="45.88671875" style="48" customWidth="1"/>
    <col min="3" max="3" width="13.109375" customWidth="1"/>
    <col min="4" max="4" width="19.33203125" bestFit="1" customWidth="1"/>
    <col min="5" max="6" width="11.6640625" customWidth="1"/>
    <col min="7" max="7" width="14.33203125" bestFit="1" customWidth="1"/>
    <col min="8" max="8" width="13.109375" customWidth="1"/>
    <col min="10" max="10" width="21.33203125" bestFit="1" customWidth="1"/>
    <col min="12" max="12" width="9.44140625" bestFit="1" customWidth="1"/>
  </cols>
  <sheetData>
    <row r="1" spans="1:10" ht="30" customHeight="1">
      <c r="A1" s="663" t="s">
        <v>315</v>
      </c>
      <c r="B1" s="664" t="s">
        <v>314</v>
      </c>
      <c r="C1" s="664" t="s">
        <v>317</v>
      </c>
      <c r="D1" s="664" t="s">
        <v>316</v>
      </c>
      <c r="E1" s="664" t="s">
        <v>322</v>
      </c>
      <c r="F1" s="664" t="s">
        <v>320</v>
      </c>
      <c r="G1" s="664" t="s">
        <v>321</v>
      </c>
      <c r="H1" s="665" t="s">
        <v>31</v>
      </c>
    </row>
    <row r="2" spans="1:10" ht="28.8">
      <c r="A2" s="680" t="s">
        <v>817</v>
      </c>
      <c r="B2" s="681" t="s">
        <v>822</v>
      </c>
      <c r="C2" s="495">
        <v>116177.4</v>
      </c>
      <c r="D2" s="682" t="s">
        <v>535</v>
      </c>
      <c r="E2" s="683">
        <f>C2*1</f>
        <v>116177.4</v>
      </c>
      <c r="F2" s="683">
        <f>C2*1</f>
        <v>116177.4</v>
      </c>
      <c r="G2" s="683">
        <f t="shared" ref="G2:G10" si="0">C2-F2</f>
        <v>0</v>
      </c>
      <c r="H2" s="684">
        <f t="shared" ref="H2:H10" si="1">F2-E2</f>
        <v>0</v>
      </c>
      <c r="J2" s="529"/>
    </row>
    <row r="3" spans="1:10">
      <c r="A3" s="680" t="s">
        <v>818</v>
      </c>
      <c r="B3" s="681" t="s">
        <v>823</v>
      </c>
      <c r="C3" s="495">
        <v>123555</v>
      </c>
      <c r="D3" s="682" t="s">
        <v>535</v>
      </c>
      <c r="E3" s="683">
        <f>C3*1</f>
        <v>123555</v>
      </c>
      <c r="F3" s="683">
        <f>1*C3</f>
        <v>123555</v>
      </c>
      <c r="G3" s="683">
        <f t="shared" si="0"/>
        <v>0</v>
      </c>
      <c r="H3" s="684">
        <f t="shared" si="1"/>
        <v>0</v>
      </c>
      <c r="J3" s="529"/>
    </row>
    <row r="4" spans="1:10">
      <c r="A4" s="680" t="s">
        <v>819</v>
      </c>
      <c r="B4" s="681" t="s">
        <v>824</v>
      </c>
      <c r="C4" s="495">
        <v>80919.7</v>
      </c>
      <c r="D4" s="682" t="s">
        <v>535</v>
      </c>
      <c r="E4" s="683">
        <f>1*C4</f>
        <v>80919.7</v>
      </c>
      <c r="F4" s="683">
        <f>1*C4</f>
        <v>80919.7</v>
      </c>
      <c r="G4" s="683">
        <f t="shared" si="0"/>
        <v>0</v>
      </c>
      <c r="H4" s="684">
        <f t="shared" si="1"/>
        <v>0</v>
      </c>
      <c r="J4" s="529"/>
    </row>
    <row r="5" spans="1:10">
      <c r="A5" s="680" t="s">
        <v>820</v>
      </c>
      <c r="B5" s="681" t="s">
        <v>825</v>
      </c>
      <c r="C5" s="495">
        <v>94645</v>
      </c>
      <c r="D5" s="682" t="s">
        <v>535</v>
      </c>
      <c r="E5" s="683">
        <f>1*C5</f>
        <v>94645</v>
      </c>
      <c r="F5" s="683">
        <f>0.998*C5</f>
        <v>94455.71</v>
      </c>
      <c r="G5" s="683">
        <f t="shared" si="0"/>
        <v>189.2899999999936</v>
      </c>
      <c r="H5" s="684">
        <f t="shared" si="1"/>
        <v>-189.2899999999936</v>
      </c>
      <c r="J5" s="529"/>
    </row>
    <row r="6" spans="1:10">
      <c r="A6" s="680" t="s">
        <v>821</v>
      </c>
      <c r="B6" s="681" t="s">
        <v>826</v>
      </c>
      <c r="C6" s="495">
        <v>34693.649999999994</v>
      </c>
      <c r="D6" s="682" t="s">
        <v>535</v>
      </c>
      <c r="E6" s="683">
        <f>1*C6</f>
        <v>34693.649999999994</v>
      </c>
      <c r="F6" s="683">
        <f>1*C6</f>
        <v>34693.649999999994</v>
      </c>
      <c r="G6" s="683">
        <f t="shared" si="0"/>
        <v>0</v>
      </c>
      <c r="H6" s="684">
        <f t="shared" si="1"/>
        <v>0</v>
      </c>
      <c r="J6" s="529"/>
    </row>
    <row r="7" spans="1:10">
      <c r="A7" s="680" t="s">
        <v>827</v>
      </c>
      <c r="B7" s="681" t="s">
        <v>828</v>
      </c>
      <c r="C7" s="495">
        <v>23129.1</v>
      </c>
      <c r="D7" s="682" t="s">
        <v>535</v>
      </c>
      <c r="E7" s="683">
        <f>1*C7</f>
        <v>23129.1</v>
      </c>
      <c r="F7" s="683">
        <f>1*C7</f>
        <v>23129.1</v>
      </c>
      <c r="G7" s="683">
        <f>C7-F7</f>
        <v>0</v>
      </c>
      <c r="H7" s="684">
        <f t="shared" si="1"/>
        <v>0</v>
      </c>
      <c r="J7" s="529"/>
    </row>
    <row r="8" spans="1:10" ht="28.8">
      <c r="A8" s="680" t="s">
        <v>829</v>
      </c>
      <c r="B8" s="681" t="s">
        <v>830</v>
      </c>
      <c r="C8" s="495">
        <v>8290</v>
      </c>
      <c r="D8" s="682" t="s">
        <v>535</v>
      </c>
      <c r="E8" s="683">
        <f>1*C8</f>
        <v>8290</v>
      </c>
      <c r="F8" s="697">
        <f>C8*1</f>
        <v>8290</v>
      </c>
      <c r="G8" s="697">
        <f t="shared" si="0"/>
        <v>0</v>
      </c>
      <c r="H8" s="684">
        <f t="shared" si="1"/>
        <v>0</v>
      </c>
      <c r="J8" s="529"/>
    </row>
    <row r="9" spans="1:10" ht="43.2">
      <c r="A9" s="680" t="s">
        <v>831</v>
      </c>
      <c r="B9" s="681" t="s">
        <v>832</v>
      </c>
      <c r="C9" s="495">
        <v>5920</v>
      </c>
      <c r="D9" s="682" t="s">
        <v>535</v>
      </c>
      <c r="E9" s="683">
        <v>0</v>
      </c>
      <c r="F9" s="683">
        <v>2074</v>
      </c>
      <c r="G9" s="683">
        <f t="shared" si="0"/>
        <v>3846</v>
      </c>
      <c r="H9" s="684">
        <f t="shared" si="1"/>
        <v>2074</v>
      </c>
      <c r="J9" s="529"/>
    </row>
    <row r="10" spans="1:10">
      <c r="A10" s="680" t="s">
        <v>874</v>
      </c>
      <c r="B10" s="681" t="s">
        <v>747</v>
      </c>
      <c r="C10" s="495">
        <v>5650</v>
      </c>
      <c r="D10" s="682" t="s">
        <v>537</v>
      </c>
      <c r="E10" s="683">
        <f>1*C10</f>
        <v>5650</v>
      </c>
      <c r="F10" s="683">
        <v>5650</v>
      </c>
      <c r="G10" s="683">
        <f t="shared" si="0"/>
        <v>0</v>
      </c>
      <c r="H10" s="684">
        <f t="shared" si="1"/>
        <v>0</v>
      </c>
      <c r="J10" s="924">
        <f>F10/C10</f>
        <v>1</v>
      </c>
    </row>
    <row r="11" spans="1:10" ht="28.8">
      <c r="A11" s="680" t="s">
        <v>869</v>
      </c>
      <c r="B11" s="681" t="s">
        <v>1089</v>
      </c>
      <c r="C11" s="495">
        <f>4575+738.28+3182+3580</f>
        <v>12075.279999999999</v>
      </c>
      <c r="D11" s="682" t="s">
        <v>537</v>
      </c>
      <c r="E11" s="683">
        <f>0.552*C11</f>
        <v>6665.5545599999996</v>
      </c>
      <c r="F11" s="683">
        <v>12075</v>
      </c>
      <c r="G11" s="683">
        <f t="shared" ref="G11:G19" si="2">C11-F11</f>
        <v>0.27999999999883585</v>
      </c>
      <c r="H11" s="684">
        <f t="shared" ref="H11:H19" si="3">F11-E11</f>
        <v>5409.4454400000004</v>
      </c>
      <c r="J11" s="924">
        <f t="shared" ref="J11:J13" si="4">F11/C11</f>
        <v>0.99997681213189271</v>
      </c>
    </row>
    <row r="12" spans="1:10" ht="28.8">
      <c r="A12" s="680" t="s">
        <v>869</v>
      </c>
      <c r="B12" s="681" t="s">
        <v>1089</v>
      </c>
      <c r="C12" s="495">
        <v>8722</v>
      </c>
      <c r="D12" s="682" t="s">
        <v>537</v>
      </c>
      <c r="E12" s="683">
        <f>0.7*C12</f>
        <v>6105.4</v>
      </c>
      <c r="F12" s="683">
        <v>8633</v>
      </c>
      <c r="G12" s="683">
        <f t="shared" si="2"/>
        <v>89</v>
      </c>
      <c r="H12" s="684">
        <f t="shared" si="3"/>
        <v>2527.6000000000004</v>
      </c>
      <c r="J12" s="924">
        <f t="shared" si="4"/>
        <v>0.98979591836734693</v>
      </c>
    </row>
    <row r="13" spans="1:10">
      <c r="A13" s="680" t="s">
        <v>872</v>
      </c>
      <c r="B13" s="681" t="s">
        <v>1090</v>
      </c>
      <c r="C13" s="682">
        <v>6244</v>
      </c>
      <c r="D13" s="682" t="s">
        <v>537</v>
      </c>
      <c r="E13" s="683">
        <f>1*C13</f>
        <v>6244</v>
      </c>
      <c r="F13" s="683">
        <v>6244</v>
      </c>
      <c r="G13" s="683">
        <f t="shared" si="2"/>
        <v>0</v>
      </c>
      <c r="H13" s="684">
        <f t="shared" si="3"/>
        <v>0</v>
      </c>
      <c r="J13" s="924">
        <f t="shared" si="4"/>
        <v>1</v>
      </c>
    </row>
    <row r="14" spans="1:10">
      <c r="A14" s="680"/>
      <c r="B14" s="681"/>
      <c r="C14" s="682"/>
      <c r="D14" s="682"/>
      <c r="E14" s="683"/>
      <c r="F14" s="683"/>
      <c r="G14" s="683">
        <f t="shared" si="2"/>
        <v>0</v>
      </c>
      <c r="H14" s="684">
        <f t="shared" si="3"/>
        <v>0</v>
      </c>
      <c r="J14" s="924"/>
    </row>
    <row r="15" spans="1:10">
      <c r="A15" s="680"/>
      <c r="B15" s="681"/>
      <c r="C15" s="682"/>
      <c r="D15" s="682"/>
      <c r="E15" s="683"/>
      <c r="F15" s="683"/>
      <c r="G15" s="683">
        <f t="shared" si="2"/>
        <v>0</v>
      </c>
      <c r="H15" s="684">
        <f t="shared" si="3"/>
        <v>0</v>
      </c>
      <c r="J15" s="924"/>
    </row>
    <row r="16" spans="1:10">
      <c r="A16" s="680"/>
      <c r="B16" s="681"/>
      <c r="C16" s="495"/>
      <c r="D16" s="682"/>
      <c r="E16" s="683"/>
      <c r="F16" s="683"/>
      <c r="G16" s="683">
        <f t="shared" si="2"/>
        <v>0</v>
      </c>
      <c r="H16" s="684">
        <f t="shared" si="3"/>
        <v>0</v>
      </c>
      <c r="J16" s="529"/>
    </row>
    <row r="17" spans="1:10">
      <c r="A17" s="685"/>
      <c r="B17" s="686"/>
      <c r="C17" s="687"/>
      <c r="D17" s="687"/>
      <c r="E17" s="683"/>
      <c r="F17" s="683"/>
      <c r="G17" s="683">
        <f t="shared" si="2"/>
        <v>0</v>
      </c>
      <c r="H17" s="684">
        <f t="shared" si="3"/>
        <v>0</v>
      </c>
    </row>
    <row r="18" spans="1:10">
      <c r="A18" s="688"/>
      <c r="B18" s="689"/>
      <c r="C18" s="690"/>
      <c r="D18" s="690"/>
      <c r="E18" s="683"/>
      <c r="F18" s="683"/>
      <c r="G18" s="683">
        <f t="shared" si="2"/>
        <v>0</v>
      </c>
      <c r="H18" s="684">
        <f t="shared" si="3"/>
        <v>0</v>
      </c>
    </row>
    <row r="19" spans="1:10" ht="15" thickBot="1">
      <c r="A19" s="666"/>
      <c r="B19" s="667"/>
      <c r="C19" s="668"/>
      <c r="D19" s="669"/>
      <c r="E19" s="670"/>
      <c r="F19" s="670"/>
      <c r="G19" s="670">
        <f t="shared" si="2"/>
        <v>0</v>
      </c>
      <c r="H19" s="671">
        <f t="shared" si="3"/>
        <v>0</v>
      </c>
      <c r="J19" s="529"/>
    </row>
    <row r="21" spans="1:10">
      <c r="A21" s="5"/>
      <c r="B21" s="477"/>
      <c r="C21" s="630"/>
      <c r="D21" s="5"/>
    </row>
    <row r="22" spans="1:10">
      <c r="A22" s="638"/>
      <c r="B22" s="477"/>
      <c r="C22" s="630"/>
      <c r="D22" s="5"/>
    </row>
    <row r="23" spans="1:10">
      <c r="A23" s="5"/>
      <c r="B23" s="477"/>
      <c r="C23" s="630"/>
      <c r="D23" s="5"/>
    </row>
    <row r="24" spans="1:10">
      <c r="A24" s="635"/>
      <c r="B24" s="477"/>
      <c r="C24" s="5"/>
      <c r="D24" s="5"/>
    </row>
    <row r="25" spans="1:10">
      <c r="A25" s="636"/>
      <c r="B25" s="477"/>
      <c r="C25" s="5"/>
      <c r="D25" s="5"/>
    </row>
    <row r="26" spans="1:10">
      <c r="A26" s="636"/>
      <c r="B26" s="639"/>
      <c r="C26" s="637"/>
      <c r="D26" s="5"/>
    </row>
    <row r="27" spans="1:10">
      <c r="A27" s="5"/>
      <c r="B27" s="477"/>
      <c r="C27" s="5"/>
      <c r="D27" s="5"/>
    </row>
    <row r="28" spans="1:10">
      <c r="A28" s="5"/>
      <c r="B28" s="477"/>
      <c r="C28" s="5"/>
      <c r="D28" s="5"/>
    </row>
  </sheetData>
  <pageMargins left="0.7" right="0.7" top="0.75" bottom="0.75" header="0.3" footer="0.3"/>
  <pageSetup paperSize="9" orientation="portrait" r:id="rId1"/>
  <headerFooter>
    <oddFooter>&amp;L_x000D_&amp;1#&amp;"Aptos"&amp;10&amp;K000000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1B63-3A98-4FA1-AA06-D8652166E552}">
  <sheetPr>
    <tabColor theme="9" tint="0.59999389629810485"/>
    <pageSetUpPr fitToPage="1"/>
  </sheetPr>
  <dimension ref="A1:DW148"/>
  <sheetViews>
    <sheetView topLeftCell="A7" zoomScale="115" zoomScaleNormal="115" workbookViewId="0">
      <selection activeCell="BC17" sqref="BC17"/>
    </sheetView>
  </sheetViews>
  <sheetFormatPr defaultColWidth="9.109375" defaultRowHeight="13.2"/>
  <cols>
    <col min="1" max="1" width="1.5546875" style="1007" customWidth="1"/>
    <col min="2" max="9" width="3.88671875" style="1007" customWidth="1"/>
    <col min="10" max="10" width="2.109375" style="1007" customWidth="1"/>
    <col min="11" max="15" width="4.44140625" style="1007" customWidth="1"/>
    <col min="16" max="16" width="2.44140625" style="1007" customWidth="1"/>
    <col min="17" max="25" width="3.88671875" style="1007" customWidth="1"/>
    <col min="26" max="28" width="4.44140625" style="1007" customWidth="1"/>
    <col min="29" max="29" width="4.5546875" style="1007" bestFit="1" customWidth="1"/>
    <col min="30" max="30" width="4.44140625" style="1007" customWidth="1"/>
    <col min="31" max="31" width="2.88671875" style="1008" customWidth="1"/>
    <col min="32" max="32" width="11.44140625" style="1008" hidden="1" customWidth="1"/>
    <col min="33" max="33" width="6.44140625" style="1008" hidden="1" customWidth="1"/>
    <col min="34" max="39" width="3.5546875" style="1008" hidden="1" customWidth="1"/>
    <col min="40" max="40" width="11.5546875" style="1007" hidden="1" customWidth="1"/>
    <col min="41" max="47" width="9.109375" style="1007" hidden="1" customWidth="1"/>
    <col min="48" max="51" width="11.44140625" style="1007" hidden="1" customWidth="1"/>
    <col min="52" max="52" width="4" style="1007" hidden="1" customWidth="1"/>
    <col min="53" max="53" width="0" style="1007" hidden="1" customWidth="1"/>
    <col min="54" max="67" width="9.109375" style="1007"/>
    <col min="68" max="68" width="0" style="1007" hidden="1" customWidth="1"/>
    <col min="69" max="16384" width="9.109375" style="1007"/>
  </cols>
  <sheetData>
    <row r="1" spans="2:53" ht="7.35" customHeight="1" thickBot="1"/>
    <row r="2" spans="2:53" ht="14.1" customHeight="1">
      <c r="B2" s="1705" t="s">
        <v>1193</v>
      </c>
      <c r="C2" s="1706"/>
      <c r="D2" s="1707"/>
      <c r="E2" s="1707"/>
      <c r="F2" s="1707"/>
      <c r="G2" s="1707"/>
      <c r="H2" s="1707"/>
      <c r="I2" s="1707"/>
      <c r="J2" s="1707"/>
      <c r="K2" s="1707"/>
      <c r="L2" s="1707"/>
      <c r="M2" s="1708"/>
      <c r="N2" s="1708"/>
      <c r="O2" s="1708"/>
      <c r="P2" s="1708"/>
      <c r="Q2" s="1708"/>
      <c r="R2" s="1708"/>
      <c r="S2" s="1708"/>
      <c r="T2" s="1708"/>
      <c r="U2" s="1708"/>
      <c r="V2" s="1708"/>
      <c r="W2" s="1708"/>
      <c r="X2" s="1708"/>
      <c r="Y2" s="1708"/>
      <c r="Z2" s="1708"/>
      <c r="AA2" s="1708"/>
      <c r="AB2" s="1708"/>
      <c r="AC2" s="1708"/>
      <c r="AD2" s="1709"/>
      <c r="AE2" s="1007"/>
      <c r="AF2" s="1007"/>
      <c r="AG2" s="1007"/>
      <c r="AH2" s="1007"/>
      <c r="AI2" s="1007"/>
      <c r="AJ2" s="1007"/>
      <c r="AK2" s="1007"/>
      <c r="AL2" s="1007"/>
      <c r="AM2" s="1007"/>
    </row>
    <row r="3" spans="2:53" ht="14.1" customHeight="1">
      <c r="B3" s="1710"/>
      <c r="C3" s="1711"/>
      <c r="D3" s="1711"/>
      <c r="E3" s="1711"/>
      <c r="F3" s="1711"/>
      <c r="G3" s="1711"/>
      <c r="H3" s="1711"/>
      <c r="I3" s="1711"/>
      <c r="J3" s="1711"/>
      <c r="K3" s="1711"/>
      <c r="L3" s="1711"/>
      <c r="M3" s="1712"/>
      <c r="N3" s="1712"/>
      <c r="O3" s="1712"/>
      <c r="P3" s="1712"/>
      <c r="Q3" s="1712"/>
      <c r="R3" s="1712"/>
      <c r="S3" s="1712"/>
      <c r="T3" s="1712"/>
      <c r="U3" s="1712"/>
      <c r="V3" s="1712"/>
      <c r="W3" s="1712"/>
      <c r="X3" s="1712"/>
      <c r="Y3" s="1712"/>
      <c r="Z3" s="1712"/>
      <c r="AA3" s="1712"/>
      <c r="AB3" s="1712"/>
      <c r="AC3" s="1712"/>
      <c r="AD3" s="1713"/>
      <c r="AE3" s="1007"/>
      <c r="AF3" s="1007"/>
      <c r="AG3" s="1007"/>
      <c r="AH3" s="1007"/>
      <c r="AI3" s="1007"/>
      <c r="AJ3" s="1007"/>
      <c r="AK3" s="1007"/>
      <c r="AL3" s="1007"/>
      <c r="AM3" s="1007"/>
    </row>
    <row r="4" spans="2:53" ht="14.4" customHeight="1" thickBot="1">
      <c r="B4" s="1714"/>
      <c r="C4" s="1715"/>
      <c r="D4" s="1715"/>
      <c r="E4" s="1715"/>
      <c r="F4" s="1715"/>
      <c r="G4" s="1715"/>
      <c r="H4" s="1715"/>
      <c r="I4" s="1715"/>
      <c r="J4" s="1715"/>
      <c r="K4" s="1715"/>
      <c r="L4" s="1715"/>
      <c r="M4" s="1716"/>
      <c r="N4" s="1716"/>
      <c r="O4" s="1716"/>
      <c r="P4" s="1716"/>
      <c r="Q4" s="1716"/>
      <c r="R4" s="1716"/>
      <c r="S4" s="1716"/>
      <c r="T4" s="1716"/>
      <c r="U4" s="1716"/>
      <c r="V4" s="1716"/>
      <c r="W4" s="1716"/>
      <c r="X4" s="1716"/>
      <c r="Y4" s="1716"/>
      <c r="Z4" s="1716"/>
      <c r="AA4" s="1716"/>
      <c r="AB4" s="1716"/>
      <c r="AC4" s="1716"/>
      <c r="AD4" s="1717"/>
      <c r="AE4" s="1007"/>
      <c r="AF4" s="1007"/>
      <c r="AG4" s="1007"/>
      <c r="AH4" s="1007"/>
      <c r="AI4" s="1007"/>
      <c r="AJ4" s="1007"/>
      <c r="AK4" s="1007"/>
      <c r="AL4" s="1007"/>
      <c r="AM4" s="1007"/>
    </row>
    <row r="5" spans="2:53" ht="5.0999999999999996" customHeight="1" thickBot="1">
      <c r="B5" s="1718"/>
      <c r="C5" s="1718"/>
      <c r="D5" s="1718"/>
      <c r="E5" s="1718"/>
      <c r="F5" s="1718"/>
      <c r="G5" s="1718"/>
      <c r="H5" s="1718"/>
      <c r="I5" s="1718"/>
      <c r="J5" s="1718"/>
      <c r="K5" s="1718"/>
      <c r="L5" s="1718"/>
      <c r="M5" s="1718"/>
      <c r="N5" s="1718"/>
      <c r="O5" s="1718"/>
      <c r="P5" s="1718"/>
      <c r="Q5" s="1718"/>
      <c r="R5" s="1718"/>
      <c r="S5" s="1718"/>
      <c r="T5" s="1718"/>
      <c r="U5" s="1718"/>
      <c r="V5" s="1718"/>
      <c r="W5" s="1718"/>
      <c r="X5" s="1718"/>
      <c r="Y5" s="1718"/>
      <c r="Z5" s="1718"/>
      <c r="AA5" s="1718"/>
      <c r="AB5" s="1718"/>
      <c r="AC5" s="1718"/>
      <c r="AD5" s="1718"/>
      <c r="AE5" s="1007"/>
      <c r="AF5" s="1007"/>
      <c r="AG5" s="1007"/>
      <c r="AH5" s="1007"/>
      <c r="AI5" s="1007"/>
      <c r="AJ5" s="1007"/>
      <c r="AK5" s="1007"/>
      <c r="AL5" s="1007"/>
      <c r="AM5" s="1007"/>
    </row>
    <row r="6" spans="2:53" ht="35.1" customHeight="1" thickBot="1">
      <c r="B6" s="1696" t="s">
        <v>1194</v>
      </c>
      <c r="C6" s="1697"/>
      <c r="D6" s="1698"/>
      <c r="E6" s="1719" t="s">
        <v>1195</v>
      </c>
      <c r="F6" s="1720"/>
      <c r="G6" s="1720"/>
      <c r="H6" s="1720"/>
      <c r="I6" s="1720"/>
      <c r="J6" s="1721"/>
      <c r="K6" s="1696" t="s">
        <v>1196</v>
      </c>
      <c r="L6" s="1697"/>
      <c r="M6" s="1697"/>
      <c r="N6" s="1698"/>
      <c r="O6" s="1722">
        <f>'General Information'!L2</f>
        <v>46.857142857142854</v>
      </c>
      <c r="P6" s="1723"/>
      <c r="Q6" s="1723"/>
      <c r="R6" s="1723"/>
      <c r="S6" s="1723"/>
      <c r="T6" s="1724"/>
      <c r="U6" s="1696" t="s">
        <v>1197</v>
      </c>
      <c r="V6" s="1697"/>
      <c r="W6" s="1698"/>
      <c r="X6" s="1699">
        <f>'General Information'!L1</f>
        <v>46308</v>
      </c>
      <c r="Y6" s="1700"/>
      <c r="Z6" s="1700"/>
      <c r="AA6" s="1700"/>
      <c r="AB6" s="1700"/>
      <c r="AC6" s="1700"/>
      <c r="AD6" s="1701"/>
    </row>
    <row r="7" spans="2:53" ht="5.0999999999999996" customHeight="1" thickBot="1">
      <c r="B7" s="1702"/>
      <c r="C7" s="1702"/>
      <c r="D7" s="1702"/>
      <c r="E7" s="1702"/>
      <c r="F7" s="1702"/>
      <c r="G7" s="1702"/>
      <c r="H7" s="1702"/>
      <c r="I7" s="1702"/>
      <c r="J7" s="1702"/>
      <c r="K7" s="1702"/>
      <c r="L7" s="1702"/>
      <c r="M7" s="1702"/>
      <c r="N7" s="1702"/>
      <c r="O7" s="1702"/>
      <c r="P7" s="1702"/>
      <c r="Q7" s="1702"/>
      <c r="R7" s="1702"/>
      <c r="S7" s="1702"/>
      <c r="T7" s="1702"/>
      <c r="U7" s="1702"/>
      <c r="V7" s="1702"/>
      <c r="W7" s="1702"/>
      <c r="X7" s="1702"/>
      <c r="Y7" s="1702"/>
      <c r="Z7" s="1702"/>
      <c r="AA7" s="1702"/>
      <c r="AB7" s="1702"/>
      <c r="AC7" s="1702"/>
      <c r="AD7" s="1702"/>
    </row>
    <row r="8" spans="2:53" ht="29.4" customHeight="1" thickBot="1">
      <c r="B8" s="1725" t="s">
        <v>1198</v>
      </c>
      <c r="C8" s="1726"/>
      <c r="D8" s="1727"/>
      <c r="E8" s="1731" t="s">
        <v>696</v>
      </c>
      <c r="F8" s="1732"/>
      <c r="G8" s="1732"/>
      <c r="H8" s="1732"/>
      <c r="I8" s="1732"/>
      <c r="J8" s="1732"/>
      <c r="K8" s="1732"/>
      <c r="L8" s="1732"/>
      <c r="M8" s="1732"/>
      <c r="N8" s="1733"/>
      <c r="O8" s="1696" t="s">
        <v>1199</v>
      </c>
      <c r="P8" s="1697"/>
      <c r="Q8" s="1697"/>
      <c r="R8" s="1697"/>
      <c r="S8" s="1697"/>
      <c r="T8" s="1698"/>
      <c r="U8" s="1737" t="s">
        <v>698</v>
      </c>
      <c r="V8" s="1738"/>
      <c r="W8" s="1738"/>
      <c r="X8" s="1738"/>
      <c r="Y8" s="1738"/>
      <c r="Z8" s="1738"/>
      <c r="AA8" s="1738"/>
      <c r="AB8" s="1738"/>
      <c r="AC8" s="1738"/>
      <c r="AD8" s="1739"/>
    </row>
    <row r="9" spans="2:53" ht="29.4" customHeight="1" thickBot="1">
      <c r="B9" s="1728"/>
      <c r="C9" s="1729"/>
      <c r="D9" s="1730"/>
      <c r="E9" s="1734"/>
      <c r="F9" s="1735"/>
      <c r="G9" s="1735"/>
      <c r="H9" s="1735"/>
      <c r="I9" s="1735"/>
      <c r="J9" s="1735"/>
      <c r="K9" s="1735"/>
      <c r="L9" s="1735"/>
      <c r="M9" s="1735"/>
      <c r="N9" s="1736"/>
      <c r="O9" s="1740" t="s">
        <v>1200</v>
      </c>
      <c r="P9" s="1741"/>
      <c r="Q9" s="1741"/>
      <c r="R9" s="1741"/>
      <c r="S9" s="1741"/>
      <c r="T9" s="1742"/>
      <c r="U9" s="1743" t="s">
        <v>1201</v>
      </c>
      <c r="V9" s="1744"/>
      <c r="W9" s="1744"/>
      <c r="X9" s="1744"/>
      <c r="Y9" s="1744"/>
      <c r="Z9" s="1744"/>
      <c r="AA9" s="1744"/>
      <c r="AB9" s="1744"/>
      <c r="AC9" s="1744"/>
      <c r="AD9" s="1745"/>
    </row>
    <row r="10" spans="2:53" ht="5.0999999999999996" customHeight="1" thickBot="1">
      <c r="B10" s="1657"/>
      <c r="C10" s="1657"/>
      <c r="D10" s="1746"/>
      <c r="E10" s="1746"/>
      <c r="F10" s="1746"/>
      <c r="G10" s="1746"/>
      <c r="H10" s="1746"/>
      <c r="I10" s="1746"/>
      <c r="J10" s="1746"/>
      <c r="K10" s="1746"/>
      <c r="L10" s="1746"/>
      <c r="M10" s="1746"/>
      <c r="N10" s="1746"/>
      <c r="O10" s="1746"/>
      <c r="P10" s="1746"/>
      <c r="Q10" s="1746"/>
      <c r="R10" s="1746"/>
      <c r="S10" s="1746"/>
      <c r="T10" s="1746"/>
      <c r="U10" s="1746"/>
      <c r="V10" s="1746"/>
      <c r="W10" s="1746"/>
      <c r="X10" s="1746"/>
      <c r="Y10" s="1746"/>
      <c r="Z10" s="1657"/>
      <c r="AA10" s="1657"/>
      <c r="AB10" s="1657"/>
      <c r="AC10" s="1657"/>
      <c r="AD10" s="1657"/>
    </row>
    <row r="11" spans="2:53" ht="20.100000000000001" customHeight="1">
      <c r="B11" s="1747">
        <v>4</v>
      </c>
      <c r="C11" s="1748"/>
      <c r="D11" s="1749" t="s">
        <v>1202</v>
      </c>
      <c r="E11" s="1750"/>
      <c r="F11" s="1751"/>
      <c r="G11" s="1752" t="s">
        <v>1203</v>
      </c>
      <c r="H11" s="1753"/>
      <c r="I11" s="1753"/>
      <c r="J11" s="1753"/>
      <c r="K11" s="1753"/>
      <c r="L11" s="1753"/>
      <c r="M11" s="1753"/>
      <c r="N11" s="1753"/>
      <c r="O11" s="1753"/>
      <c r="P11" s="1753"/>
      <c r="Q11" s="1753"/>
      <c r="R11" s="1753"/>
      <c r="S11" s="1753"/>
      <c r="T11" s="1753"/>
      <c r="U11" s="1753"/>
      <c r="V11" s="1753"/>
      <c r="W11" s="1753"/>
      <c r="X11" s="1753"/>
      <c r="Y11" s="1754"/>
      <c r="Z11" s="1661" t="s">
        <v>1204</v>
      </c>
      <c r="AA11" s="1662"/>
      <c r="AB11" s="1663" t="s">
        <v>1205</v>
      </c>
      <c r="AC11" s="1666">
        <f>Q50</f>
        <v>0.85206896551724121</v>
      </c>
      <c r="AD11" s="1667"/>
      <c r="AE11" s="1007"/>
      <c r="AF11" s="1007"/>
      <c r="AG11" s="1007"/>
      <c r="AH11" s="1007"/>
      <c r="AI11" s="1007"/>
      <c r="AJ11" s="1007"/>
      <c r="AK11" s="1007"/>
      <c r="AL11" s="1007"/>
      <c r="AN11" s="1009">
        <f>SUM(Z11:Z14)</f>
        <v>0</v>
      </c>
      <c r="AO11" s="1007">
        <v>100</v>
      </c>
      <c r="AP11" s="1007">
        <v>0.2288329519450801</v>
      </c>
    </row>
    <row r="12" spans="2:53" ht="20.100000000000001" customHeight="1">
      <c r="B12" s="1672">
        <v>3</v>
      </c>
      <c r="C12" s="1673"/>
      <c r="D12" s="1674" t="s">
        <v>1206</v>
      </c>
      <c r="E12" s="1675"/>
      <c r="F12" s="1676"/>
      <c r="G12" s="1677" t="s">
        <v>1207</v>
      </c>
      <c r="H12" s="1678"/>
      <c r="I12" s="1678"/>
      <c r="J12" s="1678"/>
      <c r="K12" s="1678"/>
      <c r="L12" s="1678"/>
      <c r="M12" s="1678"/>
      <c r="N12" s="1678"/>
      <c r="O12" s="1678"/>
      <c r="P12" s="1678"/>
      <c r="Q12" s="1678"/>
      <c r="R12" s="1678"/>
      <c r="S12" s="1678"/>
      <c r="T12" s="1678"/>
      <c r="U12" s="1678"/>
      <c r="V12" s="1678"/>
      <c r="W12" s="1678"/>
      <c r="X12" s="1678"/>
      <c r="Y12" s="1679"/>
      <c r="Z12" s="1703" t="s">
        <v>1208</v>
      </c>
      <c r="AA12" s="1704"/>
      <c r="AB12" s="1664"/>
      <c r="AC12" s="1668"/>
      <c r="AD12" s="1669"/>
      <c r="AE12" s="1007"/>
      <c r="AF12" s="1007"/>
      <c r="AG12" s="1007"/>
      <c r="AH12" s="1007"/>
      <c r="AI12" s="1007"/>
      <c r="AJ12" s="1007"/>
      <c r="AK12" s="1007"/>
      <c r="AL12" s="1007"/>
      <c r="AN12" s="1010">
        <f>SUM(Y11:Y15)</f>
        <v>0</v>
      </c>
      <c r="AO12" s="1007">
        <v>89</v>
      </c>
      <c r="AP12" s="1007">
        <v>0.20366132723112129</v>
      </c>
      <c r="BA12" s="1011"/>
    </row>
    <row r="13" spans="2:53" ht="20.100000000000001" customHeight="1">
      <c r="B13" s="1672">
        <v>2</v>
      </c>
      <c r="C13" s="1673"/>
      <c r="D13" s="1674" t="s">
        <v>1209</v>
      </c>
      <c r="E13" s="1675"/>
      <c r="F13" s="1676"/>
      <c r="G13" s="1677" t="s">
        <v>1210</v>
      </c>
      <c r="H13" s="1678"/>
      <c r="I13" s="1678"/>
      <c r="J13" s="1678"/>
      <c r="K13" s="1678"/>
      <c r="L13" s="1678"/>
      <c r="M13" s="1678"/>
      <c r="N13" s="1678"/>
      <c r="O13" s="1678"/>
      <c r="P13" s="1678"/>
      <c r="Q13" s="1678"/>
      <c r="R13" s="1678"/>
      <c r="S13" s="1678"/>
      <c r="T13" s="1678"/>
      <c r="U13" s="1678"/>
      <c r="V13" s="1678"/>
      <c r="W13" s="1678"/>
      <c r="X13" s="1678"/>
      <c r="Y13" s="1679"/>
      <c r="Z13" s="1703" t="s">
        <v>1211</v>
      </c>
      <c r="AA13" s="1704"/>
      <c r="AB13" s="1664"/>
      <c r="AC13" s="1668"/>
      <c r="AD13" s="1669"/>
      <c r="AE13" s="1007"/>
      <c r="AF13" s="1007"/>
      <c r="AG13" s="1007"/>
      <c r="AH13" s="1007"/>
      <c r="AI13" s="1007"/>
      <c r="AJ13" s="1007"/>
      <c r="AK13" s="1007"/>
      <c r="AL13" s="1007"/>
      <c r="AO13" s="1007">
        <v>79</v>
      </c>
      <c r="AP13" s="1007">
        <v>0.18077803203661327</v>
      </c>
    </row>
    <row r="14" spans="2:53" ht="20.100000000000001" customHeight="1">
      <c r="B14" s="1672">
        <v>1</v>
      </c>
      <c r="C14" s="1673"/>
      <c r="D14" s="1674" t="s">
        <v>1212</v>
      </c>
      <c r="E14" s="1675"/>
      <c r="F14" s="1676"/>
      <c r="G14" s="1677" t="s">
        <v>1213</v>
      </c>
      <c r="H14" s="1678"/>
      <c r="I14" s="1678"/>
      <c r="J14" s="1678"/>
      <c r="K14" s="1678"/>
      <c r="L14" s="1678"/>
      <c r="M14" s="1678"/>
      <c r="N14" s="1678"/>
      <c r="O14" s="1678"/>
      <c r="P14" s="1678"/>
      <c r="Q14" s="1678"/>
      <c r="R14" s="1678"/>
      <c r="S14" s="1678"/>
      <c r="T14" s="1678"/>
      <c r="U14" s="1678"/>
      <c r="V14" s="1678"/>
      <c r="W14" s="1678"/>
      <c r="X14" s="1678"/>
      <c r="Y14" s="1679"/>
      <c r="Z14" s="1684" t="s">
        <v>1214</v>
      </c>
      <c r="AA14" s="1685"/>
      <c r="AB14" s="1664"/>
      <c r="AC14" s="1668"/>
      <c r="AD14" s="1669"/>
      <c r="AE14" s="1007"/>
      <c r="AF14" s="1007"/>
      <c r="AG14" s="1007"/>
      <c r="AH14" s="1007"/>
      <c r="AI14" s="1007"/>
      <c r="AJ14" s="1007"/>
      <c r="AK14" s="1007"/>
      <c r="AL14" s="1007"/>
      <c r="AM14" s="1007"/>
      <c r="AO14" s="1007">
        <v>69</v>
      </c>
      <c r="AP14" s="1007">
        <v>0.15789473684210525</v>
      </c>
    </row>
    <row r="15" spans="2:53" ht="20.100000000000001" customHeight="1" thickBot="1">
      <c r="B15" s="1686">
        <v>0</v>
      </c>
      <c r="C15" s="1687"/>
      <c r="D15" s="1688" t="s">
        <v>413</v>
      </c>
      <c r="E15" s="1689"/>
      <c r="F15" s="1690"/>
      <c r="G15" s="1691" t="s">
        <v>1215</v>
      </c>
      <c r="H15" s="1692"/>
      <c r="I15" s="1692"/>
      <c r="J15" s="1692"/>
      <c r="K15" s="1692"/>
      <c r="L15" s="1692"/>
      <c r="M15" s="1692"/>
      <c r="N15" s="1692"/>
      <c r="O15" s="1692"/>
      <c r="P15" s="1692"/>
      <c r="Q15" s="1692"/>
      <c r="R15" s="1692"/>
      <c r="S15" s="1692"/>
      <c r="T15" s="1692"/>
      <c r="U15" s="1692"/>
      <c r="V15" s="1692"/>
      <c r="W15" s="1692"/>
      <c r="X15" s="1692"/>
      <c r="Y15" s="1693"/>
      <c r="Z15" s="1694" t="s">
        <v>1216</v>
      </c>
      <c r="AA15" s="1695"/>
      <c r="AB15" s="1665"/>
      <c r="AC15" s="1670"/>
      <c r="AD15" s="1671"/>
      <c r="AO15" s="1007">
        <v>100</v>
      </c>
      <c r="AP15" s="1007">
        <v>0.2288329519450801</v>
      </c>
    </row>
    <row r="16" spans="2:53" ht="5.0999999999999996" customHeight="1" thickBot="1">
      <c r="B16" s="1657"/>
      <c r="C16" s="1657"/>
      <c r="D16" s="1658"/>
      <c r="E16" s="1658"/>
      <c r="F16" s="1658"/>
      <c r="G16" s="1658"/>
      <c r="H16" s="1658"/>
      <c r="I16" s="1658"/>
      <c r="J16" s="1658"/>
      <c r="K16" s="1658"/>
      <c r="L16" s="1658"/>
      <c r="M16" s="1658"/>
      <c r="N16" s="1658"/>
      <c r="O16" s="1658"/>
      <c r="P16" s="1658"/>
      <c r="Q16" s="1658"/>
      <c r="R16" s="1658"/>
      <c r="S16" s="1658"/>
      <c r="T16" s="1658"/>
      <c r="U16" s="1658"/>
      <c r="V16" s="1658"/>
      <c r="W16" s="1658"/>
      <c r="X16" s="1658"/>
      <c r="Y16" s="1658"/>
      <c r="Z16" s="1657"/>
      <c r="AA16" s="1657"/>
      <c r="AB16" s="1657"/>
      <c r="AC16" s="1657"/>
      <c r="AD16" s="1657"/>
    </row>
    <row r="17" spans="1:127" ht="32.1" customHeight="1" thickBot="1">
      <c r="B17" s="1012" t="s">
        <v>415</v>
      </c>
      <c r="C17" s="1659" t="s">
        <v>416</v>
      </c>
      <c r="D17" s="1659"/>
      <c r="E17" s="1659"/>
      <c r="F17" s="1659"/>
      <c r="G17" s="1659"/>
      <c r="H17" s="1659"/>
      <c r="I17" s="1659"/>
      <c r="J17" s="1660"/>
      <c r="K17" s="1013" t="s">
        <v>1217</v>
      </c>
      <c r="L17" s="1014" t="s">
        <v>1218</v>
      </c>
      <c r="M17" s="1014" t="s">
        <v>1219</v>
      </c>
      <c r="N17" s="1014" t="s">
        <v>1220</v>
      </c>
      <c r="O17" s="1015" t="s">
        <v>1221</v>
      </c>
      <c r="P17" s="1016"/>
      <c r="Q17" s="1017" t="s">
        <v>415</v>
      </c>
      <c r="R17" s="1659" t="s">
        <v>416</v>
      </c>
      <c r="S17" s="1659"/>
      <c r="T17" s="1659"/>
      <c r="U17" s="1659"/>
      <c r="V17" s="1659"/>
      <c r="W17" s="1659"/>
      <c r="X17" s="1659"/>
      <c r="Y17" s="1660"/>
      <c r="Z17" s="1018" t="s">
        <v>1217</v>
      </c>
      <c r="AA17" s="1019" t="s">
        <v>1218</v>
      </c>
      <c r="AB17" s="1019" t="s">
        <v>1219</v>
      </c>
      <c r="AC17" s="1019" t="s">
        <v>1220</v>
      </c>
      <c r="AD17" s="1020" t="s">
        <v>1221</v>
      </c>
      <c r="AE17" s="1007"/>
      <c r="AF17" s="1007"/>
      <c r="AG17" s="1007"/>
      <c r="AH17" s="1007"/>
      <c r="AI17" s="1007"/>
      <c r="AJ17" s="1007"/>
      <c r="AK17" s="1007"/>
      <c r="AL17" s="1007"/>
      <c r="AO17" s="1007">
        <f>SUM(AO11:AO16)</f>
        <v>437</v>
      </c>
      <c r="BQ17" s="1021"/>
      <c r="BR17" s="1021"/>
      <c r="BS17" s="1021"/>
      <c r="BT17" s="1021"/>
    </row>
    <row r="18" spans="1:127" ht="15" customHeight="1" thickBot="1">
      <c r="B18" s="1022"/>
      <c r="C18" s="1023"/>
      <c r="D18" s="1023"/>
      <c r="E18" s="1023"/>
      <c r="F18" s="1023"/>
      <c r="G18" s="1023"/>
      <c r="H18" s="1023"/>
      <c r="I18" s="1023"/>
      <c r="J18" s="1024"/>
      <c r="K18" s="1025">
        <v>1</v>
      </c>
      <c r="L18" s="1026">
        <v>0.89</v>
      </c>
      <c r="M18" s="1026">
        <v>0.79</v>
      </c>
      <c r="N18" s="1027">
        <v>0.69</v>
      </c>
      <c r="O18" s="1028">
        <v>1</v>
      </c>
      <c r="P18" s="1029"/>
      <c r="Q18" s="1030"/>
      <c r="R18" s="1031"/>
      <c r="S18" s="1031"/>
      <c r="T18" s="1031"/>
      <c r="U18" s="1031"/>
      <c r="V18" s="1031"/>
      <c r="W18" s="1031"/>
      <c r="X18" s="1031"/>
      <c r="Y18" s="1032"/>
      <c r="Z18" s="1033">
        <v>1</v>
      </c>
      <c r="AA18" s="1034">
        <v>0.89</v>
      </c>
      <c r="AB18" s="1034">
        <v>0.79</v>
      </c>
      <c r="AC18" s="1034">
        <v>0.69</v>
      </c>
      <c r="AD18" s="1035">
        <v>1</v>
      </c>
      <c r="AE18" s="1007"/>
      <c r="AF18" s="1009">
        <f>SUM(AF19:AG47)/COUNT(AF19:AG47)</f>
        <v>0.85206896551724121</v>
      </c>
      <c r="AG18" s="1007"/>
      <c r="AH18" s="1007"/>
      <c r="AI18" s="1007"/>
      <c r="AJ18" s="1007"/>
      <c r="AK18" s="1007"/>
      <c r="AL18" s="1007"/>
      <c r="AV18" s="1036"/>
      <c r="AW18" s="1036"/>
      <c r="AX18" s="1036"/>
      <c r="AY18" s="1036"/>
      <c r="BQ18" s="1037"/>
      <c r="BR18" s="1037"/>
      <c r="BS18" s="1037"/>
      <c r="BT18" s="1037"/>
    </row>
    <row r="19" spans="1:127" ht="21" customHeight="1">
      <c r="B19" s="1022">
        <v>1</v>
      </c>
      <c r="C19" s="1626" t="s">
        <v>1222</v>
      </c>
      <c r="D19" s="1626"/>
      <c r="E19" s="1626"/>
      <c r="F19" s="1626"/>
      <c r="G19" s="1626"/>
      <c r="H19" s="1626"/>
      <c r="I19" s="1626"/>
      <c r="J19" s="1627"/>
      <c r="K19" s="1038"/>
      <c r="L19" s="1039">
        <v>1</v>
      </c>
      <c r="M19" s="1039"/>
      <c r="N19" s="1039">
        <v>0</v>
      </c>
      <c r="O19" s="1040"/>
      <c r="P19" s="1016"/>
      <c r="Q19" s="1022">
        <v>30</v>
      </c>
      <c r="R19" s="1626" t="s">
        <v>1223</v>
      </c>
      <c r="S19" s="1626"/>
      <c r="T19" s="1626"/>
      <c r="U19" s="1626"/>
      <c r="V19" s="1626"/>
      <c r="W19" s="1626"/>
      <c r="X19" s="1626"/>
      <c r="Y19" s="1627"/>
      <c r="Z19" s="1041"/>
      <c r="AA19" s="1042"/>
      <c r="AB19" s="1042">
        <v>1</v>
      </c>
      <c r="AC19" s="1042">
        <v>0</v>
      </c>
      <c r="AD19" s="1043">
        <v>0</v>
      </c>
      <c r="AE19" s="1007"/>
      <c r="AF19" s="1044">
        <f t="shared" ref="AF19:AF47" si="0">SUMPRODUCT($K$18:$O$18,K19:O19)</f>
        <v>0.89</v>
      </c>
      <c r="AG19" s="1044">
        <f t="shared" ref="AG19:AG47" si="1">SUMPRODUCT($Z$18:$AD$18,Z19:AD19)</f>
        <v>0.79</v>
      </c>
      <c r="AH19" s="1007"/>
      <c r="AI19" s="1007"/>
      <c r="AJ19" s="1007"/>
      <c r="AK19" s="1007"/>
      <c r="AL19" s="1007"/>
      <c r="AV19" s="1680" t="s">
        <v>1224</v>
      </c>
      <c r="AW19" s="1680" t="s">
        <v>43</v>
      </c>
      <c r="AX19" s="1682" t="s">
        <v>1225</v>
      </c>
      <c r="AY19" s="1683"/>
      <c r="BQ19" s="1037"/>
      <c r="BR19" s="1037"/>
      <c r="BS19" s="1037"/>
      <c r="BT19" s="1037"/>
    </row>
    <row r="20" spans="1:127" s="1047" customFormat="1" ht="21" customHeight="1">
      <c r="A20" s="1007"/>
      <c r="B20" s="1022">
        <v>2</v>
      </c>
      <c r="C20" s="1630" t="s">
        <v>1226</v>
      </c>
      <c r="D20" s="1630"/>
      <c r="E20" s="1630"/>
      <c r="F20" s="1630"/>
      <c r="G20" s="1630"/>
      <c r="H20" s="1630"/>
      <c r="I20" s="1630"/>
      <c r="J20" s="1631"/>
      <c r="K20" s="1045"/>
      <c r="L20" s="1042">
        <v>1</v>
      </c>
      <c r="M20" s="1042">
        <v>0</v>
      </c>
      <c r="N20" s="1042">
        <v>0</v>
      </c>
      <c r="O20" s="1043"/>
      <c r="P20" s="1016"/>
      <c r="Q20" s="1022">
        <v>31</v>
      </c>
      <c r="R20" s="1626" t="s">
        <v>1227</v>
      </c>
      <c r="S20" s="1626"/>
      <c r="T20" s="1626"/>
      <c r="U20" s="1626"/>
      <c r="V20" s="1626"/>
      <c r="W20" s="1626"/>
      <c r="X20" s="1626"/>
      <c r="Y20" s="1627"/>
      <c r="Z20" s="1041"/>
      <c r="AA20" s="1042"/>
      <c r="AB20" s="1042">
        <v>1</v>
      </c>
      <c r="AC20" s="1042">
        <v>0</v>
      </c>
      <c r="AD20" s="1043">
        <v>0</v>
      </c>
      <c r="AE20" s="1007"/>
      <c r="AF20" s="1044">
        <f t="shared" si="0"/>
        <v>0.89</v>
      </c>
      <c r="AG20" s="1044">
        <f t="shared" si="1"/>
        <v>0.79</v>
      </c>
      <c r="AH20" s="1007"/>
      <c r="AI20" s="1007"/>
      <c r="AJ20" s="1007"/>
      <c r="AK20" s="1007"/>
      <c r="AL20" s="1007"/>
      <c r="AM20" s="1007"/>
      <c r="AN20" s="1007"/>
      <c r="AO20" s="1007"/>
      <c r="AP20" s="1037"/>
      <c r="AQ20" s="1037"/>
      <c r="AR20" s="1037"/>
      <c r="AS20" s="1037"/>
      <c r="AT20" s="1037"/>
      <c r="AU20" s="1037"/>
      <c r="AV20" s="1681"/>
      <c r="AW20" s="1681"/>
      <c r="AX20" s="1046" t="s">
        <v>1228</v>
      </c>
      <c r="AY20" s="1046" t="s">
        <v>1229</v>
      </c>
      <c r="AZ20" s="1007"/>
      <c r="BA20" s="1007"/>
      <c r="BB20" s="1007"/>
      <c r="BC20" s="1007"/>
      <c r="BD20" s="1007"/>
      <c r="BE20" s="1007"/>
      <c r="BF20" s="1007"/>
      <c r="BG20" s="1007"/>
      <c r="BH20" s="1007"/>
      <c r="BI20" s="1007"/>
      <c r="BJ20" s="1007"/>
      <c r="BK20" s="1007"/>
      <c r="BL20" s="1007"/>
      <c r="BM20" s="1007"/>
      <c r="BN20" s="1007"/>
      <c r="BO20" s="1007"/>
      <c r="BP20" s="1007"/>
      <c r="BQ20" s="1037"/>
      <c r="BR20" s="1037"/>
      <c r="BS20" s="1037"/>
      <c r="BT20" s="1037"/>
      <c r="BU20" s="1037"/>
      <c r="BV20" s="1037"/>
      <c r="BW20" s="1037"/>
      <c r="BX20" s="1037"/>
      <c r="BY20" s="1037"/>
      <c r="BZ20" s="1037"/>
      <c r="CA20" s="1037"/>
      <c r="CB20" s="1037"/>
      <c r="CC20" s="1037"/>
      <c r="CD20" s="1037"/>
      <c r="CE20" s="1037"/>
      <c r="CF20" s="1037"/>
      <c r="CG20" s="1037"/>
      <c r="CH20" s="1037"/>
      <c r="CI20" s="1037"/>
      <c r="CJ20" s="1037"/>
      <c r="CK20" s="1037"/>
      <c r="CL20" s="1037"/>
      <c r="CM20" s="1037"/>
      <c r="CN20" s="1037"/>
      <c r="CO20" s="1037"/>
      <c r="CP20" s="1037"/>
      <c r="CQ20" s="1037"/>
      <c r="CR20" s="1037"/>
      <c r="CS20" s="1037"/>
      <c r="CT20" s="1037"/>
      <c r="CU20" s="1037"/>
      <c r="CV20" s="1037"/>
      <c r="CW20" s="1037"/>
      <c r="CX20" s="1037"/>
      <c r="CY20" s="1037"/>
      <c r="CZ20" s="1037"/>
      <c r="DA20" s="1037"/>
      <c r="DB20" s="1037"/>
      <c r="DC20" s="1037"/>
      <c r="DD20" s="1037"/>
      <c r="DE20" s="1037"/>
      <c r="DF20" s="1037"/>
      <c r="DG20" s="1037"/>
      <c r="DH20" s="1037"/>
      <c r="DI20" s="1037"/>
      <c r="DJ20" s="1037"/>
      <c r="DK20" s="1037"/>
      <c r="DL20" s="1037"/>
      <c r="DM20" s="1037"/>
      <c r="DN20" s="1037"/>
      <c r="DO20" s="1037"/>
      <c r="DP20" s="1037"/>
      <c r="DQ20" s="1037"/>
      <c r="DR20" s="1037"/>
      <c r="DS20" s="1037"/>
      <c r="DT20" s="1037"/>
      <c r="DU20" s="1037"/>
      <c r="DV20" s="1037"/>
      <c r="DW20" s="1037"/>
    </row>
    <row r="21" spans="1:127" s="1047" customFormat="1" ht="21" customHeight="1">
      <c r="A21" s="1007"/>
      <c r="B21" s="1022">
        <v>3</v>
      </c>
      <c r="C21" s="1630" t="s">
        <v>1230</v>
      </c>
      <c r="D21" s="1630"/>
      <c r="E21" s="1630"/>
      <c r="F21" s="1630"/>
      <c r="G21" s="1630"/>
      <c r="H21" s="1630"/>
      <c r="I21" s="1630"/>
      <c r="J21" s="1631"/>
      <c r="K21" s="1045"/>
      <c r="L21" s="1042">
        <v>1</v>
      </c>
      <c r="M21" s="1042">
        <v>0</v>
      </c>
      <c r="N21" s="1042">
        <v>0</v>
      </c>
      <c r="O21" s="1043"/>
      <c r="P21" s="1016"/>
      <c r="Q21" s="1022">
        <v>32</v>
      </c>
      <c r="R21" s="1626" t="s">
        <v>1231</v>
      </c>
      <c r="S21" s="1626"/>
      <c r="T21" s="1626"/>
      <c r="U21" s="1626"/>
      <c r="V21" s="1626"/>
      <c r="W21" s="1626"/>
      <c r="X21" s="1626"/>
      <c r="Y21" s="1627"/>
      <c r="Z21" s="1041"/>
      <c r="AA21" s="1042"/>
      <c r="AB21" s="1043">
        <v>1</v>
      </c>
      <c r="AC21" s="1043"/>
      <c r="AD21" s="1043"/>
      <c r="AE21" s="1007"/>
      <c r="AF21" s="1044">
        <f t="shared" si="0"/>
        <v>0.89</v>
      </c>
      <c r="AG21" s="1044">
        <f t="shared" si="1"/>
        <v>0.79</v>
      </c>
      <c r="AH21" s="1007"/>
      <c r="AI21" s="1007"/>
      <c r="AJ21" s="1007"/>
      <c r="AK21" s="1007"/>
      <c r="AL21" s="1007"/>
      <c r="AM21" s="1048">
        <v>4</v>
      </c>
      <c r="AN21" s="1048">
        <f>58</f>
        <v>58</v>
      </c>
      <c r="AO21" s="1048" t="s">
        <v>1232</v>
      </c>
      <c r="AP21" s="1037"/>
      <c r="AQ21" s="1049">
        <v>4</v>
      </c>
      <c r="AR21" s="1654" t="s">
        <v>1202</v>
      </c>
      <c r="AS21" s="1654"/>
      <c r="AT21" s="1654"/>
      <c r="AU21" s="1654"/>
      <c r="AV21" s="1050">
        <f>SUM(Z19:Z47,K19:K47)</f>
        <v>0</v>
      </c>
      <c r="AW21" s="1050">
        <f>AQ21*AV21</f>
        <v>0</v>
      </c>
      <c r="AX21" s="1051">
        <f>AV21/$AV$26</f>
        <v>0</v>
      </c>
      <c r="AY21" s="1051">
        <f>AV21/SUM($AV$21:$AV$24)</f>
        <v>0</v>
      </c>
      <c r="AZ21" s="1052"/>
      <c r="BA21" s="1007"/>
      <c r="BB21" s="1007"/>
      <c r="BC21" s="1007"/>
      <c r="BD21" s="1007"/>
      <c r="BE21" s="1007"/>
      <c r="BF21" s="1007"/>
      <c r="BG21" s="1007"/>
      <c r="BH21" s="1007"/>
      <c r="BI21" s="1007"/>
      <c r="BJ21" s="1007"/>
      <c r="BK21" s="1007"/>
      <c r="BL21" s="1007"/>
      <c r="BM21" s="1007"/>
      <c r="BN21" s="1007"/>
      <c r="BO21" s="1007"/>
      <c r="BP21" s="1007"/>
      <c r="BQ21" s="1037"/>
      <c r="BR21" s="1037"/>
      <c r="BS21" s="1037"/>
      <c r="BT21" s="1037"/>
      <c r="BU21" s="1037"/>
      <c r="BV21" s="1037"/>
      <c r="BW21" s="1037"/>
      <c r="BX21" s="1037"/>
      <c r="BY21" s="1037"/>
      <c r="BZ21" s="1037"/>
      <c r="CA21" s="1037"/>
      <c r="CB21" s="1037"/>
      <c r="CC21" s="1037"/>
      <c r="CD21" s="1037"/>
      <c r="CE21" s="1037"/>
      <c r="CF21" s="1037"/>
      <c r="CG21" s="1037"/>
      <c r="CH21" s="1037"/>
      <c r="CI21" s="1037"/>
      <c r="CJ21" s="1037"/>
      <c r="CK21" s="1037"/>
      <c r="CL21" s="1037"/>
      <c r="CM21" s="1037"/>
      <c r="CN21" s="1037"/>
      <c r="CO21" s="1037"/>
      <c r="CP21" s="1037"/>
      <c r="CQ21" s="1037"/>
      <c r="CR21" s="1037"/>
      <c r="CS21" s="1037"/>
      <c r="CT21" s="1037"/>
      <c r="CU21" s="1037"/>
      <c r="CV21" s="1037"/>
      <c r="CW21" s="1037"/>
      <c r="CX21" s="1037"/>
      <c r="CY21" s="1037"/>
      <c r="CZ21" s="1037"/>
      <c r="DA21" s="1037"/>
      <c r="DB21" s="1037"/>
      <c r="DC21" s="1037"/>
      <c r="DD21" s="1037"/>
      <c r="DE21" s="1037"/>
      <c r="DF21" s="1037"/>
      <c r="DG21" s="1037"/>
      <c r="DH21" s="1037"/>
      <c r="DI21" s="1037"/>
      <c r="DJ21" s="1037"/>
      <c r="DK21" s="1037"/>
      <c r="DL21" s="1037"/>
      <c r="DM21" s="1037"/>
      <c r="DN21" s="1037"/>
      <c r="DO21" s="1037"/>
      <c r="DP21" s="1037"/>
      <c r="DQ21" s="1037"/>
      <c r="DR21" s="1037"/>
      <c r="DS21" s="1037"/>
      <c r="DT21" s="1037"/>
      <c r="DU21" s="1037"/>
      <c r="DV21" s="1037"/>
      <c r="DW21" s="1037"/>
    </row>
    <row r="22" spans="1:127" s="1047" customFormat="1" ht="21" customHeight="1">
      <c r="A22" s="1007"/>
      <c r="B22" s="1022">
        <v>4</v>
      </c>
      <c r="C22" s="1626" t="s">
        <v>1233</v>
      </c>
      <c r="D22" s="1626"/>
      <c r="E22" s="1626"/>
      <c r="F22" s="1626"/>
      <c r="G22" s="1626"/>
      <c r="H22" s="1626"/>
      <c r="I22" s="1626"/>
      <c r="J22" s="1627"/>
      <c r="K22" s="1045"/>
      <c r="L22" s="1042"/>
      <c r="M22" s="1042">
        <v>1</v>
      </c>
      <c r="N22" s="1042"/>
      <c r="O22" s="1043"/>
      <c r="P22" s="1016"/>
      <c r="Q22" s="1022">
        <v>33</v>
      </c>
      <c r="R22" s="1628" t="s">
        <v>1234</v>
      </c>
      <c r="S22" s="1628"/>
      <c r="T22" s="1628"/>
      <c r="U22" s="1628"/>
      <c r="V22" s="1628"/>
      <c r="W22" s="1628"/>
      <c r="X22" s="1628"/>
      <c r="Y22" s="1629"/>
      <c r="Z22" s="1041"/>
      <c r="AA22" s="1042"/>
      <c r="AB22" s="1042">
        <v>1</v>
      </c>
      <c r="AC22" s="1042">
        <v>0</v>
      </c>
      <c r="AD22" s="1043">
        <v>0</v>
      </c>
      <c r="AE22" s="1007"/>
      <c r="AF22" s="1044">
        <f t="shared" si="0"/>
        <v>0.79</v>
      </c>
      <c r="AG22" s="1044">
        <f t="shared" si="1"/>
        <v>0.79</v>
      </c>
      <c r="AH22" s="1007"/>
      <c r="AI22" s="1007"/>
      <c r="AJ22" s="1007"/>
      <c r="AK22" s="1007"/>
      <c r="AL22" s="1007"/>
      <c r="AM22" s="1048">
        <v>3</v>
      </c>
      <c r="AN22" s="1048">
        <f>58</f>
        <v>58</v>
      </c>
      <c r="AO22" s="1048" t="s">
        <v>1232</v>
      </c>
      <c r="AP22" s="1048"/>
      <c r="AQ22" s="1049">
        <v>3</v>
      </c>
      <c r="AR22" s="1654" t="s">
        <v>1235</v>
      </c>
      <c r="AS22" s="1654"/>
      <c r="AT22" s="1654"/>
      <c r="AU22" s="1654"/>
      <c r="AV22" s="1050">
        <f>SUM(L19:L47,AA19:AA47)</f>
        <v>15</v>
      </c>
      <c r="AW22" s="1050">
        <f>AQ22*AV22</f>
        <v>45</v>
      </c>
      <c r="AX22" s="1051">
        <f>AV22/$AV$26</f>
        <v>0.25862068965517243</v>
      </c>
      <c r="AY22" s="1051">
        <f>AV22/SUM($AV$21:$AV$24)</f>
        <v>0.3125</v>
      </c>
      <c r="AZ22" s="1052"/>
      <c r="BA22" s="1007"/>
      <c r="BB22" s="1007"/>
      <c r="BC22" s="1007"/>
      <c r="BD22" s="1007"/>
      <c r="BE22" s="1007"/>
      <c r="BF22" s="1007"/>
      <c r="BG22" s="1007"/>
      <c r="BH22" s="1007"/>
      <c r="BI22" s="1007"/>
      <c r="BJ22" s="1007"/>
      <c r="BK22" s="1007"/>
      <c r="BL22" s="1007"/>
      <c r="BM22" s="1007"/>
      <c r="BN22" s="1007"/>
      <c r="BO22" s="1007"/>
      <c r="BP22" s="1007"/>
      <c r="BQ22" s="1037"/>
      <c r="BR22" s="1053"/>
      <c r="BS22" s="1053"/>
      <c r="BT22" s="1053"/>
      <c r="BU22" s="1053"/>
      <c r="BV22" s="1053"/>
      <c r="BW22" s="1053"/>
      <c r="BX22" s="1053"/>
      <c r="BY22" s="1037"/>
      <c r="BZ22" s="1037"/>
      <c r="CA22" s="1037"/>
      <c r="CB22" s="1037"/>
      <c r="CC22" s="1037"/>
      <c r="CD22" s="1037"/>
      <c r="CE22" s="1037"/>
      <c r="CF22" s="1037"/>
      <c r="CG22" s="1037"/>
      <c r="CH22" s="1037"/>
      <c r="CI22" s="1037"/>
      <c r="CJ22" s="1037"/>
      <c r="CK22" s="1037"/>
      <c r="CL22" s="1037"/>
      <c r="CM22" s="1037"/>
      <c r="CN22" s="1037"/>
      <c r="CO22" s="1037"/>
      <c r="CP22" s="1037"/>
      <c r="CQ22" s="1037"/>
      <c r="CR22" s="1037"/>
      <c r="CS22" s="1037"/>
      <c r="CT22" s="1037"/>
      <c r="CU22" s="1037"/>
      <c r="CV22" s="1037"/>
      <c r="CW22" s="1037"/>
      <c r="CX22" s="1037"/>
      <c r="CY22" s="1037"/>
      <c r="CZ22" s="1037"/>
      <c r="DA22" s="1037"/>
      <c r="DB22" s="1037"/>
      <c r="DC22" s="1037"/>
      <c r="DD22" s="1037"/>
      <c r="DE22" s="1037"/>
      <c r="DF22" s="1037"/>
      <c r="DG22" s="1037"/>
      <c r="DH22" s="1037"/>
      <c r="DI22" s="1037"/>
      <c r="DJ22" s="1037"/>
      <c r="DK22" s="1037"/>
      <c r="DL22" s="1037"/>
      <c r="DM22" s="1037"/>
      <c r="DN22" s="1037"/>
      <c r="DO22" s="1037"/>
      <c r="DP22" s="1037"/>
      <c r="DQ22" s="1037"/>
      <c r="DR22" s="1037"/>
      <c r="DS22" s="1037"/>
      <c r="DT22" s="1037"/>
      <c r="DU22" s="1037"/>
      <c r="DV22" s="1037"/>
      <c r="DW22" s="1037"/>
    </row>
    <row r="23" spans="1:127" s="1047" customFormat="1" ht="21" customHeight="1">
      <c r="A23" s="1007"/>
      <c r="B23" s="1022">
        <v>5</v>
      </c>
      <c r="C23" s="1626" t="s">
        <v>1236</v>
      </c>
      <c r="D23" s="1626"/>
      <c r="E23" s="1626"/>
      <c r="F23" s="1626"/>
      <c r="G23" s="1626"/>
      <c r="H23" s="1626"/>
      <c r="I23" s="1626"/>
      <c r="J23" s="1627"/>
      <c r="K23" s="1045"/>
      <c r="L23" s="1042"/>
      <c r="M23" s="1042">
        <v>1</v>
      </c>
      <c r="N23" s="1054"/>
      <c r="O23" s="1043"/>
      <c r="P23" s="1016"/>
      <c r="Q23" s="1022">
        <v>34</v>
      </c>
      <c r="R23" s="1626" t="s">
        <v>1237</v>
      </c>
      <c r="S23" s="1626"/>
      <c r="T23" s="1626"/>
      <c r="U23" s="1626"/>
      <c r="V23" s="1626"/>
      <c r="W23" s="1626"/>
      <c r="X23" s="1626"/>
      <c r="Y23" s="1627"/>
      <c r="Z23" s="1041"/>
      <c r="AA23" s="1042"/>
      <c r="AB23" s="1042"/>
      <c r="AC23" s="1042"/>
      <c r="AD23" s="1043">
        <v>1</v>
      </c>
      <c r="AE23" s="1007"/>
      <c r="AF23" s="1044">
        <f t="shared" si="0"/>
        <v>0.79</v>
      </c>
      <c r="AG23" s="1044">
        <f t="shared" si="1"/>
        <v>1</v>
      </c>
      <c r="AH23" s="1007"/>
      <c r="AI23" s="1007"/>
      <c r="AJ23" s="1007"/>
      <c r="AK23" s="1007"/>
      <c r="AL23" s="1007"/>
      <c r="AM23" s="1048">
        <v>2</v>
      </c>
      <c r="AN23" s="1048">
        <f>58</f>
        <v>58</v>
      </c>
      <c r="AO23" s="1048" t="s">
        <v>1232</v>
      </c>
      <c r="AP23" s="1049"/>
      <c r="AQ23" s="1049">
        <v>2</v>
      </c>
      <c r="AR23" s="1654" t="s">
        <v>1209</v>
      </c>
      <c r="AS23" s="1654"/>
      <c r="AT23" s="1654"/>
      <c r="AU23" s="1654"/>
      <c r="AV23" s="1050">
        <f>SUM(M19:M47,AB19:AB47)</f>
        <v>33</v>
      </c>
      <c r="AW23" s="1050">
        <f>AQ23*AV23</f>
        <v>66</v>
      </c>
      <c r="AX23" s="1051">
        <f>AV23/$AV$26</f>
        <v>0.56896551724137934</v>
      </c>
      <c r="AY23" s="1051">
        <f>AV23/SUM($AV$21:$AV$24)</f>
        <v>0.6875</v>
      </c>
      <c r="AZ23" s="1052"/>
      <c r="BA23" s="1007"/>
      <c r="BB23" s="1007"/>
      <c r="BC23" s="1007"/>
      <c r="BD23" s="1007"/>
      <c r="BE23" s="1007"/>
      <c r="BF23" s="1007"/>
      <c r="BG23" s="1007"/>
      <c r="BH23" s="1007"/>
      <c r="BI23" s="1007"/>
      <c r="BJ23" s="1007"/>
      <c r="BK23" s="1007"/>
      <c r="BL23" s="1007"/>
      <c r="BM23" s="1007"/>
      <c r="BN23" s="1007"/>
      <c r="BO23" s="1007"/>
      <c r="BP23" s="1007"/>
      <c r="BQ23" s="1037"/>
      <c r="BR23" s="1053"/>
      <c r="BS23" s="1053"/>
      <c r="BT23" s="1053"/>
      <c r="BU23" s="1053"/>
      <c r="BV23" s="1053"/>
      <c r="BW23" s="1053"/>
      <c r="BX23" s="1053"/>
      <c r="BY23" s="1037"/>
      <c r="BZ23" s="1037"/>
      <c r="CA23" s="1037"/>
      <c r="CB23" s="1037"/>
      <c r="CC23" s="1037"/>
      <c r="CD23" s="1037"/>
      <c r="CE23" s="1037"/>
      <c r="CF23" s="1037"/>
      <c r="CG23" s="1037"/>
      <c r="CH23" s="1037"/>
      <c r="CI23" s="1037"/>
      <c r="CJ23" s="1037"/>
      <c r="CK23" s="1037"/>
      <c r="CL23" s="1037"/>
      <c r="CM23" s="1037"/>
      <c r="CN23" s="1037"/>
      <c r="CO23" s="1037"/>
      <c r="CP23" s="1037"/>
      <c r="CQ23" s="1037"/>
      <c r="CR23" s="1037"/>
      <c r="CS23" s="1037"/>
      <c r="CT23" s="1037"/>
      <c r="CU23" s="1037"/>
      <c r="CV23" s="1037"/>
      <c r="CW23" s="1037"/>
      <c r="CX23" s="1037"/>
      <c r="CY23" s="1037"/>
      <c r="CZ23" s="1037"/>
      <c r="DA23" s="1037"/>
      <c r="DB23" s="1037"/>
      <c r="DC23" s="1037"/>
      <c r="DD23" s="1037"/>
      <c r="DE23" s="1037"/>
      <c r="DF23" s="1037"/>
      <c r="DG23" s="1037"/>
      <c r="DH23" s="1037"/>
      <c r="DI23" s="1037"/>
      <c r="DJ23" s="1037"/>
      <c r="DK23" s="1037"/>
      <c r="DL23" s="1037"/>
      <c r="DM23" s="1037"/>
      <c r="DN23" s="1037"/>
      <c r="DO23" s="1037"/>
      <c r="DP23" s="1037"/>
      <c r="DQ23" s="1037"/>
      <c r="DR23" s="1037"/>
      <c r="DS23" s="1037"/>
      <c r="DT23" s="1037"/>
      <c r="DU23" s="1037"/>
      <c r="DV23" s="1037"/>
      <c r="DW23" s="1037"/>
    </row>
    <row r="24" spans="1:127" s="1047" customFormat="1" ht="21" customHeight="1">
      <c r="A24" s="1007"/>
      <c r="B24" s="1022">
        <v>6</v>
      </c>
      <c r="C24" s="1626" t="s">
        <v>1238</v>
      </c>
      <c r="D24" s="1626"/>
      <c r="E24" s="1626"/>
      <c r="F24" s="1626"/>
      <c r="G24" s="1626"/>
      <c r="H24" s="1626"/>
      <c r="I24" s="1626"/>
      <c r="J24" s="1627"/>
      <c r="K24" s="1045"/>
      <c r="L24" s="1042"/>
      <c r="M24" s="1042">
        <v>1</v>
      </c>
      <c r="N24" s="1042">
        <v>0</v>
      </c>
      <c r="O24" s="1043"/>
      <c r="P24" s="1016"/>
      <c r="Q24" s="1022">
        <v>35</v>
      </c>
      <c r="R24" s="1628" t="s">
        <v>1239</v>
      </c>
      <c r="S24" s="1628"/>
      <c r="T24" s="1628"/>
      <c r="U24" s="1628"/>
      <c r="V24" s="1628"/>
      <c r="W24" s="1628"/>
      <c r="X24" s="1628"/>
      <c r="Y24" s="1629"/>
      <c r="Z24" s="1041"/>
      <c r="AA24" s="1042"/>
      <c r="AB24" s="1042">
        <v>1</v>
      </c>
      <c r="AC24" s="1042"/>
      <c r="AD24" s="1043">
        <v>0</v>
      </c>
      <c r="AE24" s="1007"/>
      <c r="AF24" s="1044">
        <f t="shared" si="0"/>
        <v>0.79</v>
      </c>
      <c r="AG24" s="1044">
        <f t="shared" si="1"/>
        <v>0.79</v>
      </c>
      <c r="AH24" s="1007"/>
      <c r="AI24" s="1007"/>
      <c r="AJ24" s="1007"/>
      <c r="AK24" s="1007"/>
      <c r="AL24" s="1007"/>
      <c r="AM24" s="1048">
        <v>1</v>
      </c>
      <c r="AN24" s="1048">
        <f>58</f>
        <v>58</v>
      </c>
      <c r="AO24" s="1048" t="s">
        <v>1232</v>
      </c>
      <c r="AP24" s="1049"/>
      <c r="AQ24" s="1049">
        <v>1</v>
      </c>
      <c r="AR24" s="1654" t="s">
        <v>1212</v>
      </c>
      <c r="AS24" s="1654"/>
      <c r="AT24" s="1654"/>
      <c r="AU24" s="1654"/>
      <c r="AV24" s="1050">
        <f>SUM(N19:N47,AC19:AC47)</f>
        <v>0</v>
      </c>
      <c r="AW24" s="1050">
        <f>AQ24*AV24</f>
        <v>0</v>
      </c>
      <c r="AX24" s="1051">
        <f>AV24/$AV$26</f>
        <v>0</v>
      </c>
      <c r="AY24" s="1051">
        <f>AV24/SUM($AV$21:$AV$24)</f>
        <v>0</v>
      </c>
      <c r="AZ24" s="1052"/>
      <c r="BA24" s="1007"/>
      <c r="BB24" s="1007"/>
      <c r="BC24" s="1007"/>
      <c r="BD24" s="1007"/>
      <c r="BE24" s="1007"/>
      <c r="BF24" s="1007"/>
      <c r="BG24" s="1007"/>
      <c r="BH24" s="1007"/>
      <c r="BI24" s="1007"/>
      <c r="BJ24" s="1007"/>
      <c r="BK24" s="1007"/>
      <c r="BL24" s="1007"/>
      <c r="BM24" s="1007"/>
      <c r="BN24" s="1007"/>
      <c r="BO24" s="1007"/>
      <c r="BP24" s="1007"/>
      <c r="BQ24" s="1037"/>
      <c r="BR24" s="1053"/>
      <c r="BS24" s="1053"/>
      <c r="BT24" s="1053"/>
      <c r="BU24" s="1053"/>
      <c r="BV24" s="1053"/>
      <c r="BW24" s="1053"/>
      <c r="BX24" s="1053"/>
      <c r="BY24" s="1037"/>
      <c r="BZ24" s="1037"/>
      <c r="CA24" s="1037"/>
      <c r="CB24" s="1037"/>
      <c r="CC24" s="1037"/>
      <c r="CD24" s="1037"/>
      <c r="CE24" s="1037"/>
      <c r="CF24" s="1037"/>
      <c r="CG24" s="1037"/>
      <c r="CH24" s="1037"/>
      <c r="CI24" s="1037"/>
      <c r="CJ24" s="1037"/>
      <c r="CK24" s="1037"/>
      <c r="CL24" s="1037"/>
      <c r="CM24" s="1037"/>
      <c r="CN24" s="1037"/>
      <c r="CO24" s="1037"/>
      <c r="CP24" s="1037"/>
      <c r="CQ24" s="1037"/>
      <c r="CR24" s="1037"/>
      <c r="CS24" s="1037"/>
      <c r="CT24" s="1037"/>
      <c r="CU24" s="1037"/>
      <c r="CV24" s="1037"/>
      <c r="CW24" s="1037"/>
      <c r="CX24" s="1037"/>
      <c r="CY24" s="1037"/>
      <c r="CZ24" s="1037"/>
      <c r="DA24" s="1037"/>
      <c r="DB24" s="1037"/>
      <c r="DC24" s="1037"/>
      <c r="DD24" s="1037"/>
      <c r="DE24" s="1037"/>
      <c r="DF24" s="1037"/>
      <c r="DG24" s="1037"/>
      <c r="DH24" s="1037"/>
      <c r="DI24" s="1037"/>
      <c r="DJ24" s="1037"/>
      <c r="DK24" s="1037"/>
      <c r="DL24" s="1037"/>
      <c r="DM24" s="1037"/>
      <c r="DN24" s="1037"/>
      <c r="DO24" s="1037"/>
      <c r="DP24" s="1037"/>
      <c r="DQ24" s="1037"/>
      <c r="DR24" s="1037"/>
      <c r="DS24" s="1037"/>
      <c r="DT24" s="1037"/>
      <c r="DU24" s="1037"/>
      <c r="DV24" s="1037"/>
      <c r="DW24" s="1037"/>
    </row>
    <row r="25" spans="1:127" s="1047" customFormat="1" ht="21" customHeight="1" thickBot="1">
      <c r="A25" s="1007"/>
      <c r="B25" s="1022">
        <v>7</v>
      </c>
      <c r="C25" s="1626" t="s">
        <v>1240</v>
      </c>
      <c r="D25" s="1626"/>
      <c r="E25" s="1626"/>
      <c r="F25" s="1626"/>
      <c r="G25" s="1626"/>
      <c r="H25" s="1626"/>
      <c r="I25" s="1626"/>
      <c r="J25" s="1627"/>
      <c r="K25" s="1045"/>
      <c r="L25" s="1042">
        <v>1</v>
      </c>
      <c r="M25" s="1042">
        <v>0</v>
      </c>
      <c r="N25" s="1042">
        <v>0</v>
      </c>
      <c r="O25" s="1043"/>
      <c r="P25" s="1016"/>
      <c r="Q25" s="1022">
        <v>36</v>
      </c>
      <c r="R25" s="1626" t="s">
        <v>1241</v>
      </c>
      <c r="S25" s="1626"/>
      <c r="T25" s="1626"/>
      <c r="U25" s="1626"/>
      <c r="V25" s="1626"/>
      <c r="W25" s="1626"/>
      <c r="X25" s="1626"/>
      <c r="Y25" s="1627"/>
      <c r="Z25" s="1041"/>
      <c r="AA25" s="1042"/>
      <c r="AB25" s="1042"/>
      <c r="AC25" s="1042"/>
      <c r="AD25" s="1043">
        <v>1</v>
      </c>
      <c r="AE25" s="1007"/>
      <c r="AF25" s="1044">
        <f t="shared" si="0"/>
        <v>0.89</v>
      </c>
      <c r="AG25" s="1044">
        <f t="shared" si="1"/>
        <v>1</v>
      </c>
      <c r="AH25" s="1007"/>
      <c r="AI25" s="1007"/>
      <c r="AJ25" s="1007"/>
      <c r="AK25" s="1007"/>
      <c r="AL25" s="1007"/>
      <c r="AM25" s="1048">
        <v>0</v>
      </c>
      <c r="AN25" s="1048">
        <f>58</f>
        <v>58</v>
      </c>
      <c r="AO25" s="1048" t="s">
        <v>1232</v>
      </c>
      <c r="AP25" s="1049"/>
      <c r="AQ25" s="1049">
        <v>0</v>
      </c>
      <c r="AR25" s="1655" t="s">
        <v>413</v>
      </c>
      <c r="AS25" s="1655"/>
      <c r="AT25" s="1655"/>
      <c r="AU25" s="1655"/>
      <c r="AV25" s="1055">
        <f>SUM(O19:O47,AD19:AD47)</f>
        <v>10</v>
      </c>
      <c r="AW25" s="1055">
        <f>AQ25*AV25</f>
        <v>0</v>
      </c>
      <c r="AX25" s="1056">
        <f>AV25/$AV$26</f>
        <v>0.17241379310344829</v>
      </c>
      <c r="AY25" s="1056" t="s">
        <v>454</v>
      </c>
      <c r="AZ25" s="1052"/>
      <c r="BA25" s="1007"/>
      <c r="BB25" s="1007"/>
      <c r="BC25" s="1007"/>
      <c r="BD25" s="1007"/>
      <c r="BE25" s="1007"/>
      <c r="BF25" s="1007"/>
      <c r="BG25" s="1007"/>
      <c r="BH25" s="1007"/>
      <c r="BI25" s="1007"/>
      <c r="BJ25" s="1007"/>
      <c r="BK25" s="1007"/>
      <c r="BL25" s="1007"/>
      <c r="BM25" s="1007"/>
      <c r="BN25" s="1007"/>
      <c r="BO25" s="1007"/>
      <c r="BP25" s="1007"/>
      <c r="BQ25" s="1057"/>
      <c r="BR25" s="1057"/>
      <c r="BS25" s="1057"/>
      <c r="BT25" s="1057"/>
      <c r="BU25" s="1057"/>
      <c r="BV25" s="1057"/>
      <c r="BW25" s="1057"/>
      <c r="BX25" s="1057"/>
      <c r="BY25" s="1057"/>
      <c r="BZ25" s="1057"/>
      <c r="CA25" s="1057"/>
      <c r="CB25" s="1057"/>
      <c r="CC25" s="1057"/>
      <c r="CD25" s="1057"/>
      <c r="CE25" s="1057"/>
      <c r="CF25" s="1057"/>
      <c r="CG25" s="1057"/>
      <c r="CH25" s="1057"/>
      <c r="CI25" s="1057"/>
      <c r="CJ25" s="1057"/>
      <c r="CK25" s="1057"/>
      <c r="CL25" s="1057"/>
      <c r="CM25" s="1057"/>
      <c r="CN25" s="1057"/>
      <c r="CO25" s="1057"/>
      <c r="CP25" s="1057"/>
      <c r="CQ25" s="1057"/>
      <c r="CR25" s="1057"/>
      <c r="CS25" s="1057"/>
      <c r="CT25" s="1057"/>
      <c r="CU25" s="1057"/>
      <c r="CV25" s="1057"/>
      <c r="CW25" s="1057"/>
      <c r="CX25" s="1057"/>
      <c r="CY25" s="1057"/>
      <c r="CZ25" s="1057"/>
      <c r="DA25" s="1057"/>
      <c r="DB25" s="1057"/>
      <c r="DC25" s="1057"/>
      <c r="DD25" s="1057"/>
      <c r="DE25" s="1057"/>
      <c r="DF25" s="1057"/>
      <c r="DG25" s="1057"/>
      <c r="DH25" s="1057"/>
      <c r="DI25" s="1057"/>
      <c r="DJ25" s="1057"/>
      <c r="DK25" s="1057"/>
      <c r="DL25" s="1057"/>
      <c r="DM25" s="1057"/>
      <c r="DN25" s="1057"/>
      <c r="DO25" s="1057"/>
      <c r="DP25" s="1057"/>
      <c r="DQ25" s="1057"/>
      <c r="DR25" s="1057"/>
      <c r="DS25" s="1057"/>
      <c r="DT25" s="1057"/>
      <c r="DU25" s="1057"/>
      <c r="DV25" s="1057"/>
      <c r="DW25" s="1057"/>
    </row>
    <row r="26" spans="1:127" s="1047" customFormat="1" ht="21" customHeight="1" thickTop="1">
      <c r="A26" s="1007"/>
      <c r="B26" s="1022">
        <v>8</v>
      </c>
      <c r="C26" s="1626" t="s">
        <v>1242</v>
      </c>
      <c r="D26" s="1626"/>
      <c r="E26" s="1626"/>
      <c r="F26" s="1626"/>
      <c r="G26" s="1626"/>
      <c r="H26" s="1626"/>
      <c r="I26" s="1626"/>
      <c r="J26" s="1627"/>
      <c r="K26" s="1045"/>
      <c r="L26" s="1042"/>
      <c r="M26" s="1042">
        <v>1</v>
      </c>
      <c r="N26" s="1042">
        <v>0</v>
      </c>
      <c r="O26" s="1043"/>
      <c r="P26" s="1016"/>
      <c r="Q26" s="1022">
        <v>37</v>
      </c>
      <c r="R26" s="1626" t="s">
        <v>1243</v>
      </c>
      <c r="S26" s="1626"/>
      <c r="T26" s="1626"/>
      <c r="U26" s="1626"/>
      <c r="V26" s="1626"/>
      <c r="W26" s="1626"/>
      <c r="X26" s="1626"/>
      <c r="Y26" s="1627"/>
      <c r="Z26" s="1041"/>
      <c r="AA26" s="1042"/>
      <c r="AB26" s="1042">
        <v>1</v>
      </c>
      <c r="AC26" s="1042">
        <v>0</v>
      </c>
      <c r="AD26" s="1043">
        <v>0</v>
      </c>
      <c r="AE26" s="1007"/>
      <c r="AF26" s="1044">
        <f t="shared" si="0"/>
        <v>0.79</v>
      </c>
      <c r="AG26" s="1044">
        <f t="shared" si="1"/>
        <v>0.79</v>
      </c>
      <c r="AH26" s="1007"/>
      <c r="AI26" s="1007"/>
      <c r="AJ26" s="1007"/>
      <c r="AK26" s="1007"/>
      <c r="AL26" s="1007"/>
      <c r="AM26" s="1052"/>
      <c r="AN26" s="1052"/>
      <c r="AO26" s="1052"/>
      <c r="AP26" s="1052"/>
      <c r="AQ26" s="1052"/>
      <c r="AR26" s="1656" t="s">
        <v>5</v>
      </c>
      <c r="AS26" s="1656"/>
      <c r="AT26" s="1656"/>
      <c r="AU26" s="1656"/>
      <c r="AV26" s="1058">
        <f>SUM(AV21:AV25)</f>
        <v>58</v>
      </c>
      <c r="AW26" s="1058">
        <f>SUM(AW21:AW25)</f>
        <v>111</v>
      </c>
      <c r="AX26" s="1059">
        <f>SUM(AX21:AX25)</f>
        <v>1</v>
      </c>
      <c r="AY26" s="1059">
        <f>SUM(AY21:AY25)</f>
        <v>1</v>
      </c>
      <c r="AZ26" s="1052"/>
      <c r="BA26" s="1007"/>
      <c r="BB26" s="1007"/>
      <c r="BC26" s="1007"/>
      <c r="BD26" s="1007"/>
      <c r="BE26" s="1007"/>
      <c r="BF26" s="1007"/>
      <c r="BG26" s="1007"/>
      <c r="BH26" s="1007"/>
      <c r="BI26" s="1007"/>
      <c r="BJ26" s="1007"/>
      <c r="BK26" s="1007"/>
      <c r="BL26" s="1007"/>
      <c r="BM26" s="1007"/>
      <c r="BN26" s="1007"/>
      <c r="BO26" s="1007"/>
      <c r="BP26" s="1007"/>
      <c r="BQ26" s="1037"/>
      <c r="BR26" s="1037"/>
      <c r="BS26" s="1037"/>
      <c r="BT26" s="1037"/>
      <c r="BU26" s="1037"/>
      <c r="BV26" s="1037"/>
      <c r="BW26" s="1037"/>
      <c r="BX26" s="1037"/>
      <c r="BY26" s="1037"/>
      <c r="BZ26" s="1037"/>
      <c r="CA26" s="1037"/>
      <c r="CB26" s="1037"/>
      <c r="CC26" s="1037"/>
      <c r="CD26" s="1037"/>
      <c r="CE26" s="1037"/>
      <c r="CF26" s="1037"/>
      <c r="CG26" s="1037"/>
      <c r="CH26" s="1037"/>
      <c r="CI26" s="1037"/>
      <c r="CJ26" s="1037"/>
      <c r="CK26" s="1037"/>
      <c r="CL26" s="1037"/>
      <c r="CM26" s="1037"/>
      <c r="CN26" s="1037"/>
      <c r="CO26" s="1037"/>
      <c r="CP26" s="1037"/>
      <c r="CQ26" s="1037"/>
      <c r="CR26" s="1037"/>
      <c r="CS26" s="1037"/>
      <c r="CT26" s="1037"/>
      <c r="CU26" s="1037"/>
      <c r="CV26" s="1037"/>
      <c r="CW26" s="1037"/>
      <c r="CX26" s="1037"/>
      <c r="CY26" s="1037"/>
      <c r="CZ26" s="1037"/>
      <c r="DA26" s="1037"/>
      <c r="DB26" s="1037"/>
      <c r="DC26" s="1037"/>
      <c r="DD26" s="1037"/>
      <c r="DE26" s="1037"/>
      <c r="DF26" s="1037"/>
      <c r="DG26" s="1037"/>
      <c r="DH26" s="1037"/>
      <c r="DI26" s="1037"/>
      <c r="DJ26" s="1037"/>
      <c r="DK26" s="1037"/>
      <c r="DL26" s="1037"/>
      <c r="DM26" s="1037"/>
      <c r="DN26" s="1037"/>
      <c r="DO26" s="1037"/>
      <c r="DP26" s="1037"/>
      <c r="DQ26" s="1037"/>
      <c r="DR26" s="1037"/>
      <c r="DS26" s="1037"/>
      <c r="DT26" s="1037"/>
      <c r="DU26" s="1037"/>
      <c r="DV26" s="1037"/>
      <c r="DW26" s="1037"/>
    </row>
    <row r="27" spans="1:127" s="1047" customFormat="1" ht="21" customHeight="1">
      <c r="A27" s="1007"/>
      <c r="B27" s="1022">
        <v>9</v>
      </c>
      <c r="C27" s="1630" t="s">
        <v>1244</v>
      </c>
      <c r="D27" s="1630"/>
      <c r="E27" s="1630"/>
      <c r="F27" s="1630"/>
      <c r="G27" s="1630"/>
      <c r="H27" s="1630"/>
      <c r="I27" s="1630"/>
      <c r="J27" s="1631"/>
      <c r="K27" s="1045"/>
      <c r="L27" s="1042">
        <v>1</v>
      </c>
      <c r="M27" s="1042">
        <v>0</v>
      </c>
      <c r="N27" s="1042">
        <v>0</v>
      </c>
      <c r="O27" s="1043"/>
      <c r="P27" s="1016"/>
      <c r="Q27" s="1022">
        <v>38</v>
      </c>
      <c r="R27" s="1626" t="s">
        <v>1245</v>
      </c>
      <c r="S27" s="1626"/>
      <c r="T27" s="1626"/>
      <c r="U27" s="1626"/>
      <c r="V27" s="1626"/>
      <c r="W27" s="1626"/>
      <c r="X27" s="1626"/>
      <c r="Y27" s="1627"/>
      <c r="Z27" s="1041"/>
      <c r="AA27" s="1042"/>
      <c r="AB27" s="1042">
        <v>1</v>
      </c>
      <c r="AC27" s="1042"/>
      <c r="AD27" s="1043">
        <v>0</v>
      </c>
      <c r="AE27" s="1007"/>
      <c r="AF27" s="1044">
        <f t="shared" si="0"/>
        <v>0.89</v>
      </c>
      <c r="AG27" s="1044">
        <f t="shared" si="1"/>
        <v>0.79</v>
      </c>
      <c r="AH27" s="1007"/>
      <c r="AI27" s="1007"/>
      <c r="AJ27" s="1007"/>
      <c r="AK27" s="1007"/>
      <c r="AL27" s="1007"/>
      <c r="AM27" s="1052"/>
      <c r="AN27" s="1052"/>
      <c r="AO27" s="1052"/>
      <c r="AP27" s="1052"/>
      <c r="AQ27" s="1052"/>
      <c r="AR27" s="1052"/>
      <c r="AS27" s="1052"/>
      <c r="AT27" s="1052"/>
      <c r="AU27" s="1052"/>
      <c r="AX27" s="1052"/>
      <c r="AY27" s="1052"/>
      <c r="AZ27" s="1052"/>
      <c r="BA27" s="1007"/>
      <c r="BB27" s="1007"/>
      <c r="BC27" s="1007"/>
      <c r="BD27" s="1007"/>
      <c r="BE27" s="1007"/>
      <c r="BF27" s="1007"/>
      <c r="BG27" s="1007"/>
      <c r="BH27" s="1007"/>
      <c r="BI27" s="1007"/>
      <c r="BJ27" s="1007"/>
      <c r="BK27" s="1007"/>
      <c r="BL27" s="1007"/>
      <c r="BM27" s="1007"/>
      <c r="BN27" s="1007"/>
      <c r="BO27" s="1007"/>
      <c r="BP27" s="1007"/>
      <c r="BQ27" s="1037"/>
      <c r="BR27" s="1037"/>
      <c r="BS27" s="1037"/>
      <c r="BT27" s="1037"/>
      <c r="BU27" s="1037"/>
      <c r="BV27" s="1037"/>
      <c r="BW27" s="1037"/>
      <c r="BX27" s="1037"/>
      <c r="BY27" s="1037"/>
      <c r="BZ27" s="1037"/>
      <c r="CA27" s="1037"/>
      <c r="CB27" s="1037"/>
      <c r="CC27" s="1037"/>
      <c r="CD27" s="1037"/>
      <c r="CE27" s="1037"/>
      <c r="CF27" s="1037"/>
      <c r="CG27" s="1037"/>
      <c r="CH27" s="1037"/>
      <c r="CI27" s="1037"/>
      <c r="CJ27" s="1037"/>
      <c r="CK27" s="1037"/>
      <c r="CL27" s="1037"/>
      <c r="CM27" s="1037"/>
      <c r="CN27" s="1037"/>
      <c r="CO27" s="1037"/>
      <c r="CP27" s="1037"/>
      <c r="CQ27" s="1037"/>
      <c r="CR27" s="1037"/>
      <c r="CS27" s="1037"/>
      <c r="CT27" s="1037"/>
      <c r="CU27" s="1037"/>
      <c r="CV27" s="1037"/>
      <c r="CW27" s="1037"/>
      <c r="CX27" s="1037"/>
      <c r="CY27" s="1037"/>
      <c r="CZ27" s="1037"/>
      <c r="DA27" s="1037"/>
      <c r="DB27" s="1037"/>
      <c r="DC27" s="1037"/>
      <c r="DD27" s="1037"/>
      <c r="DE27" s="1037"/>
      <c r="DF27" s="1037"/>
      <c r="DG27" s="1037"/>
      <c r="DH27" s="1037"/>
      <c r="DI27" s="1037"/>
      <c r="DJ27" s="1037"/>
      <c r="DK27" s="1037"/>
      <c r="DL27" s="1037"/>
      <c r="DM27" s="1037"/>
      <c r="DN27" s="1037"/>
      <c r="DO27" s="1037"/>
      <c r="DP27" s="1037"/>
      <c r="DQ27" s="1037"/>
      <c r="DR27" s="1037"/>
      <c r="DS27" s="1037"/>
      <c r="DT27" s="1037"/>
      <c r="DU27" s="1037"/>
      <c r="DV27" s="1037"/>
      <c r="DW27" s="1037"/>
    </row>
    <row r="28" spans="1:127" s="1047" customFormat="1" ht="21" customHeight="1">
      <c r="A28" s="1007"/>
      <c r="B28" s="1022">
        <v>10</v>
      </c>
      <c r="C28" s="1630" t="s">
        <v>1246</v>
      </c>
      <c r="D28" s="1630"/>
      <c r="E28" s="1630"/>
      <c r="F28" s="1630"/>
      <c r="G28" s="1630"/>
      <c r="H28" s="1630"/>
      <c r="I28" s="1630"/>
      <c r="J28" s="1631"/>
      <c r="K28" s="1045"/>
      <c r="L28" s="1042"/>
      <c r="M28" s="1042">
        <v>1</v>
      </c>
      <c r="N28" s="1042">
        <v>0</v>
      </c>
      <c r="O28" s="1043"/>
      <c r="P28" s="1016"/>
      <c r="Q28" s="1022">
        <v>39</v>
      </c>
      <c r="R28" s="1626" t="s">
        <v>1247</v>
      </c>
      <c r="S28" s="1626"/>
      <c r="T28" s="1626"/>
      <c r="U28" s="1626"/>
      <c r="V28" s="1626"/>
      <c r="W28" s="1626"/>
      <c r="X28" s="1626"/>
      <c r="Y28" s="1627"/>
      <c r="Z28" s="1041"/>
      <c r="AA28" s="1042"/>
      <c r="AB28" s="1042">
        <v>1</v>
      </c>
      <c r="AC28" s="1042"/>
      <c r="AD28" s="1043">
        <v>0</v>
      </c>
      <c r="AE28" s="1007"/>
      <c r="AF28" s="1044">
        <f t="shared" si="0"/>
        <v>0.79</v>
      </c>
      <c r="AG28" s="1044">
        <f t="shared" si="1"/>
        <v>0.79</v>
      </c>
      <c r="AH28" s="1007"/>
      <c r="AI28" s="1007"/>
      <c r="AJ28" s="1007"/>
      <c r="AK28" s="1007"/>
      <c r="AL28" s="1007"/>
      <c r="AM28" s="1052"/>
      <c r="AN28" s="1052"/>
      <c r="AO28" s="1052"/>
      <c r="AP28" s="1052"/>
      <c r="AQ28" s="1052"/>
      <c r="AR28" s="1052"/>
      <c r="AS28" s="1052"/>
      <c r="AT28" s="1052"/>
      <c r="AU28" s="1052"/>
      <c r="AV28" s="1060" t="s">
        <v>1248</v>
      </c>
      <c r="AW28" s="1048">
        <f>SUM(AV21:AV24)*AQ21</f>
        <v>192</v>
      </c>
      <c r="AX28" s="1052" t="s">
        <v>1249</v>
      </c>
      <c r="AY28" s="1052"/>
      <c r="AZ28" s="1052"/>
      <c r="BA28" s="1007"/>
      <c r="BB28" s="1007"/>
      <c r="BC28" s="1007"/>
      <c r="BD28" s="1007"/>
      <c r="BE28" s="1007"/>
      <c r="BF28" s="1007"/>
      <c r="BG28" s="1007"/>
      <c r="BH28" s="1007"/>
      <c r="BI28" s="1007"/>
      <c r="BJ28" s="1007"/>
      <c r="BK28" s="1007"/>
      <c r="BL28" s="1007"/>
      <c r="BM28" s="1007"/>
      <c r="BN28" s="1007"/>
      <c r="BO28" s="1007"/>
      <c r="BP28" s="1007"/>
      <c r="BQ28" s="1037"/>
      <c r="BR28" s="1037"/>
      <c r="BS28" s="1037"/>
      <c r="BT28" s="1037"/>
      <c r="BU28" s="1037"/>
      <c r="BV28" s="1037"/>
      <c r="BW28" s="1037"/>
      <c r="BX28" s="1037"/>
      <c r="BY28" s="1037"/>
      <c r="BZ28" s="1037"/>
      <c r="CA28" s="1037"/>
      <c r="CB28" s="1037"/>
      <c r="CC28" s="1037"/>
      <c r="CD28" s="1037"/>
      <c r="CE28" s="1037"/>
      <c r="CF28" s="1037"/>
      <c r="CG28" s="1037"/>
      <c r="CH28" s="1037"/>
      <c r="CI28" s="1037"/>
      <c r="CJ28" s="1037"/>
      <c r="CK28" s="1037"/>
      <c r="CL28" s="1037"/>
      <c r="CM28" s="1037"/>
      <c r="CN28" s="1037"/>
      <c r="CO28" s="1037"/>
      <c r="CP28" s="1037"/>
      <c r="CQ28" s="1037"/>
      <c r="CR28" s="1037"/>
      <c r="CS28" s="1037"/>
      <c r="CT28" s="1037"/>
      <c r="CU28" s="1037"/>
      <c r="CV28" s="1037"/>
      <c r="CW28" s="1037"/>
      <c r="CX28" s="1037"/>
      <c r="CY28" s="1037"/>
      <c r="CZ28" s="1037"/>
      <c r="DA28" s="1037"/>
      <c r="DB28" s="1037"/>
      <c r="DC28" s="1037"/>
      <c r="DD28" s="1037"/>
      <c r="DE28" s="1037"/>
      <c r="DF28" s="1037"/>
      <c r="DG28" s="1037"/>
      <c r="DH28" s="1037"/>
      <c r="DI28" s="1037"/>
      <c r="DJ28" s="1037"/>
      <c r="DK28" s="1037"/>
      <c r="DL28" s="1037"/>
      <c r="DM28" s="1037"/>
      <c r="DN28" s="1037"/>
      <c r="DO28" s="1037"/>
      <c r="DP28" s="1037"/>
      <c r="DQ28" s="1037"/>
      <c r="DR28" s="1037"/>
      <c r="DS28" s="1037"/>
      <c r="DT28" s="1037"/>
      <c r="DU28" s="1037"/>
      <c r="DV28" s="1037"/>
      <c r="DW28" s="1037"/>
    </row>
    <row r="29" spans="1:127" s="1047" customFormat="1" ht="21" customHeight="1">
      <c r="A29" s="1007"/>
      <c r="B29" s="1022">
        <v>11</v>
      </c>
      <c r="C29" s="1626" t="s">
        <v>1250</v>
      </c>
      <c r="D29" s="1626"/>
      <c r="E29" s="1626"/>
      <c r="F29" s="1626"/>
      <c r="G29" s="1626"/>
      <c r="H29" s="1626"/>
      <c r="I29" s="1626"/>
      <c r="J29" s="1627"/>
      <c r="K29" s="1045"/>
      <c r="L29" s="1042"/>
      <c r="M29" s="1042">
        <v>1</v>
      </c>
      <c r="N29" s="1042">
        <v>0</v>
      </c>
      <c r="O29" s="1043"/>
      <c r="P29" s="1016"/>
      <c r="Q29" s="1022">
        <v>40</v>
      </c>
      <c r="R29" s="1626" t="s">
        <v>1251</v>
      </c>
      <c r="S29" s="1626"/>
      <c r="T29" s="1626"/>
      <c r="U29" s="1626"/>
      <c r="V29" s="1626"/>
      <c r="W29" s="1626"/>
      <c r="X29" s="1626"/>
      <c r="Y29" s="1627"/>
      <c r="Z29" s="1041"/>
      <c r="AA29" s="1042"/>
      <c r="AB29" s="1042"/>
      <c r="AC29" s="1042"/>
      <c r="AD29" s="1043">
        <v>1</v>
      </c>
      <c r="AE29" s="1007"/>
      <c r="AF29" s="1044">
        <f t="shared" si="0"/>
        <v>0.79</v>
      </c>
      <c r="AG29" s="1044">
        <f t="shared" si="1"/>
        <v>1</v>
      </c>
      <c r="AH29" s="1007"/>
      <c r="AI29" s="1007"/>
      <c r="AJ29" s="1007"/>
      <c r="AK29" s="1007"/>
      <c r="AL29" s="1007"/>
      <c r="AM29" s="1052"/>
      <c r="AN29" s="1052"/>
      <c r="AO29" s="1052"/>
      <c r="AP29" s="1052"/>
      <c r="AQ29" s="1052"/>
      <c r="AR29" s="1052"/>
      <c r="AS29" s="1052"/>
      <c r="AT29" s="1052"/>
      <c r="AU29" s="1060"/>
      <c r="AV29" s="1052"/>
      <c r="AW29" s="1052"/>
      <c r="AX29" s="1052"/>
      <c r="AY29" s="1052"/>
      <c r="AZ29" s="1052"/>
      <c r="BA29" s="1007"/>
      <c r="BB29" s="1007"/>
      <c r="BC29" s="1007"/>
      <c r="BD29" s="1007"/>
      <c r="BE29" s="1007"/>
      <c r="BF29" s="1007"/>
      <c r="BG29" s="1007"/>
      <c r="BH29" s="1007"/>
      <c r="BI29" s="1007"/>
      <c r="BJ29" s="1007"/>
      <c r="BK29" s="1007"/>
      <c r="BL29" s="1007"/>
      <c r="BM29" s="1007"/>
      <c r="BN29" s="1007"/>
      <c r="BO29" s="1007"/>
      <c r="BP29" s="1007"/>
      <c r="BQ29" s="1037"/>
      <c r="BR29" s="1037"/>
      <c r="BS29" s="1037"/>
      <c r="BT29" s="1037"/>
      <c r="BU29" s="1037"/>
      <c r="BV29" s="1037"/>
      <c r="BW29" s="1037"/>
      <c r="BX29" s="1037"/>
      <c r="BY29" s="1037"/>
      <c r="BZ29" s="1037"/>
      <c r="CA29" s="1037"/>
      <c r="CB29" s="1037"/>
      <c r="CC29" s="1037"/>
      <c r="CD29" s="1037"/>
      <c r="CE29" s="1037"/>
      <c r="CF29" s="1037"/>
      <c r="CG29" s="1037"/>
      <c r="CH29" s="1037"/>
      <c r="CI29" s="1037"/>
      <c r="CJ29" s="1037"/>
      <c r="CK29" s="1037"/>
      <c r="CL29" s="1037"/>
      <c r="CM29" s="1037"/>
      <c r="CN29" s="1037"/>
      <c r="CO29" s="1037"/>
      <c r="CP29" s="1037"/>
      <c r="CQ29" s="1037"/>
      <c r="CR29" s="1037"/>
      <c r="CS29" s="1037"/>
      <c r="CT29" s="1037"/>
      <c r="CU29" s="1037"/>
      <c r="CV29" s="1037"/>
      <c r="CW29" s="1037"/>
      <c r="CX29" s="1037"/>
      <c r="CY29" s="1037"/>
      <c r="CZ29" s="1037"/>
      <c r="DA29" s="1037"/>
      <c r="DB29" s="1037"/>
      <c r="DC29" s="1037"/>
      <c r="DD29" s="1037"/>
      <c r="DE29" s="1037"/>
      <c r="DF29" s="1037"/>
      <c r="DG29" s="1037"/>
      <c r="DH29" s="1037"/>
      <c r="DI29" s="1037"/>
      <c r="DJ29" s="1037"/>
      <c r="DK29" s="1037"/>
      <c r="DL29" s="1037"/>
      <c r="DM29" s="1037"/>
      <c r="DN29" s="1037"/>
      <c r="DO29" s="1037"/>
      <c r="DP29" s="1037"/>
      <c r="DQ29" s="1037"/>
      <c r="DR29" s="1037"/>
      <c r="DS29" s="1037"/>
      <c r="DT29" s="1037"/>
      <c r="DU29" s="1037"/>
      <c r="DV29" s="1037"/>
      <c r="DW29" s="1037"/>
    </row>
    <row r="30" spans="1:127" s="1047" customFormat="1" ht="21" customHeight="1" thickBot="1">
      <c r="A30" s="1007"/>
      <c r="B30" s="1022">
        <v>12</v>
      </c>
      <c r="C30" s="1626" t="s">
        <v>1252</v>
      </c>
      <c r="D30" s="1626"/>
      <c r="E30" s="1626"/>
      <c r="F30" s="1626"/>
      <c r="G30" s="1626"/>
      <c r="H30" s="1626"/>
      <c r="I30" s="1626"/>
      <c r="J30" s="1627"/>
      <c r="K30" s="1045"/>
      <c r="L30" s="1042">
        <v>1</v>
      </c>
      <c r="M30" s="1042">
        <v>0</v>
      </c>
      <c r="N30" s="1042">
        <v>0</v>
      </c>
      <c r="O30" s="1043">
        <v>0</v>
      </c>
      <c r="P30" s="1016"/>
      <c r="Q30" s="1022">
        <v>41</v>
      </c>
      <c r="R30" s="1626" t="s">
        <v>1253</v>
      </c>
      <c r="S30" s="1626"/>
      <c r="T30" s="1626"/>
      <c r="U30" s="1626"/>
      <c r="V30" s="1626"/>
      <c r="W30" s="1626"/>
      <c r="X30" s="1626"/>
      <c r="Y30" s="1627"/>
      <c r="Z30" s="1041"/>
      <c r="AA30" s="1042"/>
      <c r="AB30" s="1042"/>
      <c r="AC30" s="1042"/>
      <c r="AD30" s="1043">
        <v>1</v>
      </c>
      <c r="AE30" s="1007"/>
      <c r="AF30" s="1044">
        <f t="shared" si="0"/>
        <v>0.89</v>
      </c>
      <c r="AG30" s="1044">
        <f t="shared" si="1"/>
        <v>1</v>
      </c>
      <c r="AH30" s="1007"/>
      <c r="AI30" s="1007"/>
      <c r="AJ30" s="1007"/>
      <c r="AK30" s="1007"/>
      <c r="AL30" s="1007"/>
      <c r="AM30" s="1052"/>
      <c r="AN30" s="1052"/>
      <c r="AO30" s="1048"/>
      <c r="AP30" s="1049"/>
      <c r="AQ30" s="1037"/>
      <c r="AR30" s="1037"/>
      <c r="AS30" s="1037"/>
      <c r="AT30" s="1037"/>
      <c r="AU30" s="1037"/>
      <c r="AV30" s="1037"/>
      <c r="AW30" s="1037"/>
      <c r="AX30" s="1052"/>
      <c r="AY30" s="1052"/>
      <c r="AZ30" s="1052"/>
      <c r="BA30" s="1007"/>
      <c r="BB30" s="1007"/>
      <c r="BC30" s="1007"/>
      <c r="BD30" s="1007"/>
      <c r="BE30" s="1007"/>
      <c r="BF30" s="1007"/>
      <c r="BG30" s="1007"/>
      <c r="BH30" s="1007"/>
      <c r="BI30" s="1007"/>
      <c r="BJ30" s="1007"/>
      <c r="BK30" s="1007"/>
      <c r="BL30" s="1007"/>
      <c r="BM30" s="1007"/>
      <c r="BN30" s="1007"/>
      <c r="BO30" s="1007"/>
      <c r="BP30" s="1007"/>
      <c r="BQ30" s="1037"/>
      <c r="BR30" s="1037"/>
      <c r="BS30" s="1037"/>
      <c r="BT30" s="1037"/>
      <c r="BU30" s="1037"/>
      <c r="BV30" s="1037"/>
      <c r="BW30" s="1037"/>
      <c r="BX30" s="1037"/>
      <c r="BY30" s="1037"/>
      <c r="BZ30" s="1037"/>
      <c r="CA30" s="1037"/>
      <c r="CB30" s="1037"/>
      <c r="CC30" s="1037"/>
      <c r="CD30" s="1037"/>
      <c r="CE30" s="1037"/>
      <c r="CF30" s="1037"/>
      <c r="CG30" s="1037"/>
      <c r="CH30" s="1037"/>
      <c r="CI30" s="1037"/>
      <c r="CJ30" s="1037"/>
      <c r="CK30" s="1037"/>
      <c r="CL30" s="1037"/>
      <c r="CM30" s="1037"/>
      <c r="CN30" s="1037"/>
      <c r="CO30" s="1037"/>
      <c r="CP30" s="1037"/>
      <c r="CQ30" s="1037"/>
      <c r="CR30" s="1037"/>
      <c r="CS30" s="1037"/>
      <c r="CT30" s="1037"/>
      <c r="CU30" s="1037"/>
      <c r="CV30" s="1037"/>
      <c r="CW30" s="1037"/>
      <c r="CX30" s="1037"/>
      <c r="CY30" s="1037"/>
      <c r="CZ30" s="1037"/>
      <c r="DA30" s="1037"/>
      <c r="DB30" s="1037"/>
      <c r="DC30" s="1037"/>
      <c r="DD30" s="1037"/>
      <c r="DE30" s="1037"/>
      <c r="DF30" s="1037"/>
      <c r="DG30" s="1037"/>
      <c r="DH30" s="1037"/>
      <c r="DI30" s="1037"/>
      <c r="DJ30" s="1037"/>
      <c r="DK30" s="1037"/>
      <c r="DL30" s="1037"/>
      <c r="DM30" s="1037"/>
      <c r="DN30" s="1037"/>
      <c r="DO30" s="1037"/>
      <c r="DP30" s="1037"/>
      <c r="DQ30" s="1037"/>
      <c r="DR30" s="1037"/>
      <c r="DS30" s="1037"/>
      <c r="DT30" s="1037"/>
      <c r="DU30" s="1037"/>
      <c r="DV30" s="1037"/>
      <c r="DW30" s="1037"/>
    </row>
    <row r="31" spans="1:127" s="1047" customFormat="1" ht="21" customHeight="1" thickBot="1">
      <c r="A31" s="1007"/>
      <c r="B31" s="1022">
        <v>13</v>
      </c>
      <c r="C31" s="1630" t="s">
        <v>1254</v>
      </c>
      <c r="D31" s="1630"/>
      <c r="E31" s="1630"/>
      <c r="F31" s="1630"/>
      <c r="G31" s="1630"/>
      <c r="H31" s="1630"/>
      <c r="I31" s="1630"/>
      <c r="J31" s="1631"/>
      <c r="K31" s="1061"/>
      <c r="L31" s="1042"/>
      <c r="M31" s="1042">
        <v>1</v>
      </c>
      <c r="N31" s="1042"/>
      <c r="O31" s="1043"/>
      <c r="P31" s="1016"/>
      <c r="Q31" s="1022">
        <v>42</v>
      </c>
      <c r="R31" s="1626" t="s">
        <v>1255</v>
      </c>
      <c r="S31" s="1626"/>
      <c r="T31" s="1626"/>
      <c r="U31" s="1626"/>
      <c r="V31" s="1626"/>
      <c r="W31" s="1626"/>
      <c r="X31" s="1626"/>
      <c r="Y31" s="1627"/>
      <c r="Z31" s="1041"/>
      <c r="AA31" s="1042"/>
      <c r="AB31" s="1042"/>
      <c r="AC31" s="1042"/>
      <c r="AD31" s="1043">
        <v>1</v>
      </c>
      <c r="AE31" s="1007"/>
      <c r="AF31" s="1044">
        <f t="shared" si="0"/>
        <v>0.79</v>
      </c>
      <c r="AG31" s="1044">
        <f t="shared" si="1"/>
        <v>1</v>
      </c>
      <c r="AH31" s="1007"/>
      <c r="AI31" s="1007"/>
      <c r="AJ31" s="1007"/>
      <c r="AK31" s="1007"/>
      <c r="AL31" s="1007"/>
      <c r="AM31" s="1052"/>
      <c r="AN31" s="1052"/>
      <c r="AO31" s="1048"/>
      <c r="AP31" s="1037"/>
      <c r="AQ31" s="1037"/>
      <c r="AR31" s="1651" t="s">
        <v>1256</v>
      </c>
      <c r="AS31" s="1652"/>
      <c r="AT31" s="1652"/>
      <c r="AU31" s="1652"/>
      <c r="AV31" s="1653"/>
      <c r="AW31" s="1636" t="s">
        <v>1257</v>
      </c>
      <c r="AX31" s="1637"/>
      <c r="AY31" s="1638"/>
      <c r="AZ31" s="1021"/>
      <c r="BA31" s="1007"/>
      <c r="BB31" s="1007"/>
      <c r="BC31" s="1007"/>
      <c r="BD31" s="1007"/>
      <c r="BE31" s="1007"/>
      <c r="BF31" s="1007"/>
      <c r="BG31" s="1007"/>
      <c r="BH31" s="1007"/>
      <c r="BI31" s="1007"/>
      <c r="BJ31" s="1007"/>
      <c r="BK31" s="1007"/>
      <c r="BL31" s="1007"/>
      <c r="BM31" s="1007"/>
      <c r="BN31" s="1007"/>
      <c r="BO31" s="1007"/>
      <c r="BP31" s="1007"/>
      <c r="BQ31" s="1037"/>
      <c r="BR31" s="1037"/>
      <c r="BS31" s="1037"/>
      <c r="BT31" s="1037"/>
      <c r="BU31" s="1037"/>
      <c r="BV31" s="1037"/>
      <c r="BW31" s="1037"/>
      <c r="BX31" s="1037"/>
      <c r="BY31" s="1037"/>
      <c r="BZ31" s="1037"/>
      <c r="CA31" s="1037"/>
      <c r="CB31" s="1037"/>
      <c r="CC31" s="1037"/>
      <c r="CD31" s="1037"/>
      <c r="CE31" s="1037"/>
      <c r="CF31" s="1037"/>
      <c r="CG31" s="1037"/>
      <c r="CH31" s="1037"/>
      <c r="CI31" s="1037"/>
      <c r="CJ31" s="1037"/>
      <c r="CK31" s="1037"/>
      <c r="CL31" s="1037"/>
      <c r="CM31" s="1037"/>
      <c r="CN31" s="1037"/>
      <c r="CO31" s="1037"/>
      <c r="CP31" s="1037"/>
      <c r="CQ31" s="1037"/>
      <c r="CR31" s="1037"/>
      <c r="CS31" s="1037"/>
      <c r="CT31" s="1037"/>
      <c r="CU31" s="1037"/>
      <c r="CV31" s="1037"/>
      <c r="CW31" s="1037"/>
      <c r="CX31" s="1037"/>
      <c r="CY31" s="1037"/>
      <c r="CZ31" s="1037"/>
      <c r="DA31" s="1037"/>
      <c r="DB31" s="1037"/>
      <c r="DC31" s="1037"/>
      <c r="DD31" s="1037"/>
      <c r="DE31" s="1037"/>
      <c r="DF31" s="1037"/>
      <c r="DG31" s="1037"/>
      <c r="DH31" s="1037"/>
      <c r="DI31" s="1037"/>
      <c r="DJ31" s="1037"/>
      <c r="DK31" s="1037"/>
      <c r="DL31" s="1037"/>
      <c r="DM31" s="1037"/>
      <c r="DN31" s="1037"/>
      <c r="DO31" s="1037"/>
      <c r="DP31" s="1037"/>
      <c r="DQ31" s="1037"/>
      <c r="DR31" s="1037"/>
      <c r="DS31" s="1037"/>
      <c r="DT31" s="1037"/>
      <c r="DU31" s="1037"/>
      <c r="DV31" s="1037"/>
      <c r="DW31" s="1037"/>
    </row>
    <row r="32" spans="1:127" s="1047" customFormat="1" ht="21" customHeight="1" thickBot="1">
      <c r="A32" s="1007"/>
      <c r="B32" s="1022">
        <v>14</v>
      </c>
      <c r="C32" s="1630" t="s">
        <v>1258</v>
      </c>
      <c r="D32" s="1630"/>
      <c r="E32" s="1630"/>
      <c r="F32" s="1630"/>
      <c r="G32" s="1630"/>
      <c r="H32" s="1630"/>
      <c r="I32" s="1630"/>
      <c r="J32" s="1631"/>
      <c r="K32" s="1045"/>
      <c r="L32" s="1042">
        <v>1</v>
      </c>
      <c r="M32" s="1042">
        <v>0</v>
      </c>
      <c r="N32" s="1042"/>
      <c r="O32" s="1043"/>
      <c r="P32" s="1016"/>
      <c r="Q32" s="1022">
        <v>43</v>
      </c>
      <c r="R32" s="1626" t="s">
        <v>1259</v>
      </c>
      <c r="S32" s="1626"/>
      <c r="T32" s="1626"/>
      <c r="U32" s="1626"/>
      <c r="V32" s="1626"/>
      <c r="W32" s="1626"/>
      <c r="X32" s="1626"/>
      <c r="Y32" s="1627"/>
      <c r="Z32" s="1041"/>
      <c r="AA32" s="1042"/>
      <c r="AB32" s="1042">
        <v>1</v>
      </c>
      <c r="AC32" s="1042"/>
      <c r="AD32" s="1043"/>
      <c r="AE32" s="1007"/>
      <c r="AF32" s="1044">
        <f t="shared" si="0"/>
        <v>0.89</v>
      </c>
      <c r="AG32" s="1044">
        <f t="shared" si="1"/>
        <v>0.79</v>
      </c>
      <c r="AH32" s="1007"/>
      <c r="AI32" s="1007"/>
      <c r="AJ32" s="1007"/>
      <c r="AK32" s="1007"/>
      <c r="AL32" s="1007"/>
      <c r="AM32" s="1052"/>
      <c r="AN32" s="1048">
        <f>MAX(AN21:AN25)</f>
        <v>58</v>
      </c>
      <c r="AO32" s="1052"/>
      <c r="AP32" s="1037"/>
      <c r="AQ32" s="1037"/>
      <c r="AR32" s="1639">
        <f>AW26</f>
        <v>111</v>
      </c>
      <c r="AS32" s="1640"/>
      <c r="AT32" s="1640"/>
      <c r="AU32" s="1640"/>
      <c r="AV32" s="1641"/>
      <c r="AW32" s="1642">
        <f>SUM(100/AR34*AR32)</f>
        <v>57.812500000000007</v>
      </c>
      <c r="AX32" s="1643"/>
      <c r="AY32" s="1646" t="s">
        <v>9</v>
      </c>
      <c r="AZ32" s="1062"/>
      <c r="BA32" s="1007"/>
      <c r="BB32" s="1007"/>
      <c r="BC32" s="1007"/>
      <c r="BD32" s="1007"/>
      <c r="BE32" s="1007"/>
      <c r="BF32" s="1007"/>
      <c r="BG32" s="1007"/>
      <c r="BH32" s="1007"/>
      <c r="BI32" s="1007"/>
      <c r="BJ32" s="1007"/>
      <c r="BK32" s="1007"/>
      <c r="BL32" s="1007"/>
      <c r="BM32" s="1007"/>
      <c r="BN32" s="1007"/>
      <c r="BO32" s="1007"/>
      <c r="BP32" s="1007"/>
      <c r="BQ32" s="1037"/>
      <c r="BR32" s="1037"/>
      <c r="BS32" s="1037"/>
      <c r="BT32" s="1037"/>
      <c r="BU32" s="1037"/>
      <c r="BV32" s="1037"/>
      <c r="BW32" s="1037"/>
      <c r="BX32" s="1037"/>
      <c r="BY32" s="1037"/>
      <c r="BZ32" s="1037"/>
      <c r="CA32" s="1037"/>
      <c r="CB32" s="1037"/>
      <c r="CC32" s="1037"/>
      <c r="CD32" s="1037"/>
      <c r="CE32" s="1037"/>
      <c r="CF32" s="1037"/>
      <c r="CG32" s="1037"/>
      <c r="CH32" s="1037"/>
      <c r="CI32" s="1037"/>
      <c r="CJ32" s="1037"/>
      <c r="CK32" s="1037"/>
      <c r="CL32" s="1037"/>
      <c r="CM32" s="1037"/>
      <c r="CN32" s="1037"/>
      <c r="CO32" s="1037"/>
      <c r="CP32" s="1037"/>
      <c r="CQ32" s="1037"/>
      <c r="CR32" s="1037"/>
      <c r="CS32" s="1037"/>
      <c r="CT32" s="1037"/>
      <c r="CU32" s="1037"/>
      <c r="CV32" s="1037"/>
      <c r="CW32" s="1037"/>
      <c r="CX32" s="1037"/>
      <c r="CY32" s="1037"/>
      <c r="CZ32" s="1037"/>
      <c r="DA32" s="1037"/>
      <c r="DB32" s="1037"/>
      <c r="DC32" s="1037"/>
      <c r="DD32" s="1037"/>
      <c r="DE32" s="1037"/>
      <c r="DF32" s="1037"/>
      <c r="DG32" s="1037"/>
      <c r="DH32" s="1037"/>
      <c r="DI32" s="1037"/>
      <c r="DJ32" s="1037"/>
      <c r="DK32" s="1037"/>
      <c r="DL32" s="1037"/>
      <c r="DM32" s="1037"/>
      <c r="DN32" s="1037"/>
      <c r="DO32" s="1037"/>
      <c r="DP32" s="1037"/>
      <c r="DQ32" s="1037"/>
      <c r="DR32" s="1037"/>
      <c r="DS32" s="1037"/>
      <c r="DT32" s="1037"/>
      <c r="DU32" s="1037"/>
      <c r="DV32" s="1037"/>
      <c r="DW32" s="1037"/>
    </row>
    <row r="33" spans="1:127" s="1047" customFormat="1" ht="21" customHeight="1">
      <c r="A33" s="1007"/>
      <c r="B33" s="1022">
        <v>15</v>
      </c>
      <c r="C33" s="1626" t="s">
        <v>1260</v>
      </c>
      <c r="D33" s="1649"/>
      <c r="E33" s="1649"/>
      <c r="F33" s="1649"/>
      <c r="G33" s="1649"/>
      <c r="H33" s="1649"/>
      <c r="I33" s="1649"/>
      <c r="J33" s="1650"/>
      <c r="K33" s="1045"/>
      <c r="L33" s="1043">
        <v>1</v>
      </c>
      <c r="M33" s="1043"/>
      <c r="N33" s="1043"/>
      <c r="O33" s="1043"/>
      <c r="P33" s="1016"/>
      <c r="Q33" s="1022">
        <v>44</v>
      </c>
      <c r="R33" s="1628" t="s">
        <v>1261</v>
      </c>
      <c r="S33" s="1628"/>
      <c r="T33" s="1628"/>
      <c r="U33" s="1628"/>
      <c r="V33" s="1628"/>
      <c r="W33" s="1628"/>
      <c r="X33" s="1628"/>
      <c r="Y33" s="1629"/>
      <c r="Z33" s="1041"/>
      <c r="AA33" s="1042"/>
      <c r="AB33" s="1042">
        <v>1</v>
      </c>
      <c r="AC33" s="1042"/>
      <c r="AD33" s="1043"/>
      <c r="AE33" s="1007"/>
      <c r="AF33" s="1044">
        <f t="shared" si="0"/>
        <v>0.89</v>
      </c>
      <c r="AG33" s="1044">
        <f t="shared" si="1"/>
        <v>0.79</v>
      </c>
      <c r="AH33" s="1007"/>
      <c r="AI33" s="1007"/>
      <c r="AJ33" s="1007"/>
      <c r="AK33" s="1007"/>
      <c r="AL33" s="1007"/>
      <c r="AM33" s="1052"/>
      <c r="AN33" s="1052"/>
      <c r="AO33" s="1052"/>
      <c r="AP33" s="1037"/>
      <c r="AQ33" s="1037"/>
      <c r="AR33" s="1651" t="s">
        <v>1262</v>
      </c>
      <c r="AS33" s="1652"/>
      <c r="AT33" s="1652"/>
      <c r="AU33" s="1652"/>
      <c r="AV33" s="1653"/>
      <c r="AW33" s="1642"/>
      <c r="AX33" s="1643"/>
      <c r="AY33" s="1647"/>
      <c r="AZ33" s="1062"/>
      <c r="BA33" s="1007"/>
      <c r="BB33" s="1063"/>
      <c r="BC33" s="1037"/>
      <c r="BD33" s="1037"/>
      <c r="BE33" s="1037"/>
      <c r="BF33" s="1037"/>
      <c r="BG33" s="1037"/>
      <c r="BH33" s="1037"/>
      <c r="BI33" s="1037"/>
      <c r="BJ33" s="1037"/>
      <c r="BK33" s="1037"/>
      <c r="BL33" s="1037"/>
      <c r="BM33" s="1037"/>
      <c r="BN33" s="1037"/>
      <c r="BO33" s="1052"/>
      <c r="BP33" s="1064">
        <v>31</v>
      </c>
      <c r="BQ33" s="1037"/>
      <c r="BR33" s="1037"/>
      <c r="BS33" s="1037"/>
      <c r="BT33" s="1037"/>
      <c r="BU33" s="1037"/>
      <c r="BV33" s="1037"/>
      <c r="BW33" s="1037"/>
      <c r="BX33" s="1037"/>
      <c r="BY33" s="1057"/>
      <c r="BZ33" s="1057"/>
      <c r="CA33" s="1057"/>
      <c r="CB33" s="1057"/>
      <c r="CC33" s="1057"/>
      <c r="CD33" s="1057"/>
      <c r="CE33" s="1057"/>
      <c r="CF33" s="1057"/>
      <c r="CG33" s="1057"/>
      <c r="CH33" s="1057"/>
      <c r="CI33" s="1057"/>
      <c r="CJ33" s="1057"/>
      <c r="CK33" s="1057"/>
      <c r="CL33" s="1057"/>
      <c r="CM33" s="1057"/>
      <c r="CN33" s="1057"/>
      <c r="CO33" s="1057"/>
      <c r="CP33" s="1057"/>
      <c r="CQ33" s="1057"/>
      <c r="CR33" s="1057"/>
      <c r="CS33" s="1057"/>
      <c r="CT33" s="1057"/>
      <c r="CU33" s="1057"/>
      <c r="CV33" s="1057"/>
      <c r="CW33" s="1057"/>
      <c r="CX33" s="1057"/>
      <c r="CY33" s="1057"/>
      <c r="CZ33" s="1057"/>
      <c r="DA33" s="1057"/>
      <c r="DB33" s="1057"/>
      <c r="DC33" s="1057"/>
      <c r="DD33" s="1057"/>
      <c r="DE33" s="1057"/>
      <c r="DF33" s="1057"/>
      <c r="DG33" s="1057"/>
      <c r="DH33" s="1057"/>
      <c r="DI33" s="1057"/>
      <c r="DJ33" s="1057"/>
      <c r="DK33" s="1057"/>
      <c r="DL33" s="1057"/>
      <c r="DM33" s="1057"/>
      <c r="DN33" s="1057"/>
      <c r="DO33" s="1057"/>
      <c r="DP33" s="1057"/>
      <c r="DQ33" s="1057"/>
      <c r="DR33" s="1057"/>
      <c r="DS33" s="1057"/>
      <c r="DT33" s="1057"/>
      <c r="DU33" s="1057"/>
      <c r="DV33" s="1057"/>
      <c r="DW33" s="1057"/>
    </row>
    <row r="34" spans="1:127" s="1047" customFormat="1" ht="21" customHeight="1" thickBot="1">
      <c r="A34" s="1007"/>
      <c r="B34" s="1022">
        <v>16</v>
      </c>
      <c r="C34" s="1630" t="s">
        <v>1263</v>
      </c>
      <c r="D34" s="1630"/>
      <c r="E34" s="1630"/>
      <c r="F34" s="1630"/>
      <c r="G34" s="1630"/>
      <c r="H34" s="1630"/>
      <c r="I34" s="1630"/>
      <c r="J34" s="1631"/>
      <c r="K34" s="1045"/>
      <c r="L34" s="1043">
        <v>1</v>
      </c>
      <c r="M34" s="1043"/>
      <c r="N34" s="1043"/>
      <c r="O34" s="1043"/>
      <c r="P34" s="1016"/>
      <c r="Q34" s="1022">
        <v>45</v>
      </c>
      <c r="R34" s="1630" t="s">
        <v>1264</v>
      </c>
      <c r="S34" s="1630"/>
      <c r="T34" s="1630"/>
      <c r="U34" s="1630"/>
      <c r="V34" s="1630"/>
      <c r="W34" s="1630"/>
      <c r="X34" s="1630"/>
      <c r="Y34" s="1631"/>
      <c r="Z34" s="1041"/>
      <c r="AA34" s="1042"/>
      <c r="AB34" s="1042"/>
      <c r="AC34" s="1042"/>
      <c r="AD34" s="1043">
        <v>1</v>
      </c>
      <c r="AE34" s="1007"/>
      <c r="AF34" s="1044">
        <f t="shared" si="0"/>
        <v>0.89</v>
      </c>
      <c r="AG34" s="1044">
        <f t="shared" si="1"/>
        <v>1</v>
      </c>
      <c r="AH34" s="1007"/>
      <c r="AI34" s="1007"/>
      <c r="AJ34" s="1007"/>
      <c r="AK34" s="1007"/>
      <c r="AL34" s="1007"/>
      <c r="AM34" s="1052"/>
      <c r="AN34" s="1052"/>
      <c r="AO34" s="1052"/>
      <c r="AP34" s="1037"/>
      <c r="AQ34" s="1037"/>
      <c r="AR34" s="1639">
        <f>AW28</f>
        <v>192</v>
      </c>
      <c r="AS34" s="1640"/>
      <c r="AT34" s="1640"/>
      <c r="AU34" s="1640"/>
      <c r="AV34" s="1641"/>
      <c r="AW34" s="1644"/>
      <c r="AX34" s="1645"/>
      <c r="AY34" s="1648"/>
      <c r="AZ34" s="1065"/>
      <c r="BA34" s="1007"/>
      <c r="BB34" s="1063"/>
      <c r="BC34" s="1037"/>
      <c r="BD34" s="1037"/>
      <c r="BE34" s="1037"/>
      <c r="BF34" s="1037"/>
      <c r="BG34" s="1037"/>
      <c r="BH34" s="1037"/>
      <c r="BI34" s="1037"/>
      <c r="BJ34" s="1037"/>
      <c r="BK34" s="1037"/>
      <c r="BL34" s="1037"/>
      <c r="BM34" s="1037"/>
      <c r="BN34" s="1037"/>
      <c r="BO34" s="1052"/>
      <c r="BP34" s="1064">
        <v>32</v>
      </c>
      <c r="BQ34" s="1037"/>
      <c r="BR34" s="1037"/>
      <c r="BS34" s="1037"/>
      <c r="BT34" s="1037"/>
      <c r="BU34" s="1037"/>
      <c r="BV34" s="1037"/>
      <c r="BW34" s="1037"/>
      <c r="BX34" s="1037"/>
      <c r="BY34" s="1037"/>
      <c r="BZ34" s="1037"/>
      <c r="CA34" s="1037"/>
      <c r="CB34" s="1037"/>
      <c r="CC34" s="1037"/>
      <c r="CD34" s="1037"/>
      <c r="CE34" s="1037"/>
      <c r="CF34" s="1037"/>
      <c r="CG34" s="1037"/>
      <c r="CH34" s="1037"/>
      <c r="CI34" s="1037"/>
      <c r="CJ34" s="1037"/>
      <c r="CK34" s="1037"/>
      <c r="CL34" s="1037"/>
      <c r="CM34" s="1037"/>
      <c r="CN34" s="1037"/>
      <c r="CO34" s="1037"/>
      <c r="CP34" s="1037"/>
      <c r="CQ34" s="1037"/>
      <c r="CR34" s="1037"/>
      <c r="CS34" s="1037"/>
      <c r="CT34" s="1037"/>
      <c r="CU34" s="1037"/>
      <c r="CV34" s="1037"/>
      <c r="CW34" s="1037"/>
      <c r="CX34" s="1037"/>
      <c r="CY34" s="1037"/>
      <c r="CZ34" s="1037"/>
      <c r="DA34" s="1037"/>
      <c r="DB34" s="1037"/>
      <c r="DC34" s="1037"/>
      <c r="DD34" s="1037"/>
      <c r="DE34" s="1037"/>
      <c r="DF34" s="1037"/>
      <c r="DG34" s="1037"/>
      <c r="DH34" s="1037"/>
      <c r="DI34" s="1037"/>
      <c r="DJ34" s="1037"/>
      <c r="DK34" s="1037"/>
      <c r="DL34" s="1037"/>
      <c r="DM34" s="1037"/>
      <c r="DN34" s="1037"/>
      <c r="DO34" s="1037"/>
      <c r="DP34" s="1037"/>
      <c r="DQ34" s="1037"/>
      <c r="DR34" s="1037"/>
      <c r="DS34" s="1037"/>
      <c r="DT34" s="1037"/>
      <c r="DU34" s="1037"/>
      <c r="DV34" s="1037"/>
      <c r="DW34" s="1037"/>
    </row>
    <row r="35" spans="1:127" s="1047" customFormat="1" ht="21" customHeight="1">
      <c r="A35" s="1007"/>
      <c r="B35" s="1022">
        <v>17</v>
      </c>
      <c r="C35" s="1626" t="s">
        <v>1265</v>
      </c>
      <c r="D35" s="1626"/>
      <c r="E35" s="1626"/>
      <c r="F35" s="1626"/>
      <c r="G35" s="1626"/>
      <c r="H35" s="1626"/>
      <c r="I35" s="1626"/>
      <c r="J35" s="1627"/>
      <c r="K35" s="1045"/>
      <c r="L35" s="1042">
        <v>1</v>
      </c>
      <c r="M35" s="1042">
        <v>0</v>
      </c>
      <c r="N35" s="1042"/>
      <c r="O35" s="1043">
        <v>0</v>
      </c>
      <c r="P35" s="1016"/>
      <c r="Q35" s="1022">
        <v>46</v>
      </c>
      <c r="R35" s="1626" t="s">
        <v>1266</v>
      </c>
      <c r="S35" s="1626"/>
      <c r="T35" s="1626"/>
      <c r="U35" s="1626"/>
      <c r="V35" s="1626"/>
      <c r="W35" s="1626"/>
      <c r="X35" s="1626"/>
      <c r="Y35" s="1627"/>
      <c r="Z35" s="1041"/>
      <c r="AA35" s="1042"/>
      <c r="AB35" s="1042"/>
      <c r="AC35" s="1042"/>
      <c r="AD35" s="1043">
        <v>1</v>
      </c>
      <c r="AE35" s="1007"/>
      <c r="AF35" s="1044">
        <f t="shared" si="0"/>
        <v>0.89</v>
      </c>
      <c r="AG35" s="1044">
        <f t="shared" si="1"/>
        <v>1</v>
      </c>
      <c r="AH35" s="1007"/>
      <c r="AI35" s="1007"/>
      <c r="AJ35" s="1007"/>
      <c r="AK35" s="1007"/>
      <c r="AL35" s="1007"/>
      <c r="AM35" s="1007"/>
      <c r="AN35" s="1007"/>
      <c r="AO35" s="1007"/>
      <c r="AP35" s="1007"/>
      <c r="AQ35" s="1007"/>
      <c r="AR35" s="1007"/>
      <c r="AS35" s="1007"/>
      <c r="AT35" s="1066"/>
      <c r="AU35" s="1007"/>
      <c r="AV35" s="1007"/>
      <c r="AW35" s="1007"/>
      <c r="AX35" s="1007"/>
      <c r="AY35" s="1007"/>
      <c r="AZ35" s="1007"/>
      <c r="BA35" s="1007"/>
      <c r="BB35" s="1063"/>
      <c r="BC35" s="1037"/>
      <c r="BD35" s="1037"/>
      <c r="BE35" s="1037"/>
      <c r="BF35" s="1037"/>
      <c r="BG35" s="1037"/>
      <c r="BH35" s="1037"/>
      <c r="BI35" s="1037"/>
      <c r="BJ35" s="1037"/>
      <c r="BK35" s="1037"/>
      <c r="BL35" s="1037"/>
      <c r="BM35" s="1037"/>
      <c r="BN35" s="1037"/>
      <c r="BO35" s="1052"/>
      <c r="BP35" s="1064">
        <v>33</v>
      </c>
      <c r="BQ35" s="1037"/>
      <c r="BR35" s="1037"/>
      <c r="BS35" s="1037"/>
      <c r="BT35" s="1037"/>
      <c r="BU35" s="1037"/>
      <c r="BV35" s="1037"/>
      <c r="BW35" s="1037"/>
      <c r="BX35" s="1037"/>
      <c r="BY35" s="1037"/>
      <c r="BZ35" s="1037"/>
      <c r="CA35" s="1037"/>
      <c r="CB35" s="1037"/>
      <c r="CC35" s="1037"/>
      <c r="CD35" s="1037"/>
      <c r="CE35" s="1037"/>
      <c r="CF35" s="1037"/>
      <c r="CG35" s="1037"/>
      <c r="CH35" s="1037"/>
      <c r="CI35" s="1037"/>
      <c r="CJ35" s="1037"/>
      <c r="CK35" s="1037"/>
      <c r="CL35" s="1037"/>
      <c r="CM35" s="1037"/>
      <c r="CN35" s="1037"/>
      <c r="CO35" s="1037"/>
      <c r="CP35" s="1037"/>
      <c r="CQ35" s="1037"/>
      <c r="CR35" s="1037"/>
      <c r="CS35" s="1037"/>
      <c r="CT35" s="1037"/>
      <c r="CU35" s="1037"/>
      <c r="CV35" s="1037"/>
      <c r="CW35" s="1037"/>
      <c r="CX35" s="1037"/>
      <c r="CY35" s="1037"/>
      <c r="CZ35" s="1037"/>
      <c r="DA35" s="1037"/>
      <c r="DB35" s="1037"/>
      <c r="DC35" s="1037"/>
      <c r="DD35" s="1037"/>
      <c r="DE35" s="1037"/>
      <c r="DF35" s="1037"/>
      <c r="DG35" s="1037"/>
      <c r="DH35" s="1037"/>
      <c r="DI35" s="1037"/>
      <c r="DJ35" s="1037"/>
      <c r="DK35" s="1037"/>
      <c r="DL35" s="1037"/>
      <c r="DM35" s="1037"/>
      <c r="DN35" s="1037"/>
      <c r="DO35" s="1037"/>
      <c r="DP35" s="1037"/>
      <c r="DQ35" s="1037"/>
      <c r="DR35" s="1037"/>
      <c r="DS35" s="1037"/>
      <c r="DT35" s="1037"/>
      <c r="DU35" s="1037"/>
      <c r="DV35" s="1037"/>
      <c r="DW35" s="1037"/>
    </row>
    <row r="36" spans="1:127" s="1047" customFormat="1" ht="21" customHeight="1">
      <c r="A36" s="1007"/>
      <c r="B36" s="1022">
        <v>18</v>
      </c>
      <c r="C36" s="1626" t="s">
        <v>1267</v>
      </c>
      <c r="D36" s="1626"/>
      <c r="E36" s="1626"/>
      <c r="F36" s="1626"/>
      <c r="G36" s="1626"/>
      <c r="H36" s="1626"/>
      <c r="I36" s="1626"/>
      <c r="J36" s="1627"/>
      <c r="K36" s="1045"/>
      <c r="L36" s="1042">
        <v>1</v>
      </c>
      <c r="M36" s="1042">
        <v>0</v>
      </c>
      <c r="N36" s="1042"/>
      <c r="O36" s="1043"/>
      <c r="P36" s="1016"/>
      <c r="Q36" s="1022">
        <v>47</v>
      </c>
      <c r="R36" s="1626" t="s">
        <v>1268</v>
      </c>
      <c r="S36" s="1626"/>
      <c r="T36" s="1626"/>
      <c r="U36" s="1626"/>
      <c r="V36" s="1626"/>
      <c r="W36" s="1626"/>
      <c r="X36" s="1626"/>
      <c r="Y36" s="1627"/>
      <c r="Z36" s="1041"/>
      <c r="AA36" s="1042"/>
      <c r="AB36" s="1042"/>
      <c r="AC36" s="1042"/>
      <c r="AD36" s="1043">
        <v>1</v>
      </c>
      <c r="AE36" s="1007"/>
      <c r="AF36" s="1044">
        <f t="shared" si="0"/>
        <v>0.89</v>
      </c>
      <c r="AG36" s="1044">
        <f t="shared" si="1"/>
        <v>1</v>
      </c>
      <c r="AH36" s="1007"/>
      <c r="AI36" s="1007"/>
      <c r="AJ36" s="1007"/>
      <c r="AK36" s="1007"/>
      <c r="AL36" s="1007"/>
      <c r="AM36" s="1007"/>
      <c r="AN36" s="1007"/>
      <c r="AO36" s="1007"/>
      <c r="AP36" s="1007"/>
      <c r="AQ36" s="1007"/>
      <c r="AR36" s="1007"/>
      <c r="AS36" s="1007"/>
      <c r="AT36" s="1007"/>
      <c r="AU36" s="1007"/>
      <c r="AV36" s="1007"/>
      <c r="AW36" s="1007"/>
      <c r="AX36" s="1007"/>
      <c r="AY36" s="1007"/>
      <c r="AZ36" s="1007"/>
      <c r="BA36" s="1007"/>
      <c r="BB36" s="1063"/>
      <c r="BC36" s="1037"/>
      <c r="BD36" s="1037"/>
      <c r="BE36" s="1037"/>
      <c r="BF36" s="1037"/>
      <c r="BG36" s="1037"/>
      <c r="BH36" s="1037"/>
      <c r="BI36" s="1037"/>
      <c r="BJ36" s="1037"/>
      <c r="BK36" s="1037"/>
      <c r="BL36" s="1037"/>
      <c r="BM36" s="1037"/>
      <c r="BN36" s="1037"/>
      <c r="BO36" s="1052"/>
      <c r="BP36" s="1064">
        <v>34</v>
      </c>
      <c r="BQ36" s="1037"/>
      <c r="BR36" s="1037"/>
      <c r="BS36" s="1037"/>
      <c r="BT36" s="1037"/>
      <c r="BU36" s="1037"/>
      <c r="BV36" s="1037"/>
      <c r="BW36" s="1037"/>
      <c r="BX36" s="1037"/>
      <c r="BY36" s="1067"/>
      <c r="BZ36" s="1067"/>
      <c r="CA36" s="1067"/>
      <c r="CB36" s="1067"/>
      <c r="CC36" s="1067"/>
      <c r="CD36" s="1067"/>
      <c r="CE36" s="1067"/>
      <c r="CF36" s="1067"/>
      <c r="CG36" s="1067"/>
      <c r="CH36" s="1067"/>
      <c r="CI36" s="1067"/>
      <c r="CJ36" s="1067"/>
      <c r="CK36" s="1067"/>
      <c r="CL36" s="1067"/>
      <c r="CM36" s="1067"/>
      <c r="CN36" s="1067"/>
      <c r="CO36" s="1067"/>
      <c r="CP36" s="1067"/>
      <c r="CQ36" s="1067"/>
      <c r="CR36" s="1067"/>
      <c r="CS36" s="1067"/>
      <c r="CT36" s="1067"/>
      <c r="CU36" s="1067"/>
      <c r="CV36" s="1067"/>
      <c r="CW36" s="1067"/>
      <c r="CX36" s="1067"/>
      <c r="CY36" s="1067"/>
      <c r="CZ36" s="1067"/>
      <c r="DA36" s="1067"/>
      <c r="DB36" s="1067"/>
      <c r="DC36" s="1067"/>
      <c r="DD36" s="1067"/>
      <c r="DE36" s="1067"/>
      <c r="DF36" s="1067"/>
      <c r="DG36" s="1067"/>
      <c r="DH36" s="1067"/>
      <c r="DI36" s="1067"/>
      <c r="DJ36" s="1067"/>
      <c r="DK36" s="1067"/>
      <c r="DL36" s="1067"/>
      <c r="DM36" s="1067"/>
      <c r="DN36" s="1067"/>
      <c r="DO36" s="1067"/>
      <c r="DP36" s="1067"/>
      <c r="DQ36" s="1067"/>
      <c r="DR36" s="1067"/>
      <c r="DS36" s="1067"/>
      <c r="DT36" s="1067"/>
      <c r="DU36" s="1067"/>
      <c r="DV36" s="1067"/>
      <c r="DW36" s="1067"/>
    </row>
    <row r="37" spans="1:127" s="1047" customFormat="1" ht="21" customHeight="1">
      <c r="A37" s="1007"/>
      <c r="B37" s="1022">
        <v>19</v>
      </c>
      <c r="C37" s="1626" t="s">
        <v>1269</v>
      </c>
      <c r="D37" s="1626"/>
      <c r="E37" s="1626"/>
      <c r="F37" s="1626"/>
      <c r="G37" s="1626"/>
      <c r="H37" s="1626"/>
      <c r="I37" s="1626"/>
      <c r="J37" s="1627"/>
      <c r="K37" s="1045"/>
      <c r="L37" s="1042"/>
      <c r="M37" s="1042">
        <v>1</v>
      </c>
      <c r="N37" s="1042"/>
      <c r="O37" s="1043"/>
      <c r="P37" s="1016"/>
      <c r="Q37" s="1022">
        <v>48</v>
      </c>
      <c r="R37" s="1626" t="s">
        <v>1270</v>
      </c>
      <c r="S37" s="1626"/>
      <c r="T37" s="1626"/>
      <c r="U37" s="1626"/>
      <c r="V37" s="1626"/>
      <c r="W37" s="1626"/>
      <c r="X37" s="1626"/>
      <c r="Y37" s="1627"/>
      <c r="Z37" s="1041"/>
      <c r="AA37" s="1042"/>
      <c r="AB37" s="1042">
        <v>1</v>
      </c>
      <c r="AC37" s="1042"/>
      <c r="AD37" s="1043"/>
      <c r="AE37" s="1007"/>
      <c r="AF37" s="1044">
        <f t="shared" si="0"/>
        <v>0.79</v>
      </c>
      <c r="AG37" s="1044">
        <f t="shared" si="1"/>
        <v>0.79</v>
      </c>
      <c r="AH37" s="1007"/>
      <c r="AI37" s="1007"/>
      <c r="AJ37" s="1007"/>
      <c r="AK37" s="1007"/>
      <c r="AL37" s="1007"/>
      <c r="AM37" s="1007"/>
      <c r="AN37" s="1007"/>
      <c r="AO37" s="1007"/>
      <c r="AP37" s="1007"/>
      <c r="AQ37" s="1007"/>
      <c r="AR37" s="1007"/>
      <c r="AS37" s="1007"/>
      <c r="AT37" s="1007"/>
      <c r="AU37" s="1007"/>
      <c r="AV37" s="1007"/>
      <c r="AW37" s="1007"/>
      <c r="AX37" s="1007"/>
      <c r="AY37" s="1007"/>
      <c r="AZ37" s="1007"/>
      <c r="BA37" s="1007"/>
      <c r="BB37" s="1063"/>
      <c r="BC37" s="1037"/>
      <c r="BD37" s="1037"/>
      <c r="BE37" s="1037"/>
      <c r="BF37" s="1037"/>
      <c r="BG37" s="1037"/>
      <c r="BH37" s="1037"/>
      <c r="BI37" s="1037"/>
      <c r="BJ37" s="1037"/>
      <c r="BK37" s="1037"/>
      <c r="BL37" s="1037"/>
      <c r="BM37" s="1037"/>
      <c r="BN37" s="1037"/>
      <c r="BO37" s="1052"/>
      <c r="BP37" s="1064">
        <v>35</v>
      </c>
      <c r="BQ37" s="1037"/>
      <c r="BR37" s="1037"/>
      <c r="BS37" s="1037"/>
      <c r="BT37" s="1037"/>
      <c r="BU37" s="1037"/>
      <c r="BV37" s="1037"/>
      <c r="BW37" s="1037"/>
      <c r="BX37" s="1037"/>
      <c r="BY37" s="1067"/>
      <c r="BZ37" s="1067"/>
      <c r="CA37" s="1067"/>
      <c r="CB37" s="1067"/>
      <c r="CC37" s="1067"/>
      <c r="CD37" s="1067"/>
      <c r="CE37" s="1067"/>
      <c r="CF37" s="1067"/>
      <c r="CG37" s="1067"/>
      <c r="CH37" s="1067"/>
      <c r="CI37" s="1067"/>
      <c r="CJ37" s="1067"/>
      <c r="CK37" s="1067"/>
      <c r="CL37" s="1067"/>
      <c r="CM37" s="1067"/>
      <c r="CN37" s="1067"/>
      <c r="CO37" s="1067"/>
      <c r="CP37" s="1067"/>
      <c r="CQ37" s="1067"/>
      <c r="CR37" s="1067"/>
      <c r="CS37" s="1067"/>
      <c r="CT37" s="1067"/>
      <c r="CU37" s="1067"/>
      <c r="CV37" s="1067"/>
      <c r="CW37" s="1067"/>
      <c r="CX37" s="1067"/>
      <c r="CY37" s="1067"/>
      <c r="CZ37" s="1067"/>
      <c r="DA37" s="1067"/>
      <c r="DB37" s="1067"/>
      <c r="DC37" s="1067"/>
      <c r="DD37" s="1067"/>
      <c r="DE37" s="1067"/>
      <c r="DF37" s="1067"/>
      <c r="DG37" s="1067"/>
      <c r="DH37" s="1067"/>
      <c r="DI37" s="1067"/>
      <c r="DJ37" s="1067"/>
      <c r="DK37" s="1067"/>
      <c r="DL37" s="1067"/>
      <c r="DM37" s="1067"/>
      <c r="DN37" s="1067"/>
      <c r="DO37" s="1067"/>
      <c r="DP37" s="1067"/>
      <c r="DQ37" s="1067"/>
      <c r="DR37" s="1067"/>
      <c r="DS37" s="1067"/>
      <c r="DT37" s="1067"/>
      <c r="DU37" s="1067"/>
      <c r="DV37" s="1067"/>
      <c r="DW37" s="1067"/>
    </row>
    <row r="38" spans="1:127" s="1047" customFormat="1" ht="21" customHeight="1">
      <c r="A38" s="1007"/>
      <c r="B38" s="1022">
        <v>20</v>
      </c>
      <c r="C38" s="1626" t="s">
        <v>1271</v>
      </c>
      <c r="D38" s="1626"/>
      <c r="E38" s="1626"/>
      <c r="F38" s="1626"/>
      <c r="G38" s="1626"/>
      <c r="H38" s="1626"/>
      <c r="I38" s="1626"/>
      <c r="J38" s="1627"/>
      <c r="K38" s="1045"/>
      <c r="L38" s="1042">
        <v>1</v>
      </c>
      <c r="M38" s="1042"/>
      <c r="N38" s="1042"/>
      <c r="O38" s="1043"/>
      <c r="P38" s="1016"/>
      <c r="Q38" s="1022">
        <v>49</v>
      </c>
      <c r="R38" s="1626" t="s">
        <v>1272</v>
      </c>
      <c r="S38" s="1626"/>
      <c r="T38" s="1626"/>
      <c r="U38" s="1626"/>
      <c r="V38" s="1626"/>
      <c r="W38" s="1626"/>
      <c r="X38" s="1626"/>
      <c r="Y38" s="1627"/>
      <c r="Z38" s="1041"/>
      <c r="AA38" s="1042"/>
      <c r="AB38" s="1042">
        <v>0</v>
      </c>
      <c r="AC38" s="1042"/>
      <c r="AD38" s="1043">
        <v>1</v>
      </c>
      <c r="AE38" s="1007"/>
      <c r="AF38" s="1044">
        <f t="shared" si="0"/>
        <v>0.89</v>
      </c>
      <c r="AG38" s="1044">
        <f t="shared" si="1"/>
        <v>1</v>
      </c>
      <c r="AH38" s="1007"/>
      <c r="AI38" s="1007"/>
      <c r="AJ38" s="1007"/>
      <c r="AK38" s="1007"/>
      <c r="AL38" s="1007"/>
      <c r="AM38" s="1007"/>
      <c r="AN38" s="1007"/>
      <c r="AO38" s="1007"/>
      <c r="AP38" s="1007"/>
      <c r="AQ38" s="1007"/>
      <c r="AR38" s="1007"/>
      <c r="AS38" s="1007"/>
      <c r="AT38" s="1007"/>
      <c r="AU38" s="1007"/>
      <c r="AV38" s="1007"/>
      <c r="AW38" s="1007"/>
      <c r="AX38" s="1007"/>
      <c r="AY38" s="1007"/>
      <c r="AZ38" s="1007"/>
      <c r="BA38" s="1007"/>
      <c r="BB38" s="1063"/>
      <c r="BC38" s="1037"/>
      <c r="BD38" s="1037"/>
      <c r="BE38" s="1037"/>
      <c r="BF38" s="1037"/>
      <c r="BG38" s="1037"/>
      <c r="BH38" s="1037"/>
      <c r="BI38" s="1037"/>
      <c r="BJ38" s="1037"/>
      <c r="BK38" s="1037"/>
      <c r="BL38" s="1037"/>
      <c r="BM38" s="1037"/>
      <c r="BN38" s="1037"/>
      <c r="BO38" s="1052"/>
      <c r="BP38" s="1064">
        <v>36</v>
      </c>
      <c r="BQ38" s="1037"/>
      <c r="BR38" s="1037"/>
      <c r="BS38" s="1037"/>
      <c r="BT38" s="1037"/>
      <c r="BU38" s="1037"/>
      <c r="BV38" s="1037"/>
      <c r="BW38" s="1037"/>
      <c r="BX38" s="1037"/>
      <c r="BY38" s="1067"/>
      <c r="BZ38" s="1067"/>
      <c r="CA38" s="1067"/>
      <c r="CB38" s="1067"/>
      <c r="CC38" s="1067"/>
      <c r="CD38" s="1067"/>
      <c r="CE38" s="1067"/>
      <c r="CF38" s="1067"/>
      <c r="CG38" s="1067"/>
      <c r="CH38" s="1067"/>
      <c r="CI38" s="1067"/>
      <c r="CJ38" s="1067"/>
      <c r="CK38" s="1067"/>
      <c r="CL38" s="1067"/>
      <c r="CM38" s="1067"/>
      <c r="CN38" s="1067"/>
      <c r="CO38" s="1067"/>
      <c r="CP38" s="1067"/>
      <c r="CQ38" s="1067"/>
      <c r="CR38" s="1067"/>
      <c r="CS38" s="1067"/>
      <c r="CT38" s="1067"/>
      <c r="CU38" s="1067"/>
      <c r="CV38" s="1067"/>
      <c r="CW38" s="1067"/>
      <c r="CX38" s="1067"/>
      <c r="CY38" s="1067"/>
      <c r="CZ38" s="1067"/>
      <c r="DA38" s="1067"/>
      <c r="DB38" s="1067"/>
      <c r="DC38" s="1067"/>
      <c r="DD38" s="1067"/>
      <c r="DE38" s="1067"/>
      <c r="DF38" s="1067"/>
      <c r="DG38" s="1067"/>
      <c r="DH38" s="1067"/>
      <c r="DI38" s="1067"/>
      <c r="DJ38" s="1067"/>
      <c r="DK38" s="1067"/>
      <c r="DL38" s="1067"/>
      <c r="DM38" s="1067"/>
      <c r="DN38" s="1067"/>
      <c r="DO38" s="1067"/>
      <c r="DP38" s="1067"/>
      <c r="DQ38" s="1067"/>
      <c r="DR38" s="1067"/>
      <c r="DS38" s="1067"/>
      <c r="DT38" s="1067"/>
      <c r="DU38" s="1067"/>
      <c r="DV38" s="1067"/>
      <c r="DW38" s="1067"/>
    </row>
    <row r="39" spans="1:127" s="1047" customFormat="1" ht="21" customHeight="1">
      <c r="A39" s="1007"/>
      <c r="B39" s="1022">
        <v>21</v>
      </c>
      <c r="C39" s="1626" t="s">
        <v>1273</v>
      </c>
      <c r="D39" s="1626"/>
      <c r="E39" s="1626"/>
      <c r="F39" s="1626"/>
      <c r="G39" s="1626"/>
      <c r="H39" s="1626"/>
      <c r="I39" s="1626"/>
      <c r="J39" s="1627"/>
      <c r="K39" s="1045"/>
      <c r="L39" s="1042">
        <v>1</v>
      </c>
      <c r="M39" s="1042"/>
      <c r="N39" s="1042"/>
      <c r="O39" s="1043"/>
      <c r="P39" s="1016"/>
      <c r="Q39" s="1022">
        <v>50</v>
      </c>
      <c r="R39" s="1626" t="s">
        <v>1274</v>
      </c>
      <c r="S39" s="1626"/>
      <c r="T39" s="1626"/>
      <c r="U39" s="1626"/>
      <c r="V39" s="1626"/>
      <c r="W39" s="1626"/>
      <c r="X39" s="1626"/>
      <c r="Y39" s="1627"/>
      <c r="Z39" s="1041"/>
      <c r="AA39" s="1042"/>
      <c r="AB39" s="1042">
        <v>1</v>
      </c>
      <c r="AC39" s="1042"/>
      <c r="AD39" s="1043">
        <v>0</v>
      </c>
      <c r="AE39" s="1007"/>
      <c r="AF39" s="1044">
        <f t="shared" si="0"/>
        <v>0.89</v>
      </c>
      <c r="AG39" s="1044">
        <f t="shared" si="1"/>
        <v>0.79</v>
      </c>
      <c r="AH39" s="1007"/>
      <c r="AI39" s="1007"/>
      <c r="AJ39" s="1007"/>
      <c r="AK39" s="1007"/>
      <c r="AL39" s="1007"/>
      <c r="AM39" s="1007"/>
      <c r="AN39" s="1007"/>
      <c r="AO39" s="1007"/>
      <c r="AP39" s="1007"/>
      <c r="AQ39" s="1007"/>
      <c r="AR39" s="1007"/>
      <c r="AS39" s="1007"/>
      <c r="AT39" s="1007"/>
      <c r="AU39" s="1007"/>
      <c r="AV39" s="1007"/>
      <c r="AW39" s="1007"/>
      <c r="AX39" s="1007"/>
      <c r="AY39" s="1007"/>
      <c r="AZ39" s="1007"/>
      <c r="BA39" s="1007"/>
      <c r="BB39" s="1063"/>
      <c r="BC39" s="1037"/>
      <c r="BD39" s="1037"/>
      <c r="BE39" s="1037"/>
      <c r="BF39" s="1037"/>
      <c r="BG39" s="1037"/>
      <c r="BH39" s="1037"/>
      <c r="BI39" s="1037"/>
      <c r="BJ39" s="1037"/>
      <c r="BK39" s="1037"/>
      <c r="BL39" s="1037"/>
      <c r="BM39" s="1037"/>
      <c r="BN39" s="1037"/>
      <c r="BO39" s="1052"/>
      <c r="BP39" s="1064">
        <v>37</v>
      </c>
      <c r="BQ39" s="1037"/>
      <c r="BR39" s="1037"/>
      <c r="BS39" s="1037"/>
      <c r="BT39" s="1037"/>
      <c r="BU39" s="1037"/>
      <c r="BV39" s="1037"/>
      <c r="BW39" s="1037"/>
      <c r="BX39" s="1037"/>
      <c r="BY39" s="1067"/>
      <c r="BZ39" s="1067"/>
      <c r="CA39" s="1067"/>
      <c r="CB39" s="1067"/>
      <c r="CC39" s="1067"/>
      <c r="CD39" s="1067"/>
      <c r="CE39" s="1067"/>
      <c r="CF39" s="1067"/>
      <c r="CG39" s="1067"/>
      <c r="CH39" s="1067"/>
      <c r="CI39" s="1067"/>
      <c r="CJ39" s="1067"/>
      <c r="CK39" s="1067"/>
      <c r="CL39" s="1067"/>
      <c r="CM39" s="1067"/>
      <c r="CN39" s="1067"/>
      <c r="CO39" s="1067"/>
      <c r="CP39" s="1067"/>
      <c r="CQ39" s="1067"/>
      <c r="CR39" s="1067"/>
      <c r="CS39" s="1067"/>
      <c r="CT39" s="1067"/>
      <c r="CU39" s="1067"/>
      <c r="CV39" s="1067"/>
      <c r="CW39" s="1067"/>
      <c r="CX39" s="1067"/>
      <c r="CY39" s="1067"/>
      <c r="CZ39" s="1067"/>
      <c r="DA39" s="1067"/>
      <c r="DB39" s="1067"/>
      <c r="DC39" s="1067"/>
      <c r="DD39" s="1067"/>
      <c r="DE39" s="1067"/>
      <c r="DF39" s="1067"/>
      <c r="DG39" s="1067"/>
      <c r="DH39" s="1067"/>
      <c r="DI39" s="1067"/>
      <c r="DJ39" s="1067"/>
      <c r="DK39" s="1067"/>
      <c r="DL39" s="1067"/>
      <c r="DM39" s="1067"/>
      <c r="DN39" s="1067"/>
      <c r="DO39" s="1067"/>
      <c r="DP39" s="1067"/>
      <c r="DQ39" s="1067"/>
      <c r="DR39" s="1067"/>
      <c r="DS39" s="1067"/>
      <c r="DT39" s="1067"/>
      <c r="DU39" s="1067"/>
      <c r="DV39" s="1067"/>
      <c r="DW39" s="1067"/>
    </row>
    <row r="40" spans="1:127" s="1047" customFormat="1" ht="21" customHeight="1">
      <c r="A40" s="1007"/>
      <c r="B40" s="1022">
        <v>22</v>
      </c>
      <c r="C40" s="1626" t="s">
        <v>1275</v>
      </c>
      <c r="D40" s="1626"/>
      <c r="E40" s="1626"/>
      <c r="F40" s="1626"/>
      <c r="G40" s="1626"/>
      <c r="H40" s="1626"/>
      <c r="I40" s="1626"/>
      <c r="J40" s="1627"/>
      <c r="K40" s="1045"/>
      <c r="L40" s="1042"/>
      <c r="M40" s="1042"/>
      <c r="N40" s="1042"/>
      <c r="O40" s="1043">
        <v>1</v>
      </c>
      <c r="P40" s="1016"/>
      <c r="Q40" s="1022">
        <v>51</v>
      </c>
      <c r="R40" s="1628" t="s">
        <v>1276</v>
      </c>
      <c r="S40" s="1628"/>
      <c r="T40" s="1628"/>
      <c r="U40" s="1628"/>
      <c r="V40" s="1628"/>
      <c r="W40" s="1628"/>
      <c r="X40" s="1628"/>
      <c r="Y40" s="1629"/>
      <c r="Z40" s="1041"/>
      <c r="AA40" s="1054"/>
      <c r="AB40" s="1042">
        <v>1</v>
      </c>
      <c r="AC40" s="1042"/>
      <c r="AD40" s="1043"/>
      <c r="AE40" s="1007"/>
      <c r="AF40" s="1044">
        <f t="shared" si="0"/>
        <v>1</v>
      </c>
      <c r="AG40" s="1044">
        <f t="shared" si="1"/>
        <v>0.79</v>
      </c>
      <c r="AH40" s="1007"/>
      <c r="AI40" s="1007"/>
      <c r="AJ40" s="1007"/>
      <c r="AK40" s="1007"/>
      <c r="AL40" s="1007"/>
      <c r="AM40" s="1007"/>
      <c r="AN40" s="1007"/>
      <c r="AO40" s="1007"/>
      <c r="AP40" s="1007"/>
      <c r="AQ40" s="1007"/>
      <c r="AR40" s="1007"/>
      <c r="AS40" s="1007"/>
      <c r="AT40" s="1007"/>
      <c r="AU40" s="1007"/>
      <c r="AV40" s="1007"/>
      <c r="AW40" s="1007"/>
      <c r="AX40" s="1007"/>
      <c r="AY40" s="1007"/>
      <c r="AZ40" s="1007"/>
      <c r="BA40" s="1007"/>
      <c r="BB40" s="1063"/>
      <c r="BC40" s="1037"/>
      <c r="BD40" s="1037"/>
      <c r="BE40" s="1037"/>
      <c r="BF40" s="1037"/>
      <c r="BG40" s="1037"/>
      <c r="BH40" s="1037"/>
      <c r="BI40" s="1037"/>
      <c r="BJ40" s="1037"/>
      <c r="BK40" s="1037"/>
      <c r="BL40" s="1037"/>
      <c r="BM40" s="1037"/>
      <c r="BN40" s="1037"/>
      <c r="BO40" s="1052"/>
      <c r="BP40" s="1064">
        <v>38</v>
      </c>
      <c r="BQ40" s="1037"/>
      <c r="BR40" s="1037"/>
      <c r="BS40" s="1037"/>
      <c r="BT40" s="1037"/>
      <c r="BU40" s="1037"/>
      <c r="BV40" s="1037"/>
      <c r="BW40" s="1037"/>
      <c r="BX40" s="1037"/>
      <c r="BY40" s="1067"/>
      <c r="BZ40" s="1067"/>
      <c r="CA40" s="1067"/>
      <c r="CB40" s="1067"/>
      <c r="CC40" s="1067"/>
      <c r="CD40" s="1067"/>
      <c r="CE40" s="1067"/>
      <c r="CF40" s="1067"/>
      <c r="CG40" s="1067"/>
      <c r="CH40" s="1067"/>
      <c r="CI40" s="1067"/>
      <c r="CJ40" s="1067"/>
      <c r="CK40" s="1067"/>
      <c r="CL40" s="1067"/>
      <c r="CM40" s="1067"/>
      <c r="CN40" s="1067"/>
      <c r="CO40" s="1067"/>
      <c r="CP40" s="1067"/>
      <c r="CQ40" s="1067"/>
      <c r="CR40" s="1067"/>
      <c r="CS40" s="1067"/>
      <c r="CT40" s="1067"/>
      <c r="CU40" s="1067"/>
      <c r="CV40" s="1067"/>
      <c r="CW40" s="1067"/>
      <c r="CX40" s="1067"/>
      <c r="CY40" s="1067"/>
      <c r="CZ40" s="1067"/>
      <c r="DA40" s="1067"/>
      <c r="DB40" s="1067"/>
      <c r="DC40" s="1067"/>
      <c r="DD40" s="1067"/>
      <c r="DE40" s="1067"/>
      <c r="DF40" s="1067"/>
      <c r="DG40" s="1067"/>
      <c r="DH40" s="1067"/>
      <c r="DI40" s="1067"/>
      <c r="DJ40" s="1067"/>
      <c r="DK40" s="1067"/>
      <c r="DL40" s="1067"/>
      <c r="DM40" s="1067"/>
      <c r="DN40" s="1067"/>
      <c r="DO40" s="1067"/>
      <c r="DP40" s="1067"/>
      <c r="DQ40" s="1067"/>
      <c r="DR40" s="1067"/>
      <c r="DS40" s="1067"/>
      <c r="DT40" s="1067"/>
      <c r="DU40" s="1067"/>
      <c r="DV40" s="1067"/>
      <c r="DW40" s="1067"/>
    </row>
    <row r="41" spans="1:127" s="1047" customFormat="1" ht="21" customHeight="1">
      <c r="A41" s="1007"/>
      <c r="B41" s="1022">
        <v>23</v>
      </c>
      <c r="C41" s="1626" t="s">
        <v>1277</v>
      </c>
      <c r="D41" s="1626"/>
      <c r="E41" s="1626"/>
      <c r="F41" s="1626"/>
      <c r="G41" s="1626"/>
      <c r="H41" s="1626"/>
      <c r="I41" s="1626"/>
      <c r="J41" s="1627"/>
      <c r="K41" s="1045"/>
      <c r="L41" s="1042">
        <v>1</v>
      </c>
      <c r="M41" s="1042">
        <v>0</v>
      </c>
      <c r="N41" s="1042"/>
      <c r="O41" s="1043"/>
      <c r="P41" s="1016"/>
      <c r="Q41" s="1022">
        <v>52</v>
      </c>
      <c r="R41" s="1630" t="s">
        <v>1278</v>
      </c>
      <c r="S41" s="1630"/>
      <c r="T41" s="1630"/>
      <c r="U41" s="1630"/>
      <c r="V41" s="1630"/>
      <c r="W41" s="1630"/>
      <c r="X41" s="1630"/>
      <c r="Y41" s="1631"/>
      <c r="Z41" s="1041"/>
      <c r="AA41" s="1042"/>
      <c r="AB41" s="1042">
        <v>1</v>
      </c>
      <c r="AC41" s="1042"/>
      <c r="AD41" s="1043">
        <v>0</v>
      </c>
      <c r="AE41" s="1007"/>
      <c r="AF41" s="1044">
        <f t="shared" si="0"/>
        <v>0.89</v>
      </c>
      <c r="AG41" s="1044">
        <f t="shared" si="1"/>
        <v>0.79</v>
      </c>
      <c r="AH41" s="1007"/>
      <c r="AI41" s="1007"/>
      <c r="AJ41" s="1007"/>
      <c r="AK41" s="1007"/>
      <c r="AL41" s="1007"/>
      <c r="AM41" s="1007"/>
      <c r="AN41" s="1007"/>
      <c r="AO41" s="1007"/>
      <c r="AP41" s="1007"/>
      <c r="AQ41" s="1007"/>
      <c r="AR41" s="1007"/>
      <c r="AS41" s="1007"/>
      <c r="AT41" s="1007"/>
      <c r="AU41" s="1007"/>
      <c r="AV41" s="1007"/>
      <c r="AW41" s="1007"/>
      <c r="AX41" s="1007"/>
      <c r="AY41" s="1007"/>
      <c r="AZ41" s="1007"/>
      <c r="BA41" s="1007"/>
      <c r="BB41" s="1063"/>
      <c r="BC41" s="1067"/>
      <c r="BD41" s="1067"/>
      <c r="BE41" s="1067"/>
      <c r="BF41" s="1067"/>
      <c r="BG41" s="1067"/>
      <c r="BH41" s="1067"/>
      <c r="BI41" s="1067"/>
      <c r="BJ41" s="1067"/>
      <c r="BK41" s="1052"/>
      <c r="BL41" s="1063"/>
      <c r="BM41" s="1067"/>
      <c r="BN41" s="1067"/>
      <c r="BO41" s="1067"/>
      <c r="BP41" s="1067"/>
      <c r="BQ41" s="1067"/>
      <c r="BR41" s="1067"/>
      <c r="BS41" s="1067"/>
      <c r="BT41" s="1067"/>
      <c r="BU41" s="1067"/>
      <c r="BV41" s="1067"/>
      <c r="BW41" s="1067"/>
      <c r="BX41" s="1067"/>
      <c r="BY41" s="1067"/>
      <c r="BZ41" s="1067"/>
      <c r="CA41" s="1067"/>
      <c r="CB41" s="1067"/>
      <c r="CC41" s="1067"/>
      <c r="CD41" s="1067"/>
      <c r="CE41" s="1067"/>
      <c r="CF41" s="1067"/>
      <c r="CG41" s="1067"/>
      <c r="CH41" s="1067"/>
      <c r="CI41" s="1067"/>
      <c r="CJ41" s="1067"/>
      <c r="CK41" s="1067"/>
      <c r="CL41" s="1067"/>
      <c r="CM41" s="1067"/>
      <c r="CN41" s="1067"/>
      <c r="CO41" s="1067"/>
      <c r="CP41" s="1067"/>
      <c r="CQ41" s="1067"/>
      <c r="CR41" s="1067"/>
      <c r="CS41" s="1067"/>
      <c r="CT41" s="1067"/>
      <c r="CU41" s="1067"/>
      <c r="CV41" s="1067"/>
      <c r="CW41" s="1067"/>
      <c r="CX41" s="1067"/>
      <c r="CY41" s="1067"/>
      <c r="CZ41" s="1067"/>
      <c r="DA41" s="1067"/>
      <c r="DB41" s="1067"/>
      <c r="DC41" s="1067"/>
      <c r="DD41" s="1067"/>
      <c r="DE41" s="1067"/>
      <c r="DF41" s="1067"/>
      <c r="DG41" s="1067"/>
      <c r="DH41" s="1067"/>
      <c r="DI41" s="1067"/>
      <c r="DJ41" s="1067"/>
      <c r="DK41" s="1067"/>
      <c r="DL41" s="1067"/>
      <c r="DM41" s="1067"/>
      <c r="DN41" s="1067"/>
      <c r="DO41" s="1067"/>
      <c r="DP41" s="1067"/>
      <c r="DQ41" s="1067"/>
      <c r="DR41" s="1067"/>
      <c r="DS41" s="1067"/>
      <c r="DT41" s="1067"/>
      <c r="DU41" s="1067"/>
      <c r="DV41" s="1067"/>
      <c r="DW41" s="1067"/>
    </row>
    <row r="42" spans="1:127" s="1047" customFormat="1" ht="21" customHeight="1">
      <c r="A42" s="1007"/>
      <c r="B42" s="1022">
        <v>24</v>
      </c>
      <c r="C42" s="1626" t="s">
        <v>1279</v>
      </c>
      <c r="D42" s="1626"/>
      <c r="E42" s="1626"/>
      <c r="F42" s="1626"/>
      <c r="G42" s="1626"/>
      <c r="H42" s="1626"/>
      <c r="I42" s="1626"/>
      <c r="J42" s="1627"/>
      <c r="K42" s="1045"/>
      <c r="L42" s="1043"/>
      <c r="M42" s="1043">
        <v>1</v>
      </c>
      <c r="N42" s="1043"/>
      <c r="O42" s="1043"/>
      <c r="P42" s="1016"/>
      <c r="Q42" s="1022">
        <v>53</v>
      </c>
      <c r="R42" s="1626" t="s">
        <v>1280</v>
      </c>
      <c r="S42" s="1626"/>
      <c r="T42" s="1626"/>
      <c r="U42" s="1626"/>
      <c r="V42" s="1626"/>
      <c r="W42" s="1626"/>
      <c r="X42" s="1626"/>
      <c r="Y42" s="1627"/>
      <c r="Z42" s="1041"/>
      <c r="AA42" s="1042"/>
      <c r="AB42" s="1042">
        <v>1</v>
      </c>
      <c r="AC42" s="1042">
        <v>0</v>
      </c>
      <c r="AD42" s="1043"/>
      <c r="AE42" s="1007"/>
      <c r="AF42" s="1044">
        <f t="shared" si="0"/>
        <v>0.79</v>
      </c>
      <c r="AG42" s="1044">
        <f t="shared" si="1"/>
        <v>0.79</v>
      </c>
      <c r="AH42" s="1007"/>
      <c r="AI42" s="1007"/>
      <c r="AJ42" s="1007"/>
      <c r="AK42" s="1007"/>
      <c r="AL42" s="1007"/>
      <c r="AM42" s="1007"/>
      <c r="AN42" s="1007"/>
      <c r="AO42" s="1007"/>
      <c r="AP42" s="1007"/>
      <c r="AQ42" s="1007"/>
      <c r="AR42" s="1007"/>
      <c r="AS42" s="1007"/>
      <c r="AT42" s="1007"/>
      <c r="AU42" s="1007"/>
      <c r="AV42" s="1007"/>
      <c r="AW42" s="1007"/>
      <c r="AX42" s="1007"/>
      <c r="AY42" s="1007"/>
      <c r="AZ42" s="1007"/>
      <c r="BA42" s="1007"/>
      <c r="BB42" s="1063"/>
      <c r="BC42" s="1067"/>
      <c r="BD42" s="1067"/>
      <c r="BE42" s="1067"/>
      <c r="BF42" s="1067"/>
      <c r="BG42" s="1067"/>
      <c r="BH42" s="1067"/>
      <c r="BI42" s="1067"/>
      <c r="BJ42" s="1067"/>
      <c r="BK42" s="1052"/>
      <c r="BL42" s="1063"/>
      <c r="BM42" s="1067"/>
      <c r="BN42" s="1067"/>
      <c r="BO42" s="1067"/>
      <c r="BP42" s="1067"/>
      <c r="BQ42" s="1067"/>
      <c r="BR42" s="1067"/>
      <c r="BS42" s="1067"/>
      <c r="BT42" s="1067"/>
      <c r="BU42" s="1067"/>
      <c r="BV42" s="1067"/>
      <c r="BW42" s="1067"/>
      <c r="BX42" s="1067"/>
      <c r="BY42" s="1067"/>
      <c r="BZ42" s="1067"/>
      <c r="CA42" s="1067"/>
      <c r="CB42" s="1067"/>
      <c r="CC42" s="1067"/>
      <c r="CD42" s="1067"/>
      <c r="CE42" s="1067"/>
      <c r="CF42" s="1067"/>
      <c r="CG42" s="1067"/>
      <c r="CH42" s="1067"/>
      <c r="CI42" s="1067"/>
      <c r="CJ42" s="1067"/>
      <c r="CK42" s="1067"/>
      <c r="CL42" s="1067"/>
      <c r="CM42" s="1067"/>
      <c r="CN42" s="1067"/>
      <c r="CO42" s="1067"/>
      <c r="CP42" s="1067"/>
      <c r="CQ42" s="1067"/>
      <c r="CR42" s="1067"/>
      <c r="CS42" s="1067"/>
      <c r="CT42" s="1067"/>
      <c r="CU42" s="1067"/>
      <c r="CV42" s="1067"/>
      <c r="CW42" s="1067"/>
      <c r="CX42" s="1067"/>
      <c r="CY42" s="1067"/>
      <c r="CZ42" s="1067"/>
      <c r="DA42" s="1067"/>
      <c r="DB42" s="1067"/>
      <c r="DC42" s="1067"/>
      <c r="DD42" s="1067"/>
      <c r="DE42" s="1067"/>
      <c r="DF42" s="1067"/>
      <c r="DG42" s="1067"/>
      <c r="DH42" s="1067"/>
      <c r="DI42" s="1067"/>
      <c r="DJ42" s="1067"/>
      <c r="DK42" s="1067"/>
      <c r="DL42" s="1067"/>
      <c r="DM42" s="1067"/>
      <c r="DN42" s="1067"/>
      <c r="DO42" s="1067"/>
      <c r="DP42" s="1067"/>
      <c r="DQ42" s="1067"/>
      <c r="DR42" s="1067"/>
      <c r="DS42" s="1067"/>
      <c r="DT42" s="1067"/>
      <c r="DU42" s="1067"/>
      <c r="DV42" s="1067"/>
      <c r="DW42" s="1067"/>
    </row>
    <row r="43" spans="1:127" s="1047" customFormat="1" ht="21" customHeight="1">
      <c r="A43" s="1007"/>
      <c r="B43" s="1022">
        <v>25</v>
      </c>
      <c r="C43" s="1626" t="s">
        <v>1281</v>
      </c>
      <c r="D43" s="1626"/>
      <c r="E43" s="1626"/>
      <c r="F43" s="1626"/>
      <c r="G43" s="1626"/>
      <c r="H43" s="1626"/>
      <c r="I43" s="1626"/>
      <c r="J43" s="1627"/>
      <c r="K43" s="1045"/>
      <c r="L43" s="1042">
        <v>1</v>
      </c>
      <c r="M43" s="1042">
        <v>0</v>
      </c>
      <c r="N43" s="1042"/>
      <c r="O43" s="1043">
        <v>0</v>
      </c>
      <c r="P43" s="1016"/>
      <c r="Q43" s="1022">
        <v>54</v>
      </c>
      <c r="R43" s="1626" t="s">
        <v>1282</v>
      </c>
      <c r="S43" s="1626"/>
      <c r="T43" s="1626"/>
      <c r="U43" s="1626"/>
      <c r="V43" s="1626"/>
      <c r="W43" s="1626"/>
      <c r="X43" s="1626"/>
      <c r="Y43" s="1627"/>
      <c r="Z43" s="1041"/>
      <c r="AA43" s="1042"/>
      <c r="AB43" s="1042">
        <v>1</v>
      </c>
      <c r="AC43" s="1042">
        <v>0</v>
      </c>
      <c r="AD43" s="1043">
        <v>0</v>
      </c>
      <c r="AE43" s="1007"/>
      <c r="AF43" s="1044">
        <f t="shared" si="0"/>
        <v>0.89</v>
      </c>
      <c r="AG43" s="1044">
        <f t="shared" si="1"/>
        <v>0.79</v>
      </c>
      <c r="AH43" s="1007"/>
      <c r="AI43" s="1007"/>
      <c r="AJ43" s="1007"/>
      <c r="AK43" s="1007"/>
      <c r="AL43" s="1007"/>
      <c r="AM43" s="1007"/>
      <c r="AN43" s="1007"/>
      <c r="AO43" s="1007"/>
      <c r="AP43" s="1007"/>
      <c r="AQ43" s="1007"/>
      <c r="AR43" s="1007"/>
      <c r="AS43" s="1007"/>
      <c r="AT43" s="1007"/>
      <c r="AU43" s="1007"/>
      <c r="AV43" s="1007"/>
      <c r="AW43" s="1007"/>
      <c r="AX43" s="1007"/>
      <c r="AY43" s="1007"/>
      <c r="AZ43" s="1007"/>
      <c r="BA43" s="1007"/>
      <c r="BB43" s="1063"/>
      <c r="BC43" s="1067"/>
      <c r="BD43" s="1067"/>
      <c r="BE43" s="1067"/>
      <c r="BF43" s="1067"/>
      <c r="BG43" s="1067"/>
      <c r="BH43" s="1067"/>
      <c r="BI43" s="1067"/>
      <c r="BJ43" s="1067"/>
      <c r="BK43" s="1052"/>
      <c r="BL43" s="1063"/>
      <c r="BM43" s="1067"/>
      <c r="BN43" s="1067"/>
      <c r="BO43" s="1067"/>
      <c r="BP43" s="1067"/>
      <c r="BQ43" s="1067"/>
      <c r="BR43" s="1067"/>
      <c r="BS43" s="1067"/>
      <c r="BT43" s="1067"/>
      <c r="BU43" s="1067"/>
      <c r="BV43" s="1067"/>
      <c r="BW43" s="1067"/>
      <c r="BX43" s="1067"/>
      <c r="BY43" s="1067"/>
      <c r="BZ43" s="1067"/>
      <c r="CA43" s="1067"/>
      <c r="CB43" s="1067"/>
      <c r="CC43" s="1067"/>
      <c r="CD43" s="1067"/>
      <c r="CE43" s="1067"/>
      <c r="CF43" s="1067"/>
      <c r="CG43" s="1067"/>
      <c r="CH43" s="1067"/>
      <c r="CI43" s="1067"/>
      <c r="CJ43" s="1067"/>
      <c r="CK43" s="1067"/>
      <c r="CL43" s="1067"/>
      <c r="CM43" s="1067"/>
      <c r="CN43" s="1067"/>
      <c r="CO43" s="1067"/>
      <c r="CP43" s="1067"/>
      <c r="CQ43" s="1067"/>
      <c r="CR43" s="1067"/>
      <c r="CS43" s="1067"/>
      <c r="CT43" s="1067"/>
      <c r="CU43" s="1067"/>
      <c r="CV43" s="1067"/>
      <c r="CW43" s="1067"/>
      <c r="CX43" s="1067"/>
      <c r="CY43" s="1067"/>
      <c r="CZ43" s="1067"/>
      <c r="DA43" s="1067"/>
      <c r="DB43" s="1067"/>
      <c r="DC43" s="1067"/>
      <c r="DD43" s="1067"/>
      <c r="DE43" s="1067"/>
      <c r="DF43" s="1067"/>
      <c r="DG43" s="1067"/>
      <c r="DH43" s="1067"/>
      <c r="DI43" s="1067"/>
      <c r="DJ43" s="1067"/>
      <c r="DK43" s="1067"/>
      <c r="DL43" s="1067"/>
      <c r="DM43" s="1067"/>
      <c r="DN43" s="1067"/>
      <c r="DO43" s="1067"/>
      <c r="DP43" s="1067"/>
      <c r="DQ43" s="1067"/>
      <c r="DR43" s="1067"/>
      <c r="DS43" s="1067"/>
      <c r="DT43" s="1067"/>
      <c r="DU43" s="1067"/>
      <c r="DV43" s="1067"/>
      <c r="DW43" s="1067"/>
    </row>
    <row r="44" spans="1:127" s="1047" customFormat="1" ht="21" customHeight="1">
      <c r="A44" s="1007"/>
      <c r="B44" s="1022">
        <v>26</v>
      </c>
      <c r="C44" s="1626" t="s">
        <v>1283</v>
      </c>
      <c r="D44" s="1626"/>
      <c r="E44" s="1626"/>
      <c r="F44" s="1626"/>
      <c r="G44" s="1626"/>
      <c r="H44" s="1626"/>
      <c r="I44" s="1626"/>
      <c r="J44" s="1627"/>
      <c r="K44" s="1045"/>
      <c r="L44" s="1042"/>
      <c r="M44" s="1042">
        <v>1</v>
      </c>
      <c r="N44" s="1042"/>
      <c r="O44" s="1043"/>
      <c r="P44" s="1016"/>
      <c r="Q44" s="1022">
        <v>55</v>
      </c>
      <c r="R44" s="1626" t="s">
        <v>1284</v>
      </c>
      <c r="S44" s="1626"/>
      <c r="T44" s="1626"/>
      <c r="U44" s="1626"/>
      <c r="V44" s="1626"/>
      <c r="W44" s="1626"/>
      <c r="X44" s="1626"/>
      <c r="Y44" s="1627"/>
      <c r="Z44" s="1041"/>
      <c r="AA44" s="1042"/>
      <c r="AB44" s="1042">
        <v>1</v>
      </c>
      <c r="AC44" s="1042">
        <v>0</v>
      </c>
      <c r="AD44" s="1043">
        <v>0</v>
      </c>
      <c r="AE44" s="1007"/>
      <c r="AF44" s="1044">
        <f t="shared" si="0"/>
        <v>0.79</v>
      </c>
      <c r="AG44" s="1044">
        <f t="shared" si="1"/>
        <v>0.79</v>
      </c>
      <c r="AH44" s="1007"/>
      <c r="AI44" s="1007"/>
      <c r="AJ44" s="1007"/>
      <c r="AK44" s="1007"/>
      <c r="AL44" s="1007"/>
      <c r="AM44" s="1007"/>
      <c r="AN44" s="1007"/>
      <c r="AO44" s="1007"/>
      <c r="AP44" s="1007"/>
      <c r="AQ44" s="1007"/>
      <c r="AR44" s="1007"/>
      <c r="AS44" s="1007"/>
      <c r="AT44" s="1007"/>
      <c r="AU44" s="1007"/>
      <c r="AV44" s="1007"/>
      <c r="AW44" s="1007"/>
      <c r="AX44" s="1007"/>
      <c r="AY44" s="1007"/>
      <c r="AZ44" s="1007"/>
      <c r="BA44" s="1007"/>
      <c r="BB44" s="1063"/>
      <c r="BC44" s="1067"/>
      <c r="BD44" s="1067"/>
      <c r="BE44" s="1067"/>
      <c r="BF44" s="1067"/>
      <c r="BG44" s="1067"/>
      <c r="BH44" s="1067"/>
      <c r="BI44" s="1067"/>
      <c r="BJ44" s="1067"/>
      <c r="BK44" s="1052"/>
      <c r="BL44" s="1063"/>
      <c r="BM44" s="1067"/>
      <c r="BN44" s="1067"/>
      <c r="BO44" s="1067"/>
      <c r="BP44" s="1067"/>
      <c r="BQ44" s="1067"/>
      <c r="BR44" s="1067"/>
      <c r="BS44" s="1067"/>
      <c r="BT44" s="1067"/>
      <c r="BU44" s="1067"/>
      <c r="BV44" s="1067"/>
      <c r="BW44" s="1067"/>
      <c r="BX44" s="1067"/>
      <c r="BY44" s="1067"/>
      <c r="BZ44" s="1067"/>
      <c r="CA44" s="1067"/>
      <c r="CB44" s="1067"/>
      <c r="CC44" s="1067"/>
      <c r="CD44" s="1067"/>
      <c r="CE44" s="1067"/>
      <c r="CF44" s="1067"/>
      <c r="CG44" s="1067"/>
      <c r="CH44" s="1067"/>
      <c r="CI44" s="1067"/>
      <c r="CJ44" s="1067"/>
      <c r="CK44" s="1067"/>
      <c r="CL44" s="1067"/>
      <c r="CM44" s="1067"/>
      <c r="CN44" s="1067"/>
      <c r="CO44" s="1067"/>
      <c r="CP44" s="1067"/>
      <c r="CQ44" s="1067"/>
      <c r="CR44" s="1067"/>
      <c r="CS44" s="1067"/>
      <c r="CT44" s="1067"/>
      <c r="CU44" s="1067"/>
      <c r="CV44" s="1067"/>
      <c r="CW44" s="1067"/>
      <c r="CX44" s="1067"/>
      <c r="CY44" s="1067"/>
      <c r="CZ44" s="1067"/>
      <c r="DA44" s="1067"/>
      <c r="DB44" s="1067"/>
      <c r="DC44" s="1067"/>
      <c r="DD44" s="1067"/>
      <c r="DE44" s="1067"/>
      <c r="DF44" s="1067"/>
      <c r="DG44" s="1067"/>
      <c r="DH44" s="1067"/>
      <c r="DI44" s="1067"/>
      <c r="DJ44" s="1067"/>
      <c r="DK44" s="1067"/>
      <c r="DL44" s="1067"/>
      <c r="DM44" s="1067"/>
      <c r="DN44" s="1067"/>
      <c r="DO44" s="1067"/>
      <c r="DP44" s="1067"/>
      <c r="DQ44" s="1067"/>
      <c r="DR44" s="1067"/>
      <c r="DS44" s="1067"/>
      <c r="DT44" s="1067"/>
      <c r="DU44" s="1067"/>
      <c r="DV44" s="1067"/>
      <c r="DW44" s="1067"/>
    </row>
    <row r="45" spans="1:127" s="1047" customFormat="1" ht="21" customHeight="1">
      <c r="A45" s="1007"/>
      <c r="B45" s="1022">
        <v>27</v>
      </c>
      <c r="C45" s="1626" t="s">
        <v>1285</v>
      </c>
      <c r="D45" s="1626"/>
      <c r="E45" s="1626"/>
      <c r="F45" s="1626"/>
      <c r="G45" s="1626"/>
      <c r="H45" s="1626"/>
      <c r="I45" s="1626"/>
      <c r="J45" s="1627"/>
      <c r="K45" s="1045"/>
      <c r="L45" s="1042"/>
      <c r="M45" s="1042">
        <v>1</v>
      </c>
      <c r="N45" s="1042"/>
      <c r="O45" s="1043"/>
      <c r="P45" s="1016"/>
      <c r="Q45" s="1022">
        <v>56</v>
      </c>
      <c r="R45" s="1626" t="s">
        <v>1286</v>
      </c>
      <c r="S45" s="1626"/>
      <c r="T45" s="1626"/>
      <c r="U45" s="1626"/>
      <c r="V45" s="1626"/>
      <c r="W45" s="1626"/>
      <c r="X45" s="1626"/>
      <c r="Y45" s="1627"/>
      <c r="Z45" s="1041"/>
      <c r="AA45" s="1042"/>
      <c r="AB45" s="1042">
        <v>1</v>
      </c>
      <c r="AC45" s="1042">
        <v>0</v>
      </c>
      <c r="AD45" s="1043">
        <v>0</v>
      </c>
      <c r="AE45" s="1007"/>
      <c r="AF45" s="1044">
        <f t="shared" si="0"/>
        <v>0.79</v>
      </c>
      <c r="AG45" s="1044">
        <f t="shared" si="1"/>
        <v>0.79</v>
      </c>
      <c r="AH45" s="1007"/>
      <c r="AI45" s="1007"/>
      <c r="AJ45" s="1007"/>
      <c r="AK45" s="1007"/>
      <c r="AL45" s="1007"/>
      <c r="AM45" s="1007"/>
      <c r="AN45" s="1007"/>
      <c r="AO45" s="1007"/>
      <c r="AP45" s="1007"/>
      <c r="AQ45" s="1007"/>
      <c r="AR45" s="1007"/>
      <c r="AS45" s="1007"/>
      <c r="AT45" s="1007"/>
      <c r="AU45" s="1007"/>
      <c r="AV45" s="1007"/>
      <c r="AW45" s="1007"/>
      <c r="AX45" s="1007"/>
      <c r="AY45" s="1007"/>
      <c r="AZ45" s="1007"/>
      <c r="BA45" s="1007"/>
      <c r="BB45" s="1063"/>
      <c r="BC45" s="1067"/>
      <c r="BD45" s="1067"/>
      <c r="BE45" s="1067"/>
      <c r="BF45" s="1067"/>
      <c r="BG45" s="1067"/>
      <c r="BH45" s="1067"/>
      <c r="BI45" s="1067"/>
      <c r="BJ45" s="1067"/>
      <c r="BK45" s="1052"/>
      <c r="BL45" s="1063"/>
      <c r="BM45" s="1067"/>
      <c r="BN45" s="1067"/>
      <c r="BO45" s="1067"/>
      <c r="BP45" s="1067"/>
      <c r="BQ45" s="1067"/>
      <c r="BR45" s="1067"/>
      <c r="BS45" s="1067"/>
      <c r="BT45" s="1037"/>
      <c r="BU45" s="1037"/>
      <c r="BV45" s="1037"/>
      <c r="BW45" s="1037"/>
      <c r="BX45" s="1037"/>
      <c r="BY45" s="1037"/>
      <c r="BZ45" s="1037"/>
      <c r="CA45" s="1037"/>
      <c r="CB45" s="1037"/>
      <c r="CC45" s="1037"/>
      <c r="CD45" s="1037"/>
      <c r="CE45" s="1037"/>
      <c r="CF45" s="1037"/>
      <c r="CG45" s="1037"/>
      <c r="CH45" s="1037"/>
      <c r="CI45" s="1037"/>
      <c r="CJ45" s="1037"/>
      <c r="CK45" s="1037"/>
      <c r="CL45" s="1037"/>
      <c r="CM45" s="1037"/>
      <c r="CN45" s="1037"/>
      <c r="CO45" s="1037"/>
      <c r="CP45" s="1037"/>
      <c r="CQ45" s="1037"/>
      <c r="CR45" s="1037"/>
      <c r="CS45" s="1037"/>
      <c r="CT45" s="1037"/>
      <c r="CU45" s="1037"/>
      <c r="CV45" s="1037"/>
      <c r="CW45" s="1037"/>
      <c r="CX45" s="1037"/>
      <c r="CY45" s="1037"/>
      <c r="CZ45" s="1037"/>
      <c r="DA45" s="1037"/>
      <c r="DB45" s="1037"/>
      <c r="DC45" s="1037"/>
      <c r="DD45" s="1037"/>
      <c r="DE45" s="1037"/>
      <c r="DF45" s="1037"/>
      <c r="DG45" s="1037"/>
      <c r="DH45" s="1037"/>
      <c r="DI45" s="1037"/>
      <c r="DJ45" s="1037"/>
      <c r="DK45" s="1037"/>
      <c r="DL45" s="1037"/>
      <c r="DM45" s="1037"/>
      <c r="DN45" s="1037"/>
      <c r="DO45" s="1037"/>
      <c r="DP45" s="1037"/>
      <c r="DQ45" s="1037"/>
      <c r="DR45" s="1037"/>
      <c r="DS45" s="1037"/>
      <c r="DT45" s="1037"/>
      <c r="DU45" s="1037"/>
      <c r="DV45" s="1037"/>
      <c r="DW45" s="1037"/>
    </row>
    <row r="46" spans="1:127" s="1047" customFormat="1" ht="21" customHeight="1">
      <c r="A46" s="1007"/>
      <c r="B46" s="1022">
        <v>28</v>
      </c>
      <c r="C46" s="1626" t="s">
        <v>1287</v>
      </c>
      <c r="D46" s="1626"/>
      <c r="E46" s="1626"/>
      <c r="F46" s="1626"/>
      <c r="G46" s="1626"/>
      <c r="H46" s="1626"/>
      <c r="I46" s="1626"/>
      <c r="J46" s="1627"/>
      <c r="K46" s="1045"/>
      <c r="L46" s="1042"/>
      <c r="M46" s="1042">
        <v>1</v>
      </c>
      <c r="N46" s="1042"/>
      <c r="O46" s="1043"/>
      <c r="P46" s="1016"/>
      <c r="Q46" s="1022">
        <v>57</v>
      </c>
      <c r="R46" s="1628" t="s">
        <v>1288</v>
      </c>
      <c r="S46" s="1628"/>
      <c r="T46" s="1628"/>
      <c r="U46" s="1628"/>
      <c r="V46" s="1628"/>
      <c r="W46" s="1628"/>
      <c r="X46" s="1628"/>
      <c r="Y46" s="1629"/>
      <c r="Z46" s="1041"/>
      <c r="AA46" s="1042"/>
      <c r="AB46" s="1042">
        <v>1</v>
      </c>
      <c r="AC46" s="1042">
        <v>0</v>
      </c>
      <c r="AD46" s="1043">
        <v>0</v>
      </c>
      <c r="AE46" s="1007"/>
      <c r="AF46" s="1044">
        <f t="shared" si="0"/>
        <v>0.79</v>
      </c>
      <c r="AG46" s="1044">
        <f t="shared" si="1"/>
        <v>0.79</v>
      </c>
      <c r="AH46" s="1007"/>
      <c r="AI46" s="1007"/>
      <c r="AJ46" s="1007"/>
      <c r="AK46" s="1007"/>
      <c r="AL46" s="1007"/>
      <c r="AM46" s="1007"/>
      <c r="AN46" s="1007"/>
      <c r="AO46" s="1007"/>
      <c r="AP46" s="1007"/>
      <c r="AQ46" s="1007"/>
      <c r="AR46" s="1007"/>
      <c r="AS46" s="1007"/>
      <c r="AT46" s="1007"/>
      <c r="AU46" s="1007"/>
      <c r="AV46" s="1007"/>
      <c r="AW46" s="1007"/>
      <c r="AX46" s="1007"/>
      <c r="AY46" s="1007"/>
      <c r="AZ46" s="1007"/>
      <c r="BA46" s="1007"/>
      <c r="BB46" s="1063"/>
      <c r="BC46" s="1067"/>
      <c r="BD46" s="1067"/>
      <c r="BE46" s="1067"/>
      <c r="BF46" s="1067"/>
      <c r="BG46" s="1067"/>
      <c r="BH46" s="1067"/>
      <c r="BI46" s="1067"/>
      <c r="BJ46" s="1067"/>
      <c r="BK46" s="1052"/>
      <c r="BL46" s="1063"/>
      <c r="BM46" s="1067"/>
      <c r="BN46" s="1067"/>
      <c r="BO46" s="1067"/>
      <c r="BP46" s="1067"/>
      <c r="BQ46" s="1067"/>
      <c r="BR46" s="1067"/>
      <c r="BS46" s="1067"/>
      <c r="BT46" s="1037"/>
      <c r="BU46" s="1037"/>
      <c r="BV46" s="1037"/>
      <c r="BW46" s="1037"/>
      <c r="BX46" s="1037"/>
      <c r="BY46" s="1037"/>
      <c r="BZ46" s="1037"/>
      <c r="CA46" s="1037"/>
      <c r="CB46" s="1037"/>
      <c r="CC46" s="1037"/>
      <c r="CD46" s="1037"/>
      <c r="CE46" s="1037"/>
      <c r="CF46" s="1037"/>
      <c r="CG46" s="1037"/>
      <c r="CH46" s="1037"/>
      <c r="CI46" s="1037"/>
      <c r="CJ46" s="1037"/>
      <c r="CK46" s="1037"/>
      <c r="CL46" s="1037"/>
      <c r="CM46" s="1037"/>
      <c r="CN46" s="1037"/>
      <c r="CO46" s="1037"/>
      <c r="CP46" s="1037"/>
      <c r="CQ46" s="1037"/>
      <c r="CR46" s="1037"/>
      <c r="CS46" s="1037"/>
      <c r="CT46" s="1037"/>
      <c r="CU46" s="1037"/>
      <c r="CV46" s="1037"/>
      <c r="CW46" s="1037"/>
      <c r="CX46" s="1037"/>
      <c r="CY46" s="1037"/>
      <c r="CZ46" s="1037"/>
      <c r="DA46" s="1037"/>
      <c r="DB46" s="1037"/>
      <c r="DC46" s="1037"/>
      <c r="DD46" s="1037"/>
      <c r="DE46" s="1037"/>
      <c r="DF46" s="1037"/>
      <c r="DG46" s="1037"/>
      <c r="DH46" s="1037"/>
      <c r="DI46" s="1037"/>
      <c r="DJ46" s="1037"/>
      <c r="DK46" s="1037"/>
      <c r="DL46" s="1037"/>
      <c r="DM46" s="1037"/>
      <c r="DN46" s="1037"/>
      <c r="DO46" s="1037"/>
      <c r="DP46" s="1037"/>
      <c r="DQ46" s="1037"/>
      <c r="DR46" s="1037"/>
      <c r="DS46" s="1037"/>
      <c r="DT46" s="1037"/>
      <c r="DU46" s="1037"/>
      <c r="DV46" s="1037"/>
      <c r="DW46" s="1037"/>
    </row>
    <row r="47" spans="1:127" s="1047" customFormat="1" ht="21" customHeight="1" thickBot="1">
      <c r="A47" s="1007"/>
      <c r="B47" s="1068">
        <v>29</v>
      </c>
      <c r="C47" s="1632" t="s">
        <v>1289</v>
      </c>
      <c r="D47" s="1632"/>
      <c r="E47" s="1632"/>
      <c r="F47" s="1632"/>
      <c r="G47" s="1632"/>
      <c r="H47" s="1632"/>
      <c r="I47" s="1632"/>
      <c r="J47" s="1633"/>
      <c r="K47" s="1069"/>
      <c r="L47" s="1070"/>
      <c r="M47" s="1070">
        <v>1</v>
      </c>
      <c r="N47" s="1070"/>
      <c r="O47" s="1071"/>
      <c r="P47" s="1016"/>
      <c r="Q47" s="1068">
        <v>58</v>
      </c>
      <c r="R47" s="1634" t="s">
        <v>1290</v>
      </c>
      <c r="S47" s="1634"/>
      <c r="T47" s="1634"/>
      <c r="U47" s="1634"/>
      <c r="V47" s="1634"/>
      <c r="W47" s="1634"/>
      <c r="X47" s="1634"/>
      <c r="Y47" s="1635"/>
      <c r="Z47" s="1072"/>
      <c r="AA47" s="1070"/>
      <c r="AB47" s="1070">
        <v>1</v>
      </c>
      <c r="AC47" s="1070"/>
      <c r="AD47" s="1071">
        <v>0</v>
      </c>
      <c r="AE47" s="1007"/>
      <c r="AF47" s="1044">
        <f t="shared" si="0"/>
        <v>0.79</v>
      </c>
      <c r="AG47" s="1044">
        <f t="shared" si="1"/>
        <v>0.79</v>
      </c>
      <c r="AH47" s="1007"/>
      <c r="AI47" s="1007"/>
      <c r="AJ47" s="1007"/>
      <c r="AK47" s="1007"/>
      <c r="AL47" s="1007"/>
      <c r="AM47" s="1007"/>
      <c r="AN47" s="1007"/>
      <c r="AO47" s="1007"/>
      <c r="AP47" s="1007"/>
      <c r="AQ47" s="1007"/>
      <c r="AR47" s="1007"/>
      <c r="AS47" s="1007"/>
      <c r="AT47" s="1007"/>
      <c r="AU47" s="1007"/>
      <c r="AV47" s="1007"/>
      <c r="AW47" s="1007"/>
      <c r="AX47" s="1007"/>
      <c r="AY47" s="1007"/>
      <c r="AZ47" s="1007"/>
      <c r="BA47" s="1007"/>
      <c r="BB47" s="1063"/>
      <c r="BC47" s="1067"/>
      <c r="BD47" s="1067"/>
      <c r="BE47" s="1067"/>
      <c r="BF47" s="1067"/>
      <c r="BG47" s="1067"/>
      <c r="BH47" s="1067"/>
      <c r="BI47" s="1067"/>
      <c r="BJ47" s="1067"/>
      <c r="BK47" s="1052"/>
      <c r="BL47" s="1063"/>
      <c r="BM47" s="1067"/>
      <c r="BN47" s="1067"/>
      <c r="BO47" s="1067"/>
      <c r="BP47" s="1067"/>
      <c r="BQ47" s="1067"/>
      <c r="BR47" s="1067"/>
      <c r="BS47" s="1067"/>
      <c r="BT47" s="1037"/>
      <c r="BU47" s="1037"/>
      <c r="BV47" s="1037"/>
      <c r="BW47" s="1037"/>
      <c r="BX47" s="1037"/>
      <c r="BY47" s="1037"/>
      <c r="BZ47" s="1037"/>
      <c r="CA47" s="1037"/>
      <c r="CB47" s="1037"/>
      <c r="CC47" s="1037"/>
      <c r="CD47" s="1037"/>
      <c r="CE47" s="1037"/>
      <c r="CF47" s="1037"/>
      <c r="CG47" s="1037"/>
      <c r="CH47" s="1037"/>
      <c r="CI47" s="1037"/>
      <c r="CJ47" s="1037"/>
      <c r="CK47" s="1037"/>
      <c r="CL47" s="1037"/>
      <c r="CM47" s="1037"/>
      <c r="CN47" s="1037"/>
      <c r="CO47" s="1037"/>
      <c r="CP47" s="1037"/>
      <c r="CQ47" s="1037"/>
      <c r="CR47" s="1037"/>
      <c r="CS47" s="1037"/>
      <c r="CT47" s="1037"/>
      <c r="CU47" s="1037"/>
      <c r="CV47" s="1037"/>
      <c r="CW47" s="1037"/>
      <c r="CX47" s="1037"/>
      <c r="CY47" s="1037"/>
      <c r="CZ47" s="1037"/>
      <c r="DA47" s="1037"/>
      <c r="DB47" s="1037"/>
      <c r="DC47" s="1037"/>
      <c r="DD47" s="1037"/>
      <c r="DE47" s="1037"/>
      <c r="DF47" s="1037"/>
      <c r="DG47" s="1037"/>
      <c r="DH47" s="1037"/>
      <c r="DI47" s="1037"/>
      <c r="DJ47" s="1037"/>
      <c r="DK47" s="1037"/>
      <c r="DL47" s="1037"/>
      <c r="DM47" s="1037"/>
      <c r="DN47" s="1037"/>
      <c r="DO47" s="1037"/>
      <c r="DP47" s="1037"/>
      <c r="DQ47" s="1037"/>
      <c r="DR47" s="1037"/>
      <c r="DS47" s="1037"/>
      <c r="DT47" s="1037"/>
      <c r="DU47" s="1037"/>
      <c r="DV47" s="1037"/>
      <c r="DW47" s="1037"/>
    </row>
    <row r="48" spans="1:127" s="1047" customFormat="1" ht="8.25" customHeight="1">
      <c r="A48" s="1007"/>
      <c r="B48" s="1619"/>
      <c r="C48" s="1619"/>
      <c r="D48" s="1619"/>
      <c r="E48" s="1073"/>
      <c r="F48" s="1073"/>
      <c r="G48" s="1073"/>
      <c r="H48" s="1073"/>
      <c r="I48" s="1074"/>
      <c r="J48" s="1074"/>
      <c r="K48" s="1074"/>
      <c r="L48" s="1075"/>
      <c r="M48" s="1074"/>
      <c r="N48" s="1074"/>
      <c r="O48" s="1074"/>
      <c r="P48" s="1074"/>
      <c r="Q48" s="1073"/>
      <c r="R48" s="1073"/>
      <c r="S48" s="1073"/>
      <c r="T48" s="1073"/>
      <c r="U48" s="1073"/>
      <c r="V48" s="1073"/>
      <c r="W48" s="1073"/>
      <c r="X48" s="1073"/>
      <c r="Y48" s="1073"/>
      <c r="Z48" s="1076"/>
      <c r="AA48" s="1076"/>
      <c r="AB48" s="1076"/>
      <c r="AC48" s="1076"/>
      <c r="AD48" s="1076"/>
      <c r="AE48" s="1007"/>
      <c r="AF48" s="1007"/>
      <c r="AG48" s="1007"/>
      <c r="AH48" s="1007"/>
      <c r="AI48" s="1007"/>
      <c r="AJ48" s="1007"/>
      <c r="AK48" s="1007"/>
      <c r="AL48" s="1007"/>
      <c r="AM48" s="1007"/>
      <c r="AN48" s="1007"/>
      <c r="AO48" s="1007"/>
      <c r="AP48" s="1007"/>
      <c r="AQ48" s="1007"/>
      <c r="AR48" s="1007"/>
      <c r="AS48" s="1007"/>
      <c r="AT48" s="1007"/>
      <c r="AU48" s="1007"/>
      <c r="AV48" s="1007"/>
      <c r="AW48" s="1007"/>
      <c r="AX48" s="1007"/>
      <c r="AY48" s="1007"/>
      <c r="AZ48" s="1007"/>
      <c r="BA48" s="1007"/>
      <c r="BB48" s="1007"/>
      <c r="BC48" s="1007"/>
      <c r="BD48" s="1007"/>
      <c r="BE48" s="1007"/>
      <c r="BF48" s="1007"/>
      <c r="BG48" s="1007"/>
      <c r="BH48" s="1007"/>
      <c r="BT48" s="1037"/>
      <c r="BU48" s="1037"/>
      <c r="BV48" s="1037"/>
      <c r="BW48" s="1037"/>
      <c r="BX48" s="1037"/>
      <c r="BY48" s="1037"/>
      <c r="BZ48" s="1037"/>
      <c r="CA48" s="1037"/>
      <c r="CB48" s="1037"/>
      <c r="CC48" s="1037"/>
      <c r="CD48" s="1037"/>
      <c r="CE48" s="1037"/>
      <c r="CF48" s="1037"/>
      <c r="CG48" s="1037"/>
      <c r="CH48" s="1037"/>
      <c r="CI48" s="1037"/>
      <c r="CJ48" s="1037"/>
      <c r="CK48" s="1037"/>
      <c r="CL48" s="1037"/>
      <c r="CM48" s="1037"/>
      <c r="CN48" s="1037"/>
      <c r="CO48" s="1037"/>
      <c r="CP48" s="1037"/>
      <c r="CQ48" s="1037"/>
      <c r="CR48" s="1037"/>
      <c r="CS48" s="1037"/>
      <c r="CT48" s="1037"/>
      <c r="CU48" s="1037"/>
      <c r="CV48" s="1037"/>
      <c r="CW48" s="1037"/>
      <c r="CX48" s="1037"/>
      <c r="CY48" s="1037"/>
      <c r="CZ48" s="1037"/>
      <c r="DA48" s="1037"/>
      <c r="DB48" s="1037"/>
      <c r="DC48" s="1037"/>
      <c r="DD48" s="1037"/>
      <c r="DE48" s="1037"/>
      <c r="DF48" s="1037"/>
      <c r="DG48" s="1037"/>
      <c r="DH48" s="1037"/>
      <c r="DI48" s="1037"/>
      <c r="DJ48" s="1037"/>
      <c r="DK48" s="1037"/>
      <c r="DL48" s="1037"/>
      <c r="DM48" s="1037"/>
      <c r="DN48" s="1037"/>
      <c r="DO48" s="1037"/>
      <c r="DP48" s="1037"/>
      <c r="DQ48" s="1037"/>
      <c r="DR48" s="1037"/>
      <c r="DS48" s="1037"/>
      <c r="DT48" s="1037"/>
      <c r="DU48" s="1037"/>
      <c r="DV48" s="1037"/>
      <c r="DW48" s="1037"/>
    </row>
    <row r="49" spans="1:127" s="1047" customFormat="1" ht="9" customHeight="1" thickBot="1">
      <c r="A49" s="1007"/>
      <c r="B49" s="1619"/>
      <c r="C49" s="1619"/>
      <c r="D49" s="1619"/>
      <c r="E49" s="1073"/>
      <c r="F49" s="1073"/>
      <c r="G49" s="1073"/>
      <c r="H49" s="1073"/>
      <c r="I49" s="1611" t="s">
        <v>43</v>
      </c>
      <c r="J49" s="1611"/>
      <c r="K49" s="1611"/>
      <c r="L49" s="1611"/>
      <c r="M49" s="1074"/>
      <c r="N49" s="1074"/>
      <c r="O49" s="1074"/>
      <c r="P49" s="1074"/>
      <c r="Q49" s="1073"/>
      <c r="R49" s="1073"/>
      <c r="S49" s="1073"/>
      <c r="T49" s="1073"/>
      <c r="U49" s="1073"/>
      <c r="V49" s="1073"/>
      <c r="W49" s="1073"/>
      <c r="X49" s="1073"/>
      <c r="Y49" s="1073"/>
      <c r="Z49" s="1076"/>
      <c r="AA49" s="1076"/>
      <c r="AB49" s="1076"/>
      <c r="AC49" s="1076"/>
      <c r="AD49" s="1076"/>
      <c r="AE49" s="1007"/>
      <c r="AF49" s="1007"/>
      <c r="AG49" s="1007"/>
      <c r="AH49" s="1007"/>
      <c r="AI49" s="1007"/>
      <c r="AJ49" s="1007"/>
      <c r="AK49" s="1007"/>
      <c r="AL49" s="1007"/>
      <c r="AM49" s="1007"/>
      <c r="AN49" s="1007"/>
      <c r="AO49" s="1007"/>
      <c r="AP49" s="1007"/>
      <c r="AQ49" s="1007"/>
      <c r="AR49" s="1007"/>
      <c r="AS49" s="1007"/>
      <c r="AT49" s="1007"/>
      <c r="AU49" s="1007"/>
      <c r="AV49" s="1007"/>
      <c r="AW49" s="1007"/>
      <c r="AX49" s="1007"/>
      <c r="AY49" s="1007"/>
      <c r="AZ49" s="1007"/>
      <c r="BA49" s="1007"/>
      <c r="BB49" s="1007"/>
      <c r="BC49" s="1007"/>
      <c r="BD49" s="1007"/>
      <c r="BE49" s="1007"/>
      <c r="BF49" s="1007"/>
      <c r="BG49" s="1007"/>
      <c r="BH49" s="1007"/>
      <c r="BT49" s="1037"/>
      <c r="BU49" s="1037"/>
      <c r="BV49" s="1037"/>
      <c r="BW49" s="1037"/>
      <c r="BX49" s="1037"/>
      <c r="BY49" s="1037"/>
      <c r="BZ49" s="1037"/>
      <c r="CA49" s="1037"/>
      <c r="CB49" s="1037"/>
      <c r="CC49" s="1037"/>
      <c r="CD49" s="1037"/>
      <c r="CE49" s="1037"/>
      <c r="CF49" s="1037"/>
      <c r="CG49" s="1037"/>
      <c r="CH49" s="1037"/>
      <c r="CI49" s="1037"/>
      <c r="CJ49" s="1037"/>
      <c r="CK49" s="1037"/>
      <c r="CL49" s="1037"/>
      <c r="CM49" s="1037"/>
      <c r="CN49" s="1037"/>
      <c r="CO49" s="1037"/>
      <c r="CP49" s="1037"/>
      <c r="CQ49" s="1037"/>
      <c r="CR49" s="1037"/>
      <c r="CS49" s="1037"/>
      <c r="CT49" s="1037"/>
      <c r="CU49" s="1037"/>
      <c r="CV49" s="1037"/>
      <c r="CW49" s="1037"/>
      <c r="CX49" s="1037"/>
      <c r="CY49" s="1037"/>
      <c r="CZ49" s="1037"/>
      <c r="DA49" s="1037"/>
      <c r="DB49" s="1037"/>
      <c r="DC49" s="1037"/>
      <c r="DD49" s="1037"/>
      <c r="DE49" s="1037"/>
      <c r="DF49" s="1037"/>
      <c r="DG49" s="1037"/>
      <c r="DH49" s="1037"/>
      <c r="DI49" s="1037"/>
      <c r="DJ49" s="1037"/>
      <c r="DK49" s="1037"/>
      <c r="DL49" s="1037"/>
      <c r="DM49" s="1037"/>
      <c r="DN49" s="1037"/>
      <c r="DO49" s="1037"/>
      <c r="DP49" s="1037"/>
      <c r="DQ49" s="1037"/>
      <c r="DR49" s="1037"/>
      <c r="DS49" s="1037"/>
      <c r="DT49" s="1037"/>
      <c r="DU49" s="1037"/>
      <c r="DV49" s="1037"/>
      <c r="DW49" s="1037"/>
    </row>
    <row r="50" spans="1:127" s="1047" customFormat="1" ht="30" customHeight="1" thickBot="1">
      <c r="A50" s="1007"/>
      <c r="B50" s="1077"/>
      <c r="C50" s="1077"/>
      <c r="D50" s="1077"/>
      <c r="E50" s="1077"/>
      <c r="F50" s="1077"/>
      <c r="G50" s="1078"/>
      <c r="H50" s="1078"/>
      <c r="I50" s="1078"/>
      <c r="J50" s="1078"/>
      <c r="K50" s="1078"/>
      <c r="L50" s="1078"/>
      <c r="M50" s="1620" t="s">
        <v>1291</v>
      </c>
      <c r="N50" s="1621"/>
      <c r="O50" s="1622"/>
      <c r="P50" s="1074"/>
      <c r="Q50" s="1623">
        <f>AF18</f>
        <v>0.85206896551724121</v>
      </c>
      <c r="R50" s="1624"/>
      <c r="S50" s="1625"/>
      <c r="T50" s="1077"/>
      <c r="U50" s="1077"/>
      <c r="V50" s="1078"/>
      <c r="W50" s="1078"/>
      <c r="X50" s="1078"/>
      <c r="Y50" s="1078"/>
      <c r="Z50" s="1078"/>
      <c r="AA50" s="1078"/>
      <c r="AB50" s="1078"/>
      <c r="AC50" s="1078"/>
      <c r="AD50" s="1078"/>
      <c r="AE50" s="1007"/>
      <c r="AF50" s="1007"/>
      <c r="AG50" s="1007"/>
      <c r="AH50" s="1007"/>
      <c r="AI50" s="1007"/>
      <c r="AJ50" s="1007"/>
      <c r="AK50" s="1007"/>
      <c r="AL50" s="1007"/>
      <c r="AM50" s="1007"/>
      <c r="AN50" s="1007"/>
      <c r="AO50" s="1007"/>
      <c r="AP50" s="1007"/>
      <c r="AQ50" s="1007"/>
      <c r="AR50" s="1007"/>
      <c r="AS50" s="1007"/>
      <c r="AT50" s="1007"/>
      <c r="AU50" s="1007"/>
      <c r="AV50" s="1007"/>
      <c r="AW50" s="1007"/>
      <c r="AX50" s="1007"/>
      <c r="AY50" s="1007"/>
      <c r="AZ50" s="1007"/>
      <c r="BA50" s="1007"/>
      <c r="BB50" s="1609"/>
      <c r="BC50" s="1609"/>
      <c r="BD50" s="1609"/>
      <c r="BE50" s="1609"/>
      <c r="BF50" s="1609"/>
      <c r="BG50" s="1609"/>
      <c r="BH50" s="1609"/>
      <c r="BI50" s="1609"/>
      <c r="BJ50" s="1608"/>
      <c r="BK50" s="1608"/>
      <c r="BL50" s="1608"/>
      <c r="BM50" s="1608"/>
      <c r="BN50" s="1608"/>
      <c r="BO50" s="1608"/>
      <c r="BP50" s="1608"/>
      <c r="BQ50" s="1608"/>
      <c r="BT50" s="1037"/>
      <c r="BU50" s="1037"/>
      <c r="BV50" s="1037"/>
      <c r="BW50" s="1037"/>
      <c r="BX50" s="1037"/>
      <c r="BY50" s="1037"/>
      <c r="BZ50" s="1037"/>
      <c r="CA50" s="1037"/>
      <c r="CB50" s="1037"/>
      <c r="CC50" s="1037"/>
      <c r="CD50" s="1037"/>
      <c r="CE50" s="1037"/>
      <c r="CF50" s="1037"/>
      <c r="CG50" s="1037"/>
      <c r="CH50" s="1037"/>
      <c r="CI50" s="1037"/>
      <c r="CJ50" s="1037"/>
      <c r="CK50" s="1037"/>
      <c r="CL50" s="1037"/>
      <c r="CM50" s="1037"/>
      <c r="CN50" s="1037"/>
      <c r="CO50" s="1037"/>
      <c r="CP50" s="1037"/>
      <c r="CQ50" s="1037"/>
      <c r="CR50" s="1037"/>
      <c r="CS50" s="1037"/>
      <c r="CT50" s="1037"/>
      <c r="CU50" s="1037"/>
      <c r="CV50" s="1037"/>
      <c r="CW50" s="1037"/>
      <c r="CX50" s="1037"/>
      <c r="CY50" s="1037"/>
      <c r="CZ50" s="1037"/>
      <c r="DA50" s="1037"/>
      <c r="DB50" s="1037"/>
      <c r="DC50" s="1037"/>
      <c r="DD50" s="1037"/>
      <c r="DE50" s="1037"/>
      <c r="DF50" s="1037"/>
      <c r="DG50" s="1037"/>
      <c r="DH50" s="1037"/>
      <c r="DI50" s="1037"/>
      <c r="DJ50" s="1037"/>
      <c r="DK50" s="1037"/>
      <c r="DL50" s="1037"/>
      <c r="DM50" s="1037"/>
      <c r="DN50" s="1037"/>
      <c r="DO50" s="1037"/>
      <c r="DP50" s="1037"/>
      <c r="DQ50" s="1037"/>
      <c r="DR50" s="1037"/>
      <c r="DS50" s="1037"/>
      <c r="DT50" s="1037"/>
      <c r="DU50" s="1037"/>
      <c r="DV50" s="1037"/>
      <c r="DW50" s="1037"/>
    </row>
    <row r="51" spans="1:127" s="1047" customFormat="1" ht="15" customHeight="1" thickBot="1">
      <c r="A51" s="1007"/>
      <c r="B51" s="1079"/>
      <c r="C51" s="1079"/>
      <c r="D51" s="1079"/>
      <c r="E51" s="1079"/>
      <c r="F51" s="1079"/>
      <c r="G51" s="1080"/>
      <c r="H51" s="1080"/>
      <c r="I51" s="1080"/>
      <c r="J51" s="1080"/>
      <c r="K51" s="1080"/>
      <c r="L51" s="1080"/>
      <c r="M51" s="1080"/>
      <c r="N51" s="1080"/>
      <c r="O51" s="1080"/>
      <c r="P51" s="1074"/>
      <c r="Q51" s="1079"/>
      <c r="R51" s="1079"/>
      <c r="S51" s="1079"/>
      <c r="T51" s="1079"/>
      <c r="U51" s="1079"/>
      <c r="V51" s="1080"/>
      <c r="W51" s="1080"/>
      <c r="X51" s="1080"/>
      <c r="Y51" s="1080"/>
      <c r="Z51" s="1080"/>
      <c r="AA51" s="1080"/>
      <c r="AB51" s="1080"/>
      <c r="AC51" s="1080"/>
      <c r="AD51" s="1080"/>
      <c r="AE51" s="1007"/>
      <c r="AF51" s="1007"/>
      <c r="AG51" s="1007"/>
      <c r="AH51" s="1007"/>
      <c r="AI51" s="1007"/>
      <c r="AJ51" s="1007"/>
      <c r="AK51" s="1007"/>
      <c r="AL51" s="1007"/>
      <c r="AM51" s="1007"/>
      <c r="AN51" s="1007"/>
      <c r="AO51" s="1007"/>
      <c r="AP51" s="1007"/>
      <c r="AQ51" s="1007"/>
      <c r="AR51" s="1007"/>
      <c r="AS51" s="1007"/>
      <c r="AT51" s="1007"/>
      <c r="AU51" s="1007"/>
      <c r="AV51" s="1007"/>
      <c r="AW51" s="1007"/>
      <c r="AX51" s="1007"/>
      <c r="AY51" s="1007"/>
      <c r="AZ51" s="1007"/>
      <c r="BA51" s="1007"/>
      <c r="BB51" s="1608"/>
      <c r="BC51" s="1610"/>
      <c r="BD51" s="1610"/>
      <c r="BE51" s="1610"/>
      <c r="BF51" s="1610"/>
      <c r="BG51" s="1610"/>
      <c r="BH51" s="1610"/>
      <c r="BI51" s="1610"/>
      <c r="BJ51" s="1608"/>
      <c r="BK51" s="1610"/>
      <c r="BL51" s="1610"/>
      <c r="BM51" s="1610"/>
      <c r="BN51" s="1610"/>
      <c r="BO51" s="1610"/>
      <c r="BP51" s="1610"/>
      <c r="BQ51" s="1610"/>
      <c r="BT51" s="1037"/>
      <c r="BU51" s="1037"/>
      <c r="BV51" s="1037"/>
      <c r="BW51" s="1037"/>
      <c r="BX51" s="1037"/>
      <c r="BY51" s="1037"/>
      <c r="BZ51" s="1037"/>
      <c r="CA51" s="1037"/>
      <c r="CB51" s="1037"/>
      <c r="CC51" s="1037"/>
      <c r="CD51" s="1037"/>
      <c r="CE51" s="1037"/>
      <c r="CF51" s="1037"/>
      <c r="CG51" s="1037"/>
      <c r="CH51" s="1037"/>
      <c r="CI51" s="1037"/>
      <c r="CJ51" s="1037"/>
      <c r="CK51" s="1037"/>
      <c r="CL51" s="1037"/>
      <c r="CM51" s="1037"/>
      <c r="CN51" s="1037"/>
      <c r="CO51" s="1037"/>
      <c r="CP51" s="1037"/>
      <c r="CQ51" s="1037"/>
      <c r="CR51" s="1037"/>
      <c r="CS51" s="1037"/>
      <c r="CT51" s="1037"/>
      <c r="CU51" s="1037"/>
      <c r="CV51" s="1037"/>
      <c r="CW51" s="1037"/>
      <c r="CX51" s="1037"/>
      <c r="CY51" s="1037"/>
      <c r="CZ51" s="1037"/>
      <c r="DA51" s="1037"/>
      <c r="DB51" s="1037"/>
      <c r="DC51" s="1037"/>
      <c r="DD51" s="1037"/>
      <c r="DE51" s="1037"/>
      <c r="DF51" s="1037"/>
      <c r="DG51" s="1037"/>
      <c r="DH51" s="1037"/>
      <c r="DI51" s="1037"/>
      <c r="DJ51" s="1037"/>
      <c r="DK51" s="1037"/>
      <c r="DL51" s="1037"/>
      <c r="DM51" s="1037"/>
      <c r="DN51" s="1037"/>
      <c r="DO51" s="1037"/>
      <c r="DP51" s="1037"/>
      <c r="DQ51" s="1037"/>
      <c r="DR51" s="1037"/>
      <c r="DS51" s="1037"/>
      <c r="DT51" s="1037"/>
      <c r="DU51" s="1037"/>
      <c r="DV51" s="1037"/>
      <c r="DW51" s="1037"/>
    </row>
    <row r="52" spans="1:127" s="1047" customFormat="1" ht="20.100000000000001" customHeight="1" thickBot="1">
      <c r="A52" s="1007"/>
      <c r="B52" s="1615" t="s">
        <v>451</v>
      </c>
      <c r="C52" s="1616"/>
      <c r="D52" s="1616"/>
      <c r="E52" s="1616"/>
      <c r="F52" s="1616"/>
      <c r="G52" s="1617" t="s">
        <v>1292</v>
      </c>
      <c r="H52" s="1617"/>
      <c r="I52" s="1617"/>
      <c r="J52" s="1617"/>
      <c r="K52" s="1617"/>
      <c r="L52" s="1617"/>
      <c r="M52" s="1617"/>
      <c r="N52" s="1617"/>
      <c r="O52" s="1618"/>
      <c r="P52" s="1074"/>
      <c r="Q52" s="1615" t="s">
        <v>1293</v>
      </c>
      <c r="R52" s="1616"/>
      <c r="S52" s="1616"/>
      <c r="T52" s="1616"/>
      <c r="U52" s="1616"/>
      <c r="V52" s="1617" t="s">
        <v>1294</v>
      </c>
      <c r="W52" s="1617"/>
      <c r="X52" s="1617"/>
      <c r="Y52" s="1617"/>
      <c r="Z52" s="1617"/>
      <c r="AA52" s="1617"/>
      <c r="AB52" s="1617"/>
      <c r="AC52" s="1617"/>
      <c r="AD52" s="1618"/>
      <c r="AE52" s="1007"/>
      <c r="AF52" s="1007"/>
      <c r="AG52" s="1007"/>
      <c r="AH52" s="1007"/>
      <c r="AI52" s="1007"/>
      <c r="AJ52" s="1007"/>
      <c r="AK52" s="1007"/>
      <c r="AL52" s="1007"/>
      <c r="AM52" s="1007"/>
      <c r="AN52" s="1007"/>
      <c r="AO52" s="1007"/>
      <c r="AP52" s="1007"/>
      <c r="AQ52" s="1007"/>
      <c r="AR52" s="1007"/>
      <c r="AS52" s="1007"/>
      <c r="AT52" s="1007"/>
      <c r="AU52" s="1007"/>
      <c r="AV52" s="1007"/>
      <c r="AW52" s="1007"/>
      <c r="AX52" s="1007"/>
      <c r="AY52" s="1007"/>
      <c r="AZ52" s="1007"/>
      <c r="BA52" s="1007"/>
      <c r="BB52" s="1608"/>
      <c r="BC52" s="1608"/>
      <c r="BD52" s="1608"/>
      <c r="BE52" s="1608"/>
      <c r="BF52" s="1608"/>
      <c r="BG52" s="1608"/>
      <c r="BH52" s="1608"/>
      <c r="BI52" s="1608"/>
      <c r="BJ52" s="1608"/>
      <c r="BK52" s="1608"/>
      <c r="BL52" s="1608"/>
      <c r="BM52" s="1608"/>
      <c r="BN52" s="1608"/>
      <c r="BO52" s="1608"/>
      <c r="BP52" s="1608"/>
      <c r="BQ52" s="1608"/>
    </row>
    <row r="53" spans="1:127" s="1047" customFormat="1" ht="20.100000000000001" customHeight="1">
      <c r="A53" s="1007"/>
      <c r="B53" s="1611"/>
      <c r="C53" s="1611"/>
      <c r="D53" s="1611"/>
      <c r="E53" s="1611"/>
      <c r="F53" s="1611"/>
      <c r="G53" s="1611"/>
      <c r="H53" s="1611"/>
      <c r="I53" s="1611"/>
      <c r="J53" s="1611"/>
      <c r="K53" s="1611"/>
      <c r="L53" s="1611"/>
      <c r="M53" s="1611"/>
      <c r="N53" s="1611"/>
      <c r="O53" s="1611"/>
      <c r="P53" s="1611"/>
      <c r="Q53" s="1611"/>
      <c r="R53" s="1611"/>
      <c r="S53" s="1611"/>
      <c r="T53" s="1611"/>
      <c r="U53" s="1611"/>
      <c r="V53" s="1611"/>
      <c r="W53" s="1611"/>
      <c r="X53" s="1611"/>
      <c r="Y53" s="1611"/>
      <c r="Z53" s="1611"/>
      <c r="AA53" s="1611"/>
      <c r="AB53" s="1611"/>
      <c r="AC53" s="1611"/>
      <c r="AD53" s="1611"/>
      <c r="AE53" s="1007"/>
      <c r="AF53" s="1007"/>
      <c r="AG53" s="1007"/>
      <c r="AH53" s="1007"/>
      <c r="AI53" s="1007"/>
      <c r="AJ53" s="1007"/>
      <c r="AK53" s="1007"/>
      <c r="AL53" s="1007"/>
      <c r="AM53" s="1007"/>
      <c r="AN53" s="1007"/>
      <c r="AO53" s="1007"/>
      <c r="AP53" s="1007"/>
      <c r="AQ53" s="1007"/>
      <c r="AR53" s="1007"/>
      <c r="AS53" s="1007"/>
      <c r="AT53" s="1007"/>
      <c r="AU53" s="1007"/>
      <c r="AV53" s="1007"/>
      <c r="AW53" s="1007"/>
      <c r="AX53" s="1007"/>
      <c r="AY53" s="1007"/>
      <c r="AZ53" s="1007"/>
      <c r="BA53" s="1007"/>
      <c r="BB53" s="1608"/>
      <c r="BC53" s="1608"/>
      <c r="BD53" s="1608"/>
      <c r="BE53" s="1608"/>
      <c r="BF53" s="1608"/>
      <c r="BG53" s="1608"/>
      <c r="BH53" s="1608"/>
      <c r="BI53" s="1608"/>
      <c r="BJ53" s="1612"/>
      <c r="BK53" s="1612"/>
      <c r="BL53" s="1612"/>
      <c r="BM53" s="1612"/>
      <c r="BN53" s="1612"/>
      <c r="BO53" s="1612"/>
      <c r="BP53" s="1612"/>
      <c r="BQ53" s="1612"/>
    </row>
    <row r="54" spans="1:127" s="1047" customFormat="1" ht="39.9" customHeight="1">
      <c r="A54" s="1007"/>
      <c r="B54" s="1613" t="s">
        <v>1295</v>
      </c>
      <c r="C54" s="1613"/>
      <c r="D54" s="1613"/>
      <c r="E54" s="1613"/>
      <c r="F54" s="1613"/>
      <c r="G54" s="1613"/>
      <c r="H54" s="1613"/>
      <c r="I54" s="1613"/>
      <c r="J54" s="1613"/>
      <c r="K54" s="1613"/>
      <c r="L54" s="1613"/>
      <c r="M54" s="1614"/>
      <c r="N54" s="1614"/>
      <c r="O54" s="1614"/>
      <c r="P54" s="1614"/>
      <c r="Q54" s="1614"/>
      <c r="R54" s="1614"/>
      <c r="S54" s="1614"/>
      <c r="T54" s="1614"/>
      <c r="U54" s="1614"/>
      <c r="V54" s="1614"/>
      <c r="W54" s="1614"/>
      <c r="X54" s="1614"/>
      <c r="Y54" s="1614"/>
      <c r="Z54" s="1614"/>
      <c r="AA54" s="1614"/>
      <c r="AB54" s="1614"/>
      <c r="AC54" s="1614"/>
      <c r="AD54" s="1614"/>
      <c r="AE54" s="1007"/>
      <c r="AF54" s="1007"/>
      <c r="AG54" s="1007"/>
      <c r="AH54" s="1007"/>
      <c r="AI54" s="1007"/>
      <c r="AJ54" s="1007"/>
      <c r="AK54" s="1007"/>
      <c r="AL54" s="1007"/>
      <c r="AM54" s="1007"/>
      <c r="AN54" s="1007"/>
      <c r="AO54" s="1007"/>
      <c r="AP54" s="1007"/>
      <c r="AQ54" s="1007"/>
      <c r="AR54" s="1007"/>
      <c r="AS54" s="1007"/>
      <c r="AT54" s="1007"/>
      <c r="AU54" s="1007"/>
      <c r="AV54" s="1007"/>
      <c r="AW54" s="1007"/>
      <c r="AX54" s="1007"/>
      <c r="AY54" s="1007"/>
      <c r="AZ54" s="1007"/>
      <c r="BA54" s="1007"/>
      <c r="BB54" s="1609"/>
      <c r="BC54" s="1609"/>
      <c r="BD54" s="1609"/>
      <c r="BE54" s="1609"/>
      <c r="BF54" s="1609"/>
      <c r="BG54" s="1609"/>
      <c r="BH54" s="1609"/>
      <c r="BI54" s="1609"/>
      <c r="BJ54" s="1608"/>
      <c r="BK54" s="1608"/>
      <c r="BL54" s="1608"/>
      <c r="BM54" s="1608"/>
      <c r="BN54" s="1608"/>
      <c r="BO54" s="1608"/>
      <c r="BP54" s="1608"/>
      <c r="BQ54" s="1608"/>
    </row>
    <row r="55" spans="1:127" s="1047" customFormat="1" ht="15" customHeight="1">
      <c r="A55" s="1007"/>
      <c r="B55" s="1081"/>
      <c r="C55" s="1082"/>
      <c r="D55" s="1082"/>
      <c r="E55" s="1082"/>
      <c r="F55" s="1082"/>
      <c r="G55" s="1082"/>
      <c r="H55" s="1082"/>
      <c r="I55" s="1082"/>
      <c r="J55" s="1082"/>
      <c r="K55" s="1082"/>
      <c r="L55" s="1082"/>
      <c r="M55" s="1083"/>
      <c r="N55" s="1083"/>
      <c r="O55" s="1083"/>
      <c r="P55" s="1083"/>
      <c r="Q55" s="1083"/>
      <c r="R55" s="1083"/>
      <c r="S55" s="1083"/>
      <c r="T55" s="1083"/>
      <c r="U55" s="1083"/>
      <c r="V55" s="1083"/>
      <c r="W55" s="1083"/>
      <c r="X55" s="1083"/>
      <c r="Y55" s="1083"/>
      <c r="Z55" s="1083"/>
      <c r="AA55" s="1083"/>
      <c r="AB55" s="1083"/>
      <c r="AC55" s="1083"/>
      <c r="AD55" s="1083"/>
      <c r="AE55" s="1007"/>
      <c r="AF55" s="1007"/>
      <c r="AG55" s="1007"/>
      <c r="AH55" s="1007"/>
      <c r="AI55" s="1007"/>
      <c r="AJ55" s="1007"/>
      <c r="AK55" s="1007"/>
      <c r="AL55" s="1007"/>
      <c r="AM55" s="1007"/>
      <c r="AN55" s="1007"/>
      <c r="AO55" s="1007"/>
      <c r="AP55" s="1007"/>
      <c r="AQ55" s="1007"/>
      <c r="AR55" s="1007"/>
      <c r="AS55" s="1007"/>
      <c r="AT55" s="1007"/>
      <c r="AU55" s="1007"/>
      <c r="AV55" s="1007"/>
      <c r="AW55" s="1007"/>
      <c r="AX55" s="1007"/>
      <c r="AY55" s="1007"/>
      <c r="AZ55" s="1007"/>
      <c r="BA55" s="1007"/>
      <c r="BB55" s="1609"/>
      <c r="BC55" s="1609"/>
      <c r="BD55" s="1609"/>
      <c r="BE55" s="1609"/>
      <c r="BF55" s="1609"/>
      <c r="BG55" s="1609"/>
      <c r="BH55" s="1609"/>
      <c r="BI55" s="1609"/>
      <c r="BJ55" s="1608"/>
      <c r="BK55" s="1608"/>
      <c r="BL55" s="1608"/>
      <c r="BM55" s="1608"/>
      <c r="BN55" s="1608"/>
      <c r="BO55" s="1608"/>
      <c r="BP55" s="1608"/>
      <c r="BQ55" s="1608"/>
    </row>
    <row r="56" spans="1:127" ht="15" customHeight="1">
      <c r="B56" s="1084"/>
      <c r="C56" s="1084"/>
      <c r="D56" s="1084"/>
      <c r="E56" s="1084"/>
      <c r="F56" s="1084"/>
      <c r="G56" s="1084"/>
      <c r="H56" s="1084"/>
      <c r="I56" s="1084"/>
      <c r="J56" s="1084"/>
      <c r="K56" s="1084"/>
      <c r="L56" s="1084"/>
      <c r="M56" s="1084"/>
      <c r="N56" s="1084"/>
      <c r="O56" s="1084"/>
      <c r="P56" s="1084"/>
      <c r="Q56" s="1084"/>
      <c r="R56" s="1084"/>
      <c r="S56" s="1084"/>
      <c r="T56" s="1084"/>
      <c r="U56" s="1084"/>
      <c r="V56" s="1084"/>
      <c r="W56" s="1084"/>
      <c r="X56" s="1084"/>
      <c r="Y56" s="1084"/>
      <c r="Z56" s="1084"/>
      <c r="AA56" s="1084"/>
      <c r="AB56" s="1084"/>
      <c r="AC56" s="1084"/>
      <c r="AD56" s="1084"/>
      <c r="AE56" s="1007"/>
      <c r="AF56" s="1007"/>
      <c r="AG56" s="1007"/>
      <c r="AH56" s="1007"/>
      <c r="AI56" s="1007"/>
      <c r="AJ56" s="1007"/>
      <c r="AK56" s="1007"/>
      <c r="AL56" s="1007"/>
      <c r="AM56" s="1007"/>
      <c r="BB56" s="1609"/>
      <c r="BC56" s="1609"/>
      <c r="BD56" s="1609"/>
      <c r="BE56" s="1609"/>
      <c r="BF56" s="1609"/>
      <c r="BG56" s="1609"/>
      <c r="BH56" s="1609"/>
      <c r="BI56" s="1609"/>
      <c r="BJ56" s="1608"/>
      <c r="BK56" s="1608"/>
      <c r="BL56" s="1608"/>
      <c r="BM56" s="1608"/>
      <c r="BN56" s="1608"/>
      <c r="BO56" s="1608"/>
      <c r="BP56" s="1608"/>
      <c r="BQ56" s="1608"/>
    </row>
    <row r="57" spans="1:127" ht="27" customHeight="1">
      <c r="B57" s="1085"/>
      <c r="C57" s="1085"/>
      <c r="D57" s="1085"/>
      <c r="E57" s="1086"/>
      <c r="F57" s="1086"/>
      <c r="G57" s="1086"/>
      <c r="H57" s="1086"/>
      <c r="I57" s="1086"/>
      <c r="J57" s="1086"/>
      <c r="K57" s="1086"/>
      <c r="L57" s="1086"/>
      <c r="M57" s="1086"/>
      <c r="N57" s="1086"/>
      <c r="O57" s="1086"/>
      <c r="P57" s="1086"/>
      <c r="Q57" s="1086"/>
      <c r="R57" s="1086"/>
      <c r="S57" s="1086"/>
      <c r="T57" s="1086"/>
      <c r="U57" s="1086"/>
      <c r="V57" s="1086"/>
      <c r="W57" s="1086"/>
      <c r="X57" s="1086"/>
      <c r="Y57" s="1086"/>
      <c r="Z57" s="1086"/>
      <c r="AA57" s="1086"/>
      <c r="AB57" s="1086"/>
      <c r="AC57" s="1086"/>
      <c r="AD57" s="1086"/>
      <c r="AE57" s="1007"/>
      <c r="AF57" s="1007"/>
      <c r="AG57" s="1007"/>
      <c r="AH57" s="1007"/>
      <c r="AI57" s="1007"/>
      <c r="AJ57" s="1007"/>
      <c r="AK57" s="1007"/>
      <c r="AL57" s="1007"/>
      <c r="AM57" s="1007"/>
      <c r="BB57" s="1608"/>
      <c r="BC57" s="1608"/>
      <c r="BD57" s="1608"/>
      <c r="BE57" s="1608"/>
      <c r="BF57" s="1608"/>
      <c r="BG57" s="1608"/>
      <c r="BH57" s="1608"/>
      <c r="BI57" s="1608"/>
      <c r="BJ57" s="1608"/>
      <c r="BK57" s="1608"/>
      <c r="BL57" s="1608"/>
      <c r="BM57" s="1608"/>
      <c r="BN57" s="1608"/>
      <c r="BO57" s="1608"/>
      <c r="BP57" s="1608"/>
      <c r="BQ57" s="1608"/>
    </row>
    <row r="58" spans="1:127">
      <c r="AE58" s="1007"/>
      <c r="AF58" s="1007"/>
      <c r="AG58" s="1007"/>
      <c r="AH58" s="1007"/>
      <c r="AI58" s="1007"/>
      <c r="AJ58" s="1007"/>
      <c r="AK58" s="1007"/>
      <c r="AL58" s="1007"/>
      <c r="AM58" s="1007"/>
      <c r="BB58" s="1608"/>
      <c r="BC58" s="1608"/>
      <c r="BD58" s="1608"/>
      <c r="BE58" s="1608"/>
      <c r="BF58" s="1608"/>
      <c r="BG58" s="1608"/>
      <c r="BH58" s="1608"/>
      <c r="BI58" s="1608"/>
      <c r="BJ58" s="1608"/>
      <c r="BK58" s="1608"/>
      <c r="BL58" s="1608"/>
      <c r="BM58" s="1608"/>
      <c r="BN58" s="1608"/>
      <c r="BO58" s="1608"/>
      <c r="BP58" s="1608"/>
      <c r="BQ58" s="1608"/>
    </row>
    <row r="59" spans="1:127">
      <c r="AE59" s="1007"/>
      <c r="AF59" s="1007"/>
      <c r="AG59" s="1007"/>
      <c r="AH59" s="1007"/>
      <c r="AI59" s="1007"/>
      <c r="AJ59" s="1007"/>
      <c r="AK59" s="1007"/>
      <c r="AL59" s="1007"/>
      <c r="AM59" s="1007"/>
      <c r="BB59" s="1608"/>
      <c r="BC59" s="1608"/>
      <c r="BD59" s="1608"/>
      <c r="BE59" s="1608"/>
      <c r="BF59" s="1608"/>
      <c r="BG59" s="1608"/>
      <c r="BH59" s="1608"/>
      <c r="BI59" s="1608"/>
      <c r="BJ59" s="1608"/>
      <c r="BK59" s="1608"/>
      <c r="BL59" s="1608"/>
      <c r="BM59" s="1608"/>
      <c r="BN59" s="1608"/>
      <c r="BO59" s="1608"/>
      <c r="BP59" s="1608"/>
      <c r="BQ59" s="1608"/>
    </row>
    <row r="60" spans="1:127">
      <c r="B60" s="1087"/>
      <c r="C60" s="1087"/>
      <c r="D60" s="1087"/>
      <c r="E60" s="1087"/>
      <c r="F60" s="1087"/>
      <c r="G60" s="1087"/>
      <c r="H60" s="1087"/>
      <c r="I60" s="1087"/>
      <c r="J60" s="1087"/>
      <c r="K60" s="1087"/>
      <c r="L60" s="1087"/>
      <c r="M60" s="1087"/>
      <c r="N60" s="1087"/>
      <c r="O60" s="1087"/>
      <c r="P60" s="1087"/>
      <c r="Q60" s="1087"/>
      <c r="R60" s="1087"/>
      <c r="S60" s="1087"/>
      <c r="T60" s="1087"/>
      <c r="U60" s="1087"/>
      <c r="V60" s="1087"/>
      <c r="W60" s="1087"/>
      <c r="X60" s="1087"/>
      <c r="Y60" s="1087"/>
      <c r="Z60" s="1087"/>
      <c r="AA60" s="1087"/>
      <c r="AB60" s="1087"/>
      <c r="AC60" s="1087"/>
      <c r="AD60" s="1087"/>
      <c r="AE60" s="1007"/>
      <c r="AF60" s="1007"/>
      <c r="AG60" s="1007"/>
      <c r="AH60" s="1007"/>
      <c r="AI60" s="1007"/>
      <c r="AJ60" s="1007"/>
      <c r="AK60" s="1007"/>
      <c r="AL60" s="1007"/>
      <c r="AM60" s="1007"/>
      <c r="BB60" s="1609"/>
      <c r="BC60" s="1609"/>
      <c r="BD60" s="1609"/>
      <c r="BE60" s="1609"/>
      <c r="BF60" s="1609"/>
      <c r="BG60" s="1609"/>
      <c r="BH60" s="1609"/>
      <c r="BI60" s="1609"/>
      <c r="BJ60" s="1608"/>
      <c r="BK60" s="1608"/>
      <c r="BL60" s="1608"/>
      <c r="BM60" s="1608"/>
      <c r="BN60" s="1608"/>
      <c r="BO60" s="1608"/>
      <c r="BP60" s="1608"/>
      <c r="BQ60" s="1608"/>
    </row>
    <row r="61" spans="1:127">
      <c r="B61" s="1087"/>
      <c r="C61" s="1087"/>
      <c r="D61" s="1087"/>
      <c r="E61" s="1087"/>
      <c r="F61" s="1087"/>
      <c r="G61" s="1087"/>
      <c r="H61" s="1087"/>
      <c r="I61" s="1087"/>
      <c r="J61" s="1087"/>
      <c r="K61" s="1087"/>
      <c r="L61" s="1087"/>
      <c r="M61" s="1087"/>
      <c r="N61" s="1087"/>
      <c r="O61" s="1087"/>
      <c r="P61" s="1087"/>
      <c r="Q61" s="1087"/>
      <c r="R61" s="1087"/>
      <c r="S61" s="1087"/>
      <c r="T61" s="1087"/>
      <c r="U61" s="1087"/>
      <c r="V61" s="1087"/>
      <c r="W61" s="1087"/>
      <c r="X61" s="1087"/>
      <c r="Y61" s="1087"/>
      <c r="Z61" s="1087"/>
      <c r="AA61" s="1087"/>
      <c r="AB61" s="1087"/>
      <c r="AC61" s="1087"/>
      <c r="AD61" s="1087"/>
      <c r="AE61" s="1007"/>
      <c r="AF61" s="1007"/>
      <c r="AG61" s="1007"/>
      <c r="AH61" s="1007"/>
      <c r="AI61" s="1007"/>
      <c r="AJ61" s="1007"/>
      <c r="AK61" s="1007"/>
      <c r="AL61" s="1007"/>
      <c r="AM61" s="1007"/>
      <c r="BB61" s="1608"/>
      <c r="BC61" s="1608"/>
      <c r="BD61" s="1608"/>
      <c r="BE61" s="1608"/>
      <c r="BF61" s="1608"/>
      <c r="BG61" s="1608"/>
      <c r="BH61" s="1608"/>
      <c r="BI61" s="1608"/>
      <c r="BJ61" s="1608"/>
      <c r="BK61" s="1608"/>
      <c r="BL61" s="1608"/>
      <c r="BM61" s="1608"/>
      <c r="BN61" s="1608"/>
      <c r="BO61" s="1608"/>
      <c r="BP61" s="1608"/>
      <c r="BQ61" s="1608"/>
    </row>
    <row r="62" spans="1:127">
      <c r="B62" s="1087"/>
      <c r="C62" s="1087"/>
      <c r="D62" s="1087"/>
      <c r="E62" s="1087"/>
      <c r="F62" s="1087"/>
      <c r="G62" s="1087"/>
      <c r="H62" s="1087"/>
      <c r="I62" s="1087"/>
      <c r="J62" s="1087"/>
      <c r="K62" s="1087"/>
      <c r="L62" s="1087"/>
      <c r="M62" s="1087"/>
      <c r="N62" s="1087"/>
      <c r="O62" s="1087"/>
      <c r="P62" s="1087"/>
      <c r="Q62" s="1087"/>
      <c r="R62" s="1087"/>
      <c r="S62" s="1087"/>
      <c r="T62" s="1087"/>
      <c r="U62" s="1087"/>
      <c r="V62" s="1087"/>
      <c r="W62" s="1087"/>
      <c r="X62" s="1087"/>
      <c r="Y62" s="1087"/>
      <c r="Z62" s="1087"/>
      <c r="AA62" s="1087"/>
      <c r="AB62" s="1087"/>
      <c r="AC62" s="1087"/>
      <c r="AD62" s="1087"/>
      <c r="AE62" s="1007"/>
      <c r="AF62" s="1007"/>
      <c r="AG62" s="1007"/>
      <c r="AH62" s="1007"/>
      <c r="AI62" s="1007"/>
      <c r="AJ62" s="1007"/>
      <c r="AK62" s="1007"/>
      <c r="AL62" s="1007"/>
      <c r="AM62" s="1007"/>
      <c r="BB62" s="1609"/>
      <c r="BC62" s="1609"/>
      <c r="BD62" s="1609"/>
      <c r="BE62" s="1609"/>
      <c r="BF62" s="1609"/>
      <c r="BG62" s="1609"/>
      <c r="BH62" s="1609"/>
      <c r="BI62" s="1609"/>
      <c r="BJ62" s="1608"/>
      <c r="BK62" s="1610"/>
      <c r="BL62" s="1610"/>
      <c r="BM62" s="1610"/>
      <c r="BN62" s="1610"/>
      <c r="BO62" s="1610"/>
      <c r="BP62" s="1610"/>
      <c r="BQ62" s="1610"/>
    </row>
    <row r="63" spans="1:127">
      <c r="B63" s="1087"/>
      <c r="C63" s="1087"/>
      <c r="D63" s="1087"/>
      <c r="E63" s="1087"/>
      <c r="F63" s="1087"/>
      <c r="G63" s="1087"/>
      <c r="H63" s="1087"/>
      <c r="I63" s="1087"/>
      <c r="J63" s="1087"/>
      <c r="K63" s="1087"/>
      <c r="L63" s="1087"/>
      <c r="M63" s="1087"/>
      <c r="N63" s="1087"/>
      <c r="O63" s="1087"/>
      <c r="P63" s="1087"/>
      <c r="Q63" s="1087"/>
      <c r="R63" s="1087"/>
      <c r="S63" s="1087"/>
      <c r="T63" s="1087"/>
      <c r="U63" s="1087"/>
      <c r="V63" s="1087"/>
      <c r="W63" s="1087"/>
      <c r="X63" s="1087"/>
      <c r="Y63" s="1087"/>
      <c r="Z63" s="1087"/>
      <c r="AA63" s="1087"/>
      <c r="AB63" s="1087"/>
      <c r="AC63" s="1087"/>
      <c r="AD63" s="1087"/>
      <c r="AE63" s="1007"/>
      <c r="AF63" s="1007"/>
      <c r="AG63" s="1007"/>
      <c r="AH63" s="1007"/>
      <c r="AI63" s="1007"/>
      <c r="AJ63" s="1007"/>
      <c r="AK63" s="1007"/>
      <c r="AL63" s="1007"/>
      <c r="AM63" s="1007"/>
      <c r="BB63" s="1608"/>
      <c r="BC63" s="1608"/>
      <c r="BD63" s="1608"/>
      <c r="BE63" s="1608"/>
      <c r="BF63" s="1608"/>
      <c r="BG63" s="1608"/>
      <c r="BH63" s="1608"/>
      <c r="BI63" s="1608"/>
      <c r="BJ63" s="1608"/>
      <c r="BK63" s="1608"/>
      <c r="BL63" s="1608"/>
      <c r="BM63" s="1608"/>
      <c r="BN63" s="1608"/>
      <c r="BO63" s="1608"/>
      <c r="BP63" s="1608"/>
      <c r="BQ63" s="1608"/>
    </row>
    <row r="64" spans="1:127">
      <c r="B64" s="1087"/>
      <c r="C64" s="1087"/>
      <c r="D64" s="1087"/>
      <c r="E64" s="1087"/>
      <c r="F64" s="1087"/>
      <c r="G64" s="1087"/>
      <c r="H64" s="1087"/>
      <c r="I64" s="1087"/>
      <c r="J64" s="1087"/>
      <c r="K64" s="1087"/>
      <c r="L64" s="1087"/>
      <c r="M64" s="1087"/>
      <c r="N64" s="1087"/>
      <c r="O64" s="1087"/>
      <c r="P64" s="1087"/>
      <c r="Q64" s="1087"/>
      <c r="R64" s="1087"/>
      <c r="S64" s="1087"/>
      <c r="T64" s="1087"/>
      <c r="U64" s="1087"/>
      <c r="V64" s="1087"/>
      <c r="W64" s="1087"/>
      <c r="X64" s="1087"/>
      <c r="Y64" s="1087"/>
      <c r="Z64" s="1087"/>
      <c r="AA64" s="1087"/>
      <c r="AB64" s="1087"/>
      <c r="AC64" s="1087"/>
      <c r="AD64" s="1087"/>
      <c r="AE64" s="1007"/>
      <c r="AF64" s="1007"/>
      <c r="AG64" s="1007"/>
      <c r="AH64" s="1007"/>
      <c r="AI64" s="1007"/>
      <c r="AJ64" s="1007"/>
      <c r="AK64" s="1007"/>
      <c r="AL64" s="1007"/>
      <c r="AM64" s="1007"/>
      <c r="BB64" s="1608"/>
      <c r="BC64" s="1608"/>
      <c r="BD64" s="1608"/>
      <c r="BE64" s="1608"/>
      <c r="BF64" s="1608"/>
      <c r="BG64" s="1608"/>
      <c r="BH64" s="1608"/>
      <c r="BI64" s="1608"/>
      <c r="BJ64" s="1608"/>
      <c r="BK64" s="1608"/>
      <c r="BL64" s="1608"/>
      <c r="BM64" s="1608"/>
      <c r="BN64" s="1608"/>
      <c r="BO64" s="1608"/>
      <c r="BP64" s="1608"/>
      <c r="BQ64" s="1608"/>
    </row>
    <row r="65" spans="2:69">
      <c r="B65" s="1087"/>
      <c r="C65" s="1087"/>
      <c r="D65" s="1087"/>
      <c r="E65" s="1087"/>
      <c r="F65" s="1087"/>
      <c r="G65" s="1087"/>
      <c r="H65" s="1087"/>
      <c r="I65" s="1087"/>
      <c r="J65" s="1087"/>
      <c r="K65" s="1087"/>
      <c r="L65" s="1087"/>
      <c r="M65" s="1087"/>
      <c r="N65" s="1087"/>
      <c r="O65" s="1087"/>
      <c r="P65" s="1087"/>
      <c r="Q65" s="1087"/>
      <c r="R65" s="1087"/>
      <c r="S65" s="1087"/>
      <c r="T65" s="1087"/>
      <c r="U65" s="1087"/>
      <c r="V65" s="1087"/>
      <c r="W65" s="1087"/>
      <c r="X65" s="1087"/>
      <c r="Y65" s="1087"/>
      <c r="Z65" s="1087"/>
      <c r="AA65" s="1087"/>
      <c r="AB65" s="1087"/>
      <c r="AC65" s="1087"/>
      <c r="AD65" s="1087"/>
      <c r="AE65" s="1007"/>
      <c r="AF65" s="1007"/>
      <c r="AG65" s="1007"/>
      <c r="AH65" s="1007"/>
      <c r="AI65" s="1007"/>
      <c r="AJ65" s="1007"/>
      <c r="AK65" s="1007"/>
      <c r="AL65" s="1007"/>
      <c r="AM65" s="1007"/>
      <c r="BB65" s="1608"/>
      <c r="BC65" s="1608"/>
      <c r="BD65" s="1608"/>
      <c r="BE65" s="1608"/>
      <c r="BF65" s="1608"/>
      <c r="BG65" s="1608"/>
      <c r="BH65" s="1608"/>
      <c r="BI65" s="1608"/>
      <c r="BJ65" s="1608"/>
      <c r="BK65" s="1608"/>
      <c r="BL65" s="1608"/>
      <c r="BM65" s="1608"/>
      <c r="BN65" s="1608"/>
      <c r="BO65" s="1608"/>
      <c r="BP65" s="1608"/>
      <c r="BQ65" s="1608"/>
    </row>
    <row r="66" spans="2:69">
      <c r="AE66" s="1007"/>
      <c r="AF66" s="1007"/>
      <c r="AG66" s="1007"/>
      <c r="AH66" s="1007"/>
      <c r="AI66" s="1007"/>
      <c r="AJ66" s="1007"/>
      <c r="AK66" s="1007"/>
      <c r="AL66" s="1007"/>
      <c r="AM66" s="1007"/>
      <c r="BB66" s="1608"/>
      <c r="BC66" s="1608"/>
      <c r="BD66" s="1608"/>
      <c r="BE66" s="1608"/>
      <c r="BF66" s="1608"/>
      <c r="BG66" s="1608"/>
      <c r="BH66" s="1608"/>
      <c r="BI66" s="1608"/>
      <c r="BJ66" s="1608"/>
      <c r="BK66" s="1608"/>
      <c r="BL66" s="1608"/>
      <c r="BM66" s="1608"/>
      <c r="BN66" s="1608"/>
      <c r="BO66" s="1608"/>
      <c r="BP66" s="1608"/>
      <c r="BQ66" s="1608"/>
    </row>
    <row r="67" spans="2:69">
      <c r="AE67" s="1007"/>
      <c r="AF67" s="1007"/>
      <c r="AG67" s="1007"/>
      <c r="AH67" s="1007"/>
      <c r="AI67" s="1007"/>
      <c r="AJ67" s="1007"/>
      <c r="AK67" s="1007"/>
      <c r="AL67" s="1007"/>
      <c r="AM67" s="1007"/>
      <c r="BB67" s="1608"/>
      <c r="BC67" s="1608"/>
      <c r="BD67" s="1608"/>
      <c r="BE67" s="1608"/>
      <c r="BF67" s="1608"/>
      <c r="BG67" s="1608"/>
      <c r="BH67" s="1608"/>
      <c r="BI67" s="1608"/>
      <c r="BJ67" s="1608"/>
      <c r="BK67" s="1608"/>
      <c r="BL67" s="1608"/>
      <c r="BM67" s="1608"/>
      <c r="BN67" s="1608"/>
      <c r="BO67" s="1608"/>
      <c r="BP67" s="1608"/>
      <c r="BQ67" s="1608"/>
    </row>
    <row r="68" spans="2:69">
      <c r="AE68" s="1007"/>
      <c r="AF68" s="1007"/>
      <c r="AG68" s="1007"/>
      <c r="AH68" s="1007"/>
      <c r="AI68" s="1007"/>
      <c r="AJ68" s="1007"/>
      <c r="AK68" s="1007"/>
      <c r="AL68" s="1007"/>
      <c r="AM68" s="1007"/>
      <c r="BB68" s="1608"/>
      <c r="BC68" s="1608"/>
      <c r="BD68" s="1608"/>
      <c r="BE68" s="1608"/>
      <c r="BF68" s="1608"/>
      <c r="BG68" s="1608"/>
      <c r="BH68" s="1608"/>
      <c r="BI68" s="1608"/>
      <c r="BJ68" s="1608"/>
      <c r="BK68" s="1608"/>
      <c r="BL68" s="1608"/>
      <c r="BM68" s="1608"/>
      <c r="BN68" s="1608"/>
      <c r="BO68" s="1608"/>
      <c r="BP68" s="1608"/>
      <c r="BQ68" s="1608"/>
    </row>
    <row r="69" spans="2:69">
      <c r="AE69" s="1007"/>
      <c r="AF69" s="1007"/>
      <c r="AG69" s="1007"/>
      <c r="AH69" s="1007"/>
      <c r="AI69" s="1007"/>
      <c r="AJ69" s="1007"/>
      <c r="AK69" s="1007"/>
      <c r="AL69" s="1007"/>
      <c r="AM69" s="1007"/>
    </row>
    <row r="70" spans="2:69">
      <c r="AE70" s="1007"/>
      <c r="AF70" s="1007"/>
      <c r="AG70" s="1007"/>
      <c r="AH70" s="1007"/>
      <c r="AI70" s="1007"/>
      <c r="AJ70" s="1007"/>
      <c r="AK70" s="1007"/>
      <c r="AL70" s="1007"/>
      <c r="AM70" s="1007"/>
    </row>
    <row r="71" spans="2:69">
      <c r="AE71" s="1007"/>
      <c r="AF71" s="1007"/>
      <c r="AG71" s="1007"/>
      <c r="AH71" s="1007"/>
      <c r="AI71" s="1007"/>
      <c r="AJ71" s="1007"/>
      <c r="AK71" s="1007"/>
      <c r="AL71" s="1007"/>
      <c r="AM71" s="1007"/>
    </row>
    <row r="72" spans="2:69">
      <c r="AE72" s="1007"/>
      <c r="AF72" s="1007"/>
      <c r="AG72" s="1007"/>
      <c r="AH72" s="1007"/>
      <c r="AI72" s="1007"/>
      <c r="AJ72" s="1007"/>
      <c r="AK72" s="1007"/>
      <c r="AL72" s="1007"/>
      <c r="AM72" s="1007"/>
    </row>
    <row r="73" spans="2:69">
      <c r="AE73" s="1007"/>
      <c r="AF73" s="1007"/>
      <c r="AG73" s="1007"/>
      <c r="AH73" s="1007"/>
      <c r="AI73" s="1007"/>
      <c r="AJ73" s="1007"/>
      <c r="AK73" s="1007"/>
      <c r="AL73" s="1007"/>
      <c r="AM73" s="1007"/>
    </row>
    <row r="74" spans="2:69">
      <c r="AE74" s="1007"/>
      <c r="AF74" s="1007"/>
      <c r="AG74" s="1007"/>
      <c r="AH74" s="1007"/>
      <c r="AI74" s="1007"/>
      <c r="AJ74" s="1007"/>
      <c r="AK74" s="1007"/>
      <c r="AL74" s="1007"/>
      <c r="AM74" s="1007"/>
    </row>
    <row r="75" spans="2:69">
      <c r="AE75" s="1007"/>
      <c r="AF75" s="1007"/>
      <c r="AG75" s="1007"/>
      <c r="AH75" s="1007"/>
      <c r="AI75" s="1007"/>
      <c r="AJ75" s="1007"/>
      <c r="AK75" s="1007"/>
      <c r="AL75" s="1007"/>
      <c r="AM75" s="1007"/>
    </row>
    <row r="76" spans="2:69">
      <c r="AE76" s="1007"/>
      <c r="AF76" s="1007"/>
      <c r="AG76" s="1007"/>
      <c r="AH76" s="1007"/>
      <c r="AI76" s="1007"/>
      <c r="AJ76" s="1007"/>
      <c r="AK76" s="1007"/>
      <c r="AL76" s="1007"/>
      <c r="AM76" s="1007"/>
    </row>
    <row r="77" spans="2:69">
      <c r="AE77" s="1007"/>
      <c r="AF77" s="1007"/>
      <c r="AG77" s="1007"/>
      <c r="AH77" s="1007"/>
      <c r="AI77" s="1007"/>
      <c r="AJ77" s="1007"/>
      <c r="AK77" s="1007"/>
      <c r="AL77" s="1007"/>
      <c r="AM77" s="1007"/>
    </row>
    <row r="78" spans="2:69">
      <c r="AE78" s="1007"/>
      <c r="AF78" s="1007"/>
      <c r="AG78" s="1007"/>
      <c r="AH78" s="1007"/>
      <c r="AI78" s="1007"/>
      <c r="AJ78" s="1007"/>
      <c r="AK78" s="1007"/>
      <c r="AL78" s="1007"/>
      <c r="AM78" s="1007"/>
    </row>
    <row r="79" spans="2:69">
      <c r="AE79" s="1007"/>
      <c r="AF79" s="1007"/>
      <c r="AG79" s="1007"/>
      <c r="AH79" s="1007"/>
      <c r="AI79" s="1007"/>
      <c r="AJ79" s="1007"/>
      <c r="AK79" s="1007"/>
      <c r="AL79" s="1007"/>
      <c r="AM79" s="1007"/>
    </row>
    <row r="80" spans="2:69">
      <c r="AE80" s="1007"/>
      <c r="AF80" s="1007"/>
      <c r="AG80" s="1007"/>
      <c r="AH80" s="1007"/>
      <c r="AI80" s="1007"/>
      <c r="AJ80" s="1007"/>
      <c r="AK80" s="1007"/>
      <c r="AL80" s="1007"/>
      <c r="AM80" s="1007"/>
    </row>
    <row r="81" s="1007" customFormat="1"/>
    <row r="82" s="1007" customFormat="1"/>
    <row r="83" s="1007" customFormat="1"/>
    <row r="84" s="1007" customFormat="1"/>
    <row r="85" s="1007" customFormat="1"/>
    <row r="86" s="1007" customFormat="1"/>
    <row r="87" s="1007" customFormat="1"/>
    <row r="88" s="1007" customFormat="1"/>
    <row r="89" s="1007" customFormat="1"/>
    <row r="90" s="1007" customFormat="1"/>
    <row r="91" s="1007" customFormat="1"/>
    <row r="92" s="1007" customFormat="1"/>
    <row r="93" s="1007" customFormat="1"/>
    <row r="94" s="1007" customFormat="1"/>
    <row r="95" s="1007" customFormat="1"/>
    <row r="96" s="1007" customFormat="1"/>
    <row r="97" s="1007" customFormat="1"/>
    <row r="98" s="1007" customFormat="1"/>
    <row r="99" s="1007" customFormat="1"/>
    <row r="100" s="1007" customFormat="1"/>
    <row r="101" s="1007" customFormat="1"/>
    <row r="102" s="1007" customFormat="1"/>
    <row r="103" s="1007" customFormat="1"/>
    <row r="104" s="1007" customFormat="1"/>
    <row r="105" s="1007" customFormat="1"/>
    <row r="106" s="1007" customFormat="1"/>
    <row r="107" s="1007" customFormat="1"/>
    <row r="108" s="1007" customFormat="1"/>
    <row r="109" s="1007" customFormat="1"/>
    <row r="110" s="1007" customFormat="1"/>
    <row r="111" s="1007" customFormat="1"/>
    <row r="112" s="1007" customFormat="1"/>
    <row r="113" s="1007" customFormat="1"/>
    <row r="114" s="1007" customFormat="1"/>
    <row r="115" s="1007" customFormat="1"/>
    <row r="116" s="1007" customFormat="1"/>
    <row r="117" s="1007" customFormat="1"/>
    <row r="118" s="1007" customFormat="1"/>
    <row r="119" s="1007" customFormat="1"/>
    <row r="120" s="1007" customFormat="1"/>
    <row r="121" s="1007" customFormat="1"/>
    <row r="122" s="1007" customFormat="1"/>
    <row r="123" s="1007" customFormat="1"/>
    <row r="124" s="1007" customFormat="1"/>
    <row r="125" s="1007" customFormat="1"/>
    <row r="126" s="1007" customFormat="1"/>
    <row r="127" s="1007" customFormat="1"/>
    <row r="128" s="1007" customFormat="1"/>
    <row r="129" s="1007" customFormat="1"/>
    <row r="130" s="1007" customFormat="1"/>
    <row r="131" s="1007" customFormat="1"/>
    <row r="132" s="1007" customFormat="1"/>
    <row r="133" s="1007" customFormat="1"/>
    <row r="134" s="1007" customFormat="1"/>
    <row r="135" s="1007" customFormat="1"/>
    <row r="136" s="1007" customFormat="1"/>
    <row r="137" s="1007" customFormat="1"/>
    <row r="138" s="1007" customFormat="1"/>
    <row r="139" s="1007" customFormat="1"/>
    <row r="140" s="1007" customFormat="1"/>
    <row r="141" s="1007" customFormat="1"/>
    <row r="142" s="1007" customFormat="1"/>
    <row r="143" s="1007" customFormat="1"/>
    <row r="144" s="1007" customFormat="1"/>
    <row r="145" s="1007" customFormat="1"/>
    <row r="146" s="1007" customFormat="1"/>
    <row r="147" s="1007" customFormat="1"/>
    <row r="148" s="1007" customFormat="1"/>
  </sheetData>
  <mergeCells count="164">
    <mergeCell ref="U6:W6"/>
    <mergeCell ref="X6:AD6"/>
    <mergeCell ref="B7:AD7"/>
    <mergeCell ref="B13:C13"/>
    <mergeCell ref="D13:F13"/>
    <mergeCell ref="G13:Y13"/>
    <mergeCell ref="Z13:AA13"/>
    <mergeCell ref="B2:AD4"/>
    <mergeCell ref="B5:AD5"/>
    <mergeCell ref="B6:D6"/>
    <mergeCell ref="E6:J6"/>
    <mergeCell ref="K6:N6"/>
    <mergeCell ref="O6:T6"/>
    <mergeCell ref="B8:D9"/>
    <mergeCell ref="E8:N9"/>
    <mergeCell ref="O8:T8"/>
    <mergeCell ref="U8:AD8"/>
    <mergeCell ref="O9:T9"/>
    <mergeCell ref="U9:AD9"/>
    <mergeCell ref="Z12:AA12"/>
    <mergeCell ref="B10:AD10"/>
    <mergeCell ref="B11:C11"/>
    <mergeCell ref="D11:F11"/>
    <mergeCell ref="G11:Y11"/>
    <mergeCell ref="Z11:AA11"/>
    <mergeCell ref="AB11:AB15"/>
    <mergeCell ref="AC11:AD15"/>
    <mergeCell ref="B12:C12"/>
    <mergeCell ref="D12:F12"/>
    <mergeCell ref="G12:Y12"/>
    <mergeCell ref="AV19:AV20"/>
    <mergeCell ref="AW19:AW20"/>
    <mergeCell ref="AX19:AY19"/>
    <mergeCell ref="C20:J20"/>
    <mergeCell ref="R20:Y20"/>
    <mergeCell ref="B14:C14"/>
    <mergeCell ref="D14:F14"/>
    <mergeCell ref="G14:Y14"/>
    <mergeCell ref="Z14:AA14"/>
    <mergeCell ref="B15:C15"/>
    <mergeCell ref="D15:F15"/>
    <mergeCell ref="G15:Y15"/>
    <mergeCell ref="Z15:AA15"/>
    <mergeCell ref="R30:Y30"/>
    <mergeCell ref="C23:J23"/>
    <mergeCell ref="R23:Y23"/>
    <mergeCell ref="AR23:AU23"/>
    <mergeCell ref="B16:AD16"/>
    <mergeCell ref="C17:J17"/>
    <mergeCell ref="R17:Y17"/>
    <mergeCell ref="C19:J19"/>
    <mergeCell ref="R19:Y19"/>
    <mergeCell ref="C21:J21"/>
    <mergeCell ref="R21:Y21"/>
    <mergeCell ref="AR21:AU21"/>
    <mergeCell ref="C22:J22"/>
    <mergeCell ref="R22:Y22"/>
    <mergeCell ref="AR22:AU22"/>
    <mergeCell ref="R34:Y34"/>
    <mergeCell ref="AR34:AV34"/>
    <mergeCell ref="AR31:AV31"/>
    <mergeCell ref="R38:Y38"/>
    <mergeCell ref="C39:J39"/>
    <mergeCell ref="R39:Y39"/>
    <mergeCell ref="C31:J31"/>
    <mergeCell ref="R31:Y31"/>
    <mergeCell ref="C24:J24"/>
    <mergeCell ref="R24:Y24"/>
    <mergeCell ref="C27:J27"/>
    <mergeCell ref="R27:Y27"/>
    <mergeCell ref="C28:J28"/>
    <mergeCell ref="R28:Y28"/>
    <mergeCell ref="C29:J29"/>
    <mergeCell ref="R29:Y29"/>
    <mergeCell ref="AR24:AU24"/>
    <mergeCell ref="C25:J25"/>
    <mergeCell ref="R25:Y25"/>
    <mergeCell ref="AR25:AU25"/>
    <mergeCell ref="C26:J26"/>
    <mergeCell ref="R26:Y26"/>
    <mergeCell ref="AR26:AU26"/>
    <mergeCell ref="C30:J30"/>
    <mergeCell ref="C46:J46"/>
    <mergeCell ref="R46:Y46"/>
    <mergeCell ref="C47:J47"/>
    <mergeCell ref="R47:Y47"/>
    <mergeCell ref="AW31:AY31"/>
    <mergeCell ref="C32:J32"/>
    <mergeCell ref="R32:Y32"/>
    <mergeCell ref="AR32:AV32"/>
    <mergeCell ref="AW32:AX34"/>
    <mergeCell ref="AY32:AY34"/>
    <mergeCell ref="C33:J33"/>
    <mergeCell ref="R43:Y43"/>
    <mergeCell ref="C44:J44"/>
    <mergeCell ref="R44:Y44"/>
    <mergeCell ref="C35:J35"/>
    <mergeCell ref="R35:Y35"/>
    <mergeCell ref="C36:J36"/>
    <mergeCell ref="R36:Y36"/>
    <mergeCell ref="C37:J37"/>
    <mergeCell ref="R37:Y37"/>
    <mergeCell ref="C38:J38"/>
    <mergeCell ref="R33:Y33"/>
    <mergeCell ref="AR33:AV33"/>
    <mergeCell ref="C34:J34"/>
    <mergeCell ref="C40:J40"/>
    <mergeCell ref="R40:Y40"/>
    <mergeCell ref="C41:J41"/>
    <mergeCell ref="R41:Y41"/>
    <mergeCell ref="C42:J42"/>
    <mergeCell ref="R42:Y42"/>
    <mergeCell ref="C43:J43"/>
    <mergeCell ref="C45:J45"/>
    <mergeCell ref="R45:Y45"/>
    <mergeCell ref="Q52:U52"/>
    <mergeCell ref="V52:AD52"/>
    <mergeCell ref="BB52:BI52"/>
    <mergeCell ref="BJ52:BQ52"/>
    <mergeCell ref="BB55:BI55"/>
    <mergeCell ref="BJ55:BQ55"/>
    <mergeCell ref="BB56:BI56"/>
    <mergeCell ref="BJ56:BQ56"/>
    <mergeCell ref="B48:D49"/>
    <mergeCell ref="I49:J49"/>
    <mergeCell ref="K49:L49"/>
    <mergeCell ref="M50:O50"/>
    <mergeCell ref="Q50:S50"/>
    <mergeCell ref="BB50:BI50"/>
    <mergeCell ref="BJ50:BQ50"/>
    <mergeCell ref="BB51:BI51"/>
    <mergeCell ref="BJ51:BQ51"/>
    <mergeCell ref="B52:F52"/>
    <mergeCell ref="G52:O52"/>
    <mergeCell ref="BB60:BI60"/>
    <mergeCell ref="BJ60:BQ60"/>
    <mergeCell ref="BB61:BI61"/>
    <mergeCell ref="BJ61:BQ61"/>
    <mergeCell ref="B53:AD53"/>
    <mergeCell ref="BB53:BI53"/>
    <mergeCell ref="BJ53:BQ53"/>
    <mergeCell ref="B54:AD54"/>
    <mergeCell ref="BB54:BI54"/>
    <mergeCell ref="BJ54:BQ54"/>
    <mergeCell ref="BB57:BI57"/>
    <mergeCell ref="BJ57:BQ57"/>
    <mergeCell ref="BB58:BI58"/>
    <mergeCell ref="BJ58:BQ58"/>
    <mergeCell ref="BB59:BI59"/>
    <mergeCell ref="BJ59:BQ59"/>
    <mergeCell ref="BB68:BI68"/>
    <mergeCell ref="BJ68:BQ68"/>
    <mergeCell ref="BB64:BI64"/>
    <mergeCell ref="BJ64:BQ64"/>
    <mergeCell ref="BB65:BI65"/>
    <mergeCell ref="BJ65:BQ65"/>
    <mergeCell ref="BB66:BI66"/>
    <mergeCell ref="BJ66:BQ66"/>
    <mergeCell ref="BB62:BI62"/>
    <mergeCell ref="BJ62:BQ62"/>
    <mergeCell ref="BB63:BI63"/>
    <mergeCell ref="BJ63:BQ63"/>
    <mergeCell ref="BB67:BI67"/>
    <mergeCell ref="BJ67:BQ67"/>
  </mergeCells>
  <conditionalFormatting sqref="D11:F11">
    <cfRule type="expression" dxfId="41" priority="174" stopIfTrue="1">
      <formula>$AC$11&gt;=0.9</formula>
    </cfRule>
  </conditionalFormatting>
  <conditionalFormatting sqref="D12:F12">
    <cfRule type="expression" dxfId="40" priority="173">
      <formula>AND(AC11&gt;=0.8,AC11&lt;=0.89)</formula>
    </cfRule>
  </conditionalFormatting>
  <conditionalFormatting sqref="D13:F13">
    <cfRule type="expression" dxfId="39" priority="172">
      <formula>AND(AC11&gt;=0.7,AC11&lt;=0.79)</formula>
    </cfRule>
  </conditionalFormatting>
  <conditionalFormatting sqref="D14:F14">
    <cfRule type="expression" dxfId="38" priority="171">
      <formula>AND(AC11&gt;=0,AC11&lt;=0.69)</formula>
    </cfRule>
  </conditionalFormatting>
  <conditionalFormatting sqref="K24:L41 M34:O47 K19:N22 K23:M23 N24:N25 K42:K47 L45:L46">
    <cfRule type="cellIs" dxfId="37" priority="14" stopIfTrue="1" operator="equal">
      <formula>0</formula>
    </cfRule>
  </conditionalFormatting>
  <conditionalFormatting sqref="K43:N47">
    <cfRule type="cellIs" dxfId="36" priority="5" stopIfTrue="1" operator="equal">
      <formula>0</formula>
    </cfRule>
  </conditionalFormatting>
  <conditionalFormatting sqref="K33:O47 K19:O22 K23:M23 M24:O25 O26:O27 N28:O28 M29:O32 O23">
    <cfRule type="cellIs" dxfId="35" priority="16" stopIfTrue="1" operator="equal">
      <formula>1</formula>
    </cfRule>
  </conditionalFormatting>
  <conditionalFormatting sqref="L34">
    <cfRule type="cellIs" dxfId="34" priority="15" stopIfTrue="1" operator="equal">
      <formula>0</formula>
    </cfRule>
  </conditionalFormatting>
  <conditionalFormatting sqref="L37:L38 M38:M39">
    <cfRule type="cellIs" dxfId="33" priority="2" stopIfTrue="1" operator="equal">
      <formula>0</formula>
    </cfRule>
  </conditionalFormatting>
  <conditionalFormatting sqref="L48">
    <cfRule type="cellIs" dxfId="32" priority="169" stopIfTrue="1" operator="equal">
      <formula>1</formula>
    </cfRule>
    <cfRule type="cellIs" dxfId="31" priority="170" stopIfTrue="1" operator="equal">
      <formula>0</formula>
    </cfRule>
  </conditionalFormatting>
  <conditionalFormatting sqref="L41:M42">
    <cfRule type="cellIs" dxfId="30" priority="1" stopIfTrue="1" operator="equal">
      <formula>0</formula>
    </cfRule>
  </conditionalFormatting>
  <conditionalFormatting sqref="L22:N22 M23:M24">
    <cfRule type="cellIs" dxfId="29" priority="4" stopIfTrue="1" operator="equal">
      <formula>0</formula>
    </cfRule>
  </conditionalFormatting>
  <conditionalFormatting sqref="L39:N39">
    <cfRule type="cellIs" dxfId="28" priority="10" stopIfTrue="1" operator="equal">
      <formula>0</formula>
    </cfRule>
  </conditionalFormatting>
  <conditionalFormatting sqref="M26:M28 K24:L32 M24 N26:N27">
    <cfRule type="cellIs" dxfId="27" priority="11" stopIfTrue="1" operator="equal">
      <formula>1</formula>
    </cfRule>
  </conditionalFormatting>
  <conditionalFormatting sqref="M28">
    <cfRule type="cellIs" dxfId="26" priority="8" stopIfTrue="1" operator="equal">
      <formula>0</formula>
    </cfRule>
    <cfRule type="cellIs" dxfId="25" priority="12" stopIfTrue="1" operator="equal">
      <formula>1</formula>
    </cfRule>
  </conditionalFormatting>
  <conditionalFormatting sqref="M30">
    <cfRule type="cellIs" dxfId="24" priority="6" stopIfTrue="1" operator="equal">
      <formula>0</formula>
    </cfRule>
  </conditionalFormatting>
  <conditionalFormatting sqref="M39">
    <cfRule type="cellIs" dxfId="23" priority="9" stopIfTrue="1" operator="equal">
      <formula>1</formula>
    </cfRule>
  </conditionalFormatting>
  <conditionalFormatting sqref="M24:N25 M28:M32 N31:N32 M35:M36 L38:M38 N43 M45:N47 M26">
    <cfRule type="cellIs" dxfId="22" priority="17" stopIfTrue="1" operator="equal">
      <formula>0</formula>
    </cfRule>
  </conditionalFormatting>
  <conditionalFormatting sqref="M26:N27">
    <cfRule type="cellIs" dxfId="21" priority="3" stopIfTrue="1" operator="equal">
      <formula>0</formula>
    </cfRule>
  </conditionalFormatting>
  <conditionalFormatting sqref="M29:N33 K31:K32">
    <cfRule type="cellIs" dxfId="20" priority="7" stopIfTrue="1" operator="equal">
      <formula>0</formula>
    </cfRule>
  </conditionalFormatting>
  <conditionalFormatting sqref="M36:N37 M44:N45 O19:O47 L33:N34 L39:N39 L42:N42">
    <cfRule type="cellIs" dxfId="19" priority="18" stopIfTrue="1" operator="equal">
      <formula>1</formula>
    </cfRule>
  </conditionalFormatting>
  <conditionalFormatting sqref="M26:O28">
    <cfRule type="cellIs" dxfId="18" priority="13" stopIfTrue="1" operator="equal">
      <formula>0</formula>
    </cfRule>
  </conditionalFormatting>
  <conditionalFormatting sqref="O19:O47 L33:N34 M36:N37 L39:N39 M44:N45">
    <cfRule type="cellIs" dxfId="17" priority="19" stopIfTrue="1" operator="equal">
      <formula>0</formula>
    </cfRule>
  </conditionalFormatting>
  <conditionalFormatting sqref="Z19:AD47">
    <cfRule type="cellIs" dxfId="16" priority="20" stopIfTrue="1" operator="equal">
      <formula>1</formula>
    </cfRule>
    <cfRule type="cellIs" dxfId="15" priority="21" stopIfTrue="1" operator="equal">
      <formula>0</formula>
    </cfRule>
  </conditionalFormatting>
  <dataValidations count="4">
    <dataValidation type="whole" allowBlank="1" showInputMessage="1" showErrorMessage="1" error="You can only enter a value between 1 or 0" promptTitle="ENTER 1 or 0" sqref="AV34 L19:L48 Z19:AD47 K19:K47 O23 N19:O22 N24:O47 M19:M47" xr:uid="{4820F2C0-1AAF-4798-B024-721C8EC8B32D}">
      <formula1>0</formula1>
      <formula2>1</formula2>
    </dataValidation>
    <dataValidation operator="equal" allowBlank="1" showInputMessage="1" showErrorMessage="1" sqref="AV21:AV26 AW26:AY26 Z11:Z15 AC11" xr:uid="{73244B31-5F3E-4B1D-9381-03AC5277FD45}"/>
    <dataValidation type="whole" errorStyle="information" operator="greaterThan" showInputMessage="1" showErrorMessage="1" errorTitle="Error - review score" error="Only one score can be given for each subject, please revise." sqref="BK41:BK47 BO33:BO40 P19:P47" xr:uid="{5E57A9DE-5912-40CE-87CF-EEC3902C52DB}">
      <formula1>1</formula1>
    </dataValidation>
    <dataValidation allowBlank="1" sqref="K18:AD18" xr:uid="{FCD06A4A-A53D-449D-A7C4-8D0B4F5C3E07}"/>
  </dataValidations>
  <pageMargins left="0.7" right="0.7" top="0.75" bottom="0.75" header="0.3" footer="0.3"/>
  <pageSetup paperSize="9" scale="73" orientation="portrait" r:id="rId1"/>
  <headerFooter>
    <oddFooter>&amp;L_x000D_&amp;1#&amp;"Aptos"&amp;10&amp;K000000 Data sensitivity - Public</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EDF1-0316-4336-86AB-287496AF1B1C}">
  <sheetPr>
    <tabColor theme="9" tint="0.59999389629810485"/>
    <pageSetUpPr fitToPage="1"/>
  </sheetPr>
  <dimension ref="A1:N116"/>
  <sheetViews>
    <sheetView zoomScale="85" zoomScaleNormal="85" workbookViewId="0">
      <selection activeCell="A22" sqref="A22:L28"/>
    </sheetView>
  </sheetViews>
  <sheetFormatPr defaultRowHeight="14.4"/>
  <cols>
    <col min="1" max="1" width="18.88671875" customWidth="1"/>
    <col min="2" max="2" width="14.5546875" customWidth="1"/>
    <col min="3" max="3" width="13.88671875" bestFit="1" customWidth="1"/>
    <col min="4" max="4" width="13.5546875" bestFit="1" customWidth="1"/>
    <col min="5" max="5" width="13" customWidth="1"/>
    <col min="6" max="6" width="12.44140625" bestFit="1" customWidth="1"/>
    <col min="7" max="7" width="10.5546875" customWidth="1"/>
    <col min="8" max="8" width="19" bestFit="1" customWidth="1"/>
    <col min="9" max="10" width="9.5546875" bestFit="1" customWidth="1"/>
    <col min="11" max="11" width="9" customWidth="1"/>
    <col min="12" max="12" width="22.109375" customWidth="1"/>
    <col min="18" max="18" width="34.5546875" bestFit="1" customWidth="1"/>
    <col min="19" max="19" width="15" customWidth="1"/>
  </cols>
  <sheetData>
    <row r="1" spans="1:14" ht="15">
      <c r="A1" s="1780" t="s">
        <v>214</v>
      </c>
      <c r="B1" s="1781"/>
      <c r="C1" s="1781"/>
      <c r="D1" s="1781"/>
      <c r="E1" s="1781"/>
      <c r="F1" s="1781"/>
      <c r="G1" s="1781"/>
      <c r="H1" s="1781"/>
      <c r="I1" s="1781"/>
      <c r="J1" s="1781"/>
      <c r="K1" s="1781"/>
      <c r="L1" s="1783"/>
    </row>
    <row r="2" spans="1:14" ht="15.6" customHeight="1">
      <c r="A2" s="1088" t="s">
        <v>1</v>
      </c>
      <c r="B2" s="1089"/>
      <c r="C2" s="1090"/>
      <c r="D2" s="1790" t="s">
        <v>129</v>
      </c>
      <c r="E2" s="1810" t="s">
        <v>169</v>
      </c>
      <c r="F2" s="1810" t="s">
        <v>200</v>
      </c>
      <c r="G2" s="1810" t="s">
        <v>201</v>
      </c>
      <c r="H2" s="1810" t="s">
        <v>202</v>
      </c>
      <c r="I2" s="1813" t="s">
        <v>26</v>
      </c>
      <c r="J2" s="1091"/>
      <c r="K2" s="1091"/>
      <c r="L2" s="1092"/>
    </row>
    <row r="3" spans="1:14" ht="14.4" customHeight="1">
      <c r="A3" s="1093"/>
      <c r="B3" s="1094"/>
      <c r="C3" s="1095"/>
      <c r="D3" s="1809"/>
      <c r="E3" s="1811"/>
      <c r="F3" s="1811"/>
      <c r="G3" s="1811"/>
      <c r="H3" s="1811"/>
      <c r="I3" s="1814"/>
      <c r="J3" s="1816" t="s">
        <v>336</v>
      </c>
      <c r="K3" s="1816" t="s">
        <v>1296</v>
      </c>
      <c r="L3" s="1792" t="s">
        <v>211</v>
      </c>
    </row>
    <row r="4" spans="1:14" ht="22.35" customHeight="1">
      <c r="A4" s="1097"/>
      <c r="B4" s="1098"/>
      <c r="C4" s="1099"/>
      <c r="D4" s="1791"/>
      <c r="E4" s="1812"/>
      <c r="F4" s="1812"/>
      <c r="G4" s="1812"/>
      <c r="H4" s="1812"/>
      <c r="I4" s="1815"/>
      <c r="J4" s="1817"/>
      <c r="K4" s="1817"/>
      <c r="L4" s="1793"/>
    </row>
    <row r="5" spans="1:14">
      <c r="A5" s="1800" t="s">
        <v>1297</v>
      </c>
      <c r="B5" s="1801"/>
      <c r="C5" s="1802"/>
      <c r="D5" s="1133">
        <v>17</v>
      </c>
      <c r="E5" s="1134">
        <v>0</v>
      </c>
      <c r="F5" s="1134">
        <v>15</v>
      </c>
      <c r="G5" s="1134">
        <v>0</v>
      </c>
      <c r="H5" s="1134">
        <v>0</v>
      </c>
      <c r="I5" s="1135">
        <v>15</v>
      </c>
      <c r="J5" s="1142">
        <v>0</v>
      </c>
      <c r="K5" s="1134">
        <v>2</v>
      </c>
      <c r="L5" s="1136">
        <v>17</v>
      </c>
    </row>
    <row r="6" spans="1:14">
      <c r="A6" s="1803" t="s">
        <v>1298</v>
      </c>
      <c r="B6" s="1804"/>
      <c r="C6" s="1805"/>
      <c r="D6" s="1101">
        <v>21</v>
      </c>
      <c r="E6" s="1102">
        <v>0</v>
      </c>
      <c r="F6" s="1102">
        <v>21</v>
      </c>
      <c r="G6" s="1102">
        <v>0</v>
      </c>
      <c r="H6" s="1102">
        <v>0</v>
      </c>
      <c r="I6" s="1137">
        <v>21</v>
      </c>
      <c r="J6" s="1138">
        <v>0</v>
      </c>
      <c r="K6" s="1102">
        <v>0</v>
      </c>
      <c r="L6" s="1103">
        <v>21</v>
      </c>
    </row>
    <row r="7" spans="1:14">
      <c r="A7" s="1803" t="s">
        <v>1299</v>
      </c>
      <c r="B7" s="1804"/>
      <c r="C7" s="1805"/>
      <c r="D7" s="1101">
        <v>100</v>
      </c>
      <c r="E7" s="1102">
        <v>100</v>
      </c>
      <c r="F7" s="1102">
        <v>0</v>
      </c>
      <c r="G7" s="1102">
        <v>0</v>
      </c>
      <c r="H7" s="1102">
        <v>0</v>
      </c>
      <c r="I7" s="1137">
        <v>100</v>
      </c>
      <c r="J7" s="1138">
        <v>0</v>
      </c>
      <c r="K7" s="1102">
        <v>0</v>
      </c>
      <c r="L7" s="1132">
        <v>100</v>
      </c>
    </row>
    <row r="8" spans="1:14">
      <c r="A8" s="1806" t="s">
        <v>1300</v>
      </c>
      <c r="B8" s="1807"/>
      <c r="C8" s="1808"/>
      <c r="D8" s="1104">
        <v>5348</v>
      </c>
      <c r="E8" s="1104">
        <v>855</v>
      </c>
      <c r="F8" s="1104">
        <v>4448</v>
      </c>
      <c r="G8" s="1104">
        <v>10</v>
      </c>
      <c r="H8" s="1102">
        <v>0</v>
      </c>
      <c r="I8" s="1139">
        <v>5313</v>
      </c>
      <c r="J8" s="1131">
        <v>0</v>
      </c>
      <c r="K8" s="1131">
        <v>35</v>
      </c>
      <c r="L8" s="1132">
        <v>5348</v>
      </c>
      <c r="N8" s="1105"/>
    </row>
    <row r="9" spans="1:14">
      <c r="K9" s="1106"/>
      <c r="L9" s="1106"/>
    </row>
    <row r="10" spans="1:14" ht="15">
      <c r="A10" s="1780" t="s">
        <v>199</v>
      </c>
      <c r="B10" s="1781"/>
      <c r="C10" s="1781"/>
      <c r="D10" s="1781"/>
      <c r="E10" s="1781"/>
      <c r="F10" s="1781"/>
      <c r="G10" s="1781"/>
      <c r="H10" s="1781"/>
      <c r="I10" s="1781"/>
      <c r="J10" s="1781"/>
      <c r="K10" s="1781"/>
      <c r="L10" s="1783"/>
    </row>
    <row r="11" spans="1:14" ht="14.85" customHeight="1">
      <c r="A11" s="1784" t="s">
        <v>210</v>
      </c>
      <c r="B11" s="1785"/>
      <c r="C11" s="1786"/>
      <c r="D11" s="1790" t="s">
        <v>1301</v>
      </c>
      <c r="E11" s="1107" t="s">
        <v>1302</v>
      </c>
      <c r="F11" s="1107"/>
      <c r="G11" s="1107"/>
      <c r="H11" s="1107"/>
      <c r="I11" s="1107"/>
      <c r="J11" s="1776" t="s">
        <v>1303</v>
      </c>
      <c r="K11" s="1096" t="s">
        <v>160</v>
      </c>
      <c r="L11" s="1792" t="s">
        <v>211</v>
      </c>
    </row>
    <row r="12" spans="1:14" ht="42" customHeight="1">
      <c r="A12" s="1787"/>
      <c r="B12" s="1788"/>
      <c r="C12" s="1789"/>
      <c r="D12" s="1791"/>
      <c r="E12" s="1108" t="s">
        <v>169</v>
      </c>
      <c r="F12" s="1108" t="s">
        <v>200</v>
      </c>
      <c r="G12" s="1108" t="s">
        <v>201</v>
      </c>
      <c r="H12" s="1108" t="s">
        <v>202</v>
      </c>
      <c r="I12" s="1108" t="s">
        <v>203</v>
      </c>
      <c r="J12" s="1777" t="s">
        <v>204</v>
      </c>
      <c r="K12" s="1100" t="s">
        <v>1296</v>
      </c>
      <c r="L12" s="1793"/>
    </row>
    <row r="13" spans="1:14">
      <c r="A13" s="1770" t="s">
        <v>721</v>
      </c>
      <c r="B13" s="1771"/>
      <c r="C13" s="1772"/>
      <c r="D13" s="1130">
        <v>268</v>
      </c>
      <c r="E13" s="1143">
        <v>2</v>
      </c>
      <c r="F13" s="1143">
        <v>254</v>
      </c>
      <c r="G13" s="1143">
        <v>0</v>
      </c>
      <c r="H13" s="1143">
        <v>0</v>
      </c>
      <c r="I13" s="1143">
        <v>256</v>
      </c>
      <c r="J13" s="1110"/>
      <c r="K13" s="1109">
        <v>12</v>
      </c>
      <c r="L13" s="1130">
        <v>268</v>
      </c>
    </row>
    <row r="14" spans="1:14">
      <c r="A14" s="1770" t="s">
        <v>492</v>
      </c>
      <c r="B14" s="1771"/>
      <c r="C14" s="1772"/>
      <c r="D14" s="1130">
        <v>11</v>
      </c>
      <c r="E14" s="1143">
        <v>0</v>
      </c>
      <c r="F14" s="1143">
        <v>11</v>
      </c>
      <c r="G14" s="1143">
        <v>0</v>
      </c>
      <c r="H14" s="1143">
        <v>0</v>
      </c>
      <c r="I14" s="1143">
        <v>11</v>
      </c>
      <c r="J14" s="1110"/>
      <c r="K14" s="1109">
        <v>0</v>
      </c>
      <c r="L14" s="1130">
        <v>11</v>
      </c>
      <c r="N14" s="1106"/>
    </row>
    <row r="15" spans="1:14">
      <c r="A15" s="1770" t="s">
        <v>205</v>
      </c>
      <c r="B15" s="1771"/>
      <c r="C15" s="1772"/>
      <c r="D15" s="1130">
        <v>590</v>
      </c>
      <c r="E15" s="1143">
        <v>2</v>
      </c>
      <c r="F15" s="1143">
        <v>478</v>
      </c>
      <c r="G15" s="1143">
        <v>0</v>
      </c>
      <c r="H15" s="1143">
        <v>109</v>
      </c>
      <c r="I15" s="1143">
        <v>480</v>
      </c>
      <c r="J15" s="1110"/>
      <c r="K15" s="1109">
        <v>1</v>
      </c>
      <c r="L15" s="1130">
        <v>590</v>
      </c>
    </row>
    <row r="16" spans="1:14">
      <c r="A16" s="1770" t="s">
        <v>206</v>
      </c>
      <c r="B16" s="1771"/>
      <c r="C16" s="1772"/>
      <c r="D16" s="1130">
        <v>2</v>
      </c>
      <c r="E16" s="1143">
        <v>0</v>
      </c>
      <c r="F16" s="1143">
        <v>2</v>
      </c>
      <c r="G16" s="1143">
        <v>0</v>
      </c>
      <c r="H16" s="1143">
        <v>0</v>
      </c>
      <c r="I16" s="1143">
        <v>2</v>
      </c>
      <c r="J16" s="1110"/>
      <c r="K16" s="1109">
        <v>0</v>
      </c>
      <c r="L16" s="1130">
        <v>2</v>
      </c>
    </row>
    <row r="17" spans="1:12">
      <c r="A17" s="1770" t="s">
        <v>207</v>
      </c>
      <c r="B17" s="1771"/>
      <c r="C17" s="1772" t="s">
        <v>207</v>
      </c>
      <c r="D17" s="1130">
        <v>283</v>
      </c>
      <c r="E17" s="1143">
        <v>2</v>
      </c>
      <c r="F17" s="1143">
        <v>250</v>
      </c>
      <c r="G17" s="1143">
        <v>7</v>
      </c>
      <c r="H17" s="1143">
        <v>0</v>
      </c>
      <c r="I17" s="1143">
        <v>252</v>
      </c>
      <c r="J17" s="1110"/>
      <c r="K17" s="1109">
        <v>24</v>
      </c>
      <c r="L17" s="1130">
        <v>283</v>
      </c>
    </row>
    <row r="18" spans="1:12">
      <c r="A18" s="1770" t="s">
        <v>208</v>
      </c>
      <c r="B18" s="1771"/>
      <c r="C18" s="1772" t="s">
        <v>208</v>
      </c>
      <c r="D18" s="1130">
        <v>220</v>
      </c>
      <c r="E18" s="1143">
        <v>3</v>
      </c>
      <c r="F18" s="1143">
        <v>217</v>
      </c>
      <c r="G18" s="1143">
        <v>0</v>
      </c>
      <c r="H18" s="1143">
        <v>0</v>
      </c>
      <c r="I18" s="1143">
        <v>220</v>
      </c>
      <c r="J18" s="1110"/>
      <c r="K18" s="1109">
        <v>0</v>
      </c>
      <c r="L18" s="1130">
        <v>220</v>
      </c>
    </row>
    <row r="19" spans="1:12">
      <c r="A19" s="1764" t="s">
        <v>209</v>
      </c>
      <c r="B19" s="1765"/>
      <c r="C19" s="1766"/>
      <c r="D19" s="1111">
        <f t="shared" ref="D19:I19" si="0">SUM(D13:D18)</f>
        <v>1374</v>
      </c>
      <c r="E19" s="1112">
        <f t="shared" si="0"/>
        <v>9</v>
      </c>
      <c r="F19" s="1112">
        <f t="shared" si="0"/>
        <v>1212</v>
      </c>
      <c r="G19" s="1112">
        <f t="shared" si="0"/>
        <v>7</v>
      </c>
      <c r="H19" s="1112">
        <f t="shared" si="0"/>
        <v>109</v>
      </c>
      <c r="I19" s="1112">
        <f t="shared" si="0"/>
        <v>1221</v>
      </c>
      <c r="J19" s="1112"/>
      <c r="K19" s="1112">
        <f>SUM(K13:K18)</f>
        <v>37</v>
      </c>
      <c r="L19" s="1112">
        <f>SUM(L13:L18)</f>
        <v>1374</v>
      </c>
    </row>
    <row r="21" spans="1:12">
      <c r="D21" s="1106"/>
      <c r="E21" s="1106"/>
    </row>
    <row r="22" spans="1:12" ht="15">
      <c r="A22" s="1780" t="s">
        <v>212</v>
      </c>
      <c r="B22" s="1781"/>
      <c r="C22" s="1781"/>
      <c r="D22" s="1781"/>
      <c r="E22" s="1781"/>
      <c r="F22" s="1781"/>
      <c r="G22" s="1781"/>
      <c r="H22" s="1781"/>
      <c r="I22" s="1781"/>
      <c r="J22" s="1781"/>
      <c r="K22" s="1781"/>
      <c r="L22" s="1783"/>
    </row>
    <row r="23" spans="1:12" ht="15" customHeight="1">
      <c r="A23" s="1784" t="s">
        <v>210</v>
      </c>
      <c r="B23" s="1785"/>
      <c r="C23" s="1786"/>
      <c r="D23" s="1790" t="s">
        <v>5</v>
      </c>
      <c r="E23" s="1107" t="s">
        <v>1304</v>
      </c>
      <c r="F23" s="1107"/>
      <c r="G23" s="1107"/>
      <c r="H23" s="1107"/>
      <c r="I23" s="1107"/>
      <c r="J23" s="1776" t="s">
        <v>238</v>
      </c>
      <c r="K23" s="1096" t="s">
        <v>160</v>
      </c>
      <c r="L23" s="1792" t="s">
        <v>211</v>
      </c>
    </row>
    <row r="24" spans="1:12" ht="42" customHeight="1">
      <c r="A24" s="1787"/>
      <c r="B24" s="1788"/>
      <c r="C24" s="1789"/>
      <c r="D24" s="1791"/>
      <c r="E24" s="1108" t="s">
        <v>169</v>
      </c>
      <c r="F24" s="1108" t="s">
        <v>200</v>
      </c>
      <c r="G24" s="1108" t="s">
        <v>201</v>
      </c>
      <c r="H24" s="1108" t="s">
        <v>202</v>
      </c>
      <c r="I24" s="1108" t="s">
        <v>203</v>
      </c>
      <c r="J24" s="1777" t="s">
        <v>204</v>
      </c>
      <c r="K24" s="1100" t="s">
        <v>1296</v>
      </c>
      <c r="L24" s="1793"/>
    </row>
    <row r="25" spans="1:12">
      <c r="A25" s="1770" t="s">
        <v>534</v>
      </c>
      <c r="B25" s="1771"/>
      <c r="C25" s="1772"/>
      <c r="D25" s="1118">
        <v>94</v>
      </c>
      <c r="E25" s="1113">
        <v>2</v>
      </c>
      <c r="F25" s="1113">
        <v>89</v>
      </c>
      <c r="G25" s="1114">
        <v>2</v>
      </c>
      <c r="H25" s="1113">
        <v>1</v>
      </c>
      <c r="I25" s="1118">
        <v>91</v>
      </c>
      <c r="J25" s="1113"/>
      <c r="K25" s="1113">
        <v>0</v>
      </c>
      <c r="L25" s="1144">
        <v>94</v>
      </c>
    </row>
    <row r="26" spans="1:12">
      <c r="A26" s="1770" t="s">
        <v>207</v>
      </c>
      <c r="B26" s="1771"/>
      <c r="C26" s="1772" t="s">
        <v>207</v>
      </c>
      <c r="D26" s="1118">
        <v>33</v>
      </c>
      <c r="E26" s="1113">
        <v>0</v>
      </c>
      <c r="F26" s="1113">
        <v>32</v>
      </c>
      <c r="G26" s="1114">
        <v>0</v>
      </c>
      <c r="H26" s="1113">
        <v>0</v>
      </c>
      <c r="I26" s="1118">
        <v>32</v>
      </c>
      <c r="J26" s="1113"/>
      <c r="K26" s="1113">
        <v>1</v>
      </c>
      <c r="L26" s="1144">
        <v>33</v>
      </c>
    </row>
    <row r="27" spans="1:12">
      <c r="A27" s="1758" t="s">
        <v>208</v>
      </c>
      <c r="B27" s="1759"/>
      <c r="C27" s="1760" t="s">
        <v>208</v>
      </c>
      <c r="D27" s="1118">
        <v>22</v>
      </c>
      <c r="E27" s="1113">
        <v>0</v>
      </c>
      <c r="F27" s="1113">
        <v>16</v>
      </c>
      <c r="G27" s="1114">
        <v>0</v>
      </c>
      <c r="H27" s="1113">
        <v>6</v>
      </c>
      <c r="I27" s="1118">
        <v>16</v>
      </c>
      <c r="J27" s="1113"/>
      <c r="K27" s="1113">
        <v>0</v>
      </c>
      <c r="L27" s="1144">
        <v>22</v>
      </c>
    </row>
    <row r="28" spans="1:12">
      <c r="A28" s="1764" t="s">
        <v>209</v>
      </c>
      <c r="B28" s="1765"/>
      <c r="C28" s="1766"/>
      <c r="D28" s="1112">
        <f t="shared" ref="D28:I28" si="1">SUM(D25:D27)</f>
        <v>149</v>
      </c>
      <c r="E28" s="1112">
        <f t="shared" si="1"/>
        <v>2</v>
      </c>
      <c r="F28" s="1112">
        <f t="shared" si="1"/>
        <v>137</v>
      </c>
      <c r="G28" s="1112">
        <f t="shared" si="1"/>
        <v>2</v>
      </c>
      <c r="H28" s="1112">
        <f t="shared" si="1"/>
        <v>7</v>
      </c>
      <c r="I28" s="1112">
        <f t="shared" si="1"/>
        <v>139</v>
      </c>
      <c r="J28" s="1112"/>
      <c r="K28" s="1112">
        <f>SUM(K25:K27)</f>
        <v>1</v>
      </c>
      <c r="L28" s="1115">
        <f>SUM(L25:L27)</f>
        <v>149</v>
      </c>
    </row>
    <row r="29" spans="1:12">
      <c r="I29" t="s">
        <v>159</v>
      </c>
    </row>
    <row r="30" spans="1:12" ht="15">
      <c r="A30" s="1780" t="s">
        <v>231</v>
      </c>
      <c r="B30" s="1781"/>
      <c r="C30" s="1781"/>
      <c r="D30" s="1781"/>
      <c r="E30" s="1781"/>
      <c r="F30" s="1781"/>
      <c r="G30" s="1781"/>
      <c r="H30" s="1781"/>
      <c r="I30" s="1781"/>
      <c r="J30" s="1782"/>
      <c r="K30" s="1116"/>
      <c r="L30" s="1117"/>
    </row>
    <row r="31" spans="1:12" ht="14.85" customHeight="1">
      <c r="A31" s="1784" t="s">
        <v>210</v>
      </c>
      <c r="B31" s="1785"/>
      <c r="C31" s="1786"/>
      <c r="D31" s="1776" t="s">
        <v>234</v>
      </c>
      <c r="E31" s="1776" t="s">
        <v>232</v>
      </c>
      <c r="F31" s="1776" t="s">
        <v>233</v>
      </c>
      <c r="G31" s="1776" t="s">
        <v>239</v>
      </c>
      <c r="H31" s="1776" t="s">
        <v>1305</v>
      </c>
      <c r="I31" s="1776" t="s">
        <v>240</v>
      </c>
      <c r="J31" s="1794" t="s">
        <v>241</v>
      </c>
      <c r="K31" s="1795"/>
      <c r="L31" s="1796"/>
    </row>
    <row r="32" spans="1:12" ht="42" customHeight="1">
      <c r="A32" s="1787"/>
      <c r="B32" s="1788"/>
      <c r="C32" s="1789"/>
      <c r="D32" s="1777"/>
      <c r="E32" s="1777" t="s">
        <v>169</v>
      </c>
      <c r="F32" s="1777" t="s">
        <v>200</v>
      </c>
      <c r="G32" s="1777" t="s">
        <v>201</v>
      </c>
      <c r="H32" s="1777" t="s">
        <v>202</v>
      </c>
      <c r="I32" s="1777" t="s">
        <v>203</v>
      </c>
      <c r="J32" s="1797"/>
      <c r="K32" s="1798"/>
      <c r="L32" s="1799"/>
    </row>
    <row r="33" spans="1:13" ht="14.85" customHeight="1">
      <c r="A33" s="1770" t="s">
        <v>534</v>
      </c>
      <c r="B33" s="1771"/>
      <c r="C33" s="1772"/>
      <c r="D33" s="1118">
        <v>31</v>
      </c>
      <c r="E33" s="1118">
        <v>31</v>
      </c>
      <c r="F33" s="1119">
        <v>31</v>
      </c>
      <c r="G33" s="1118">
        <f>D33-F33</f>
        <v>0</v>
      </c>
      <c r="H33" s="1118">
        <v>28</v>
      </c>
      <c r="I33" s="1118">
        <f>D33-H33</f>
        <v>3</v>
      </c>
      <c r="J33" s="1755">
        <v>46526</v>
      </c>
      <c r="K33" s="1756"/>
      <c r="L33" s="1757"/>
    </row>
    <row r="34" spans="1:13">
      <c r="A34" s="1770" t="s">
        <v>207</v>
      </c>
      <c r="B34" s="1771"/>
      <c r="C34" s="1772" t="s">
        <v>207</v>
      </c>
      <c r="D34" s="1118">
        <v>19</v>
      </c>
      <c r="E34" s="1118">
        <v>19</v>
      </c>
      <c r="F34" s="1119">
        <v>19</v>
      </c>
      <c r="G34" s="1118">
        <f>D34-F34</f>
        <v>0</v>
      </c>
      <c r="H34" s="1118">
        <v>19</v>
      </c>
      <c r="I34" s="1118">
        <f>D34-H34</f>
        <v>0</v>
      </c>
      <c r="J34" s="1773">
        <v>46567</v>
      </c>
      <c r="K34" s="1774"/>
      <c r="L34" s="1775"/>
    </row>
    <row r="35" spans="1:13">
      <c r="A35" s="1758" t="s">
        <v>208</v>
      </c>
      <c r="B35" s="1759"/>
      <c r="C35" s="1760" t="s">
        <v>208</v>
      </c>
      <c r="D35" s="1118">
        <v>63</v>
      </c>
      <c r="E35" s="1118">
        <v>63</v>
      </c>
      <c r="F35" s="1119">
        <v>58</v>
      </c>
      <c r="G35" s="1118">
        <f>D35-F35</f>
        <v>5</v>
      </c>
      <c r="H35" s="1118">
        <v>58</v>
      </c>
      <c r="I35" s="1118">
        <f>D35-H35</f>
        <v>5</v>
      </c>
      <c r="J35" s="1761">
        <v>46457</v>
      </c>
      <c r="K35" s="1762"/>
      <c r="L35" s="1763"/>
    </row>
    <row r="36" spans="1:13">
      <c r="A36" s="1764" t="s">
        <v>209</v>
      </c>
      <c r="B36" s="1765"/>
      <c r="C36" s="1766"/>
      <c r="D36" s="1120">
        <f t="shared" ref="D36:I36" si="2">SUM(D33:D35)</f>
        <v>113</v>
      </c>
      <c r="E36" s="1120">
        <f t="shared" si="2"/>
        <v>113</v>
      </c>
      <c r="F36" s="1120">
        <f t="shared" si="2"/>
        <v>108</v>
      </c>
      <c r="G36" s="1120">
        <f t="shared" si="2"/>
        <v>5</v>
      </c>
      <c r="H36" s="1120">
        <f t="shared" si="2"/>
        <v>105</v>
      </c>
      <c r="I36" s="1120">
        <f t="shared" si="2"/>
        <v>8</v>
      </c>
      <c r="J36" s="1767"/>
      <c r="K36" s="1768"/>
      <c r="L36" s="1769"/>
    </row>
    <row r="38" spans="1:13" ht="50.1" customHeight="1">
      <c r="A38" s="1778" t="s">
        <v>1306</v>
      </c>
      <c r="B38" s="1779"/>
      <c r="C38" s="1779"/>
      <c r="D38" s="1779"/>
      <c r="E38" s="1779"/>
      <c r="F38" s="1779"/>
      <c r="G38" s="1779"/>
      <c r="I38" s="49" t="s">
        <v>222</v>
      </c>
      <c r="J38" s="524">
        <f>AVERAGE(E45:E827)</f>
        <v>0.82705882352941162</v>
      </c>
      <c r="L38" s="1121" t="s">
        <v>1307</v>
      </c>
      <c r="M38" s="1122">
        <f>AVERAGE(G45:G116)</f>
        <v>2.2999999999999998</v>
      </c>
    </row>
    <row r="39" spans="1:13" s="48" customFormat="1" ht="42" customHeight="1">
      <c r="A39" s="45" t="s">
        <v>215</v>
      </c>
      <c r="B39" s="45" t="s">
        <v>219</v>
      </c>
      <c r="C39" s="45" t="s">
        <v>216</v>
      </c>
      <c r="D39" s="45" t="s">
        <v>218</v>
      </c>
      <c r="E39" s="45" t="s">
        <v>40</v>
      </c>
      <c r="F39" s="45" t="s">
        <v>217</v>
      </c>
      <c r="G39" s="45" t="s">
        <v>221</v>
      </c>
      <c r="H39"/>
      <c r="I39" s="49" t="s">
        <v>223</v>
      </c>
      <c r="J39" s="1123">
        <f>'Quality  '!AC11</f>
        <v>0.85206896551724121</v>
      </c>
      <c r="K39"/>
      <c r="L39" s="1121" t="s">
        <v>1308</v>
      </c>
      <c r="M39" s="1122">
        <f>AVERAGE(D45:D116)</f>
        <v>3.0750000000000002</v>
      </c>
    </row>
    <row r="40" spans="1:13">
      <c r="A40" s="933" t="s">
        <v>1157</v>
      </c>
      <c r="B40" s="939">
        <v>45986</v>
      </c>
      <c r="C40" s="935"/>
      <c r="D40" s="936"/>
      <c r="E40" s="937"/>
      <c r="F40" s="935"/>
      <c r="G40" s="938"/>
    </row>
    <row r="41" spans="1:13">
      <c r="A41" s="933" t="s">
        <v>1158</v>
      </c>
      <c r="B41" s="934">
        <f t="shared" ref="B41:B69" si="3">B40+7</f>
        <v>45993</v>
      </c>
      <c r="C41" s="935"/>
      <c r="D41" s="936"/>
      <c r="E41" s="937"/>
      <c r="F41" s="935"/>
      <c r="G41" s="938"/>
    </row>
    <row r="42" spans="1:13">
      <c r="A42" s="933" t="s">
        <v>1159</v>
      </c>
      <c r="B42" s="934">
        <f t="shared" si="3"/>
        <v>46000</v>
      </c>
      <c r="C42" s="935"/>
      <c r="D42" s="936"/>
      <c r="E42" s="937"/>
      <c r="F42" s="935"/>
      <c r="G42" s="938"/>
    </row>
    <row r="43" spans="1:13">
      <c r="A43" s="933" t="s">
        <v>1160</v>
      </c>
      <c r="B43" s="934">
        <f t="shared" si="3"/>
        <v>46007</v>
      </c>
      <c r="C43" s="935"/>
      <c r="D43" s="936"/>
      <c r="E43" s="937"/>
      <c r="F43" s="935"/>
      <c r="G43" s="938"/>
    </row>
    <row r="44" spans="1:13">
      <c r="A44" s="933" t="s">
        <v>1161</v>
      </c>
      <c r="B44" s="934">
        <f t="shared" si="3"/>
        <v>46014</v>
      </c>
      <c r="C44" s="935"/>
      <c r="D44" s="936"/>
      <c r="E44" s="937"/>
      <c r="F44" s="935"/>
      <c r="G44" s="938"/>
    </row>
    <row r="45" spans="1:13">
      <c r="A45" s="618" t="s">
        <v>545</v>
      </c>
      <c r="B45" s="615">
        <f t="shared" si="3"/>
        <v>46021</v>
      </c>
      <c r="C45" s="940">
        <v>46018</v>
      </c>
      <c r="D45" s="619">
        <v>3</v>
      </c>
      <c r="E45" s="620">
        <v>0.8</v>
      </c>
      <c r="F45" s="940">
        <v>46019</v>
      </c>
      <c r="G45" s="621">
        <f t="shared" ref="G45:G56" si="4">F45-C45</f>
        <v>1</v>
      </c>
    </row>
    <row r="46" spans="1:13">
      <c r="A46" s="618" t="s">
        <v>546</v>
      </c>
      <c r="B46" s="615">
        <f t="shared" si="3"/>
        <v>46028</v>
      </c>
      <c r="C46" s="940">
        <v>46024</v>
      </c>
      <c r="D46" s="619">
        <v>2</v>
      </c>
      <c r="E46" s="620">
        <v>0.7</v>
      </c>
      <c r="F46" s="940">
        <v>46026</v>
      </c>
      <c r="G46" s="621">
        <f t="shared" si="4"/>
        <v>2</v>
      </c>
    </row>
    <row r="47" spans="1:13">
      <c r="A47" s="618" t="s">
        <v>547</v>
      </c>
      <c r="B47" s="615">
        <f t="shared" si="3"/>
        <v>46035</v>
      </c>
      <c r="C47" s="940">
        <v>46031</v>
      </c>
      <c r="D47" s="619">
        <v>4</v>
      </c>
      <c r="E47" s="620">
        <v>0.72</v>
      </c>
      <c r="F47" s="940">
        <v>46033</v>
      </c>
      <c r="G47" s="621">
        <f t="shared" si="4"/>
        <v>2</v>
      </c>
    </row>
    <row r="48" spans="1:13">
      <c r="A48" s="618" t="s">
        <v>548</v>
      </c>
      <c r="B48" s="615">
        <f t="shared" si="3"/>
        <v>46042</v>
      </c>
      <c r="C48" s="940">
        <v>46037</v>
      </c>
      <c r="D48" s="619">
        <v>6</v>
      </c>
      <c r="E48" s="620">
        <v>0.75</v>
      </c>
      <c r="F48" s="940">
        <v>46040</v>
      </c>
      <c r="G48" s="621">
        <f t="shared" si="4"/>
        <v>3</v>
      </c>
    </row>
    <row r="49" spans="1:7">
      <c r="A49" s="618" t="s">
        <v>549</v>
      </c>
      <c r="B49" s="615">
        <f t="shared" si="3"/>
        <v>46049</v>
      </c>
      <c r="C49" s="940">
        <v>46043</v>
      </c>
      <c r="D49" s="619">
        <v>4</v>
      </c>
      <c r="E49" s="620">
        <v>0.75</v>
      </c>
      <c r="F49" s="940">
        <v>46046</v>
      </c>
      <c r="G49" s="621">
        <f t="shared" si="4"/>
        <v>3</v>
      </c>
    </row>
    <row r="50" spans="1:7">
      <c r="A50" s="618" t="s">
        <v>550</v>
      </c>
      <c r="B50" s="615">
        <f t="shared" si="3"/>
        <v>46056</v>
      </c>
      <c r="C50" s="940">
        <v>46053</v>
      </c>
      <c r="D50" s="619">
        <v>2</v>
      </c>
      <c r="E50" s="620">
        <v>0.8</v>
      </c>
      <c r="F50" s="940">
        <v>46055</v>
      </c>
      <c r="G50" s="621">
        <f t="shared" si="4"/>
        <v>2</v>
      </c>
    </row>
    <row r="51" spans="1:7">
      <c r="A51" s="618" t="s">
        <v>551</v>
      </c>
      <c r="B51" s="615">
        <f t="shared" si="3"/>
        <v>46063</v>
      </c>
      <c r="C51" s="940">
        <v>46059</v>
      </c>
      <c r="D51" s="619">
        <v>5</v>
      </c>
      <c r="E51" s="620">
        <v>0.75</v>
      </c>
      <c r="F51" s="940">
        <v>46062</v>
      </c>
      <c r="G51" s="621">
        <f t="shared" si="4"/>
        <v>3</v>
      </c>
    </row>
    <row r="52" spans="1:7">
      <c r="A52" s="618" t="s">
        <v>552</v>
      </c>
      <c r="B52" s="615">
        <f t="shared" si="3"/>
        <v>46070</v>
      </c>
      <c r="C52" s="940">
        <v>46065</v>
      </c>
      <c r="D52" s="619">
        <v>4</v>
      </c>
      <c r="E52" s="620">
        <v>0.8</v>
      </c>
      <c r="F52" s="940">
        <v>46068</v>
      </c>
      <c r="G52" s="621">
        <f t="shared" si="4"/>
        <v>3</v>
      </c>
    </row>
    <row r="53" spans="1:7">
      <c r="A53" s="618" t="s">
        <v>553</v>
      </c>
      <c r="B53" s="615">
        <f t="shared" si="3"/>
        <v>46077</v>
      </c>
      <c r="C53" s="615">
        <v>46074</v>
      </c>
      <c r="D53" s="619">
        <v>3</v>
      </c>
      <c r="E53" s="620">
        <v>0.81</v>
      </c>
      <c r="F53" s="615">
        <v>46076</v>
      </c>
      <c r="G53" s="621">
        <f t="shared" si="4"/>
        <v>2</v>
      </c>
    </row>
    <row r="54" spans="1:7">
      <c r="A54" s="618" t="s">
        <v>554</v>
      </c>
      <c r="B54" s="615">
        <f t="shared" si="3"/>
        <v>46084</v>
      </c>
      <c r="C54" s="615">
        <v>46079</v>
      </c>
      <c r="D54" s="619">
        <v>4</v>
      </c>
      <c r="E54" s="620">
        <v>0.72</v>
      </c>
      <c r="F54" s="615">
        <v>46082</v>
      </c>
      <c r="G54" s="621">
        <f t="shared" si="4"/>
        <v>3</v>
      </c>
    </row>
    <row r="55" spans="1:7">
      <c r="A55" s="618" t="s">
        <v>555</v>
      </c>
      <c r="B55" s="615">
        <f t="shared" si="3"/>
        <v>46091</v>
      </c>
      <c r="C55" s="615">
        <v>46088</v>
      </c>
      <c r="D55" s="619">
        <v>3</v>
      </c>
      <c r="E55" s="620">
        <v>0.8</v>
      </c>
      <c r="F55" s="615">
        <v>46089</v>
      </c>
      <c r="G55" s="621">
        <f t="shared" si="4"/>
        <v>1</v>
      </c>
    </row>
    <row r="56" spans="1:7">
      <c r="A56" s="618" t="s">
        <v>556</v>
      </c>
      <c r="B56" s="615">
        <f t="shared" si="3"/>
        <v>46098</v>
      </c>
      <c r="C56" s="615">
        <v>46093</v>
      </c>
      <c r="D56" s="619">
        <v>4</v>
      </c>
      <c r="E56" s="620">
        <v>0.8</v>
      </c>
      <c r="F56" s="615">
        <v>46096</v>
      </c>
      <c r="G56" s="621">
        <f t="shared" si="4"/>
        <v>3</v>
      </c>
    </row>
    <row r="57" spans="1:7">
      <c r="A57" s="933" t="s">
        <v>557</v>
      </c>
      <c r="B57" s="934">
        <f t="shared" si="3"/>
        <v>46105</v>
      </c>
      <c r="C57" s="934"/>
      <c r="D57" s="936"/>
      <c r="E57" s="937"/>
      <c r="F57" s="934"/>
      <c r="G57" s="938"/>
    </row>
    <row r="58" spans="1:7">
      <c r="A58" s="618" t="s">
        <v>558</v>
      </c>
      <c r="B58" s="615">
        <f t="shared" si="3"/>
        <v>46112</v>
      </c>
      <c r="C58" s="615">
        <v>46110</v>
      </c>
      <c r="D58" s="619">
        <v>1</v>
      </c>
      <c r="E58" s="620">
        <v>0.85</v>
      </c>
      <c r="F58" s="615">
        <v>46111</v>
      </c>
      <c r="G58" s="621">
        <f t="shared" ref="G58:G65" si="5">F58-C58</f>
        <v>1</v>
      </c>
    </row>
    <row r="59" spans="1:7">
      <c r="A59" s="618" t="s">
        <v>559</v>
      </c>
      <c r="B59" s="615">
        <f t="shared" si="3"/>
        <v>46119</v>
      </c>
      <c r="C59" s="615">
        <v>46116</v>
      </c>
      <c r="D59" s="619">
        <v>2</v>
      </c>
      <c r="E59" s="620">
        <v>0.85</v>
      </c>
      <c r="F59" s="615">
        <v>46117</v>
      </c>
      <c r="G59" s="621">
        <f t="shared" si="5"/>
        <v>1</v>
      </c>
    </row>
    <row r="60" spans="1:7">
      <c r="A60" s="618" t="s">
        <v>560</v>
      </c>
      <c r="B60" s="615">
        <f t="shared" si="3"/>
        <v>46126</v>
      </c>
      <c r="C60" s="615">
        <v>46123</v>
      </c>
      <c r="D60" s="619">
        <v>1</v>
      </c>
      <c r="E60" s="620">
        <v>0.85</v>
      </c>
      <c r="F60" s="615">
        <v>46124</v>
      </c>
      <c r="G60" s="621">
        <f t="shared" si="5"/>
        <v>1</v>
      </c>
    </row>
    <row r="61" spans="1:7">
      <c r="A61" s="618" t="s">
        <v>561</v>
      </c>
      <c r="B61" s="615">
        <f t="shared" si="3"/>
        <v>46133</v>
      </c>
      <c r="C61" s="615">
        <v>46129</v>
      </c>
      <c r="D61" s="619">
        <v>3</v>
      </c>
      <c r="E61" s="620">
        <v>0.88</v>
      </c>
      <c r="F61" s="615">
        <v>46131</v>
      </c>
      <c r="G61" s="621">
        <f t="shared" si="5"/>
        <v>2</v>
      </c>
    </row>
    <row r="62" spans="1:7">
      <c r="A62" s="618" t="s">
        <v>562</v>
      </c>
      <c r="B62" s="615">
        <f t="shared" si="3"/>
        <v>46140</v>
      </c>
      <c r="C62" s="615">
        <v>46136</v>
      </c>
      <c r="D62" s="619">
        <v>3</v>
      </c>
      <c r="E62" s="620">
        <v>0.8</v>
      </c>
      <c r="F62" s="615">
        <v>46138</v>
      </c>
      <c r="G62" s="621">
        <f t="shared" si="5"/>
        <v>2</v>
      </c>
    </row>
    <row r="63" spans="1:7">
      <c r="A63" s="618" t="s">
        <v>563</v>
      </c>
      <c r="B63" s="615">
        <f t="shared" si="3"/>
        <v>46147</v>
      </c>
      <c r="C63" s="615">
        <v>46144</v>
      </c>
      <c r="D63" s="619">
        <v>3</v>
      </c>
      <c r="E63" s="620">
        <v>0.86</v>
      </c>
      <c r="F63" s="615">
        <v>46145</v>
      </c>
      <c r="G63" s="621">
        <f t="shared" si="5"/>
        <v>1</v>
      </c>
    </row>
    <row r="64" spans="1:7">
      <c r="A64" s="618" t="s">
        <v>564</v>
      </c>
      <c r="B64" s="615">
        <f t="shared" si="3"/>
        <v>46154</v>
      </c>
      <c r="C64" s="615">
        <v>46151</v>
      </c>
      <c r="D64" s="619">
        <v>2</v>
      </c>
      <c r="E64" s="620">
        <v>0.86</v>
      </c>
      <c r="F64" s="615">
        <v>46152</v>
      </c>
      <c r="G64" s="621">
        <f t="shared" si="5"/>
        <v>1</v>
      </c>
    </row>
    <row r="65" spans="1:7">
      <c r="A65" s="618" t="s">
        <v>565</v>
      </c>
      <c r="B65" s="615">
        <f t="shared" si="3"/>
        <v>46161</v>
      </c>
      <c r="C65" s="615">
        <v>46158</v>
      </c>
      <c r="D65" s="619">
        <v>2</v>
      </c>
      <c r="E65" s="620">
        <v>0.86</v>
      </c>
      <c r="F65" s="615">
        <v>46159</v>
      </c>
      <c r="G65" s="621">
        <f t="shared" si="5"/>
        <v>1</v>
      </c>
    </row>
    <row r="66" spans="1:7">
      <c r="A66" s="933" t="s">
        <v>566</v>
      </c>
      <c r="B66" s="934">
        <f t="shared" si="3"/>
        <v>46168</v>
      </c>
      <c r="C66" s="934"/>
      <c r="D66" s="936"/>
      <c r="E66" s="937"/>
      <c r="F66" s="934"/>
      <c r="G66" s="938"/>
    </row>
    <row r="67" spans="1:7">
      <c r="A67" s="618" t="s">
        <v>567</v>
      </c>
      <c r="B67" s="615">
        <f t="shared" si="3"/>
        <v>46175</v>
      </c>
      <c r="C67" s="615">
        <v>46172</v>
      </c>
      <c r="D67" s="619">
        <v>1</v>
      </c>
      <c r="E67" s="620">
        <v>0.86</v>
      </c>
      <c r="F67" s="615">
        <v>46173</v>
      </c>
      <c r="G67" s="621">
        <f>F67-C67</f>
        <v>1</v>
      </c>
    </row>
    <row r="68" spans="1:7">
      <c r="A68" s="618" t="s">
        <v>568</v>
      </c>
      <c r="B68" s="615">
        <f t="shared" si="3"/>
        <v>46182</v>
      </c>
      <c r="C68" s="615">
        <v>46178</v>
      </c>
      <c r="D68" s="619">
        <v>1</v>
      </c>
      <c r="E68" s="620">
        <v>0.86</v>
      </c>
      <c r="F68" s="615">
        <v>46180</v>
      </c>
      <c r="G68" s="621">
        <f>F68-C68</f>
        <v>2</v>
      </c>
    </row>
    <row r="69" spans="1:7">
      <c r="A69" s="618" t="s">
        <v>569</v>
      </c>
      <c r="B69" s="615">
        <f t="shared" si="3"/>
        <v>46189</v>
      </c>
      <c r="C69" s="615">
        <v>46187</v>
      </c>
      <c r="D69" s="619">
        <v>3</v>
      </c>
      <c r="E69" s="620">
        <v>0.86</v>
      </c>
      <c r="F69" s="615">
        <v>46189</v>
      </c>
      <c r="G69" s="621">
        <f>F69-C69</f>
        <v>2</v>
      </c>
    </row>
    <row r="70" spans="1:7">
      <c r="A70" s="618" t="s">
        <v>570</v>
      </c>
      <c r="B70" s="615">
        <v>46196</v>
      </c>
      <c r="C70" s="615">
        <v>46193</v>
      </c>
      <c r="D70" s="619">
        <v>4</v>
      </c>
      <c r="E70" s="620">
        <v>0.84</v>
      </c>
      <c r="F70" s="615">
        <v>46195</v>
      </c>
      <c r="G70" s="621">
        <v>2</v>
      </c>
    </row>
    <row r="71" spans="1:7">
      <c r="A71" s="618" t="s">
        <v>571</v>
      </c>
      <c r="B71" s="615">
        <v>46203</v>
      </c>
      <c r="C71" s="615">
        <v>46200</v>
      </c>
      <c r="D71" s="619">
        <v>3</v>
      </c>
      <c r="E71" s="620">
        <v>0.85</v>
      </c>
      <c r="F71" s="615">
        <v>46202</v>
      </c>
      <c r="G71" s="621">
        <v>2</v>
      </c>
    </row>
    <row r="72" spans="1:7">
      <c r="A72" s="618" t="s">
        <v>1118</v>
      </c>
      <c r="B72" s="615">
        <v>46210</v>
      </c>
      <c r="C72" s="615">
        <v>46205</v>
      </c>
      <c r="D72" s="619">
        <v>4</v>
      </c>
      <c r="E72" s="620">
        <v>0.84</v>
      </c>
      <c r="F72" s="615">
        <v>46208</v>
      </c>
      <c r="G72" s="621">
        <v>3</v>
      </c>
    </row>
    <row r="73" spans="1:7">
      <c r="A73" s="618" t="s">
        <v>572</v>
      </c>
      <c r="B73" s="615">
        <v>46215</v>
      </c>
      <c r="C73" s="615">
        <v>46214</v>
      </c>
      <c r="D73" s="619">
        <v>3</v>
      </c>
      <c r="E73" s="620">
        <v>0.85</v>
      </c>
      <c r="F73" s="615">
        <v>46215</v>
      </c>
      <c r="G73" s="621">
        <v>2</v>
      </c>
    </row>
    <row r="74" spans="1:7">
      <c r="A74" s="618" t="s">
        <v>573</v>
      </c>
      <c r="B74" s="615">
        <v>46224</v>
      </c>
      <c r="C74" s="615">
        <v>46221</v>
      </c>
      <c r="D74" s="619">
        <v>4</v>
      </c>
      <c r="E74" s="620">
        <v>0.84</v>
      </c>
      <c r="F74" s="615">
        <v>46223</v>
      </c>
      <c r="G74" s="621">
        <v>2</v>
      </c>
    </row>
    <row r="75" spans="1:7">
      <c r="A75" s="618" t="s">
        <v>1119</v>
      </c>
      <c r="B75" s="615">
        <v>46231</v>
      </c>
      <c r="C75" s="615">
        <v>46226</v>
      </c>
      <c r="D75" s="619">
        <v>5</v>
      </c>
      <c r="E75" s="620">
        <v>0.84</v>
      </c>
      <c r="F75" s="615">
        <v>46230</v>
      </c>
      <c r="G75" s="621">
        <v>4</v>
      </c>
    </row>
    <row r="76" spans="1:7">
      <c r="A76" s="618" t="s">
        <v>1120</v>
      </c>
      <c r="B76" s="615">
        <v>46238</v>
      </c>
      <c r="C76" s="615">
        <v>46233</v>
      </c>
      <c r="D76" s="619">
        <v>4</v>
      </c>
      <c r="E76" s="620">
        <v>0.85</v>
      </c>
      <c r="F76" s="615">
        <v>46237</v>
      </c>
      <c r="G76" s="621">
        <v>4</v>
      </c>
    </row>
    <row r="77" spans="1:7">
      <c r="A77" s="618" t="s">
        <v>1121</v>
      </c>
      <c r="B77" s="615">
        <v>46245</v>
      </c>
      <c r="C77" s="615">
        <v>46240</v>
      </c>
      <c r="D77" s="619">
        <v>3</v>
      </c>
      <c r="E77" s="620">
        <v>0.86</v>
      </c>
      <c r="F77" s="615">
        <v>46244</v>
      </c>
      <c r="G77" s="621">
        <v>4</v>
      </c>
    </row>
    <row r="78" spans="1:7">
      <c r="A78" s="618" t="s">
        <v>1122</v>
      </c>
      <c r="B78" s="615">
        <v>46252</v>
      </c>
      <c r="C78" s="615">
        <v>46249</v>
      </c>
      <c r="D78" s="619">
        <v>3</v>
      </c>
      <c r="E78" s="620">
        <v>0.86</v>
      </c>
      <c r="F78" s="615">
        <v>46251</v>
      </c>
      <c r="G78" s="621">
        <v>2</v>
      </c>
    </row>
    <row r="79" spans="1:7">
      <c r="A79" s="618" t="s">
        <v>1123</v>
      </c>
      <c r="B79" s="615">
        <v>46259</v>
      </c>
      <c r="C79" s="615">
        <v>46254</v>
      </c>
      <c r="D79" s="619">
        <v>4</v>
      </c>
      <c r="E79" s="620">
        <v>0.85</v>
      </c>
      <c r="F79" s="615">
        <v>46258</v>
      </c>
      <c r="G79" s="621">
        <v>4</v>
      </c>
    </row>
    <row r="80" spans="1:7">
      <c r="A80" s="618" t="s">
        <v>1124</v>
      </c>
      <c r="B80" s="615">
        <v>46266</v>
      </c>
      <c r="C80" s="615">
        <v>46263</v>
      </c>
      <c r="D80" s="619">
        <v>3</v>
      </c>
      <c r="E80" s="620">
        <v>0.86</v>
      </c>
      <c r="F80" s="615">
        <v>46265</v>
      </c>
      <c r="G80" s="621">
        <v>3</v>
      </c>
    </row>
    <row r="81" spans="1:7">
      <c r="A81" s="618" t="s">
        <v>1125</v>
      </c>
      <c r="B81" s="615">
        <v>46273</v>
      </c>
      <c r="C81" s="615">
        <v>46268</v>
      </c>
      <c r="D81" s="619">
        <v>3</v>
      </c>
      <c r="E81" s="620">
        <v>0.86</v>
      </c>
      <c r="F81" s="615">
        <v>46272</v>
      </c>
      <c r="G81" s="621">
        <v>3</v>
      </c>
    </row>
    <row r="82" spans="1:7">
      <c r="A82" s="618" t="s">
        <v>1126</v>
      </c>
      <c r="B82" s="615">
        <v>46280</v>
      </c>
      <c r="C82" s="615">
        <v>46275</v>
      </c>
      <c r="D82" s="619">
        <v>3</v>
      </c>
      <c r="E82" s="620">
        <v>0.86</v>
      </c>
      <c r="F82" s="615">
        <v>46279</v>
      </c>
      <c r="G82" s="621">
        <v>3</v>
      </c>
    </row>
    <row r="83" spans="1:7">
      <c r="A83" s="618" t="s">
        <v>1127</v>
      </c>
      <c r="B83" s="615">
        <v>46287</v>
      </c>
      <c r="C83" s="615">
        <v>46282</v>
      </c>
      <c r="D83" s="619">
        <v>4</v>
      </c>
      <c r="E83" s="620">
        <v>0.85</v>
      </c>
      <c r="F83" s="615">
        <v>46286</v>
      </c>
      <c r="G83" s="621">
        <v>4</v>
      </c>
    </row>
    <row r="84" spans="1:7">
      <c r="A84" s="618" t="s">
        <v>1128</v>
      </c>
      <c r="B84" s="615">
        <v>46291</v>
      </c>
      <c r="C84" s="615">
        <v>46285</v>
      </c>
      <c r="D84" s="616">
        <v>1</v>
      </c>
      <c r="E84" s="620">
        <f>AVERAGE(E67:E83)</f>
        <v>0.85235294117647031</v>
      </c>
      <c r="F84" s="615">
        <v>46290</v>
      </c>
      <c r="G84" s="614">
        <v>1</v>
      </c>
    </row>
    <row r="85" spans="1:7">
      <c r="A85" s="618" t="s">
        <v>1129</v>
      </c>
      <c r="B85" s="615">
        <v>46301</v>
      </c>
      <c r="C85" s="615">
        <v>46294</v>
      </c>
      <c r="D85" s="616">
        <v>3</v>
      </c>
      <c r="E85" s="620">
        <v>0.86</v>
      </c>
      <c r="F85" s="615">
        <v>46300</v>
      </c>
      <c r="G85" s="614">
        <v>3</v>
      </c>
    </row>
    <row r="86" spans="1:7">
      <c r="A86" s="618" t="s">
        <v>1130</v>
      </c>
      <c r="B86" s="615">
        <v>46308</v>
      </c>
      <c r="C86" s="615">
        <v>46303</v>
      </c>
      <c r="D86" s="616">
        <v>3</v>
      </c>
      <c r="E86" s="620">
        <v>0.87</v>
      </c>
      <c r="F86" s="615">
        <v>46307</v>
      </c>
      <c r="G86" s="614">
        <v>3</v>
      </c>
    </row>
    <row r="87" spans="1:7">
      <c r="A87" s="1124"/>
      <c r="B87" s="1125"/>
      <c r="C87" s="1125"/>
      <c r="D87" s="1126"/>
      <c r="E87" s="1127"/>
      <c r="F87" s="1126"/>
      <c r="G87" s="1128"/>
    </row>
    <row r="88" spans="1:7">
      <c r="A88" s="1124"/>
      <c r="B88" s="1125"/>
      <c r="C88" s="1125"/>
      <c r="D88" s="1126"/>
      <c r="E88" s="1127"/>
      <c r="F88" s="1126"/>
      <c r="G88" s="1128"/>
    </row>
    <row r="89" spans="1:7">
      <c r="A89" s="1124"/>
      <c r="B89" s="1125"/>
      <c r="C89" s="1125"/>
      <c r="D89" s="1126"/>
      <c r="E89" s="1127"/>
      <c r="F89" s="1126"/>
      <c r="G89" s="1128"/>
    </row>
    <row r="90" spans="1:7">
      <c r="A90" s="1124"/>
      <c r="B90" s="1125"/>
      <c r="C90" s="1125"/>
      <c r="D90" s="1126"/>
      <c r="E90" s="1127"/>
      <c r="F90" s="1126"/>
      <c r="G90" s="1128"/>
    </row>
    <row r="91" spans="1:7">
      <c r="A91" s="1124"/>
      <c r="B91" s="1125"/>
      <c r="C91" s="1125"/>
      <c r="D91" s="1126"/>
      <c r="E91" s="1127"/>
      <c r="F91" s="1126"/>
      <c r="G91" s="1128"/>
    </row>
    <row r="92" spans="1:7">
      <c r="A92" s="1124"/>
      <c r="B92" s="1125"/>
      <c r="C92" s="1125"/>
      <c r="D92" s="1126"/>
      <c r="E92" s="1127"/>
      <c r="F92" s="1126"/>
      <c r="G92" s="1128"/>
    </row>
    <row r="93" spans="1:7">
      <c r="A93" s="1124"/>
      <c r="B93" s="1125"/>
      <c r="C93" s="1125"/>
      <c r="D93" s="1126"/>
      <c r="E93" s="1127"/>
      <c r="F93" s="1126"/>
      <c r="G93" s="1128"/>
    </row>
    <row r="94" spans="1:7">
      <c r="A94" s="1124"/>
      <c r="B94" s="1125"/>
      <c r="C94" s="1125"/>
      <c r="D94" s="1126"/>
      <c r="E94" s="1127"/>
      <c r="F94" s="1126"/>
      <c r="G94" s="1128"/>
    </row>
    <row r="95" spans="1:7">
      <c r="A95" s="1124"/>
      <c r="B95" s="1125"/>
      <c r="C95" s="1125"/>
      <c r="D95" s="1126"/>
      <c r="E95" s="1127"/>
      <c r="F95" s="1126"/>
      <c r="G95" s="1128"/>
    </row>
    <row r="96" spans="1:7">
      <c r="A96" s="1124"/>
      <c r="B96" s="1125"/>
      <c r="C96" s="1125"/>
      <c r="D96" s="1126"/>
      <c r="E96" s="1127"/>
      <c r="F96" s="1126"/>
      <c r="G96" s="1128"/>
    </row>
    <row r="97" spans="1:7">
      <c r="A97" s="1124"/>
      <c r="B97" s="1125"/>
      <c r="C97" s="1125"/>
      <c r="D97" s="1126"/>
      <c r="E97" s="1127"/>
      <c r="F97" s="1126"/>
      <c r="G97" s="1128"/>
    </row>
    <row r="98" spans="1:7">
      <c r="A98" s="1124"/>
      <c r="B98" s="1125"/>
      <c r="C98" s="1125"/>
      <c r="D98" s="1126"/>
      <c r="E98" s="1127"/>
      <c r="F98" s="1126"/>
      <c r="G98" s="1128"/>
    </row>
    <row r="99" spans="1:7">
      <c r="A99" s="1124"/>
      <c r="B99" s="1125"/>
      <c r="C99" s="1125"/>
      <c r="D99" s="1126"/>
      <c r="E99" s="1127"/>
      <c r="F99" s="1126"/>
      <c r="G99" s="1128"/>
    </row>
    <row r="100" spans="1:7">
      <c r="A100" s="1124"/>
      <c r="B100" s="1125"/>
      <c r="C100" s="1125"/>
      <c r="D100" s="1126"/>
      <c r="E100" s="1127"/>
      <c r="F100" s="1126"/>
      <c r="G100" s="1128"/>
    </row>
    <row r="101" spans="1:7">
      <c r="A101" s="1124"/>
      <c r="B101" s="1125"/>
      <c r="C101" s="1125"/>
      <c r="D101" s="1126"/>
      <c r="E101" s="1127"/>
      <c r="F101" s="1126"/>
      <c r="G101" s="1128"/>
    </row>
    <row r="102" spans="1:7">
      <c r="A102" s="1124"/>
      <c r="B102" s="1125"/>
      <c r="C102" s="1125"/>
      <c r="D102" s="1126"/>
      <c r="E102" s="1127"/>
      <c r="F102" s="1126"/>
      <c r="G102" s="1128"/>
    </row>
    <row r="103" spans="1:7">
      <c r="A103" s="1124"/>
      <c r="B103" s="1125"/>
      <c r="C103" s="1125"/>
      <c r="D103" s="1126"/>
      <c r="E103" s="1127"/>
      <c r="F103" s="1126"/>
      <c r="G103" s="1128"/>
    </row>
    <row r="104" spans="1:7">
      <c r="A104" s="1124"/>
      <c r="B104" s="1125"/>
      <c r="C104" s="1125"/>
      <c r="D104" s="1126"/>
      <c r="E104" s="1127"/>
      <c r="F104" s="1126"/>
      <c r="G104" s="1128"/>
    </row>
    <row r="105" spans="1:7">
      <c r="A105" s="1124"/>
      <c r="B105" s="1125"/>
      <c r="C105" s="1125"/>
      <c r="D105" s="1126"/>
      <c r="E105" s="1127"/>
      <c r="F105" s="1126"/>
      <c r="G105" s="1128"/>
    </row>
    <row r="106" spans="1:7">
      <c r="A106" s="1124"/>
      <c r="B106" s="1125"/>
      <c r="C106" s="1125"/>
      <c r="D106" s="1126"/>
      <c r="E106" s="1127"/>
      <c r="F106" s="1126"/>
      <c r="G106" s="1128"/>
    </row>
    <row r="107" spans="1:7">
      <c r="A107" s="1124"/>
      <c r="B107" s="1125"/>
      <c r="C107" s="1125"/>
      <c r="D107" s="1126"/>
      <c r="E107" s="1127"/>
      <c r="F107" s="1126"/>
      <c r="G107" s="1128"/>
    </row>
    <row r="108" spans="1:7">
      <c r="A108" s="1124"/>
      <c r="B108" s="1125"/>
      <c r="C108" s="1125"/>
      <c r="D108" s="1126"/>
      <c r="E108" s="1127"/>
      <c r="F108" s="1126"/>
      <c r="G108" s="1128"/>
    </row>
    <row r="109" spans="1:7">
      <c r="A109" s="1124"/>
      <c r="B109" s="1125"/>
      <c r="C109" s="1125"/>
      <c r="D109" s="1126"/>
      <c r="E109" s="1127"/>
      <c r="F109" s="1126"/>
      <c r="G109" s="1128"/>
    </row>
    <row r="110" spans="1:7">
      <c r="A110" s="1124"/>
      <c r="B110" s="1125"/>
      <c r="C110" s="1125"/>
      <c r="D110" s="1126"/>
      <c r="E110" s="1127"/>
      <c r="F110" s="1126"/>
      <c r="G110" s="1128"/>
    </row>
    <row r="111" spans="1:7">
      <c r="A111" s="1124"/>
      <c r="B111" s="1125"/>
      <c r="C111" s="1125"/>
      <c r="D111" s="1126"/>
      <c r="E111" s="1127"/>
      <c r="F111" s="1126"/>
      <c r="G111" s="1128"/>
    </row>
    <row r="112" spans="1:7">
      <c r="A112" s="1124"/>
      <c r="B112" s="1125"/>
      <c r="C112" s="1125"/>
      <c r="D112" s="1126"/>
      <c r="E112" s="1127"/>
      <c r="F112" s="1126"/>
      <c r="G112" s="1128"/>
    </row>
    <row r="113" spans="1:7">
      <c r="A113" s="1124"/>
      <c r="B113" s="1125"/>
      <c r="C113" s="1125"/>
      <c r="D113" s="1126"/>
      <c r="E113" s="1127"/>
      <c r="F113" s="1126"/>
      <c r="G113" s="1128"/>
    </row>
    <row r="114" spans="1:7">
      <c r="A114" s="1124"/>
      <c r="B114" s="1125"/>
      <c r="C114" s="1125"/>
      <c r="D114" s="1126"/>
      <c r="E114" s="1127"/>
      <c r="F114" s="1126"/>
      <c r="G114" s="1128"/>
    </row>
    <row r="115" spans="1:7">
      <c r="A115" s="1124"/>
      <c r="B115" s="1125"/>
      <c r="C115" s="1125"/>
      <c r="D115" s="1126"/>
      <c r="E115" s="1127"/>
      <c r="F115" s="1126"/>
      <c r="G115" s="1128"/>
    </row>
    <row r="116" spans="1:7">
      <c r="A116" s="1124"/>
      <c r="B116" s="1125"/>
      <c r="C116" s="1125"/>
      <c r="D116" s="1126"/>
      <c r="E116" s="1127"/>
      <c r="F116" s="1126"/>
      <c r="G116" s="1128"/>
    </row>
  </sheetData>
  <mergeCells count="53">
    <mergeCell ref="A1:L1"/>
    <mergeCell ref="D2:D4"/>
    <mergeCell ref="E2:E4"/>
    <mergeCell ref="F2:F4"/>
    <mergeCell ref="G2:G4"/>
    <mergeCell ref="H2:H4"/>
    <mergeCell ref="I2:I4"/>
    <mergeCell ref="J3:J4"/>
    <mergeCell ref="K3:K4"/>
    <mergeCell ref="L3:L4"/>
    <mergeCell ref="A17:C17"/>
    <mergeCell ref="J11:J12"/>
    <mergeCell ref="L11:L12"/>
    <mergeCell ref="A13:C13"/>
    <mergeCell ref="A14:C14"/>
    <mergeCell ref="A11:C12"/>
    <mergeCell ref="A15:C15"/>
    <mergeCell ref="D11:D12"/>
    <mergeCell ref="A16:C16"/>
    <mergeCell ref="A5:C5"/>
    <mergeCell ref="A6:C6"/>
    <mergeCell ref="A7:C7"/>
    <mergeCell ref="A8:C8"/>
    <mergeCell ref="A10:L10"/>
    <mergeCell ref="A18:C18"/>
    <mergeCell ref="A19:C19"/>
    <mergeCell ref="F31:F32"/>
    <mergeCell ref="A26:C26"/>
    <mergeCell ref="A27:C27"/>
    <mergeCell ref="A28:C28"/>
    <mergeCell ref="A30:J30"/>
    <mergeCell ref="A22:L22"/>
    <mergeCell ref="A23:C24"/>
    <mergeCell ref="D23:D24"/>
    <mergeCell ref="J23:J24"/>
    <mergeCell ref="L23:L24"/>
    <mergeCell ref="H31:H32"/>
    <mergeCell ref="I31:I32"/>
    <mergeCell ref="J31:L32"/>
    <mergeCell ref="A31:C32"/>
    <mergeCell ref="D31:D32"/>
    <mergeCell ref="E31:E32"/>
    <mergeCell ref="G31:G32"/>
    <mergeCell ref="A25:C25"/>
    <mergeCell ref="A38:G38"/>
    <mergeCell ref="J33:L33"/>
    <mergeCell ref="A35:C35"/>
    <mergeCell ref="J35:L35"/>
    <mergeCell ref="A36:C36"/>
    <mergeCell ref="J36:L36"/>
    <mergeCell ref="A34:C34"/>
    <mergeCell ref="J34:L34"/>
    <mergeCell ref="A33:C33"/>
  </mergeCells>
  <dataValidations count="4">
    <dataValidation allowBlank="1" showInputMessage="1" showErrorMessage="1" prompt="Field Inspection Report" sqref="A8" xr:uid="{6B612A6E-A33D-4928-90DC-E9F6C798009A}"/>
    <dataValidation allowBlank="1" showInputMessage="1" showErrorMessage="1" prompt="Material Inspection Report" sqref="A7" xr:uid="{7883D4A2-9406-4EB2-B416-91A00F09A5AF}"/>
    <dataValidation allowBlank="1" showInputMessage="1" showErrorMessage="1" prompt="Non-Conformance Report" sqref="A5" xr:uid="{71C52B6E-AD72-43B1-9637-8CBE656BC8E6}"/>
    <dataValidation allowBlank="1" sqref="A6" xr:uid="{DD339CBB-EDD4-4D00-9F66-C1AC61F184AD}"/>
  </dataValidations>
  <pageMargins left="0.7" right="0.7" top="0.75" bottom="0.75" header="0.3" footer="0.3"/>
  <pageSetup paperSize="8" scale="75" orientation="portrait" r:id="rId1"/>
  <headerFooter>
    <oddFooter>&amp;L_x000D_&amp;1#&amp;"Aptos"&amp;10&amp;K000000 Data sensitivity - Public</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0409-7B2E-4F20-BFEF-9D4E198C56F7}">
  <sheetPr>
    <tabColor theme="9" tint="0.59999389629810485"/>
  </sheetPr>
  <dimension ref="B1:EA119"/>
  <sheetViews>
    <sheetView zoomScaleNormal="100" workbookViewId="0">
      <selection activeCell="AZ15" sqref="AZ15"/>
    </sheetView>
  </sheetViews>
  <sheetFormatPr defaultColWidth="9.109375" defaultRowHeight="13.8"/>
  <cols>
    <col min="1" max="1" width="0.33203125" style="149" customWidth="1"/>
    <col min="2" max="2" width="3" style="149" customWidth="1"/>
    <col min="3" max="3" width="4.33203125" style="149" customWidth="1"/>
    <col min="4" max="4" width="4.6640625" style="149" customWidth="1"/>
    <col min="5" max="5" width="6.33203125" style="149" customWidth="1"/>
    <col min="6" max="6" width="5.5546875" style="149" customWidth="1"/>
    <col min="7" max="7" width="4.33203125" style="149" customWidth="1"/>
    <col min="8" max="8" width="4.44140625" style="149" customWidth="1"/>
    <col min="9" max="10" width="4.109375" style="149" customWidth="1"/>
    <col min="11" max="11" width="0.33203125" style="149" customWidth="1"/>
    <col min="12" max="12" width="1.5546875" style="149" customWidth="1"/>
    <col min="13" max="13" width="1.44140625" style="149" customWidth="1"/>
    <col min="14" max="14" width="1.6640625" style="149" customWidth="1"/>
    <col min="15" max="15" width="2" style="149" customWidth="1"/>
    <col min="16" max="17" width="1.5546875" style="149" customWidth="1"/>
    <col min="18" max="18" width="2" style="149" customWidth="1"/>
    <col min="19" max="19" width="3.5546875" style="149" customWidth="1"/>
    <col min="20" max="20" width="5.33203125" style="149" customWidth="1"/>
    <col min="21" max="21" width="5.109375" style="149" customWidth="1"/>
    <col min="22" max="22" width="6.33203125" style="149" customWidth="1"/>
    <col min="23" max="23" width="4.33203125" style="149" customWidth="1"/>
    <col min="24" max="24" width="5.109375" style="149" customWidth="1"/>
    <col min="25" max="25" width="4.33203125" style="149" customWidth="1"/>
    <col min="26" max="26" width="3.109375" style="149" customWidth="1"/>
    <col min="27" max="27" width="3.33203125" style="149" customWidth="1"/>
    <col min="28" max="28" width="3.5546875" style="149" hidden="1" customWidth="1"/>
    <col min="29" max="31" width="1.5546875" style="149" customWidth="1"/>
    <col min="32" max="32" width="1.6640625" style="149" customWidth="1"/>
    <col min="33" max="33" width="1.5546875" style="149" customWidth="1"/>
    <col min="34" max="34" width="3.5546875" style="149" customWidth="1"/>
    <col min="35" max="36" width="3.5546875" style="150" customWidth="1"/>
    <col min="37" max="37" width="9.109375" style="149" customWidth="1"/>
    <col min="38" max="39" width="9.109375" style="149" hidden="1" customWidth="1"/>
    <col min="40" max="40" width="0" style="149" hidden="1" customWidth="1"/>
    <col min="41" max="48" width="9.109375" style="149" hidden="1" customWidth="1"/>
    <col min="49" max="49" width="0" style="149" hidden="1" customWidth="1"/>
    <col min="50" max="16384" width="9.109375" style="149"/>
  </cols>
  <sheetData>
    <row r="1" spans="2:131" ht="27.6" customHeight="1">
      <c r="B1" s="1161" t="s">
        <v>401</v>
      </c>
      <c r="C1" s="1162"/>
      <c r="D1" s="1162"/>
      <c r="E1" s="1162"/>
      <c r="F1" s="1162"/>
      <c r="G1" s="1162"/>
      <c r="H1" s="1162"/>
      <c r="I1" s="1162"/>
      <c r="J1" s="1162"/>
      <c r="K1" s="1162"/>
      <c r="L1" s="1162"/>
      <c r="M1" s="1162"/>
      <c r="N1" s="1162"/>
      <c r="O1" s="1162"/>
      <c r="P1" s="1162"/>
      <c r="Q1" s="1162"/>
      <c r="R1" s="1162"/>
      <c r="S1" s="1162"/>
      <c r="T1" s="1162"/>
      <c r="U1" s="1162"/>
      <c r="V1" s="1162"/>
      <c r="W1" s="1162"/>
      <c r="X1" s="1162"/>
      <c r="Y1" s="1162"/>
      <c r="Z1" s="1162"/>
      <c r="AA1" s="1162"/>
      <c r="AB1" s="1162"/>
      <c r="AC1" s="1162"/>
      <c r="AD1" s="1162"/>
      <c r="AE1" s="1162"/>
      <c r="AF1" s="1162"/>
      <c r="AG1" s="1162"/>
      <c r="AH1" s="1163"/>
      <c r="AI1" s="149"/>
      <c r="AJ1" s="149"/>
    </row>
    <row r="2" spans="2:131" ht="16.95" customHeight="1">
      <c r="B2" s="1164" t="s">
        <v>14</v>
      </c>
      <c r="C2" s="1165"/>
      <c r="D2" s="1166"/>
      <c r="E2" s="1149">
        <f>'General Information'!L1</f>
        <v>46308</v>
      </c>
      <c r="F2" s="1150"/>
      <c r="G2" s="1150"/>
      <c r="H2" s="1150"/>
      <c r="I2" s="1150"/>
      <c r="J2" s="1151"/>
      <c r="K2" s="699"/>
      <c r="L2" s="1167" t="s">
        <v>402</v>
      </c>
      <c r="M2" s="1168"/>
      <c r="N2" s="1168"/>
      <c r="O2" s="1168"/>
      <c r="P2" s="1168"/>
      <c r="Q2" s="1168"/>
      <c r="R2" s="1168"/>
      <c r="S2" s="1168"/>
      <c r="T2" s="1169" t="s">
        <v>690</v>
      </c>
      <c r="U2" s="1169"/>
      <c r="V2" s="1169"/>
      <c r="W2" s="1169"/>
      <c r="X2" s="1169"/>
      <c r="Y2" s="1169"/>
      <c r="Z2" s="1169"/>
      <c r="AA2" s="1169"/>
      <c r="AB2" s="1169"/>
      <c r="AC2" s="1169"/>
      <c r="AD2" s="1169"/>
      <c r="AE2" s="1169"/>
      <c r="AF2" s="1169"/>
      <c r="AG2" s="1169"/>
      <c r="AH2" s="1170"/>
      <c r="AI2" s="149"/>
      <c r="AJ2" s="149"/>
    </row>
    <row r="3" spans="2:131" ht="5.0999999999999996" customHeight="1">
      <c r="B3" s="1171"/>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1172"/>
      <c r="AD3" s="1172"/>
      <c r="AE3" s="1172"/>
      <c r="AF3" s="1172"/>
      <c r="AG3" s="1172"/>
      <c r="AH3" s="1173"/>
      <c r="AI3" s="149"/>
      <c r="AJ3" s="149"/>
    </row>
    <row r="4" spans="2:131" ht="21.6" customHeight="1">
      <c r="B4" s="1174" t="s">
        <v>403</v>
      </c>
      <c r="C4" s="1175"/>
      <c r="D4" s="1175"/>
      <c r="E4" s="1149" t="s">
        <v>713</v>
      </c>
      <c r="F4" s="1150"/>
      <c r="G4" s="1150"/>
      <c r="H4" s="1150"/>
      <c r="I4" s="1150"/>
      <c r="J4" s="1151"/>
      <c r="K4" s="698"/>
      <c r="L4" s="1176" t="s">
        <v>404</v>
      </c>
      <c r="M4" s="1166"/>
      <c r="N4" s="1175"/>
      <c r="O4" s="1175"/>
      <c r="P4" s="1177">
        <f>'General Information'!L2</f>
        <v>46.857142857142854</v>
      </c>
      <c r="Q4" s="1178"/>
      <c r="R4" s="1178"/>
      <c r="S4" s="1178"/>
      <c r="T4" s="1178"/>
      <c r="U4" s="1178"/>
      <c r="V4" s="1179"/>
      <c r="W4" s="1180" t="s">
        <v>405</v>
      </c>
      <c r="X4" s="1166"/>
      <c r="Y4" s="1181" t="s">
        <v>699</v>
      </c>
      <c r="Z4" s="1182"/>
      <c r="AA4" s="1182"/>
      <c r="AB4" s="1182"/>
      <c r="AC4" s="1182"/>
      <c r="AD4" s="1182"/>
      <c r="AE4" s="1182"/>
      <c r="AF4" s="1182"/>
      <c r="AG4" s="1182"/>
      <c r="AH4" s="1183"/>
      <c r="AK4" s="694"/>
    </row>
    <row r="5" spans="2:131" ht="5.0999999999999996" customHeight="1">
      <c r="B5" s="1146"/>
      <c r="C5" s="1147"/>
      <c r="D5" s="1147"/>
      <c r="E5" s="1147"/>
      <c r="F5" s="1147"/>
      <c r="G5" s="1147"/>
      <c r="H5" s="1147"/>
      <c r="I5" s="1147"/>
      <c r="J5" s="1147"/>
      <c r="K5" s="1147"/>
      <c r="L5" s="1147"/>
      <c r="M5" s="1147"/>
      <c r="N5" s="1147"/>
      <c r="O5" s="1147"/>
      <c r="P5" s="1147"/>
      <c r="Q5" s="1147"/>
      <c r="R5" s="1147"/>
      <c r="S5" s="1147"/>
      <c r="T5" s="1147"/>
      <c r="U5" s="1147"/>
      <c r="V5" s="1147"/>
      <c r="W5" s="1147"/>
      <c r="X5" s="1147"/>
      <c r="Y5" s="1147"/>
      <c r="Z5" s="1147"/>
      <c r="AA5" s="1147"/>
      <c r="AB5" s="1147"/>
      <c r="AC5" s="1147"/>
      <c r="AD5" s="1147"/>
      <c r="AE5" s="1147"/>
      <c r="AF5" s="1147"/>
      <c r="AG5" s="1147"/>
      <c r="AH5" s="1148"/>
    </row>
    <row r="6" spans="2:131" ht="22.95" customHeight="1">
      <c r="B6" s="151" t="s">
        <v>406</v>
      </c>
      <c r="C6" s="700"/>
      <c r="D6" s="700"/>
      <c r="E6" s="1149" t="s">
        <v>696</v>
      </c>
      <c r="F6" s="1150"/>
      <c r="G6" s="1150"/>
      <c r="H6" s="1150"/>
      <c r="I6" s="1150"/>
      <c r="J6" s="1151"/>
      <c r="K6" s="701"/>
      <c r="L6" s="1152" t="s">
        <v>407</v>
      </c>
      <c r="M6" s="1152"/>
      <c r="N6" s="1152"/>
      <c r="O6" s="1152"/>
      <c r="P6" s="1152"/>
      <c r="Q6" s="1153"/>
      <c r="R6" s="1149" t="s">
        <v>698</v>
      </c>
      <c r="S6" s="1150"/>
      <c r="T6" s="1150"/>
      <c r="U6" s="1150"/>
      <c r="V6" s="1150"/>
      <c r="W6" s="1151"/>
      <c r="X6" s="1154" t="s">
        <v>408</v>
      </c>
      <c r="Y6" s="1155"/>
      <c r="Z6" s="1156"/>
      <c r="AA6" s="1157">
        <f>IF(W29&gt;0,3,IF(L29&gt;6,2,IF(D29&gt;0,2,1)*1)*1)</f>
        <v>2</v>
      </c>
      <c r="AB6" s="1157"/>
      <c r="AC6" s="1157"/>
      <c r="AD6" s="1157"/>
      <c r="AE6" s="1158">
        <f>(((COUNTIF(L13:Q25,"1")+COUNTIF(AC13:AH25,"1"))*AR13)+(COUNTIF(L13:Q25,"2")+COUNTIF(AC13:AH25,"2"))*AR14+(COUNTIF(L13:Q25,"3")+COUNTIF(AC13:AH25,"3"))*AR15)/((COUNT(L13:Q25)+COUNT(AC13:AH25))*100)</f>
        <v>0.85869565217391308</v>
      </c>
      <c r="AF6" s="1159"/>
      <c r="AG6" s="1159"/>
      <c r="AH6" s="1160"/>
      <c r="AY6" s="695"/>
    </row>
    <row r="7" spans="2:131" ht="5.0999999999999996" customHeight="1" thickBot="1">
      <c r="B7" s="1184"/>
      <c r="C7" s="1185"/>
      <c r="D7" s="1185"/>
      <c r="E7" s="1185"/>
      <c r="F7" s="1185"/>
      <c r="G7" s="1185"/>
      <c r="H7" s="1185"/>
      <c r="I7" s="1185"/>
      <c r="J7" s="1185"/>
      <c r="K7" s="1185"/>
      <c r="L7" s="1185"/>
      <c r="M7" s="1185"/>
      <c r="N7" s="1185"/>
      <c r="O7" s="1185"/>
      <c r="P7" s="1185"/>
      <c r="Q7" s="1185"/>
      <c r="R7" s="1185"/>
      <c r="S7" s="1185"/>
      <c r="T7" s="1185"/>
      <c r="U7" s="1185"/>
      <c r="V7" s="1185"/>
      <c r="W7" s="1185"/>
      <c r="X7" s="1185"/>
      <c r="Y7" s="1185"/>
      <c r="Z7" s="1185"/>
      <c r="AA7" s="1185"/>
      <c r="AB7" s="1185"/>
      <c r="AC7" s="1185"/>
      <c r="AD7" s="1185"/>
      <c r="AE7" s="1185"/>
      <c r="AF7" s="1185"/>
      <c r="AG7" s="1185"/>
      <c r="AH7" s="1186"/>
      <c r="AI7" s="149"/>
      <c r="AJ7" s="149"/>
    </row>
    <row r="8" spans="2:131" ht="23.4" customHeight="1">
      <c r="B8" s="1187" t="s">
        <v>409</v>
      </c>
      <c r="C8" s="1188"/>
      <c r="D8" s="1188"/>
      <c r="E8" s="1188"/>
      <c r="F8" s="1188"/>
      <c r="G8" s="1188"/>
      <c r="H8" s="1188"/>
      <c r="I8" s="1188"/>
      <c r="J8" s="1188"/>
      <c r="K8" s="1188"/>
      <c r="L8" s="1188"/>
      <c r="M8" s="1188"/>
      <c r="N8" s="1188"/>
      <c r="O8" s="1188"/>
      <c r="P8" s="1188"/>
      <c r="Q8" s="1188"/>
      <c r="R8" s="1188"/>
      <c r="S8" s="1188"/>
      <c r="T8" s="1188"/>
      <c r="U8" s="1188"/>
      <c r="V8" s="1188"/>
      <c r="W8" s="1188"/>
      <c r="X8" s="1188"/>
      <c r="Y8" s="1188"/>
      <c r="Z8" s="1188"/>
      <c r="AA8" s="1188"/>
      <c r="AB8" s="1188"/>
      <c r="AC8" s="1188"/>
      <c r="AD8" s="1188"/>
      <c r="AE8" s="1188"/>
      <c r="AF8" s="1188"/>
      <c r="AG8" s="1188"/>
      <c r="AH8" s="1189"/>
      <c r="AI8" s="149"/>
      <c r="AJ8" s="149"/>
    </row>
    <row r="9" spans="2:131" ht="31.2" customHeight="1">
      <c r="B9" s="1200">
        <v>1</v>
      </c>
      <c r="C9" s="1201"/>
      <c r="D9" s="1202" t="s">
        <v>410</v>
      </c>
      <c r="E9" s="1203"/>
      <c r="F9" s="1203"/>
      <c r="G9" s="1203"/>
      <c r="H9" s="549">
        <v>2</v>
      </c>
      <c r="I9" s="1202" t="s">
        <v>411</v>
      </c>
      <c r="J9" s="1203"/>
      <c r="K9" s="1203"/>
      <c r="L9" s="1203"/>
      <c r="M9" s="1203"/>
      <c r="N9" s="1203"/>
      <c r="O9" s="1203"/>
      <c r="P9" s="1203"/>
      <c r="Q9" s="1203"/>
      <c r="R9" s="1203"/>
      <c r="S9" s="1204"/>
      <c r="T9" s="702">
        <v>3</v>
      </c>
      <c r="U9" s="1202" t="s">
        <v>412</v>
      </c>
      <c r="V9" s="1203"/>
      <c r="W9" s="1204"/>
      <c r="X9" s="550" t="s">
        <v>413</v>
      </c>
      <c r="Y9" s="1202" t="s">
        <v>414</v>
      </c>
      <c r="Z9" s="1203"/>
      <c r="AA9" s="1203"/>
      <c r="AB9" s="1203"/>
      <c r="AC9" s="1203"/>
      <c r="AD9" s="1203"/>
      <c r="AE9" s="1203"/>
      <c r="AF9" s="1203"/>
      <c r="AG9" s="1203"/>
      <c r="AH9" s="1205"/>
    </row>
    <row r="10" spans="2:131" ht="4.95" hidden="1" customHeight="1">
      <c r="B10" s="1171"/>
      <c r="C10" s="1172"/>
      <c r="D10" s="1172"/>
      <c r="E10" s="1172"/>
      <c r="F10" s="1172"/>
      <c r="G10" s="1172"/>
      <c r="H10" s="1172"/>
      <c r="I10" s="1172"/>
      <c r="J10" s="1172"/>
      <c r="K10" s="1172"/>
      <c r="L10" s="1172"/>
      <c r="M10" s="1172"/>
      <c r="N10" s="1172"/>
      <c r="O10" s="1172"/>
      <c r="P10" s="1172"/>
      <c r="Q10" s="1172"/>
      <c r="R10" s="1172"/>
      <c r="S10" s="1172"/>
      <c r="T10" s="1172"/>
      <c r="U10" s="1172"/>
      <c r="V10" s="1172"/>
      <c r="W10" s="1172"/>
      <c r="X10" s="1172"/>
      <c r="Y10" s="1172"/>
      <c r="Z10" s="1172"/>
      <c r="AA10" s="1172"/>
      <c r="AB10" s="1172"/>
      <c r="AC10" s="1172"/>
      <c r="AD10" s="1172"/>
      <c r="AE10" s="1172"/>
      <c r="AF10" s="1172"/>
      <c r="AG10" s="1172"/>
      <c r="AH10" s="1173"/>
      <c r="AI10" s="149"/>
      <c r="AJ10" s="149"/>
    </row>
    <row r="11" spans="2:131" ht="16.2" customHeight="1">
      <c r="B11" s="1190" t="s">
        <v>415</v>
      </c>
      <c r="C11" s="1191" t="s">
        <v>416</v>
      </c>
      <c r="D11" s="1191"/>
      <c r="E11" s="1191"/>
      <c r="F11" s="1191"/>
      <c r="G11" s="1191"/>
      <c r="H11" s="1191"/>
      <c r="I11" s="1191"/>
      <c r="J11" s="1191"/>
      <c r="K11" s="1192" t="s">
        <v>417</v>
      </c>
      <c r="L11" s="1193" t="s">
        <v>418</v>
      </c>
      <c r="M11" s="1194"/>
      <c r="N11" s="1194"/>
      <c r="O11" s="1194"/>
      <c r="P11" s="1194"/>
      <c r="Q11" s="1195"/>
      <c r="R11" s="152"/>
      <c r="S11" s="1199" t="s">
        <v>415</v>
      </c>
      <c r="T11" s="1191" t="s">
        <v>416</v>
      </c>
      <c r="U11" s="1191"/>
      <c r="V11" s="1191"/>
      <c r="W11" s="1191"/>
      <c r="X11" s="1191"/>
      <c r="Y11" s="1191"/>
      <c r="Z11" s="1191"/>
      <c r="AA11" s="1191"/>
      <c r="AB11" s="1192" t="s">
        <v>417</v>
      </c>
      <c r="AC11" s="1193" t="s">
        <v>418</v>
      </c>
      <c r="AD11" s="1194"/>
      <c r="AE11" s="1194"/>
      <c r="AF11" s="1194"/>
      <c r="AG11" s="1194"/>
      <c r="AH11" s="1195"/>
      <c r="AI11" s="149"/>
      <c r="AJ11" s="149"/>
      <c r="AL11" s="153"/>
      <c r="AM11" s="154"/>
    </row>
    <row r="12" spans="2:131" ht="23.25" customHeight="1">
      <c r="B12" s="1190"/>
      <c r="C12" s="1191"/>
      <c r="D12" s="1191"/>
      <c r="E12" s="1191"/>
      <c r="F12" s="1191"/>
      <c r="G12" s="1191"/>
      <c r="H12" s="1191"/>
      <c r="I12" s="1191"/>
      <c r="J12" s="1191"/>
      <c r="K12" s="1192"/>
      <c r="L12" s="1196"/>
      <c r="M12" s="1197"/>
      <c r="N12" s="1197"/>
      <c r="O12" s="1197"/>
      <c r="P12" s="1197"/>
      <c r="Q12" s="1198"/>
      <c r="R12" s="152"/>
      <c r="S12" s="1199"/>
      <c r="T12" s="1191"/>
      <c r="U12" s="1191"/>
      <c r="V12" s="1191"/>
      <c r="W12" s="1191"/>
      <c r="X12" s="1191"/>
      <c r="Y12" s="1191"/>
      <c r="Z12" s="1191"/>
      <c r="AA12" s="1191"/>
      <c r="AB12" s="1192"/>
      <c r="AC12" s="1196"/>
      <c r="AD12" s="1197"/>
      <c r="AE12" s="1197"/>
      <c r="AF12" s="1197"/>
      <c r="AG12" s="1197"/>
      <c r="AH12" s="1198"/>
      <c r="AI12" s="149"/>
      <c r="AJ12" s="149"/>
      <c r="AO12" s="154"/>
    </row>
    <row r="13" spans="2:131" ht="58.2" customHeight="1">
      <c r="B13" s="927">
        <v>1</v>
      </c>
      <c r="C13" s="1206" t="s">
        <v>419</v>
      </c>
      <c r="D13" s="1207"/>
      <c r="E13" s="1207"/>
      <c r="F13" s="1207"/>
      <c r="G13" s="1207"/>
      <c r="H13" s="1207"/>
      <c r="I13" s="1207"/>
      <c r="J13" s="1208"/>
      <c r="K13" s="928">
        <v>0.05</v>
      </c>
      <c r="L13" s="1209">
        <v>1</v>
      </c>
      <c r="M13" s="1210"/>
      <c r="N13" s="1210"/>
      <c r="O13" s="1210"/>
      <c r="P13" s="1210"/>
      <c r="Q13" s="1211"/>
      <c r="R13" s="929"/>
      <c r="S13" s="930">
        <v>14</v>
      </c>
      <c r="T13" s="1206" t="s">
        <v>1192</v>
      </c>
      <c r="U13" s="1207"/>
      <c r="V13" s="1207"/>
      <c r="W13" s="1207"/>
      <c r="X13" s="1207"/>
      <c r="Y13" s="1207"/>
      <c r="Z13" s="1207"/>
      <c r="AA13" s="1208"/>
      <c r="AB13" s="931">
        <v>0.05</v>
      </c>
      <c r="AC13" s="1209" t="s">
        <v>413</v>
      </c>
      <c r="AD13" s="1210"/>
      <c r="AE13" s="1210"/>
      <c r="AF13" s="1210"/>
      <c r="AG13" s="1210"/>
      <c r="AH13" s="1211"/>
      <c r="AI13" s="149"/>
      <c r="AJ13" s="149"/>
      <c r="AK13" s="155"/>
      <c r="AL13" s="155"/>
      <c r="AP13" s="1212">
        <v>1</v>
      </c>
      <c r="AQ13" s="1201"/>
      <c r="AR13" s="703">
        <v>100</v>
      </c>
      <c r="AU13" s="156">
        <v>1</v>
      </c>
    </row>
    <row r="14" spans="2:131" s="157" customFormat="1" ht="46.2" customHeight="1">
      <c r="B14" s="927">
        <v>2</v>
      </c>
      <c r="C14" s="1206" t="s">
        <v>420</v>
      </c>
      <c r="D14" s="1207"/>
      <c r="E14" s="1207"/>
      <c r="F14" s="1207"/>
      <c r="G14" s="1207"/>
      <c r="H14" s="1207"/>
      <c r="I14" s="1207"/>
      <c r="J14" s="1208"/>
      <c r="K14" s="928">
        <v>0.03</v>
      </c>
      <c r="L14" s="1209">
        <v>1</v>
      </c>
      <c r="M14" s="1210"/>
      <c r="N14" s="1210"/>
      <c r="O14" s="1210"/>
      <c r="P14" s="1210"/>
      <c r="Q14" s="1211"/>
      <c r="R14" s="929"/>
      <c r="S14" s="930">
        <v>15</v>
      </c>
      <c r="T14" s="1206" t="s">
        <v>421</v>
      </c>
      <c r="U14" s="1207"/>
      <c r="V14" s="1207"/>
      <c r="W14" s="1207"/>
      <c r="X14" s="1207"/>
      <c r="Y14" s="1207"/>
      <c r="Z14" s="1207"/>
      <c r="AA14" s="1208"/>
      <c r="AB14" s="931">
        <v>0.04</v>
      </c>
      <c r="AC14" s="1209" t="s">
        <v>413</v>
      </c>
      <c r="AD14" s="1210"/>
      <c r="AE14" s="1210"/>
      <c r="AF14" s="1210"/>
      <c r="AG14" s="1210"/>
      <c r="AH14" s="1211"/>
      <c r="AI14" s="149"/>
      <c r="AJ14" s="149"/>
      <c r="AK14" s="155"/>
      <c r="AL14" s="155"/>
      <c r="AM14" s="149"/>
      <c r="AN14" s="149"/>
      <c r="AO14" s="149"/>
      <c r="AP14" s="1212">
        <v>2</v>
      </c>
      <c r="AQ14" s="1201"/>
      <c r="AR14" s="703">
        <v>75</v>
      </c>
      <c r="AS14" s="149"/>
      <c r="AT14" s="149"/>
      <c r="AU14" s="156">
        <v>2</v>
      </c>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49"/>
      <c r="CM14" s="149"/>
      <c r="CN14" s="149"/>
      <c r="CO14" s="149"/>
      <c r="CP14" s="149"/>
      <c r="CQ14" s="149"/>
      <c r="CR14" s="149"/>
      <c r="CS14" s="149"/>
      <c r="CT14" s="149"/>
      <c r="CU14" s="149"/>
      <c r="CV14" s="149"/>
      <c r="CW14" s="149"/>
      <c r="CX14" s="149"/>
      <c r="CY14" s="149"/>
      <c r="CZ14" s="149"/>
      <c r="DA14" s="149"/>
      <c r="DB14" s="149"/>
      <c r="DC14" s="149"/>
      <c r="DD14" s="149"/>
      <c r="DE14" s="149"/>
      <c r="DF14" s="149"/>
      <c r="DG14" s="149"/>
      <c r="DH14" s="149"/>
      <c r="DI14" s="149"/>
      <c r="DJ14" s="149"/>
      <c r="DK14" s="149"/>
      <c r="DL14" s="149"/>
      <c r="DM14" s="149"/>
      <c r="DN14" s="149"/>
      <c r="DO14" s="149"/>
      <c r="DP14" s="149"/>
      <c r="DQ14" s="149"/>
      <c r="DR14" s="149"/>
      <c r="DS14" s="149"/>
      <c r="DT14" s="149"/>
      <c r="DU14" s="149"/>
      <c r="DV14" s="149"/>
      <c r="DW14" s="149"/>
      <c r="DX14" s="149"/>
      <c r="DY14" s="149"/>
      <c r="DZ14" s="149"/>
      <c r="EA14" s="149"/>
    </row>
    <row r="15" spans="2:131" s="157" customFormat="1" ht="43.95" customHeight="1">
      <c r="B15" s="927">
        <v>3</v>
      </c>
      <c r="C15" s="1206" t="s">
        <v>422</v>
      </c>
      <c r="D15" s="1207"/>
      <c r="E15" s="1207"/>
      <c r="F15" s="1207"/>
      <c r="G15" s="1207"/>
      <c r="H15" s="1207"/>
      <c r="I15" s="1207"/>
      <c r="J15" s="1208"/>
      <c r="K15" s="928">
        <v>0.02</v>
      </c>
      <c r="L15" s="1209">
        <v>1</v>
      </c>
      <c r="M15" s="1210"/>
      <c r="N15" s="1210"/>
      <c r="O15" s="1210"/>
      <c r="P15" s="1210"/>
      <c r="Q15" s="1211"/>
      <c r="R15" s="929"/>
      <c r="S15" s="930">
        <v>16</v>
      </c>
      <c r="T15" s="1206" t="s">
        <v>423</v>
      </c>
      <c r="U15" s="1207"/>
      <c r="V15" s="1207"/>
      <c r="W15" s="1207"/>
      <c r="X15" s="1207"/>
      <c r="Y15" s="1207"/>
      <c r="Z15" s="1207"/>
      <c r="AA15" s="1208"/>
      <c r="AB15" s="931">
        <v>0.04</v>
      </c>
      <c r="AC15" s="1209" t="s">
        <v>413</v>
      </c>
      <c r="AD15" s="1210"/>
      <c r="AE15" s="1210"/>
      <c r="AF15" s="1210"/>
      <c r="AG15" s="1210"/>
      <c r="AH15" s="1211"/>
      <c r="AI15" s="149"/>
      <c r="AJ15" s="149"/>
      <c r="AK15" s="155"/>
      <c r="AL15" s="155"/>
      <c r="AM15" s="149"/>
      <c r="AN15" s="149"/>
      <c r="AO15" s="149"/>
      <c r="AP15" s="1212">
        <v>3</v>
      </c>
      <c r="AQ15" s="1201"/>
      <c r="AR15" s="703">
        <v>0</v>
      </c>
      <c r="AS15" s="149"/>
      <c r="AT15" s="149"/>
      <c r="AU15" s="156">
        <v>3</v>
      </c>
      <c r="AV15" s="149"/>
      <c r="AW15" s="149"/>
      <c r="AX15" s="149"/>
      <c r="AY15" s="149"/>
      <c r="AZ15" s="149"/>
      <c r="BA15" s="149"/>
      <c r="BB15" s="149"/>
      <c r="BC15" s="149"/>
      <c r="BD15" s="149"/>
      <c r="BE15" s="149"/>
      <c r="BF15" s="149"/>
      <c r="BG15" s="149"/>
      <c r="BH15" s="149"/>
      <c r="BI15" s="149"/>
      <c r="BJ15" s="149"/>
      <c r="BK15" s="149"/>
      <c r="BL15" s="149"/>
      <c r="BM15" s="149"/>
      <c r="BN15" s="149"/>
      <c r="BO15" s="149"/>
      <c r="BP15" s="149"/>
      <c r="BQ15" s="149"/>
      <c r="BR15" s="149"/>
      <c r="BS15" s="149"/>
      <c r="BT15" s="149"/>
      <c r="BU15" s="149"/>
      <c r="BV15" s="149"/>
      <c r="BW15" s="149"/>
      <c r="BX15" s="149"/>
      <c r="BY15" s="149"/>
      <c r="BZ15" s="149"/>
      <c r="CA15" s="149"/>
      <c r="CB15" s="149"/>
      <c r="CC15" s="149"/>
      <c r="CD15" s="149"/>
      <c r="CE15" s="149"/>
      <c r="CF15" s="149"/>
      <c r="CG15" s="149"/>
      <c r="CH15" s="149"/>
      <c r="CI15" s="149"/>
      <c r="CJ15" s="149"/>
      <c r="CK15" s="149"/>
      <c r="CL15" s="149"/>
      <c r="CM15" s="149"/>
      <c r="CN15" s="149"/>
      <c r="CO15" s="149"/>
      <c r="CP15" s="149"/>
      <c r="CQ15" s="149"/>
      <c r="CR15" s="149"/>
      <c r="CS15" s="149"/>
      <c r="CT15" s="149"/>
      <c r="CU15" s="149"/>
      <c r="CV15" s="149"/>
      <c r="CW15" s="149"/>
      <c r="CX15" s="149"/>
      <c r="CY15" s="149"/>
      <c r="CZ15" s="149"/>
      <c r="DA15" s="149"/>
      <c r="DB15" s="149"/>
      <c r="DC15" s="149"/>
      <c r="DD15" s="149"/>
      <c r="DE15" s="149"/>
      <c r="DF15" s="149"/>
      <c r="DG15" s="149"/>
      <c r="DH15" s="149"/>
      <c r="DI15" s="149"/>
      <c r="DJ15" s="149"/>
      <c r="DK15" s="149"/>
      <c r="DL15" s="149"/>
      <c r="DM15" s="149"/>
      <c r="DN15" s="149"/>
      <c r="DO15" s="149"/>
      <c r="DP15" s="149"/>
      <c r="DQ15" s="149"/>
      <c r="DR15" s="149"/>
      <c r="DS15" s="149"/>
      <c r="DT15" s="149"/>
      <c r="DU15" s="149"/>
      <c r="DV15" s="149"/>
      <c r="DW15" s="149"/>
      <c r="DX15" s="149"/>
      <c r="DY15" s="149"/>
      <c r="DZ15" s="149"/>
      <c r="EA15" s="149"/>
    </row>
    <row r="16" spans="2:131" s="157" customFormat="1" ht="54" customHeight="1">
      <c r="B16" s="927">
        <v>4</v>
      </c>
      <c r="C16" s="1206" t="s">
        <v>424</v>
      </c>
      <c r="D16" s="1207"/>
      <c r="E16" s="1207"/>
      <c r="F16" s="1207"/>
      <c r="G16" s="1207"/>
      <c r="H16" s="1207"/>
      <c r="I16" s="1207"/>
      <c r="J16" s="1208"/>
      <c r="K16" s="928">
        <v>0.05</v>
      </c>
      <c r="L16" s="1209">
        <v>2</v>
      </c>
      <c r="M16" s="1210"/>
      <c r="N16" s="1210"/>
      <c r="O16" s="1210"/>
      <c r="P16" s="1210"/>
      <c r="Q16" s="1211"/>
      <c r="R16" s="929"/>
      <c r="S16" s="930">
        <v>17</v>
      </c>
      <c r="T16" s="1206" t="s">
        <v>425</v>
      </c>
      <c r="U16" s="1207"/>
      <c r="V16" s="1207"/>
      <c r="W16" s="1207"/>
      <c r="X16" s="1207"/>
      <c r="Y16" s="1207"/>
      <c r="Z16" s="1207"/>
      <c r="AA16" s="1208"/>
      <c r="AB16" s="931">
        <v>0.03</v>
      </c>
      <c r="AC16" s="1209">
        <v>2</v>
      </c>
      <c r="AD16" s="1210"/>
      <c r="AE16" s="1210"/>
      <c r="AF16" s="1210"/>
      <c r="AG16" s="1210"/>
      <c r="AH16" s="1211"/>
      <c r="AI16" s="149"/>
      <c r="AJ16" s="149"/>
      <c r="AK16" s="155"/>
      <c r="AL16" s="155"/>
      <c r="AM16" s="149"/>
      <c r="AN16" s="149"/>
      <c r="AO16" s="149"/>
      <c r="AP16" s="1213"/>
      <c r="AQ16" s="1213"/>
      <c r="AR16" s="158"/>
      <c r="AS16" s="158"/>
      <c r="AT16" s="149"/>
      <c r="AU16" s="156" t="s">
        <v>413</v>
      </c>
      <c r="AV16" s="149"/>
      <c r="AW16" s="149"/>
      <c r="AX16" s="149"/>
      <c r="AY16" s="149"/>
      <c r="AZ16" s="149"/>
      <c r="BA16" s="149"/>
      <c r="BB16" s="149"/>
      <c r="BC16" s="149"/>
      <c r="BD16" s="149"/>
      <c r="BE16" s="149"/>
      <c r="BF16" s="149"/>
      <c r="BG16" s="149"/>
      <c r="BH16" s="149"/>
      <c r="BI16" s="149"/>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49"/>
      <c r="CT16" s="149"/>
      <c r="CU16" s="149"/>
      <c r="CV16" s="149"/>
      <c r="CW16" s="149"/>
      <c r="CX16" s="149"/>
      <c r="CY16" s="149"/>
      <c r="CZ16" s="149"/>
      <c r="DA16" s="149"/>
      <c r="DB16" s="149"/>
      <c r="DC16" s="149"/>
      <c r="DD16" s="149"/>
      <c r="DE16" s="149"/>
      <c r="DF16" s="149"/>
      <c r="DG16" s="149"/>
      <c r="DH16" s="149"/>
      <c r="DI16" s="149"/>
      <c r="DJ16" s="149"/>
      <c r="DK16" s="149"/>
      <c r="DL16" s="149"/>
      <c r="DM16" s="149"/>
      <c r="DN16" s="149"/>
      <c r="DO16" s="149"/>
      <c r="DP16" s="149"/>
      <c r="DQ16" s="149"/>
      <c r="DR16" s="149"/>
      <c r="DS16" s="149"/>
      <c r="DT16" s="149"/>
      <c r="DU16" s="149"/>
      <c r="DV16" s="149"/>
      <c r="DW16" s="149"/>
      <c r="DX16" s="149"/>
      <c r="DY16" s="149"/>
      <c r="DZ16" s="149"/>
      <c r="EA16" s="149"/>
    </row>
    <row r="17" spans="2:131" s="157" customFormat="1" ht="38.4" customHeight="1">
      <c r="B17" s="927">
        <v>5</v>
      </c>
      <c r="C17" s="1214" t="s">
        <v>426</v>
      </c>
      <c r="D17" s="1207"/>
      <c r="E17" s="1207"/>
      <c r="F17" s="1207"/>
      <c r="G17" s="1207"/>
      <c r="H17" s="1207"/>
      <c r="I17" s="1207"/>
      <c r="J17" s="1208"/>
      <c r="K17" s="928">
        <v>0.03</v>
      </c>
      <c r="L17" s="1209">
        <v>2</v>
      </c>
      <c r="M17" s="1210"/>
      <c r="N17" s="1210"/>
      <c r="O17" s="1210"/>
      <c r="P17" s="1210"/>
      <c r="Q17" s="1211"/>
      <c r="R17" s="929"/>
      <c r="S17" s="930">
        <v>18</v>
      </c>
      <c r="T17" s="1206" t="s">
        <v>427</v>
      </c>
      <c r="U17" s="1207"/>
      <c r="V17" s="1207"/>
      <c r="W17" s="1207"/>
      <c r="X17" s="1207"/>
      <c r="Y17" s="1207"/>
      <c r="Z17" s="1207"/>
      <c r="AA17" s="1208"/>
      <c r="AB17" s="931">
        <v>0.05</v>
      </c>
      <c r="AC17" s="1209">
        <v>2</v>
      </c>
      <c r="AD17" s="1210"/>
      <c r="AE17" s="1210"/>
      <c r="AF17" s="1210"/>
      <c r="AG17" s="1210"/>
      <c r="AH17" s="1211"/>
      <c r="AI17" s="149"/>
      <c r="AJ17" s="149"/>
      <c r="AK17" s="155"/>
      <c r="AL17" s="155"/>
      <c r="AM17" s="149"/>
      <c r="AN17" s="159"/>
      <c r="AO17" s="159"/>
      <c r="AP17" s="159"/>
      <c r="AQ17" s="159"/>
      <c r="AR17" s="159"/>
      <c r="AS17" s="159"/>
      <c r="AT17" s="159"/>
      <c r="AU17" s="159"/>
      <c r="AV17" s="149"/>
      <c r="AW17" s="149"/>
      <c r="AX17" s="149"/>
      <c r="AY17" s="149"/>
      <c r="AZ17" s="149"/>
      <c r="BA17" s="149"/>
      <c r="BB17" s="149"/>
      <c r="BC17" s="149"/>
      <c r="BD17" s="149"/>
      <c r="BE17" s="149"/>
      <c r="BF17" s="149"/>
      <c r="BG17" s="149"/>
      <c r="BH17" s="149"/>
      <c r="BI17" s="149"/>
      <c r="BJ17" s="149"/>
      <c r="BK17" s="149"/>
      <c r="BL17" s="149"/>
      <c r="BM17" s="149"/>
      <c r="BN17" s="149"/>
      <c r="BO17" s="149"/>
      <c r="BP17" s="149"/>
      <c r="BQ17" s="149"/>
      <c r="BR17" s="149"/>
      <c r="BS17" s="149"/>
      <c r="BT17" s="149"/>
      <c r="BU17" s="149"/>
      <c r="BV17" s="149"/>
      <c r="BW17" s="149"/>
      <c r="BX17" s="149"/>
      <c r="BY17" s="149"/>
      <c r="BZ17" s="149"/>
      <c r="CA17" s="149"/>
      <c r="CB17" s="149"/>
      <c r="CC17" s="149"/>
      <c r="CD17" s="149"/>
      <c r="CE17" s="149"/>
      <c r="CF17" s="149"/>
      <c r="CG17" s="149"/>
      <c r="CH17" s="149"/>
      <c r="CI17" s="149"/>
      <c r="CJ17" s="149"/>
      <c r="CK17" s="149"/>
      <c r="CL17" s="149"/>
      <c r="CM17" s="149"/>
      <c r="CN17" s="149"/>
      <c r="CO17" s="149"/>
      <c r="CP17" s="149"/>
      <c r="CQ17" s="149"/>
      <c r="CR17" s="149"/>
      <c r="CS17" s="149"/>
      <c r="CT17" s="149"/>
      <c r="CU17" s="149"/>
      <c r="CV17" s="149"/>
      <c r="CW17" s="149"/>
      <c r="CX17" s="149"/>
      <c r="CY17" s="149"/>
      <c r="CZ17" s="149"/>
      <c r="DA17" s="149"/>
      <c r="DB17" s="149"/>
      <c r="DC17" s="149"/>
      <c r="DD17" s="149"/>
      <c r="DE17" s="149"/>
      <c r="DF17" s="149"/>
      <c r="DG17" s="149"/>
      <c r="DH17" s="149"/>
      <c r="DI17" s="149"/>
      <c r="DJ17" s="149"/>
      <c r="DK17" s="149"/>
      <c r="DL17" s="149"/>
      <c r="DM17" s="149"/>
      <c r="DN17" s="149"/>
      <c r="DO17" s="149"/>
      <c r="DP17" s="149"/>
      <c r="DQ17" s="149"/>
      <c r="DR17" s="149"/>
      <c r="DS17" s="149"/>
      <c r="DT17" s="149"/>
      <c r="DU17" s="149"/>
      <c r="DV17" s="149"/>
      <c r="DW17" s="149"/>
      <c r="DX17" s="149"/>
      <c r="DY17" s="149"/>
      <c r="DZ17" s="149"/>
      <c r="EA17" s="149"/>
    </row>
    <row r="18" spans="2:131" s="157" customFormat="1" ht="49.95" customHeight="1">
      <c r="B18" s="927">
        <v>6</v>
      </c>
      <c r="C18" s="1214" t="s">
        <v>428</v>
      </c>
      <c r="D18" s="1207"/>
      <c r="E18" s="1207"/>
      <c r="F18" s="1207"/>
      <c r="G18" s="1207"/>
      <c r="H18" s="1207"/>
      <c r="I18" s="1207"/>
      <c r="J18" s="1208"/>
      <c r="K18" s="928"/>
      <c r="L18" s="1209">
        <v>2</v>
      </c>
      <c r="M18" s="1210"/>
      <c r="N18" s="1210"/>
      <c r="O18" s="1210"/>
      <c r="P18" s="1210"/>
      <c r="Q18" s="1211"/>
      <c r="R18" s="929"/>
      <c r="S18" s="930">
        <v>19</v>
      </c>
      <c r="T18" s="1206" t="s">
        <v>429</v>
      </c>
      <c r="U18" s="1207"/>
      <c r="V18" s="1207"/>
      <c r="W18" s="1207"/>
      <c r="X18" s="1207"/>
      <c r="Y18" s="1207"/>
      <c r="Z18" s="1207"/>
      <c r="AA18" s="1208"/>
      <c r="AB18" s="931"/>
      <c r="AC18" s="1209">
        <v>2</v>
      </c>
      <c r="AD18" s="1210"/>
      <c r="AE18" s="1210"/>
      <c r="AF18" s="1210"/>
      <c r="AG18" s="1210"/>
      <c r="AH18" s="1211"/>
      <c r="AI18" s="149"/>
      <c r="AJ18" s="149"/>
      <c r="AK18" s="155"/>
      <c r="AL18" s="155" t="s">
        <v>430</v>
      </c>
      <c r="AM18" s="149" t="s">
        <v>431</v>
      </c>
      <c r="AN18" s="160"/>
      <c r="AO18" s="160"/>
      <c r="AP18" s="160"/>
      <c r="AQ18" s="160"/>
      <c r="AR18" s="160"/>
      <c r="AS18" s="160"/>
      <c r="AT18" s="160"/>
      <c r="AU18" s="160"/>
      <c r="AV18" s="149"/>
      <c r="AW18" s="149"/>
      <c r="AX18" s="149"/>
      <c r="AY18" s="149"/>
      <c r="AZ18" s="149"/>
      <c r="BA18" s="149"/>
      <c r="BB18" s="149"/>
      <c r="BC18" s="149"/>
      <c r="BD18" s="149"/>
      <c r="BE18" s="149"/>
      <c r="BF18" s="149"/>
      <c r="BG18" s="149"/>
      <c r="BH18" s="149"/>
      <c r="BI18" s="149"/>
      <c r="BJ18" s="149"/>
      <c r="BK18" s="149"/>
      <c r="BL18" s="149"/>
      <c r="BM18" s="149"/>
      <c r="BN18" s="149"/>
      <c r="BO18" s="149"/>
      <c r="BP18" s="149"/>
      <c r="BQ18" s="149"/>
      <c r="BR18" s="149"/>
      <c r="BS18" s="149"/>
      <c r="BT18" s="149"/>
      <c r="BU18" s="149"/>
      <c r="BV18" s="149"/>
      <c r="BW18" s="149"/>
      <c r="BX18" s="149"/>
      <c r="BY18" s="149"/>
      <c r="BZ18" s="149"/>
      <c r="CA18" s="149"/>
      <c r="CB18" s="149"/>
      <c r="CC18" s="149"/>
      <c r="CD18" s="149"/>
      <c r="CE18" s="149"/>
      <c r="CF18" s="149"/>
      <c r="CG18" s="149"/>
      <c r="CH18" s="149"/>
      <c r="CI18" s="149"/>
      <c r="CJ18" s="149"/>
      <c r="CK18" s="149"/>
      <c r="CL18" s="149"/>
      <c r="CM18" s="149"/>
      <c r="CN18" s="149"/>
      <c r="CO18" s="149"/>
      <c r="CP18" s="149"/>
      <c r="CQ18" s="149"/>
      <c r="CR18" s="149"/>
      <c r="CS18" s="149"/>
      <c r="CT18" s="149"/>
      <c r="CU18" s="149"/>
      <c r="CV18" s="149"/>
      <c r="CW18" s="149"/>
      <c r="CX18" s="149"/>
      <c r="CY18" s="149"/>
      <c r="CZ18" s="149"/>
      <c r="DA18" s="149"/>
      <c r="DB18" s="149"/>
      <c r="DC18" s="149"/>
      <c r="DD18" s="149"/>
      <c r="DE18" s="149"/>
      <c r="DF18" s="149"/>
      <c r="DG18" s="149"/>
      <c r="DH18" s="149"/>
      <c r="DI18" s="149"/>
      <c r="DJ18" s="149"/>
      <c r="DK18" s="149"/>
      <c r="DL18" s="149"/>
      <c r="DM18" s="149"/>
      <c r="DN18" s="149"/>
      <c r="DO18" s="149"/>
      <c r="DP18" s="149"/>
      <c r="DQ18" s="149"/>
      <c r="DR18" s="149"/>
      <c r="DS18" s="149"/>
      <c r="DT18" s="149"/>
      <c r="DU18" s="149"/>
      <c r="DV18" s="149"/>
      <c r="DW18" s="149"/>
      <c r="DX18" s="149"/>
      <c r="DY18" s="149"/>
      <c r="DZ18" s="149"/>
      <c r="EA18" s="149"/>
    </row>
    <row r="19" spans="2:131" s="157" customFormat="1" ht="45" customHeight="1">
      <c r="B19" s="927">
        <v>7</v>
      </c>
      <c r="C19" s="1214" t="s">
        <v>432</v>
      </c>
      <c r="D19" s="1207"/>
      <c r="E19" s="1207"/>
      <c r="F19" s="1207"/>
      <c r="G19" s="1207"/>
      <c r="H19" s="1207"/>
      <c r="I19" s="1207"/>
      <c r="J19" s="1208"/>
      <c r="K19" s="928"/>
      <c r="L19" s="1209">
        <v>2</v>
      </c>
      <c r="M19" s="1210"/>
      <c r="N19" s="1210"/>
      <c r="O19" s="1210"/>
      <c r="P19" s="1210"/>
      <c r="Q19" s="1211"/>
      <c r="R19" s="929"/>
      <c r="S19" s="930">
        <v>20</v>
      </c>
      <c r="T19" s="1206" t="s">
        <v>433</v>
      </c>
      <c r="U19" s="1207"/>
      <c r="V19" s="1207"/>
      <c r="W19" s="1207"/>
      <c r="X19" s="1207"/>
      <c r="Y19" s="1207"/>
      <c r="Z19" s="1207"/>
      <c r="AA19" s="1208"/>
      <c r="AB19" s="931"/>
      <c r="AC19" s="1209">
        <v>1</v>
      </c>
      <c r="AD19" s="1210"/>
      <c r="AE19" s="1210"/>
      <c r="AF19" s="1210"/>
      <c r="AG19" s="1210"/>
      <c r="AH19" s="1211"/>
      <c r="AI19" s="149"/>
      <c r="AJ19" s="149"/>
      <c r="AK19" s="155"/>
      <c r="AL19" s="155" t="s">
        <v>434</v>
      </c>
      <c r="AM19" s="149" t="s">
        <v>435</v>
      </c>
      <c r="AN19" s="160"/>
      <c r="AO19" s="160"/>
      <c r="AP19" s="160"/>
      <c r="AQ19" s="160"/>
      <c r="AR19" s="160"/>
      <c r="AS19" s="160"/>
      <c r="AT19" s="160"/>
      <c r="AU19" s="160"/>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row>
    <row r="20" spans="2:131" s="157" customFormat="1" ht="44.4" customHeight="1">
      <c r="B20" s="927">
        <v>8</v>
      </c>
      <c r="C20" s="1206" t="s">
        <v>436</v>
      </c>
      <c r="D20" s="1207"/>
      <c r="E20" s="1207"/>
      <c r="F20" s="1207"/>
      <c r="G20" s="1207"/>
      <c r="H20" s="1207"/>
      <c r="I20" s="1207"/>
      <c r="J20" s="1208"/>
      <c r="K20" s="928">
        <v>0.03</v>
      </c>
      <c r="L20" s="1209">
        <v>1</v>
      </c>
      <c r="M20" s="1210"/>
      <c r="N20" s="1210"/>
      <c r="O20" s="1210"/>
      <c r="P20" s="1210"/>
      <c r="Q20" s="1211"/>
      <c r="R20" s="929"/>
      <c r="S20" s="930">
        <v>21</v>
      </c>
      <c r="T20" s="1206" t="s">
        <v>437</v>
      </c>
      <c r="U20" s="1207"/>
      <c r="V20" s="1207"/>
      <c r="W20" s="1207"/>
      <c r="X20" s="1207"/>
      <c r="Y20" s="1207"/>
      <c r="Z20" s="1207"/>
      <c r="AA20" s="1208"/>
      <c r="AB20" s="931">
        <v>0.05</v>
      </c>
      <c r="AC20" s="1209">
        <v>2</v>
      </c>
      <c r="AD20" s="1210"/>
      <c r="AE20" s="1210"/>
      <c r="AF20" s="1210"/>
      <c r="AG20" s="1210"/>
      <c r="AH20" s="1211"/>
      <c r="AI20" s="149"/>
      <c r="AJ20" s="149"/>
      <c r="AK20" s="155"/>
      <c r="AL20" s="155" t="s">
        <v>438</v>
      </c>
      <c r="AM20" s="149" t="s">
        <v>439</v>
      </c>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c r="BM20" s="149"/>
      <c r="BN20" s="149"/>
      <c r="BO20" s="149"/>
      <c r="BP20" s="149"/>
      <c r="BQ20" s="149"/>
      <c r="BR20" s="149"/>
      <c r="BS20" s="149"/>
      <c r="BT20" s="149"/>
      <c r="BU20" s="149"/>
      <c r="BV20" s="149"/>
      <c r="BW20" s="149"/>
      <c r="BX20" s="149"/>
      <c r="BY20" s="149"/>
      <c r="BZ20" s="149"/>
      <c r="CA20" s="149"/>
      <c r="CB20" s="149"/>
      <c r="CC20" s="149"/>
      <c r="CD20" s="149"/>
      <c r="CE20" s="149"/>
      <c r="CF20" s="149"/>
      <c r="CG20" s="149"/>
      <c r="CH20" s="149"/>
      <c r="CI20" s="149"/>
      <c r="CJ20" s="149"/>
      <c r="CK20" s="149"/>
      <c r="CL20" s="149"/>
      <c r="CM20" s="149"/>
      <c r="CN20" s="149"/>
      <c r="CO20" s="149"/>
      <c r="CP20" s="149"/>
      <c r="CQ20" s="149"/>
      <c r="CR20" s="149"/>
      <c r="CS20" s="149"/>
      <c r="CT20" s="149"/>
      <c r="CU20" s="149"/>
      <c r="CV20" s="149"/>
      <c r="CW20" s="149"/>
      <c r="CX20" s="149"/>
      <c r="CY20" s="149"/>
      <c r="CZ20" s="149"/>
      <c r="DA20" s="149"/>
      <c r="DB20" s="149"/>
      <c r="DC20" s="149"/>
      <c r="DD20" s="149"/>
      <c r="DE20" s="149"/>
      <c r="DF20" s="149"/>
      <c r="DG20" s="149"/>
      <c r="DH20" s="149"/>
      <c r="DI20" s="149"/>
      <c r="DJ20" s="149"/>
      <c r="DK20" s="149"/>
      <c r="DL20" s="149"/>
      <c r="DM20" s="149"/>
      <c r="DN20" s="149"/>
      <c r="DO20" s="149"/>
      <c r="DP20" s="149"/>
      <c r="DQ20" s="149"/>
      <c r="DR20" s="149"/>
      <c r="DS20" s="149"/>
      <c r="DT20" s="149"/>
      <c r="DU20" s="149"/>
      <c r="DV20" s="149"/>
      <c r="DW20" s="149"/>
      <c r="DX20" s="149"/>
      <c r="DY20" s="149"/>
      <c r="DZ20" s="149"/>
      <c r="EA20" s="149"/>
    </row>
    <row r="21" spans="2:131" s="157" customFormat="1" ht="42.6" customHeight="1">
      <c r="B21" s="927">
        <v>9</v>
      </c>
      <c r="C21" s="1206" t="s">
        <v>440</v>
      </c>
      <c r="D21" s="1207"/>
      <c r="E21" s="1207"/>
      <c r="F21" s="1207"/>
      <c r="G21" s="1207"/>
      <c r="H21" s="1207"/>
      <c r="I21" s="1207"/>
      <c r="J21" s="1208"/>
      <c r="K21" s="928">
        <v>0.05</v>
      </c>
      <c r="L21" s="1209">
        <v>2</v>
      </c>
      <c r="M21" s="1210"/>
      <c r="N21" s="1210"/>
      <c r="O21" s="1210"/>
      <c r="P21" s="1210"/>
      <c r="Q21" s="1211"/>
      <c r="R21" s="929"/>
      <c r="S21" s="930">
        <v>22</v>
      </c>
      <c r="T21" s="1206" t="s">
        <v>441</v>
      </c>
      <c r="U21" s="1207"/>
      <c r="V21" s="1207"/>
      <c r="W21" s="1207"/>
      <c r="X21" s="1207"/>
      <c r="Y21" s="1207"/>
      <c r="Z21" s="1207"/>
      <c r="AA21" s="1208"/>
      <c r="AB21" s="931">
        <v>0.05</v>
      </c>
      <c r="AC21" s="1209">
        <v>1</v>
      </c>
      <c r="AD21" s="1210"/>
      <c r="AE21" s="1210"/>
      <c r="AF21" s="1210"/>
      <c r="AG21" s="1210"/>
      <c r="AH21" s="1211"/>
      <c r="AI21" s="149"/>
      <c r="AJ21" s="149"/>
      <c r="AK21" s="155"/>
      <c r="AL21" s="155"/>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c r="BM21" s="149"/>
      <c r="BN21" s="149"/>
      <c r="BO21" s="149"/>
      <c r="BP21" s="149"/>
      <c r="BQ21" s="149"/>
      <c r="BR21" s="149"/>
      <c r="BS21" s="149"/>
      <c r="BT21" s="149"/>
      <c r="BU21" s="149"/>
      <c r="BV21" s="149"/>
      <c r="BW21" s="149"/>
      <c r="BX21" s="149"/>
      <c r="BY21" s="149"/>
      <c r="BZ21" s="149"/>
      <c r="CA21" s="149"/>
      <c r="CB21" s="149"/>
      <c r="CC21" s="149"/>
      <c r="CD21" s="149"/>
      <c r="CE21" s="149"/>
      <c r="CF21" s="149"/>
      <c r="CG21" s="149"/>
      <c r="CH21" s="149"/>
      <c r="CI21" s="149"/>
      <c r="CJ21" s="149"/>
      <c r="CK21" s="149"/>
      <c r="CL21" s="149"/>
      <c r="CM21" s="149"/>
      <c r="CN21" s="149"/>
      <c r="CO21" s="149"/>
      <c r="CP21" s="149"/>
      <c r="CQ21" s="149"/>
      <c r="CR21" s="149"/>
      <c r="CS21" s="149"/>
      <c r="CT21" s="149"/>
      <c r="CU21" s="149"/>
      <c r="CV21" s="149"/>
      <c r="CW21" s="149"/>
      <c r="CX21" s="149"/>
      <c r="CY21" s="149"/>
      <c r="CZ21" s="149"/>
      <c r="DA21" s="149"/>
      <c r="DB21" s="149"/>
      <c r="DC21" s="149"/>
      <c r="DD21" s="149"/>
      <c r="DE21" s="149"/>
      <c r="DF21" s="149"/>
      <c r="DG21" s="149"/>
      <c r="DH21" s="149"/>
      <c r="DI21" s="149"/>
      <c r="DJ21" s="149"/>
      <c r="DK21" s="149"/>
      <c r="DL21" s="149"/>
      <c r="DM21" s="149"/>
      <c r="DN21" s="149"/>
      <c r="DO21" s="149"/>
      <c r="DP21" s="149"/>
      <c r="DQ21" s="149"/>
      <c r="DR21" s="149"/>
      <c r="DS21" s="149"/>
      <c r="DT21" s="149"/>
      <c r="DU21" s="149"/>
      <c r="DV21" s="149"/>
      <c r="DW21" s="149"/>
      <c r="DX21" s="149"/>
      <c r="DY21" s="149"/>
      <c r="DZ21" s="149"/>
      <c r="EA21" s="149"/>
    </row>
    <row r="22" spans="2:131" s="157" customFormat="1" ht="46.2" customHeight="1">
      <c r="B22" s="927">
        <v>10</v>
      </c>
      <c r="C22" s="1206" t="s">
        <v>442</v>
      </c>
      <c r="D22" s="1207"/>
      <c r="E22" s="1207"/>
      <c r="F22" s="1207"/>
      <c r="G22" s="1207"/>
      <c r="H22" s="1207"/>
      <c r="I22" s="1207"/>
      <c r="J22" s="1208"/>
      <c r="K22" s="928">
        <v>0.03</v>
      </c>
      <c r="L22" s="1209">
        <v>2</v>
      </c>
      <c r="M22" s="1210"/>
      <c r="N22" s="1210"/>
      <c r="O22" s="1210"/>
      <c r="P22" s="1210"/>
      <c r="Q22" s="1211"/>
      <c r="R22" s="929"/>
      <c r="S22" s="930">
        <v>23</v>
      </c>
      <c r="T22" s="1206" t="s">
        <v>443</v>
      </c>
      <c r="U22" s="1207"/>
      <c r="V22" s="1207"/>
      <c r="W22" s="1207"/>
      <c r="X22" s="1207"/>
      <c r="Y22" s="1207"/>
      <c r="Z22" s="1207"/>
      <c r="AA22" s="1208"/>
      <c r="AB22" s="931">
        <v>0.03</v>
      </c>
      <c r="AC22" s="1209">
        <v>1</v>
      </c>
      <c r="AD22" s="1210"/>
      <c r="AE22" s="1210"/>
      <c r="AF22" s="1210"/>
      <c r="AG22" s="1210"/>
      <c r="AH22" s="1211"/>
      <c r="AI22" s="149"/>
      <c r="AJ22" s="149"/>
      <c r="AK22" s="155"/>
      <c r="AL22" s="155" t="s">
        <v>444</v>
      </c>
      <c r="AM22" s="149"/>
      <c r="AN22" s="161"/>
      <c r="AO22" s="162"/>
      <c r="AP22" s="162"/>
      <c r="AQ22" s="162"/>
      <c r="AR22" s="162"/>
      <c r="AS22" s="162"/>
      <c r="AT22" s="162"/>
      <c r="AU22" s="162"/>
      <c r="AV22" s="149"/>
      <c r="AW22" s="149"/>
      <c r="AX22" s="149"/>
      <c r="AY22" s="149"/>
      <c r="AZ22" s="149"/>
      <c r="BA22" s="149"/>
      <c r="BB22" s="149"/>
      <c r="BC22" s="149"/>
      <c r="BD22" s="149"/>
      <c r="BE22" s="149"/>
      <c r="BF22" s="149"/>
      <c r="BG22" s="149"/>
      <c r="BH22" s="149"/>
      <c r="BI22" s="149"/>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49"/>
      <c r="CT22" s="149"/>
      <c r="CU22" s="149"/>
      <c r="CV22" s="149"/>
      <c r="CW22" s="149"/>
      <c r="CX22" s="149"/>
      <c r="CY22" s="149"/>
      <c r="CZ22" s="149"/>
      <c r="DA22" s="149"/>
      <c r="DB22" s="149"/>
      <c r="DC22" s="149"/>
      <c r="DD22" s="149"/>
      <c r="DE22" s="149"/>
      <c r="DF22" s="149"/>
      <c r="DG22" s="149"/>
      <c r="DH22" s="149"/>
      <c r="DI22" s="149"/>
      <c r="DJ22" s="149"/>
      <c r="DK22" s="149"/>
      <c r="DL22" s="149"/>
      <c r="DM22" s="149"/>
      <c r="DN22" s="149"/>
      <c r="DO22" s="149"/>
      <c r="DP22" s="149"/>
      <c r="DQ22" s="149"/>
      <c r="DR22" s="149"/>
      <c r="DS22" s="149"/>
      <c r="DT22" s="149"/>
      <c r="DU22" s="149"/>
      <c r="DV22" s="149"/>
      <c r="DW22" s="149"/>
      <c r="DX22" s="149"/>
      <c r="DY22" s="149"/>
      <c r="DZ22" s="149"/>
      <c r="EA22" s="149"/>
    </row>
    <row r="23" spans="2:131" s="157" customFormat="1" ht="45.6" customHeight="1">
      <c r="B23" s="927">
        <v>11</v>
      </c>
      <c r="C23" s="1206" t="s">
        <v>445</v>
      </c>
      <c r="D23" s="1207"/>
      <c r="E23" s="1207"/>
      <c r="F23" s="1207"/>
      <c r="G23" s="1207"/>
      <c r="H23" s="1207"/>
      <c r="I23" s="1207"/>
      <c r="J23" s="1208"/>
      <c r="K23" s="928">
        <v>0.03</v>
      </c>
      <c r="L23" s="1209">
        <v>2</v>
      </c>
      <c r="M23" s="1210"/>
      <c r="N23" s="1210"/>
      <c r="O23" s="1210"/>
      <c r="P23" s="1210"/>
      <c r="Q23" s="1211"/>
      <c r="R23" s="929"/>
      <c r="S23" s="930">
        <v>24</v>
      </c>
      <c r="T23" s="1206" t="s">
        <v>446</v>
      </c>
      <c r="U23" s="1207"/>
      <c r="V23" s="1207"/>
      <c r="W23" s="1207"/>
      <c r="X23" s="1207"/>
      <c r="Y23" s="1207"/>
      <c r="Z23" s="1207"/>
      <c r="AA23" s="1208"/>
      <c r="AB23" s="931">
        <v>0.03</v>
      </c>
      <c r="AC23" s="1209">
        <v>1</v>
      </c>
      <c r="AD23" s="1210"/>
      <c r="AE23" s="1210"/>
      <c r="AF23" s="1210"/>
      <c r="AG23" s="1210"/>
      <c r="AH23" s="1211"/>
      <c r="AI23" s="149"/>
      <c r="AJ23" s="149"/>
      <c r="AK23" s="155"/>
      <c r="AL23" s="155"/>
      <c r="AM23" s="149"/>
      <c r="AN23" s="149"/>
      <c r="AO23" s="149"/>
      <c r="AP23" s="153"/>
      <c r="AQ23" s="153"/>
      <c r="AR23" s="149"/>
      <c r="AS23" s="149"/>
      <c r="AT23" s="149"/>
      <c r="AU23" s="149"/>
      <c r="AV23" s="149"/>
      <c r="AW23" s="149"/>
      <c r="AX23" s="149"/>
      <c r="AY23" s="149"/>
      <c r="AZ23" s="149"/>
      <c r="BA23" s="149"/>
      <c r="BB23" s="149"/>
      <c r="BC23" s="149"/>
      <c r="BD23" s="149"/>
      <c r="BE23" s="149"/>
      <c r="BF23" s="149"/>
      <c r="BG23" s="149"/>
      <c r="BH23" s="149"/>
      <c r="BI23" s="149"/>
      <c r="BJ23" s="149"/>
      <c r="BK23" s="149"/>
      <c r="BL23" s="149"/>
      <c r="BM23" s="149"/>
      <c r="BN23" s="149"/>
      <c r="BO23" s="149"/>
      <c r="BP23" s="149"/>
      <c r="BQ23" s="149"/>
      <c r="BR23" s="149"/>
      <c r="BS23" s="149"/>
      <c r="BT23" s="149"/>
      <c r="BU23" s="149"/>
      <c r="BV23" s="149"/>
      <c r="BW23" s="149"/>
      <c r="BX23" s="149"/>
      <c r="BY23" s="149"/>
      <c r="BZ23" s="149"/>
      <c r="CA23" s="149"/>
      <c r="CB23" s="149"/>
      <c r="CC23" s="149"/>
      <c r="CD23" s="149"/>
      <c r="CE23" s="149"/>
      <c r="CF23" s="149"/>
      <c r="CG23" s="149"/>
      <c r="CH23" s="149"/>
      <c r="CI23" s="149"/>
      <c r="CJ23" s="149"/>
      <c r="CK23" s="149"/>
      <c r="CL23" s="149"/>
      <c r="CM23" s="149"/>
      <c r="CN23" s="149"/>
      <c r="CO23" s="149"/>
      <c r="CP23" s="149"/>
      <c r="CQ23" s="149"/>
      <c r="CR23" s="149"/>
      <c r="CS23" s="149"/>
      <c r="CT23" s="149"/>
      <c r="CU23" s="149"/>
      <c r="CV23" s="149"/>
      <c r="CW23" s="149"/>
      <c r="CX23" s="149"/>
      <c r="CY23" s="149"/>
      <c r="CZ23" s="149"/>
      <c r="DA23" s="149"/>
      <c r="DB23" s="149"/>
      <c r="DC23" s="149"/>
      <c r="DD23" s="149"/>
      <c r="DE23" s="149"/>
      <c r="DF23" s="149"/>
      <c r="DG23" s="149"/>
      <c r="DH23" s="149"/>
      <c r="DI23" s="149"/>
      <c r="DJ23" s="149"/>
      <c r="DK23" s="149"/>
      <c r="DL23" s="149"/>
      <c r="DM23" s="149"/>
      <c r="DN23" s="149"/>
      <c r="DO23" s="149"/>
      <c r="DP23" s="149"/>
      <c r="DQ23" s="149"/>
      <c r="DR23" s="149"/>
      <c r="DS23" s="149"/>
      <c r="DT23" s="149"/>
      <c r="DU23" s="149"/>
      <c r="DV23" s="149"/>
      <c r="DW23" s="149"/>
      <c r="DX23" s="149"/>
      <c r="DY23" s="149"/>
      <c r="DZ23" s="149"/>
      <c r="EA23" s="149"/>
    </row>
    <row r="24" spans="2:131" s="157" customFormat="1" ht="47.4" customHeight="1">
      <c r="B24" s="927">
        <v>12</v>
      </c>
      <c r="C24" s="1206" t="s">
        <v>447</v>
      </c>
      <c r="D24" s="1207"/>
      <c r="E24" s="1207"/>
      <c r="F24" s="1207"/>
      <c r="G24" s="1207"/>
      <c r="H24" s="1207"/>
      <c r="I24" s="1207"/>
      <c r="J24" s="1208"/>
      <c r="K24" s="928">
        <v>0.05</v>
      </c>
      <c r="L24" s="1209">
        <v>2</v>
      </c>
      <c r="M24" s="1210"/>
      <c r="N24" s="1210"/>
      <c r="O24" s="1210"/>
      <c r="P24" s="1210"/>
      <c r="Q24" s="1211"/>
      <c r="R24" s="929"/>
      <c r="S24" s="930">
        <v>25</v>
      </c>
      <c r="T24" s="1206" t="s">
        <v>448</v>
      </c>
      <c r="U24" s="1207"/>
      <c r="V24" s="1207"/>
      <c r="W24" s="1207"/>
      <c r="X24" s="1207"/>
      <c r="Y24" s="1207"/>
      <c r="Z24" s="1207"/>
      <c r="AA24" s="1208"/>
      <c r="AB24" s="931">
        <v>0.04</v>
      </c>
      <c r="AC24" s="1209">
        <v>1</v>
      </c>
      <c r="AD24" s="1210"/>
      <c r="AE24" s="1210"/>
      <c r="AF24" s="1210"/>
      <c r="AG24" s="1210"/>
      <c r="AH24" s="1211"/>
      <c r="AI24" s="149"/>
      <c r="AJ24" s="149"/>
      <c r="AK24" s="155"/>
      <c r="AL24" s="155"/>
      <c r="AM24" s="149"/>
      <c r="AN24" s="161"/>
      <c r="AO24" s="162"/>
      <c r="AP24" s="162"/>
      <c r="AQ24" s="162"/>
      <c r="AR24" s="162"/>
      <c r="AS24" s="162"/>
      <c r="AT24" s="162"/>
      <c r="AU24" s="162"/>
      <c r="AV24" s="149"/>
      <c r="AW24" s="149"/>
      <c r="AX24" s="149"/>
      <c r="AY24" s="149"/>
      <c r="AZ24" s="149"/>
      <c r="BA24" s="149"/>
      <c r="BB24" s="149"/>
      <c r="BC24" s="149"/>
      <c r="BD24" s="149"/>
      <c r="BE24" s="149"/>
      <c r="BF24" s="149"/>
      <c r="BG24" s="149"/>
      <c r="BH24" s="149"/>
      <c r="BI24" s="149"/>
      <c r="BJ24" s="149"/>
      <c r="BK24" s="149"/>
      <c r="BL24" s="149"/>
      <c r="BM24" s="149"/>
      <c r="BN24" s="149"/>
      <c r="BO24" s="149"/>
      <c r="BP24" s="149"/>
      <c r="BQ24" s="149"/>
      <c r="BR24" s="149"/>
      <c r="BS24" s="149"/>
      <c r="BT24" s="149"/>
      <c r="BU24" s="149"/>
      <c r="BV24" s="149"/>
      <c r="BW24" s="149"/>
      <c r="BX24" s="149"/>
      <c r="BY24" s="149"/>
      <c r="BZ24" s="149"/>
      <c r="CA24" s="149"/>
      <c r="CB24" s="149"/>
      <c r="CC24" s="149"/>
      <c r="CD24" s="149"/>
      <c r="CE24" s="149"/>
      <c r="CF24" s="149"/>
      <c r="CG24" s="149"/>
      <c r="CH24" s="149"/>
      <c r="CI24" s="149"/>
      <c r="CJ24" s="149"/>
      <c r="CK24" s="149"/>
      <c r="CL24" s="149"/>
      <c r="CM24" s="149"/>
      <c r="CN24" s="149"/>
      <c r="CO24" s="149"/>
      <c r="CP24" s="149"/>
      <c r="CQ24" s="149"/>
      <c r="CR24" s="149"/>
      <c r="CS24" s="149"/>
      <c r="CT24" s="149"/>
      <c r="CU24" s="149"/>
      <c r="CV24" s="149"/>
      <c r="CW24" s="149"/>
      <c r="CX24" s="149"/>
      <c r="CY24" s="149"/>
      <c r="CZ24" s="149"/>
      <c r="DA24" s="149"/>
      <c r="DB24" s="149"/>
      <c r="DC24" s="149"/>
      <c r="DD24" s="149"/>
      <c r="DE24" s="149"/>
      <c r="DF24" s="149"/>
      <c r="DG24" s="149"/>
      <c r="DH24" s="149"/>
      <c r="DI24" s="149"/>
      <c r="DJ24" s="149"/>
      <c r="DK24" s="149"/>
      <c r="DL24" s="149"/>
      <c r="DM24" s="149"/>
      <c r="DN24" s="149"/>
      <c r="DO24" s="149"/>
      <c r="DP24" s="149"/>
      <c r="DQ24" s="149"/>
      <c r="DR24" s="149"/>
      <c r="DS24" s="149"/>
      <c r="DT24" s="149"/>
      <c r="DU24" s="149"/>
      <c r="DV24" s="149"/>
      <c r="DW24" s="149"/>
      <c r="DX24" s="149"/>
      <c r="DY24" s="149"/>
      <c r="DZ24" s="149"/>
      <c r="EA24" s="149"/>
    </row>
    <row r="25" spans="2:131" s="157" customFormat="1" ht="54" customHeight="1">
      <c r="B25" s="927">
        <v>13</v>
      </c>
      <c r="C25" s="1206" t="s">
        <v>449</v>
      </c>
      <c r="D25" s="1207"/>
      <c r="E25" s="1207"/>
      <c r="F25" s="1207"/>
      <c r="G25" s="1207"/>
      <c r="H25" s="1207"/>
      <c r="I25" s="1207"/>
      <c r="J25" s="1208"/>
      <c r="K25" s="928"/>
      <c r="L25" s="1209">
        <v>2</v>
      </c>
      <c r="M25" s="1210"/>
      <c r="N25" s="1210"/>
      <c r="O25" s="1210"/>
      <c r="P25" s="1210"/>
      <c r="Q25" s="1211"/>
      <c r="R25" s="929"/>
      <c r="S25" s="930">
        <v>26</v>
      </c>
      <c r="T25" s="1206" t="s">
        <v>450</v>
      </c>
      <c r="U25" s="1207"/>
      <c r="V25" s="1207"/>
      <c r="W25" s="1207"/>
      <c r="X25" s="1207"/>
      <c r="Y25" s="1207"/>
      <c r="Z25" s="1207"/>
      <c r="AA25" s="1208"/>
      <c r="AB25" s="931"/>
      <c r="AC25" s="1209">
        <v>1</v>
      </c>
      <c r="AD25" s="1210"/>
      <c r="AE25" s="1210"/>
      <c r="AF25" s="1210"/>
      <c r="AG25" s="1210"/>
      <c r="AH25" s="1211"/>
      <c r="AI25" s="149"/>
      <c r="AJ25" s="149"/>
      <c r="AK25" s="155"/>
      <c r="AL25" s="155"/>
      <c r="AM25" s="149"/>
      <c r="AN25" s="163"/>
      <c r="AO25" s="162"/>
      <c r="AP25" s="162"/>
      <c r="AQ25" s="162"/>
      <c r="AR25" s="162"/>
      <c r="AS25" s="162"/>
      <c r="AT25" s="162"/>
      <c r="AU25" s="162"/>
      <c r="AV25" s="149"/>
      <c r="AW25" s="149"/>
      <c r="AX25" s="149"/>
      <c r="AY25" s="149"/>
      <c r="AZ25" s="149"/>
      <c r="BA25" s="149"/>
      <c r="BB25" s="149"/>
      <c r="BC25" s="149"/>
      <c r="BD25" s="149"/>
      <c r="BE25" s="149"/>
      <c r="BF25" s="149"/>
      <c r="BG25" s="149"/>
      <c r="BH25" s="149"/>
      <c r="BI25" s="149"/>
      <c r="BJ25" s="149"/>
      <c r="BK25" s="149"/>
      <c r="BL25" s="149"/>
      <c r="BM25" s="149"/>
      <c r="BN25" s="149"/>
      <c r="BO25" s="149"/>
      <c r="BP25" s="149"/>
      <c r="BQ25" s="149"/>
      <c r="BR25" s="149"/>
      <c r="BS25" s="149"/>
      <c r="BT25" s="149"/>
      <c r="BU25" s="149"/>
      <c r="BV25" s="149"/>
      <c r="BW25" s="149"/>
      <c r="BX25" s="149"/>
      <c r="BY25" s="149"/>
      <c r="BZ25" s="149"/>
      <c r="CA25" s="149"/>
      <c r="CB25" s="149"/>
      <c r="CC25" s="149"/>
      <c r="CD25" s="149"/>
      <c r="CE25" s="149"/>
      <c r="CF25" s="149"/>
      <c r="CG25" s="149"/>
      <c r="CH25" s="149"/>
      <c r="CI25" s="149"/>
      <c r="CJ25" s="149"/>
      <c r="CK25" s="149"/>
      <c r="CL25" s="149"/>
      <c r="CM25" s="149"/>
      <c r="CN25" s="149"/>
      <c r="CO25" s="149"/>
      <c r="CP25" s="149"/>
      <c r="CQ25" s="149"/>
      <c r="CR25" s="149"/>
      <c r="CS25" s="149"/>
      <c r="CT25" s="149"/>
      <c r="CU25" s="149"/>
      <c r="CV25" s="149"/>
      <c r="CW25" s="149"/>
      <c r="CX25" s="149"/>
      <c r="CY25" s="149"/>
      <c r="CZ25" s="149"/>
      <c r="DA25" s="149"/>
      <c r="DB25" s="149"/>
      <c r="DC25" s="149"/>
      <c r="DD25" s="149"/>
      <c r="DE25" s="149"/>
      <c r="DF25" s="149"/>
      <c r="DG25" s="149"/>
      <c r="DH25" s="149"/>
      <c r="DI25" s="149"/>
      <c r="DJ25" s="149"/>
      <c r="DK25" s="149"/>
      <c r="DL25" s="149"/>
      <c r="DM25" s="149"/>
      <c r="DN25" s="149"/>
      <c r="DO25" s="149"/>
      <c r="DP25" s="149"/>
      <c r="DQ25" s="149"/>
      <c r="DR25" s="149"/>
      <c r="DS25" s="149"/>
      <c r="DT25" s="149"/>
      <c r="DU25" s="149"/>
      <c r="DV25" s="149"/>
      <c r="DW25" s="149"/>
      <c r="DX25" s="149"/>
      <c r="DY25" s="149"/>
      <c r="DZ25" s="149"/>
      <c r="EA25" s="149"/>
    </row>
    <row r="26" spans="2:131" s="157" customFormat="1" ht="1.95" customHeight="1" thickBot="1">
      <c r="B26" s="164"/>
      <c r="AH26" s="165"/>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c r="BM26" s="149"/>
      <c r="BN26" s="149"/>
      <c r="BO26" s="149"/>
      <c r="BP26" s="149"/>
      <c r="BQ26" s="149"/>
      <c r="BR26" s="149"/>
      <c r="BS26" s="149"/>
      <c r="BT26" s="149"/>
      <c r="BU26" s="149"/>
      <c r="BV26" s="149"/>
      <c r="BW26" s="149"/>
      <c r="BX26" s="149"/>
      <c r="BY26" s="149"/>
      <c r="BZ26" s="149"/>
      <c r="CA26" s="149"/>
      <c r="CB26" s="149"/>
      <c r="CC26" s="149"/>
      <c r="CD26" s="149"/>
      <c r="CE26" s="149"/>
      <c r="CF26" s="149"/>
      <c r="CG26" s="149"/>
      <c r="CH26" s="149"/>
      <c r="CI26" s="149"/>
      <c r="CJ26" s="149"/>
      <c r="CK26" s="149"/>
      <c r="CL26" s="149"/>
      <c r="CM26" s="149"/>
      <c r="CN26" s="149"/>
      <c r="CO26" s="149"/>
      <c r="CP26" s="149"/>
      <c r="CQ26" s="149"/>
      <c r="CR26" s="149"/>
      <c r="CS26" s="149"/>
      <c r="CT26" s="149"/>
      <c r="CU26" s="149"/>
      <c r="CV26" s="149"/>
      <c r="CW26" s="149"/>
      <c r="CX26" s="149"/>
      <c r="CY26" s="149"/>
      <c r="CZ26" s="149"/>
      <c r="DA26" s="149"/>
      <c r="DB26" s="149"/>
      <c r="DC26" s="149"/>
      <c r="DD26" s="149"/>
      <c r="DE26" s="149"/>
      <c r="DF26" s="149"/>
      <c r="DG26" s="149"/>
      <c r="DH26" s="149"/>
      <c r="DI26" s="149"/>
      <c r="DJ26" s="149"/>
      <c r="DK26" s="149"/>
      <c r="DL26" s="149"/>
      <c r="DM26" s="149"/>
      <c r="DN26" s="149"/>
      <c r="DO26" s="149"/>
      <c r="DP26" s="149"/>
      <c r="DQ26" s="149"/>
      <c r="DR26" s="149"/>
      <c r="DS26" s="149"/>
      <c r="DT26" s="149"/>
      <c r="DU26" s="149"/>
      <c r="DV26" s="149"/>
      <c r="DW26" s="149"/>
      <c r="DX26" s="149"/>
      <c r="DY26" s="149"/>
      <c r="DZ26" s="149"/>
      <c r="EA26" s="149"/>
    </row>
    <row r="27" spans="2:131" s="157" customFormat="1" ht="22.2" customHeight="1" thickBot="1">
      <c r="B27" s="1222" t="s">
        <v>451</v>
      </c>
      <c r="C27" s="1223"/>
      <c r="D27" s="1223"/>
      <c r="E27" s="1223"/>
      <c r="F27" s="1223"/>
      <c r="G27" s="1224" t="str">
        <f>T2</f>
        <v xml:space="preserve">Raef M. M. </v>
      </c>
      <c r="H27" s="1225"/>
      <c r="I27" s="1225"/>
      <c r="J27" s="1225"/>
      <c r="K27" s="1225"/>
      <c r="L27" s="1225"/>
      <c r="M27" s="1225"/>
      <c r="N27" s="1225"/>
      <c r="O27" s="1225"/>
      <c r="P27" s="1225"/>
      <c r="Q27" s="1226"/>
      <c r="R27" s="166"/>
      <c r="S27" s="1227" t="s">
        <v>452</v>
      </c>
      <c r="T27" s="1228"/>
      <c r="U27" s="1228"/>
      <c r="V27" s="1228"/>
      <c r="W27" s="1228"/>
      <c r="X27" s="1229" t="s">
        <v>699</v>
      </c>
      <c r="Y27" s="1230"/>
      <c r="Z27" s="1230"/>
      <c r="AA27" s="1230"/>
      <c r="AB27" s="1230"/>
      <c r="AC27" s="1230"/>
      <c r="AD27" s="1230"/>
      <c r="AE27" s="1230"/>
      <c r="AF27" s="1230"/>
      <c r="AG27" s="1230"/>
      <c r="AH27" s="1231"/>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c r="BM27" s="149"/>
      <c r="BN27" s="149"/>
      <c r="BO27" s="149"/>
      <c r="BP27" s="149"/>
      <c r="BQ27" s="149"/>
      <c r="BR27" s="149"/>
      <c r="BS27" s="149"/>
      <c r="BT27" s="149"/>
      <c r="BU27" s="149"/>
      <c r="BV27" s="149"/>
      <c r="BW27" s="149"/>
      <c r="BX27" s="149"/>
      <c r="BY27" s="149"/>
      <c r="BZ27" s="149"/>
      <c r="CA27" s="149"/>
      <c r="CB27" s="149"/>
      <c r="CC27" s="149"/>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row>
    <row r="28" spans="2:131" ht="14.4" customHeight="1" thickBot="1">
      <c r="B28" s="1232" t="s">
        <v>453</v>
      </c>
      <c r="C28" s="1233"/>
      <c r="D28" s="1233"/>
      <c r="E28" s="1233"/>
      <c r="F28" s="1233"/>
      <c r="G28" s="1233"/>
      <c r="H28" s="1233"/>
      <c r="I28" s="1233"/>
      <c r="J28" s="1233"/>
      <c r="K28" s="1233"/>
      <c r="L28" s="1233"/>
      <c r="M28" s="1233"/>
      <c r="N28" s="1233"/>
      <c r="O28" s="1233"/>
      <c r="P28" s="1233"/>
      <c r="Q28" s="1233"/>
      <c r="R28" s="1233"/>
      <c r="S28" s="1233"/>
      <c r="T28" s="1233"/>
      <c r="U28" s="1233"/>
      <c r="V28" s="1233"/>
      <c r="W28" s="1233"/>
      <c r="X28" s="1233"/>
      <c r="Y28" s="1233"/>
      <c r="Z28" s="1233"/>
      <c r="AA28" s="1233"/>
      <c r="AB28" s="1233"/>
      <c r="AC28" s="1233"/>
      <c r="AD28" s="1233"/>
      <c r="AE28" s="1233"/>
      <c r="AF28" s="1233"/>
      <c r="AG28" s="1233"/>
      <c r="AH28" s="1233"/>
      <c r="AI28" s="149"/>
      <c r="AJ28" s="149"/>
    </row>
    <row r="29" spans="2:131" ht="18" customHeight="1" thickBot="1">
      <c r="B29" s="1215">
        <v>1</v>
      </c>
      <c r="C29" s="1216"/>
      <c r="D29" s="1217">
        <f>COUNTIF(L13:Q26,"1")+COUNTIF(AB13:AG26,"1")</f>
        <v>10</v>
      </c>
      <c r="E29" s="1217"/>
      <c r="F29" s="1217"/>
      <c r="G29" s="1217"/>
      <c r="H29" s="1217"/>
      <c r="I29" s="1218">
        <v>2</v>
      </c>
      <c r="J29" s="1218"/>
      <c r="K29" s="167"/>
      <c r="L29" s="1217">
        <f>COUNTIF(L13:Q26,"2")+COUNTIF(AB13:AG26,"2")</f>
        <v>13</v>
      </c>
      <c r="M29" s="1217"/>
      <c r="N29" s="1217"/>
      <c r="O29" s="1217"/>
      <c r="P29" s="1217"/>
      <c r="Q29" s="1217"/>
      <c r="R29" s="1217"/>
      <c r="S29" s="1217"/>
      <c r="T29" s="1217"/>
      <c r="U29" s="1218">
        <v>3</v>
      </c>
      <c r="V29" s="1218"/>
      <c r="W29" s="1219">
        <f>COUNTIF(L13:Q26,"3")+COUNTIF(AB13:AG26,"3")</f>
        <v>0</v>
      </c>
      <c r="X29" s="1220"/>
      <c r="Y29" s="1220"/>
      <c r="Z29" s="1220"/>
      <c r="AA29" s="1220"/>
      <c r="AB29" s="1220"/>
      <c r="AC29" s="1220"/>
      <c r="AD29" s="1220"/>
      <c r="AE29" s="1220"/>
      <c r="AF29" s="1220"/>
      <c r="AG29" s="1220"/>
      <c r="AH29" s="1221"/>
      <c r="AI29" s="149"/>
      <c r="AJ29" s="149"/>
    </row>
    <row r="30" spans="2:131">
      <c r="AI30" s="149"/>
      <c r="AJ30" s="149"/>
    </row>
    <row r="31" spans="2:131">
      <c r="AI31" s="149"/>
      <c r="AJ31" s="149"/>
    </row>
    <row r="32" spans="2:131">
      <c r="AI32" s="149"/>
      <c r="AJ32" s="149"/>
    </row>
    <row r="33" s="149" customFormat="1"/>
    <row r="34" s="149" customFormat="1"/>
    <row r="35" s="149" customFormat="1"/>
    <row r="36" s="149" customFormat="1"/>
    <row r="37" s="149" customFormat="1"/>
    <row r="38" s="149" customFormat="1"/>
    <row r="39" s="149" customFormat="1"/>
    <row r="40" s="149" customFormat="1"/>
    <row r="41" s="149" customFormat="1"/>
    <row r="42" s="149" customFormat="1"/>
    <row r="43" s="149" customFormat="1"/>
    <row r="44" s="149" customFormat="1"/>
    <row r="45" s="149" customFormat="1"/>
    <row r="46" s="149" customFormat="1"/>
    <row r="47" s="149" customFormat="1"/>
    <row r="48" s="149" customFormat="1"/>
    <row r="49" s="149" customFormat="1"/>
    <row r="50" s="149" customFormat="1"/>
    <row r="51" s="149" customFormat="1"/>
    <row r="52" s="149" customFormat="1"/>
    <row r="53" s="149" customFormat="1"/>
    <row r="54" s="149" customFormat="1"/>
    <row r="55" s="149" customFormat="1"/>
    <row r="56" s="149" customFormat="1"/>
    <row r="57" s="149" customFormat="1"/>
    <row r="58" s="149" customFormat="1"/>
    <row r="59" s="149" customFormat="1"/>
    <row r="60" s="149" customFormat="1"/>
    <row r="61" s="149" customFormat="1"/>
    <row r="62" s="149" customFormat="1"/>
    <row r="63" s="149" customFormat="1"/>
    <row r="64" s="149" customFormat="1"/>
    <row r="65" s="149" customFormat="1"/>
    <row r="66" s="149" customFormat="1"/>
    <row r="67" s="149" customFormat="1"/>
    <row r="68" s="149" customFormat="1"/>
    <row r="69" s="149" customFormat="1"/>
    <row r="70" s="149" customFormat="1"/>
    <row r="71" s="149" customFormat="1"/>
    <row r="72" s="149" customFormat="1"/>
    <row r="73" s="149" customFormat="1"/>
    <row r="74" s="149" customFormat="1"/>
    <row r="75" s="149" customFormat="1"/>
    <row r="76" s="149" customFormat="1"/>
    <row r="77" s="149" customFormat="1"/>
    <row r="78" s="149" customFormat="1"/>
    <row r="79" s="149" customFormat="1"/>
    <row r="80" s="149" customFormat="1"/>
    <row r="81" s="149" customFormat="1"/>
    <row r="82" s="149" customFormat="1"/>
    <row r="83" s="149" customFormat="1"/>
    <row r="84" s="149" customFormat="1"/>
    <row r="85" s="149" customFormat="1"/>
    <row r="86" s="149" customFormat="1"/>
    <row r="87" s="149" customFormat="1"/>
    <row r="88" s="149" customFormat="1"/>
    <row r="89" s="149" customFormat="1"/>
    <row r="90" s="149" customFormat="1"/>
    <row r="91" s="149" customFormat="1"/>
    <row r="92" s="149" customFormat="1"/>
    <row r="93" s="149" customFormat="1"/>
    <row r="94" s="149" customFormat="1"/>
    <row r="95" s="149" customFormat="1"/>
    <row r="96" s="149" customFormat="1"/>
    <row r="97" s="149" customFormat="1"/>
    <row r="98" s="149" customFormat="1"/>
    <row r="99" s="149" customFormat="1"/>
    <row r="100" s="149" customFormat="1"/>
    <row r="101" s="149" customFormat="1"/>
    <row r="102" s="149" customFormat="1"/>
    <row r="103" s="149" customFormat="1"/>
    <row r="104" s="149" customFormat="1"/>
    <row r="105" s="149" customFormat="1"/>
    <row r="106" s="149" customFormat="1"/>
    <row r="107" s="149" customFormat="1"/>
    <row r="108" s="149" customFormat="1"/>
    <row r="109" s="149" customFormat="1"/>
    <row r="110" s="149" customFormat="1"/>
    <row r="111" s="149" customFormat="1"/>
    <row r="112" s="149" customFormat="1"/>
    <row r="113" s="149" customFormat="1"/>
    <row r="114" s="149" customFormat="1"/>
    <row r="115" s="149" customFormat="1"/>
    <row r="116" s="149" customFormat="1"/>
    <row r="117" s="149" customFormat="1"/>
    <row r="118" s="149" customFormat="1"/>
    <row r="119" s="149" customFormat="1"/>
  </sheetData>
  <sheetProtection selectLockedCells="1"/>
  <mergeCells count="102">
    <mergeCell ref="C25:J25"/>
    <mergeCell ref="L25:Q25"/>
    <mergeCell ref="T25:AA25"/>
    <mergeCell ref="AC25:AH25"/>
    <mergeCell ref="B27:F27"/>
    <mergeCell ref="G27:Q27"/>
    <mergeCell ref="S27:W27"/>
    <mergeCell ref="X27:AH27"/>
    <mergeCell ref="B28:AH28"/>
    <mergeCell ref="T19:AA19"/>
    <mergeCell ref="AC19:AH19"/>
    <mergeCell ref="B29:C29"/>
    <mergeCell ref="D29:H29"/>
    <mergeCell ref="I29:J29"/>
    <mergeCell ref="L29:T29"/>
    <mergeCell ref="U29:V29"/>
    <mergeCell ref="W29:AH29"/>
    <mergeCell ref="C21:J21"/>
    <mergeCell ref="L21:Q21"/>
    <mergeCell ref="T21:AA21"/>
    <mergeCell ref="AC21:AH21"/>
    <mergeCell ref="C22:J22"/>
    <mergeCell ref="L22:Q22"/>
    <mergeCell ref="T22:AA22"/>
    <mergeCell ref="AC22:AH22"/>
    <mergeCell ref="C23:J23"/>
    <mergeCell ref="L23:Q23"/>
    <mergeCell ref="T23:AA23"/>
    <mergeCell ref="AC23:AH23"/>
    <mergeCell ref="C24:J24"/>
    <mergeCell ref="L24:Q24"/>
    <mergeCell ref="T24:AA24"/>
    <mergeCell ref="AC24:AH24"/>
    <mergeCell ref="C20:J20"/>
    <mergeCell ref="L20:Q20"/>
    <mergeCell ref="T20:AA20"/>
    <mergeCell ref="AC20:AH20"/>
    <mergeCell ref="C15:J15"/>
    <mergeCell ref="L15:Q15"/>
    <mergeCell ref="T15:AA15"/>
    <mergeCell ref="AC15:AH15"/>
    <mergeCell ref="AP15:AQ15"/>
    <mergeCell ref="C16:J16"/>
    <mergeCell ref="L16:Q16"/>
    <mergeCell ref="T16:AA16"/>
    <mergeCell ref="AC16:AH16"/>
    <mergeCell ref="AP16:AQ16"/>
    <mergeCell ref="C17:J17"/>
    <mergeCell ref="L17:Q17"/>
    <mergeCell ref="T17:AA17"/>
    <mergeCell ref="AC17:AH17"/>
    <mergeCell ref="C18:J18"/>
    <mergeCell ref="L18:Q18"/>
    <mergeCell ref="T18:AA18"/>
    <mergeCell ref="AC18:AH18"/>
    <mergeCell ref="C19:J19"/>
    <mergeCell ref="L19:Q19"/>
    <mergeCell ref="C13:J13"/>
    <mergeCell ref="L13:Q13"/>
    <mergeCell ref="T13:AA13"/>
    <mergeCell ref="AC13:AH13"/>
    <mergeCell ref="AP13:AQ13"/>
    <mergeCell ref="C14:J14"/>
    <mergeCell ref="L14:Q14"/>
    <mergeCell ref="T14:AA14"/>
    <mergeCell ref="AC14:AH14"/>
    <mergeCell ref="AP14:AQ14"/>
    <mergeCell ref="B7:AH7"/>
    <mergeCell ref="B8:AH8"/>
    <mergeCell ref="B10:AH10"/>
    <mergeCell ref="B11:B12"/>
    <mergeCell ref="C11:J12"/>
    <mergeCell ref="K11:K12"/>
    <mergeCell ref="L11:Q12"/>
    <mergeCell ref="S11:S12"/>
    <mergeCell ref="T11:AA12"/>
    <mergeCell ref="AB11:AB12"/>
    <mergeCell ref="AC11:AH12"/>
    <mergeCell ref="B9:C9"/>
    <mergeCell ref="D9:G9"/>
    <mergeCell ref="I9:S9"/>
    <mergeCell ref="U9:W9"/>
    <mergeCell ref="Y9:AH9"/>
    <mergeCell ref="B5:AH5"/>
    <mergeCell ref="E6:J6"/>
    <mergeCell ref="L6:Q6"/>
    <mergeCell ref="R6:W6"/>
    <mergeCell ref="X6:Z6"/>
    <mergeCell ref="AA6:AD6"/>
    <mergeCell ref="AE6:AH6"/>
    <mergeCell ref="B1:AH1"/>
    <mergeCell ref="B2:D2"/>
    <mergeCell ref="E2:J2"/>
    <mergeCell ref="L2:S2"/>
    <mergeCell ref="T2:AH2"/>
    <mergeCell ref="B3:AH3"/>
    <mergeCell ref="B4:D4"/>
    <mergeCell ref="E4:J4"/>
    <mergeCell ref="L4:O4"/>
    <mergeCell ref="P4:V4"/>
    <mergeCell ref="W4:X4"/>
    <mergeCell ref="Y4:AH4"/>
  </mergeCells>
  <conditionalFormatting sqref="B9:C9">
    <cfRule type="iconSet" priority="24">
      <iconSet showValue="0" reverse="1">
        <cfvo type="percent" val="0"/>
        <cfvo type="num" val="1" gte="0"/>
        <cfvo type="num" val="2" gte="0"/>
      </iconSet>
    </cfRule>
  </conditionalFormatting>
  <conditionalFormatting sqref="B29:C29">
    <cfRule type="iconSet" priority="28">
      <iconSet showValue="0" reverse="1">
        <cfvo type="percent" val="0"/>
        <cfvo type="num" val="1" gte="0"/>
        <cfvo type="num" val="2" gte="0"/>
      </iconSet>
    </cfRule>
  </conditionalFormatting>
  <conditionalFormatting sqref="H9">
    <cfRule type="iconSet" priority="23">
      <iconSet showValue="0" reverse="1">
        <cfvo type="percent" val="0"/>
        <cfvo type="num" val="1" gte="0"/>
        <cfvo type="num" val="2" gte="0"/>
      </iconSet>
    </cfRule>
  </conditionalFormatting>
  <conditionalFormatting sqref="I29:J29">
    <cfRule type="iconSet" priority="27">
      <iconSet showValue="0" reverse="1">
        <cfvo type="percent" val="0"/>
        <cfvo type="num" val="1" gte="0"/>
        <cfvo type="num" val="2" gte="0"/>
      </iconSet>
    </cfRule>
  </conditionalFormatting>
  <conditionalFormatting sqref="T9">
    <cfRule type="iconSet" priority="22">
      <iconSet showValue="0" reverse="1">
        <cfvo type="percent" val="0"/>
        <cfvo type="num" val="1"/>
        <cfvo type="num" val="2"/>
      </iconSet>
    </cfRule>
  </conditionalFormatting>
  <conditionalFormatting sqref="U29:V29">
    <cfRule type="iconSet" priority="26">
      <iconSet showValue="0" reverse="1">
        <cfvo type="percent" val="0"/>
        <cfvo type="num" val="1"/>
        <cfvo type="num" val="2"/>
      </iconSet>
    </cfRule>
  </conditionalFormatting>
  <conditionalFormatting sqref="AP13:AQ13">
    <cfRule type="iconSet" priority="31">
      <iconSet showValue="0" reverse="1">
        <cfvo type="percent" val="0"/>
        <cfvo type="num" val="1" gte="0"/>
        <cfvo type="num" val="2" gte="0"/>
      </iconSet>
    </cfRule>
  </conditionalFormatting>
  <conditionalFormatting sqref="AP14:AQ14">
    <cfRule type="iconSet" priority="30">
      <iconSet showValue="0" reverse="1">
        <cfvo type="percent" val="0"/>
        <cfvo type="num" val="1" gte="0"/>
        <cfvo type="num" val="2" gte="0"/>
      </iconSet>
    </cfRule>
  </conditionalFormatting>
  <conditionalFormatting sqref="AP15:AQ15">
    <cfRule type="iconSet" priority="29">
      <iconSet showValue="0" reverse="1">
        <cfvo type="percent" val="0"/>
        <cfvo type="num" val="1"/>
        <cfvo type="num" val="2"/>
      </iconSet>
    </cfRule>
  </conditionalFormatting>
  <dataValidations count="3">
    <dataValidation type="whole" operator="greaterThan" allowBlank="1" showErrorMessage="1" sqref="I26" xr:uid="{77AA5489-CA53-48A6-AB21-157D184FA071}">
      <formula1>120</formula1>
    </dataValidation>
    <dataValidation type="decimal" operator="greaterThan" allowBlank="1" showInputMessage="1" prompt="Error - review score - Only one score can be given for each subject, please revise." sqref="R13:R25" xr:uid="{71839652-A309-48D1-A03F-F51243A51798}">
      <formula1>1</formula1>
    </dataValidation>
    <dataValidation type="list" allowBlank="1" showInputMessage="1" showErrorMessage="1" prompt="Number Should be from 1 to 3" sqref="L13:L25 AC13:AC25" xr:uid="{6A814FB0-B6A4-44AA-A72B-03DFF415BA6C}">
      <formula1>$AU$13:$AU$16</formula1>
    </dataValidation>
  </dataValidations>
  <printOptions horizontalCentered="1" verticalCentered="1"/>
  <pageMargins left="0" right="0" top="0.25" bottom="0" header="0.3" footer="0.3"/>
  <pageSetup paperSize="8" orientation="portrait" r:id="rId1"/>
  <headerFooter>
    <oddFooter>&amp;L_x000D_&amp;1#&amp;"Aptos"&amp;10&amp;K000000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5BF0EE7E-0022-4B42-B217-CA86BBAFFA4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L13:L25</xm:sqref>
        </x14:conditionalFormatting>
        <x14:conditionalFormatting xmlns:xm="http://schemas.microsoft.com/office/excel/2006/main">
          <x14:cfRule type="iconSet" priority="25" id="{3A89B5CD-5B5B-4E71-997A-1624AC038D4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9AD8D60D-87FE-4BCD-8363-9127DB49345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93D583A7-1443-4853-AB3D-02ED7750C30D}">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6B9B-2125-46CE-8CB2-E409D5F573C9}">
  <sheetPr>
    <tabColor theme="9" tint="0.59999389629810485"/>
  </sheetPr>
  <dimension ref="A1:Q109"/>
  <sheetViews>
    <sheetView topLeftCell="C1" zoomScaleNormal="100" workbookViewId="0">
      <selection activeCell="H14" sqref="H14"/>
    </sheetView>
  </sheetViews>
  <sheetFormatPr defaultRowHeight="14.4"/>
  <cols>
    <col min="2" max="2" width="12.6640625" customWidth="1"/>
    <col min="3" max="3" width="24.33203125" customWidth="1"/>
    <col min="4" max="6" width="14.6640625" customWidth="1"/>
    <col min="7" max="7" width="16" customWidth="1"/>
    <col min="8" max="8" width="10.5546875" customWidth="1"/>
    <col min="9" max="9" width="16" customWidth="1"/>
    <col min="10" max="10" width="11.109375" customWidth="1"/>
  </cols>
  <sheetData>
    <row r="1" spans="1:17" ht="15.45" customHeight="1">
      <c r="A1" s="1818" t="s">
        <v>229</v>
      </c>
      <c r="B1" s="1818"/>
      <c r="C1" s="1818"/>
      <c r="D1" s="1818"/>
      <c r="E1" s="1818"/>
      <c r="F1" s="1818"/>
      <c r="G1" s="1819"/>
    </row>
    <row r="2" spans="1:17" ht="15.45" customHeight="1">
      <c r="A2" s="1820"/>
      <c r="B2" s="1820"/>
      <c r="C2" s="1820"/>
      <c r="D2" s="1820"/>
      <c r="E2" s="1820"/>
      <c r="F2" s="1820"/>
      <c r="G2" s="1821"/>
      <c r="N2" s="196"/>
      <c r="O2" s="196"/>
      <c r="P2" s="196"/>
      <c r="Q2" s="196"/>
    </row>
    <row r="3" spans="1:17">
      <c r="A3" s="531" t="s">
        <v>237</v>
      </c>
      <c r="B3" s="1822" t="s">
        <v>1</v>
      </c>
      <c r="C3" s="1822"/>
      <c r="D3" s="531" t="s">
        <v>224</v>
      </c>
      <c r="E3" s="531" t="s">
        <v>225</v>
      </c>
      <c r="F3" s="531" t="s">
        <v>226</v>
      </c>
      <c r="G3" s="531" t="s">
        <v>20</v>
      </c>
      <c r="H3" s="919"/>
      <c r="I3" s="918"/>
      <c r="J3" s="918"/>
    </row>
    <row r="4" spans="1:17" ht="15">
      <c r="A4" s="194" t="s">
        <v>237</v>
      </c>
      <c r="B4" s="1823" t="s">
        <v>113</v>
      </c>
      <c r="C4" s="1824"/>
      <c r="D4" s="837">
        <v>12864</v>
      </c>
      <c r="E4" s="837">
        <v>20544</v>
      </c>
      <c r="F4" s="837">
        <v>451762</v>
      </c>
      <c r="G4" s="837">
        <f>E4+F4</f>
        <v>472306</v>
      </c>
      <c r="H4" s="196"/>
      <c r="I4" s="196"/>
      <c r="J4" s="196"/>
      <c r="K4" s="196"/>
    </row>
    <row r="5" spans="1:17" ht="15">
      <c r="A5" s="195"/>
      <c r="B5" s="1825" t="s">
        <v>112</v>
      </c>
      <c r="C5" s="1826"/>
      <c r="D5" s="837">
        <v>12864</v>
      </c>
      <c r="E5" s="837">
        <v>20544</v>
      </c>
      <c r="F5" s="837">
        <v>451762</v>
      </c>
      <c r="G5" s="837">
        <f>E5+F5</f>
        <v>472306</v>
      </c>
      <c r="H5" s="196"/>
      <c r="I5" s="196"/>
      <c r="J5" s="196"/>
      <c r="K5" s="196"/>
    </row>
    <row r="6" spans="1:17" ht="15">
      <c r="A6" s="1827"/>
      <c r="B6" s="1829" t="s">
        <v>493</v>
      </c>
      <c r="C6" s="1830"/>
      <c r="D6" s="838">
        <v>0</v>
      </c>
      <c r="E6" s="838">
        <v>0</v>
      </c>
      <c r="F6" s="838">
        <v>0</v>
      </c>
      <c r="G6" s="838">
        <v>0</v>
      </c>
      <c r="I6" s="196"/>
      <c r="K6" s="196"/>
    </row>
    <row r="7" spans="1:17" ht="15">
      <c r="A7" s="1827"/>
      <c r="B7" s="1829" t="s">
        <v>503</v>
      </c>
      <c r="C7" s="1830"/>
      <c r="D7" s="838">
        <v>0</v>
      </c>
      <c r="E7" s="838">
        <v>0</v>
      </c>
      <c r="F7" s="838">
        <v>0</v>
      </c>
      <c r="G7" s="838">
        <v>0</v>
      </c>
      <c r="I7" s="196"/>
      <c r="J7" s="196"/>
    </row>
    <row r="8" spans="1:17" ht="15">
      <c r="A8" s="1827"/>
      <c r="B8" s="1829" t="s">
        <v>504</v>
      </c>
      <c r="C8" s="1830"/>
      <c r="D8" s="838">
        <v>0</v>
      </c>
      <c r="E8" s="838">
        <v>0</v>
      </c>
      <c r="F8" s="838">
        <v>0</v>
      </c>
      <c r="G8" s="838">
        <v>0</v>
      </c>
      <c r="I8" s="196"/>
      <c r="J8" s="196"/>
      <c r="K8" s="196"/>
    </row>
    <row r="9" spans="1:17" ht="15">
      <c r="A9" s="1827"/>
      <c r="B9" s="1829" t="s">
        <v>502</v>
      </c>
      <c r="C9" s="1830"/>
      <c r="D9" s="838">
        <v>0</v>
      </c>
      <c r="E9" s="838">
        <v>0</v>
      </c>
      <c r="F9" s="838">
        <v>0</v>
      </c>
      <c r="G9" s="838">
        <v>0</v>
      </c>
      <c r="I9" s="196"/>
      <c r="J9" s="196"/>
      <c r="K9" s="196"/>
    </row>
    <row r="10" spans="1:17" ht="15">
      <c r="A10" s="1827"/>
      <c r="B10" s="1829" t="s">
        <v>494</v>
      </c>
      <c r="C10" s="1830"/>
      <c r="D10" s="838">
        <v>0</v>
      </c>
      <c r="E10" s="838">
        <v>0</v>
      </c>
      <c r="F10" s="838">
        <v>0</v>
      </c>
      <c r="G10" s="838">
        <v>0</v>
      </c>
      <c r="I10" s="196"/>
      <c r="J10" s="196"/>
    </row>
    <row r="11" spans="1:17" ht="15">
      <c r="A11" s="1827"/>
      <c r="B11" s="1829" t="s">
        <v>495</v>
      </c>
      <c r="C11" s="1830"/>
      <c r="D11" s="838">
        <v>0</v>
      </c>
      <c r="E11" s="838">
        <v>0</v>
      </c>
      <c r="F11" s="838">
        <v>0</v>
      </c>
      <c r="G11" s="838">
        <v>0</v>
      </c>
      <c r="I11" s="196"/>
      <c r="J11" s="196"/>
    </row>
    <row r="12" spans="1:17" ht="15">
      <c r="A12" s="1827"/>
      <c r="B12" s="1829" t="s">
        <v>227</v>
      </c>
      <c r="C12" s="1830"/>
      <c r="D12" s="838">
        <v>0</v>
      </c>
      <c r="E12" s="838">
        <v>0</v>
      </c>
      <c r="F12" s="838">
        <v>0</v>
      </c>
      <c r="G12" s="838">
        <v>0</v>
      </c>
    </row>
    <row r="13" spans="1:17" ht="15">
      <c r="A13" s="1827"/>
      <c r="B13" s="1829" t="s">
        <v>496</v>
      </c>
      <c r="C13" s="1830"/>
      <c r="D13" s="838">
        <v>0</v>
      </c>
      <c r="E13" s="838">
        <v>0</v>
      </c>
      <c r="F13" s="838">
        <v>0</v>
      </c>
      <c r="G13" s="838">
        <v>0</v>
      </c>
      <c r="I13" s="196"/>
      <c r="J13" s="196"/>
    </row>
    <row r="14" spans="1:17" ht="15">
      <c r="A14" s="1828"/>
      <c r="B14" s="1829" t="s">
        <v>497</v>
      </c>
      <c r="C14" s="1830"/>
      <c r="D14" s="838">
        <v>0</v>
      </c>
      <c r="E14" s="838">
        <v>0</v>
      </c>
      <c r="F14" s="838">
        <v>0</v>
      </c>
      <c r="G14" s="838">
        <v>0</v>
      </c>
    </row>
    <row r="15" spans="1:17" ht="15">
      <c r="A15" s="1835" t="s">
        <v>236</v>
      </c>
      <c r="B15" s="1831" t="s">
        <v>230</v>
      </c>
      <c r="C15" s="1832"/>
      <c r="D15" s="839" t="s">
        <v>1312</v>
      </c>
      <c r="E15" s="840" t="s">
        <v>1348</v>
      </c>
      <c r="F15" s="840">
        <v>65</v>
      </c>
      <c r="G15" s="840">
        <v>65</v>
      </c>
    </row>
    <row r="16" spans="1:17" ht="15">
      <c r="A16" s="1827"/>
      <c r="B16" s="1831" t="s">
        <v>498</v>
      </c>
      <c r="C16" s="1832"/>
      <c r="D16" s="839" t="s">
        <v>1312</v>
      </c>
      <c r="E16" s="840" t="s">
        <v>1348</v>
      </c>
      <c r="F16" s="840">
        <v>62</v>
      </c>
      <c r="G16" s="840">
        <v>62</v>
      </c>
    </row>
    <row r="17" spans="1:15" ht="15">
      <c r="A17" s="1827"/>
      <c r="B17" s="1831" t="s">
        <v>499</v>
      </c>
      <c r="C17" s="1832"/>
      <c r="D17" s="839">
        <v>0</v>
      </c>
      <c r="E17" s="840">
        <v>0</v>
      </c>
      <c r="F17" s="840">
        <v>0</v>
      </c>
      <c r="G17" s="841">
        <v>0</v>
      </c>
    </row>
    <row r="18" spans="1:15" ht="15">
      <c r="A18" s="1827"/>
      <c r="B18" s="1831" t="s">
        <v>500</v>
      </c>
      <c r="C18" s="1832"/>
      <c r="D18" s="842" t="s">
        <v>1314</v>
      </c>
      <c r="E18" s="843" t="s">
        <v>1349</v>
      </c>
      <c r="F18" s="843">
        <v>89</v>
      </c>
      <c r="G18" s="843">
        <v>89</v>
      </c>
    </row>
    <row r="19" spans="1:15" ht="15">
      <c r="A19" s="1827"/>
      <c r="B19" s="1833" t="s">
        <v>501</v>
      </c>
      <c r="C19" s="1834"/>
      <c r="D19" s="844">
        <v>0</v>
      </c>
      <c r="E19" s="845">
        <v>0</v>
      </c>
      <c r="F19" s="845">
        <v>0</v>
      </c>
      <c r="G19" s="846">
        <v>0</v>
      </c>
    </row>
    <row r="20" spans="1:15">
      <c r="I20" s="531" t="s">
        <v>237</v>
      </c>
      <c r="J20" s="1822" t="s">
        <v>1</v>
      </c>
      <c r="K20" s="1822"/>
      <c r="L20" s="531" t="s">
        <v>224</v>
      </c>
      <c r="M20" s="531" t="s">
        <v>225</v>
      </c>
      <c r="N20" s="531" t="s">
        <v>226</v>
      </c>
      <c r="O20" s="531" t="s">
        <v>20</v>
      </c>
    </row>
    <row r="22" spans="1:15" ht="46.2" customHeight="1">
      <c r="A22" s="1778" t="s">
        <v>527</v>
      </c>
      <c r="B22" s="1779"/>
      <c r="C22" s="1779"/>
      <c r="D22" s="1779"/>
      <c r="E22" s="1779"/>
      <c r="F22" s="1779"/>
      <c r="G22" s="1779"/>
      <c r="I22" s="49" t="s">
        <v>222</v>
      </c>
      <c r="J22" s="524">
        <f>AVERAGE(E24:E303)</f>
        <v>0.73150000000000004</v>
      </c>
    </row>
    <row r="23" spans="1:15" ht="43.2" customHeight="1">
      <c r="A23" s="45" t="s">
        <v>215</v>
      </c>
      <c r="B23" s="45" t="s">
        <v>219</v>
      </c>
      <c r="C23" s="45" t="s">
        <v>216</v>
      </c>
      <c r="D23" s="45" t="s">
        <v>218</v>
      </c>
      <c r="E23" s="45" t="s">
        <v>220</v>
      </c>
      <c r="F23" s="45" t="s">
        <v>217</v>
      </c>
      <c r="G23" s="45" t="s">
        <v>221</v>
      </c>
      <c r="I23" s="49" t="s">
        <v>223</v>
      </c>
      <c r="J23" s="1006">
        <f>HSE!AE6</f>
        <v>0.85869565217391308</v>
      </c>
    </row>
    <row r="24" spans="1:15">
      <c r="A24" s="933" t="s">
        <v>1157</v>
      </c>
      <c r="B24" s="939">
        <v>45986</v>
      </c>
      <c r="C24" s="935"/>
      <c r="D24" s="936"/>
      <c r="E24" s="937"/>
      <c r="F24" s="935"/>
      <c r="G24" s="938"/>
    </row>
    <row r="25" spans="1:15">
      <c r="A25" s="933" t="s">
        <v>1158</v>
      </c>
      <c r="B25" s="934">
        <f t="shared" ref="B25:B53" si="0">B24+7</f>
        <v>45993</v>
      </c>
      <c r="C25" s="935"/>
      <c r="D25" s="936"/>
      <c r="E25" s="937"/>
      <c r="F25" s="935"/>
      <c r="G25" s="938"/>
    </row>
    <row r="26" spans="1:15">
      <c r="A26" s="933" t="s">
        <v>1159</v>
      </c>
      <c r="B26" s="934">
        <f t="shared" si="0"/>
        <v>46000</v>
      </c>
      <c r="C26" s="935"/>
      <c r="D26" s="936"/>
      <c r="E26" s="937"/>
      <c r="F26" s="935"/>
      <c r="G26" s="938"/>
    </row>
    <row r="27" spans="1:15">
      <c r="A27" s="933" t="s">
        <v>1160</v>
      </c>
      <c r="B27" s="934">
        <f t="shared" si="0"/>
        <v>46007</v>
      </c>
      <c r="C27" s="935"/>
      <c r="D27" s="936"/>
      <c r="E27" s="937"/>
      <c r="F27" s="935"/>
      <c r="G27" s="938"/>
    </row>
    <row r="28" spans="1:15">
      <c r="A28" s="933" t="s">
        <v>1161</v>
      </c>
      <c r="B28" s="934">
        <f t="shared" si="0"/>
        <v>46014</v>
      </c>
      <c r="C28" s="935"/>
      <c r="D28" s="936"/>
      <c r="E28" s="937"/>
      <c r="F28" s="935"/>
      <c r="G28" s="938"/>
    </row>
    <row r="29" spans="1:15">
      <c r="A29" s="618" t="s">
        <v>545</v>
      </c>
      <c r="B29" s="615">
        <f t="shared" si="0"/>
        <v>46021</v>
      </c>
      <c r="C29" s="940">
        <v>46018</v>
      </c>
      <c r="D29" s="619">
        <v>2</v>
      </c>
      <c r="E29" s="620">
        <v>0.8</v>
      </c>
      <c r="F29" s="940">
        <v>46019</v>
      </c>
      <c r="G29" s="621">
        <f t="shared" ref="G29:G40" si="1">F29-C29</f>
        <v>1</v>
      </c>
    </row>
    <row r="30" spans="1:15">
      <c r="A30" s="618" t="s">
        <v>546</v>
      </c>
      <c r="B30" s="615">
        <f t="shared" si="0"/>
        <v>46028</v>
      </c>
      <c r="C30" s="940">
        <v>46024</v>
      </c>
      <c r="D30" s="619">
        <v>2</v>
      </c>
      <c r="E30" s="620">
        <v>0.48</v>
      </c>
      <c r="F30" s="940">
        <v>46026</v>
      </c>
      <c r="G30" s="621">
        <f t="shared" si="1"/>
        <v>2</v>
      </c>
    </row>
    <row r="31" spans="1:15">
      <c r="A31" s="618" t="s">
        <v>547</v>
      </c>
      <c r="B31" s="615">
        <f t="shared" si="0"/>
        <v>46035</v>
      </c>
      <c r="C31" s="940">
        <v>46031</v>
      </c>
      <c r="D31" s="619">
        <v>2</v>
      </c>
      <c r="E31" s="620">
        <v>0.48</v>
      </c>
      <c r="F31" s="940">
        <v>46033</v>
      </c>
      <c r="G31" s="621">
        <f t="shared" si="1"/>
        <v>2</v>
      </c>
    </row>
    <row r="32" spans="1:15">
      <c r="A32" s="618" t="s">
        <v>548</v>
      </c>
      <c r="B32" s="615">
        <f t="shared" si="0"/>
        <v>46042</v>
      </c>
      <c r="C32" s="940">
        <v>46037</v>
      </c>
      <c r="D32" s="619">
        <v>1</v>
      </c>
      <c r="E32" s="620">
        <v>0.6</v>
      </c>
      <c r="F32" s="940">
        <v>46040</v>
      </c>
      <c r="G32" s="621">
        <f t="shared" si="1"/>
        <v>3</v>
      </c>
    </row>
    <row r="33" spans="1:7">
      <c r="A33" s="618" t="s">
        <v>549</v>
      </c>
      <c r="B33" s="615">
        <f t="shared" si="0"/>
        <v>46049</v>
      </c>
      <c r="C33" s="940">
        <v>46043</v>
      </c>
      <c r="D33" s="619">
        <v>2</v>
      </c>
      <c r="E33" s="620">
        <v>0.6</v>
      </c>
      <c r="F33" s="940">
        <v>46046</v>
      </c>
      <c r="G33" s="621">
        <f t="shared" si="1"/>
        <v>3</v>
      </c>
    </row>
    <row r="34" spans="1:7">
      <c r="A34" s="618" t="s">
        <v>550</v>
      </c>
      <c r="B34" s="615">
        <f t="shared" si="0"/>
        <v>46056</v>
      </c>
      <c r="C34" s="940">
        <v>46053</v>
      </c>
      <c r="D34" s="619">
        <v>1</v>
      </c>
      <c r="E34" s="620">
        <v>0.6</v>
      </c>
      <c r="F34" s="940">
        <v>46055</v>
      </c>
      <c r="G34" s="621">
        <f t="shared" si="1"/>
        <v>2</v>
      </c>
    </row>
    <row r="35" spans="1:7">
      <c r="A35" s="618" t="s">
        <v>551</v>
      </c>
      <c r="B35" s="615">
        <f t="shared" si="0"/>
        <v>46063</v>
      </c>
      <c r="C35" s="940">
        <v>46059</v>
      </c>
      <c r="D35" s="619">
        <v>1</v>
      </c>
      <c r="E35" s="620">
        <v>0.72</v>
      </c>
      <c r="F35" s="940">
        <v>46062</v>
      </c>
      <c r="G35" s="621">
        <f t="shared" si="1"/>
        <v>3</v>
      </c>
    </row>
    <row r="36" spans="1:7">
      <c r="A36" s="618" t="s">
        <v>552</v>
      </c>
      <c r="B36" s="615">
        <f t="shared" si="0"/>
        <v>46070</v>
      </c>
      <c r="C36" s="940">
        <v>46065</v>
      </c>
      <c r="D36" s="619">
        <v>1</v>
      </c>
      <c r="E36" s="620">
        <v>0.72</v>
      </c>
      <c r="F36" s="940">
        <v>46068</v>
      </c>
      <c r="G36" s="621">
        <f t="shared" si="1"/>
        <v>3</v>
      </c>
    </row>
    <row r="37" spans="1:7">
      <c r="A37" s="618" t="s">
        <v>553</v>
      </c>
      <c r="B37" s="615">
        <f t="shared" si="0"/>
        <v>46077</v>
      </c>
      <c r="C37" s="615">
        <v>46074</v>
      </c>
      <c r="D37" s="619">
        <v>2</v>
      </c>
      <c r="E37" s="620">
        <v>0.72</v>
      </c>
      <c r="F37" s="615">
        <v>46076</v>
      </c>
      <c r="G37" s="621">
        <f t="shared" si="1"/>
        <v>2</v>
      </c>
    </row>
    <row r="38" spans="1:7">
      <c r="A38" s="618" t="s">
        <v>554</v>
      </c>
      <c r="B38" s="615">
        <f t="shared" si="0"/>
        <v>46084</v>
      </c>
      <c r="C38" s="615">
        <v>46079</v>
      </c>
      <c r="D38" s="619">
        <v>1</v>
      </c>
      <c r="E38" s="620">
        <v>0.72</v>
      </c>
      <c r="F38" s="615">
        <v>46082</v>
      </c>
      <c r="G38" s="621">
        <f t="shared" si="1"/>
        <v>3</v>
      </c>
    </row>
    <row r="39" spans="1:7">
      <c r="A39" s="618" t="s">
        <v>555</v>
      </c>
      <c r="B39" s="615">
        <f t="shared" si="0"/>
        <v>46091</v>
      </c>
      <c r="C39" s="615">
        <v>46088</v>
      </c>
      <c r="D39" s="619">
        <v>2</v>
      </c>
      <c r="E39" s="620">
        <v>0.72</v>
      </c>
      <c r="F39" s="615">
        <v>46089</v>
      </c>
      <c r="G39" s="621">
        <f t="shared" si="1"/>
        <v>1</v>
      </c>
    </row>
    <row r="40" spans="1:7">
      <c r="A40" s="618" t="s">
        <v>556</v>
      </c>
      <c r="B40" s="615">
        <f t="shared" si="0"/>
        <v>46098</v>
      </c>
      <c r="C40" s="615">
        <v>46093</v>
      </c>
      <c r="D40" s="619">
        <v>2</v>
      </c>
      <c r="E40" s="620">
        <v>0.72</v>
      </c>
      <c r="F40" s="615">
        <v>46096</v>
      </c>
      <c r="G40" s="621">
        <f t="shared" si="1"/>
        <v>3</v>
      </c>
    </row>
    <row r="41" spans="1:7">
      <c r="A41" s="933" t="s">
        <v>557</v>
      </c>
      <c r="B41" s="934">
        <f t="shared" si="0"/>
        <v>46105</v>
      </c>
      <c r="C41" s="934"/>
      <c r="D41" s="936"/>
      <c r="E41" s="937"/>
      <c r="F41" s="934"/>
      <c r="G41" s="938"/>
    </row>
    <row r="42" spans="1:7">
      <c r="A42" s="618" t="s">
        <v>558</v>
      </c>
      <c r="B42" s="615">
        <f t="shared" si="0"/>
        <v>46112</v>
      </c>
      <c r="C42" s="615">
        <v>46110</v>
      </c>
      <c r="D42" s="619">
        <v>2</v>
      </c>
      <c r="E42" s="620">
        <v>0.72</v>
      </c>
      <c r="F42" s="615">
        <v>46111</v>
      </c>
      <c r="G42" s="621">
        <f t="shared" ref="G42:G49" si="2">F42-C42</f>
        <v>1</v>
      </c>
    </row>
    <row r="43" spans="1:7">
      <c r="A43" s="618" t="s">
        <v>559</v>
      </c>
      <c r="B43" s="615">
        <f t="shared" si="0"/>
        <v>46119</v>
      </c>
      <c r="C43" s="615">
        <v>46116</v>
      </c>
      <c r="D43" s="619">
        <v>2</v>
      </c>
      <c r="E43" s="620">
        <v>0.73</v>
      </c>
      <c r="F43" s="615">
        <v>46117</v>
      </c>
      <c r="G43" s="621">
        <f t="shared" si="2"/>
        <v>1</v>
      </c>
    </row>
    <row r="44" spans="1:7">
      <c r="A44" s="618" t="s">
        <v>560</v>
      </c>
      <c r="B44" s="615">
        <f t="shared" si="0"/>
        <v>46126</v>
      </c>
      <c r="C44" s="615">
        <v>46123</v>
      </c>
      <c r="D44" s="619">
        <v>2</v>
      </c>
      <c r="E44" s="620">
        <v>0.73</v>
      </c>
      <c r="F44" s="615">
        <v>46124</v>
      </c>
      <c r="G44" s="621">
        <f t="shared" si="2"/>
        <v>1</v>
      </c>
    </row>
    <row r="45" spans="1:7">
      <c r="A45" s="618" t="s">
        <v>561</v>
      </c>
      <c r="B45" s="615">
        <f t="shared" si="0"/>
        <v>46133</v>
      </c>
      <c r="C45" s="615">
        <v>46129</v>
      </c>
      <c r="D45" s="619">
        <v>1</v>
      </c>
      <c r="E45" s="620">
        <v>0.73</v>
      </c>
      <c r="F45" s="615">
        <v>46131</v>
      </c>
      <c r="G45" s="621">
        <f t="shared" si="2"/>
        <v>2</v>
      </c>
    </row>
    <row r="46" spans="1:7">
      <c r="A46" s="618" t="s">
        <v>562</v>
      </c>
      <c r="B46" s="615">
        <f t="shared" si="0"/>
        <v>46140</v>
      </c>
      <c r="C46" s="615">
        <v>46136</v>
      </c>
      <c r="D46" s="619">
        <v>3</v>
      </c>
      <c r="E46" s="620">
        <v>0.73</v>
      </c>
      <c r="F46" s="615">
        <v>46138</v>
      </c>
      <c r="G46" s="621">
        <f t="shared" si="2"/>
        <v>2</v>
      </c>
    </row>
    <row r="47" spans="1:7">
      <c r="A47" s="618" t="s">
        <v>563</v>
      </c>
      <c r="B47" s="615">
        <f t="shared" si="0"/>
        <v>46147</v>
      </c>
      <c r="C47" s="615">
        <v>46144</v>
      </c>
      <c r="D47" s="619">
        <v>2</v>
      </c>
      <c r="E47" s="620">
        <v>0.75</v>
      </c>
      <c r="F47" s="615">
        <v>46145</v>
      </c>
      <c r="G47" s="621">
        <f t="shared" si="2"/>
        <v>1</v>
      </c>
    </row>
    <row r="48" spans="1:7">
      <c r="A48" s="618" t="s">
        <v>564</v>
      </c>
      <c r="B48" s="615">
        <f t="shared" si="0"/>
        <v>46154</v>
      </c>
      <c r="C48" s="615">
        <v>46151</v>
      </c>
      <c r="D48" s="619">
        <v>1</v>
      </c>
      <c r="E48" s="620">
        <v>0.75</v>
      </c>
      <c r="F48" s="615">
        <v>46152</v>
      </c>
      <c r="G48" s="621">
        <f t="shared" si="2"/>
        <v>1</v>
      </c>
    </row>
    <row r="49" spans="1:7">
      <c r="A49" s="618" t="s">
        <v>565</v>
      </c>
      <c r="B49" s="615">
        <f t="shared" si="0"/>
        <v>46161</v>
      </c>
      <c r="C49" s="615">
        <v>46158</v>
      </c>
      <c r="D49" s="619">
        <v>2</v>
      </c>
      <c r="E49" s="620">
        <v>0.73</v>
      </c>
      <c r="F49" s="615">
        <v>46159</v>
      </c>
      <c r="G49" s="621">
        <f t="shared" si="2"/>
        <v>1</v>
      </c>
    </row>
    <row r="50" spans="1:7">
      <c r="A50" s="933" t="s">
        <v>566</v>
      </c>
      <c r="B50" s="934">
        <f t="shared" si="0"/>
        <v>46168</v>
      </c>
      <c r="C50" s="934"/>
      <c r="D50" s="936"/>
      <c r="E50" s="937"/>
      <c r="F50" s="934"/>
      <c r="G50" s="938"/>
    </row>
    <row r="51" spans="1:7">
      <c r="A51" s="618" t="s">
        <v>567</v>
      </c>
      <c r="B51" s="615">
        <f t="shared" si="0"/>
        <v>46175</v>
      </c>
      <c r="C51" s="615">
        <v>46172</v>
      </c>
      <c r="D51" s="619">
        <v>3</v>
      </c>
      <c r="E51" s="620">
        <v>0.73</v>
      </c>
      <c r="F51" s="615">
        <v>46173</v>
      </c>
      <c r="G51" s="621">
        <f>F51-C51</f>
        <v>1</v>
      </c>
    </row>
    <row r="52" spans="1:7">
      <c r="A52" s="618" t="s">
        <v>568</v>
      </c>
      <c r="B52" s="615">
        <f t="shared" si="0"/>
        <v>46182</v>
      </c>
      <c r="C52" s="615">
        <v>46178</v>
      </c>
      <c r="D52" s="619">
        <v>1</v>
      </c>
      <c r="E52" s="620">
        <v>0.76</v>
      </c>
      <c r="F52" s="615">
        <v>46180</v>
      </c>
      <c r="G52" s="621">
        <f>F52-C52</f>
        <v>2</v>
      </c>
    </row>
    <row r="53" spans="1:7">
      <c r="A53" s="618" t="s">
        <v>569</v>
      </c>
      <c r="B53" s="615">
        <f t="shared" si="0"/>
        <v>46189</v>
      </c>
      <c r="C53" s="615">
        <v>46187</v>
      </c>
      <c r="D53" s="619">
        <v>2</v>
      </c>
      <c r="E53" s="620">
        <v>0.76</v>
      </c>
      <c r="F53" s="615">
        <v>46189</v>
      </c>
      <c r="G53" s="621">
        <f>F53-C53</f>
        <v>2</v>
      </c>
    </row>
    <row r="54" spans="1:7">
      <c r="A54" s="618" t="s">
        <v>570</v>
      </c>
      <c r="B54" s="615">
        <v>46196</v>
      </c>
      <c r="C54" s="615">
        <v>46194</v>
      </c>
      <c r="D54" s="619">
        <v>4</v>
      </c>
      <c r="E54" s="620">
        <v>0.64</v>
      </c>
      <c r="F54" s="615">
        <v>46193</v>
      </c>
      <c r="G54" s="621">
        <v>3</v>
      </c>
    </row>
    <row r="55" spans="1:7">
      <c r="A55" s="618" t="s">
        <v>571</v>
      </c>
      <c r="B55" s="615">
        <v>46203</v>
      </c>
      <c r="C55" s="615">
        <v>46201</v>
      </c>
      <c r="D55" s="619">
        <v>3</v>
      </c>
      <c r="E55" s="620">
        <v>0.64</v>
      </c>
      <c r="F55" s="615">
        <v>46202</v>
      </c>
      <c r="G55" s="621">
        <v>2</v>
      </c>
    </row>
    <row r="56" spans="1:7">
      <c r="A56" s="618" t="s">
        <v>1118</v>
      </c>
      <c r="B56" s="615">
        <v>46210</v>
      </c>
      <c r="C56" s="615">
        <v>46208</v>
      </c>
      <c r="D56" s="619">
        <v>2</v>
      </c>
      <c r="E56" s="620">
        <v>0.7</v>
      </c>
      <c r="F56" s="615">
        <v>46209</v>
      </c>
      <c r="G56" s="621">
        <v>2</v>
      </c>
    </row>
    <row r="57" spans="1:7">
      <c r="A57" s="618" t="s">
        <v>572</v>
      </c>
      <c r="B57" s="615">
        <v>46217</v>
      </c>
      <c r="C57" s="615">
        <v>46215</v>
      </c>
      <c r="D57" s="619">
        <v>3</v>
      </c>
      <c r="E57" s="620">
        <v>0.75</v>
      </c>
      <c r="F57" s="615">
        <v>46216</v>
      </c>
      <c r="G57" s="621">
        <v>3</v>
      </c>
    </row>
    <row r="58" spans="1:7">
      <c r="A58" s="618" t="s">
        <v>573</v>
      </c>
      <c r="B58" s="615">
        <v>46224</v>
      </c>
      <c r="C58" s="615">
        <v>46222</v>
      </c>
      <c r="D58" s="623">
        <v>3</v>
      </c>
      <c r="E58" s="620">
        <v>0.75</v>
      </c>
      <c r="F58" s="615">
        <v>46223</v>
      </c>
      <c r="G58" s="621">
        <v>3</v>
      </c>
    </row>
    <row r="59" spans="1:7">
      <c r="A59" s="618" t="s">
        <v>1119</v>
      </c>
      <c r="B59" s="615">
        <v>46231</v>
      </c>
      <c r="C59" s="615">
        <v>46229</v>
      </c>
      <c r="D59" s="623">
        <v>2</v>
      </c>
      <c r="E59" s="620">
        <v>0.69</v>
      </c>
      <c r="F59" s="615">
        <v>46230</v>
      </c>
      <c r="G59" s="621">
        <v>2</v>
      </c>
    </row>
    <row r="60" spans="1:7">
      <c r="A60" s="618" t="s">
        <v>1120</v>
      </c>
      <c r="B60" s="615">
        <v>46238</v>
      </c>
      <c r="C60" s="615">
        <v>46236</v>
      </c>
      <c r="D60" s="623">
        <v>3</v>
      </c>
      <c r="E60" s="620">
        <v>0.69</v>
      </c>
      <c r="F60" s="615">
        <v>46237</v>
      </c>
      <c r="G60" s="621">
        <v>2</v>
      </c>
    </row>
    <row r="61" spans="1:7">
      <c r="A61" s="618" t="s">
        <v>1121</v>
      </c>
      <c r="B61" s="615">
        <v>46245</v>
      </c>
      <c r="C61" s="615">
        <v>46243</v>
      </c>
      <c r="D61" s="623">
        <v>2</v>
      </c>
      <c r="E61" s="620">
        <v>0.72</v>
      </c>
      <c r="F61" s="615">
        <v>46244</v>
      </c>
      <c r="G61" s="624">
        <v>2</v>
      </c>
    </row>
    <row r="62" spans="1:7">
      <c r="A62" s="618" t="s">
        <v>1122</v>
      </c>
      <c r="B62" s="615">
        <v>46252</v>
      </c>
      <c r="C62" s="615">
        <v>46250</v>
      </c>
      <c r="D62" s="623">
        <v>2</v>
      </c>
      <c r="E62" s="622">
        <v>0.84</v>
      </c>
      <c r="F62" s="615">
        <v>46251</v>
      </c>
      <c r="G62" s="624">
        <v>2</v>
      </c>
    </row>
    <row r="63" spans="1:7">
      <c r="A63" s="618" t="s">
        <v>1123</v>
      </c>
      <c r="B63" s="615">
        <v>46259</v>
      </c>
      <c r="C63" s="615">
        <v>46257</v>
      </c>
      <c r="D63" s="623">
        <v>2</v>
      </c>
      <c r="E63" s="622">
        <v>0.84</v>
      </c>
      <c r="F63" s="615">
        <v>46258</v>
      </c>
      <c r="G63" s="624">
        <v>2</v>
      </c>
    </row>
    <row r="64" spans="1:7">
      <c r="A64" s="618" t="s">
        <v>1124</v>
      </c>
      <c r="B64" s="615">
        <v>46266</v>
      </c>
      <c r="C64" s="615">
        <v>46264</v>
      </c>
      <c r="D64" s="623">
        <v>3</v>
      </c>
      <c r="E64" s="622">
        <v>0.84</v>
      </c>
      <c r="F64" s="615">
        <v>46265</v>
      </c>
      <c r="G64" s="624">
        <v>2</v>
      </c>
    </row>
    <row r="65" spans="1:7">
      <c r="A65" s="618" t="s">
        <v>1125</v>
      </c>
      <c r="B65" s="615">
        <v>46273</v>
      </c>
      <c r="C65" s="615">
        <v>46271</v>
      </c>
      <c r="D65" s="626">
        <v>2</v>
      </c>
      <c r="E65" s="622">
        <v>0.86</v>
      </c>
      <c r="F65" s="615">
        <v>46272</v>
      </c>
      <c r="G65" s="624">
        <v>2</v>
      </c>
    </row>
    <row r="66" spans="1:7">
      <c r="A66" s="618" t="s">
        <v>1126</v>
      </c>
      <c r="B66" s="615">
        <v>46280</v>
      </c>
      <c r="C66" s="615">
        <v>46278</v>
      </c>
      <c r="D66" s="626">
        <v>2</v>
      </c>
      <c r="E66" s="622">
        <v>0.86</v>
      </c>
      <c r="F66" s="615">
        <v>46279</v>
      </c>
      <c r="G66" s="624">
        <v>2</v>
      </c>
    </row>
    <row r="67" spans="1:7">
      <c r="A67" s="618" t="s">
        <v>1127</v>
      </c>
      <c r="B67" s="615">
        <v>46287</v>
      </c>
      <c r="C67" s="615">
        <v>46286</v>
      </c>
      <c r="D67" s="626">
        <v>2</v>
      </c>
      <c r="E67" s="622">
        <v>0.86</v>
      </c>
      <c r="F67" s="615">
        <v>46285</v>
      </c>
      <c r="G67" s="624">
        <v>2</v>
      </c>
    </row>
    <row r="68" spans="1:7">
      <c r="A68" s="618" t="s">
        <v>1128</v>
      </c>
      <c r="B68" s="615">
        <v>46294</v>
      </c>
      <c r="C68" s="615">
        <v>46293</v>
      </c>
      <c r="D68" s="625">
        <v>3</v>
      </c>
      <c r="E68" s="622">
        <v>0.86</v>
      </c>
      <c r="F68" s="615">
        <v>46291</v>
      </c>
      <c r="G68" s="625">
        <v>3</v>
      </c>
    </row>
    <row r="69" spans="1:7">
      <c r="A69" s="618" t="s">
        <v>1129</v>
      </c>
      <c r="B69" s="615">
        <v>46301</v>
      </c>
      <c r="C69" s="615">
        <v>46300</v>
      </c>
      <c r="D69" s="625">
        <v>2</v>
      </c>
      <c r="E69" s="622">
        <v>0.86</v>
      </c>
      <c r="F69" s="615">
        <v>46298</v>
      </c>
      <c r="G69" s="625">
        <v>2</v>
      </c>
    </row>
    <row r="70" spans="1:7">
      <c r="A70" s="618" t="s">
        <v>1130</v>
      </c>
      <c r="B70" s="615">
        <v>46308</v>
      </c>
      <c r="C70" s="615">
        <v>46307</v>
      </c>
      <c r="D70" s="625">
        <v>2</v>
      </c>
      <c r="E70" s="622">
        <v>0.86</v>
      </c>
      <c r="F70" s="615">
        <v>46305</v>
      </c>
      <c r="G70" s="625">
        <v>2</v>
      </c>
    </row>
    <row r="71" spans="1:7">
      <c r="A71" s="618" t="s">
        <v>1131</v>
      </c>
      <c r="B71" s="627"/>
      <c r="C71" s="627"/>
      <c r="D71" s="625"/>
      <c r="E71" s="622"/>
      <c r="F71" s="627"/>
      <c r="G71" s="625"/>
    </row>
    <row r="72" spans="1:7">
      <c r="A72" s="618" t="s">
        <v>1132</v>
      </c>
      <c r="B72" s="627"/>
      <c r="C72" s="627"/>
      <c r="D72" s="625"/>
      <c r="E72" s="622"/>
      <c r="F72" s="627"/>
      <c r="G72" s="625"/>
    </row>
    <row r="73" spans="1:7">
      <c r="A73" s="618" t="s">
        <v>1133</v>
      </c>
      <c r="B73" s="627"/>
      <c r="C73" s="627"/>
      <c r="D73" s="625"/>
      <c r="E73" s="622"/>
      <c r="F73" s="627"/>
      <c r="G73" s="625"/>
    </row>
    <row r="74" spans="1:7">
      <c r="A74" s="618" t="s">
        <v>1134</v>
      </c>
      <c r="B74" s="627"/>
      <c r="C74" s="627"/>
      <c r="D74" s="625"/>
      <c r="E74" s="622"/>
      <c r="F74" s="627"/>
      <c r="G74" s="625"/>
    </row>
    <row r="75" spans="1:7">
      <c r="A75" s="618" t="s">
        <v>1135</v>
      </c>
      <c r="B75" s="627"/>
      <c r="C75" s="627"/>
      <c r="D75" s="625"/>
      <c r="E75" s="622"/>
      <c r="F75" s="627"/>
      <c r="G75" s="625"/>
    </row>
    <row r="76" spans="1:7">
      <c r="A76" s="618" t="s">
        <v>1136</v>
      </c>
      <c r="B76" s="627"/>
      <c r="C76" s="627"/>
      <c r="D76" s="625"/>
      <c r="E76" s="622"/>
      <c r="F76" s="627"/>
      <c r="G76" s="625"/>
    </row>
    <row r="77" spans="1:7">
      <c r="A77" s="618" t="s">
        <v>1137</v>
      </c>
      <c r="B77" s="627"/>
      <c r="C77" s="627"/>
      <c r="D77" s="625"/>
      <c r="E77" s="628"/>
      <c r="F77" s="627"/>
      <c r="G77" s="625"/>
    </row>
    <row r="78" spans="1:7">
      <c r="A78" s="618" t="s">
        <v>1138</v>
      </c>
      <c r="B78" s="627"/>
      <c r="C78" s="627"/>
      <c r="D78" s="625"/>
      <c r="E78" s="628"/>
      <c r="F78" s="627"/>
      <c r="G78" s="625"/>
    </row>
    <row r="79" spans="1:7">
      <c r="A79" s="618" t="s">
        <v>1139</v>
      </c>
      <c r="B79" s="627"/>
      <c r="C79" s="627"/>
      <c r="D79" s="625"/>
      <c r="E79" s="628"/>
      <c r="F79" s="627"/>
      <c r="G79" s="625"/>
    </row>
    <row r="80" spans="1:7">
      <c r="A80" s="618" t="s">
        <v>1140</v>
      </c>
      <c r="B80" s="627"/>
      <c r="C80" s="627"/>
      <c r="D80" s="625"/>
      <c r="E80" s="628"/>
      <c r="F80" s="627"/>
      <c r="G80" s="625"/>
    </row>
    <row r="81" spans="1:7">
      <c r="A81" s="618" t="s">
        <v>1141</v>
      </c>
      <c r="B81" s="627"/>
      <c r="C81" s="627"/>
      <c r="D81" s="625"/>
      <c r="E81" s="628"/>
      <c r="F81" s="627"/>
      <c r="G81" s="625"/>
    </row>
    <row r="82" spans="1:7">
      <c r="A82" s="618" t="s">
        <v>1142</v>
      </c>
      <c r="B82" s="627"/>
      <c r="C82" s="627"/>
      <c r="D82" s="625"/>
      <c r="E82" s="628"/>
      <c r="F82" s="627"/>
      <c r="G82" s="625"/>
    </row>
    <row r="83" spans="1:7">
      <c r="A83" s="618" t="s">
        <v>1143</v>
      </c>
      <c r="B83" s="627"/>
      <c r="C83" s="627"/>
      <c r="D83" s="625"/>
      <c r="E83" s="628"/>
      <c r="F83" s="627"/>
      <c r="G83" s="625"/>
    </row>
    <row r="84" spans="1:7">
      <c r="A84" s="618" t="s">
        <v>1144</v>
      </c>
      <c r="B84" s="627"/>
      <c r="C84" s="627"/>
      <c r="D84" s="625"/>
      <c r="E84" s="628"/>
      <c r="F84" s="627"/>
      <c r="G84" s="625"/>
    </row>
    <row r="85" spans="1:7">
      <c r="A85" s="618" t="s">
        <v>1145</v>
      </c>
      <c r="B85" s="627"/>
      <c r="C85" s="627"/>
      <c r="D85" s="625"/>
      <c r="E85" s="628"/>
      <c r="F85" s="627"/>
      <c r="G85" s="625"/>
    </row>
    <row r="86" spans="1:7">
      <c r="A86" s="618" t="s">
        <v>1146</v>
      </c>
      <c r="B86" s="627"/>
      <c r="C86" s="627"/>
      <c r="D86" s="625"/>
      <c r="E86" s="628"/>
      <c r="F86" s="627"/>
      <c r="G86" s="625"/>
    </row>
    <row r="87" spans="1:7">
      <c r="A87" s="618" t="s">
        <v>1147</v>
      </c>
      <c r="B87" s="627"/>
      <c r="C87" s="627"/>
      <c r="D87" s="625"/>
      <c r="E87" s="628"/>
      <c r="F87" s="627"/>
      <c r="G87" s="625"/>
    </row>
    <row r="88" spans="1:7">
      <c r="A88" s="618" t="s">
        <v>1148</v>
      </c>
      <c r="B88" s="627"/>
      <c r="C88" s="627"/>
      <c r="D88" s="625"/>
      <c r="E88" s="628"/>
      <c r="F88" s="627"/>
      <c r="G88" s="625"/>
    </row>
    <row r="89" spans="1:7">
      <c r="A89" s="618" t="s">
        <v>1149</v>
      </c>
      <c r="B89" s="627"/>
      <c r="C89" s="627"/>
      <c r="D89" s="625"/>
      <c r="E89" s="628"/>
      <c r="F89" s="627"/>
      <c r="G89" s="625"/>
    </row>
    <row r="90" spans="1:7">
      <c r="A90" s="618" t="s">
        <v>1150</v>
      </c>
      <c r="B90" s="627"/>
      <c r="C90" s="627"/>
      <c r="D90" s="625"/>
      <c r="E90" s="628"/>
      <c r="F90" s="627"/>
      <c r="G90" s="625"/>
    </row>
    <row r="91" spans="1:7">
      <c r="A91" s="618" t="s">
        <v>1151</v>
      </c>
      <c r="B91" s="627"/>
      <c r="C91" s="627"/>
      <c r="D91" s="625"/>
      <c r="E91" s="628"/>
      <c r="F91" s="627"/>
      <c r="G91" s="625"/>
    </row>
    <row r="92" spans="1:7">
      <c r="A92" s="618" t="s">
        <v>1152</v>
      </c>
      <c r="B92" s="615"/>
      <c r="C92" s="616"/>
      <c r="D92" s="616"/>
      <c r="E92" s="514"/>
      <c r="F92" s="616"/>
      <c r="G92" s="614"/>
    </row>
    <row r="93" spans="1:7">
      <c r="A93" s="618" t="s">
        <v>1153</v>
      </c>
      <c r="B93" s="615"/>
      <c r="C93" s="616"/>
      <c r="D93" s="616"/>
      <c r="E93" s="514"/>
      <c r="F93" s="616"/>
      <c r="G93" s="614"/>
    </row>
    <row r="94" spans="1:7">
      <c r="A94" s="618" t="s">
        <v>1154</v>
      </c>
      <c r="B94" s="615"/>
      <c r="C94" s="616"/>
      <c r="D94" s="616"/>
      <c r="E94" s="514"/>
      <c r="F94" s="616"/>
      <c r="G94" s="614"/>
    </row>
    <row r="95" spans="1:7">
      <c r="A95" s="618" t="s">
        <v>1155</v>
      </c>
      <c r="B95" s="615"/>
      <c r="C95" s="616"/>
      <c r="D95" s="616"/>
      <c r="E95" s="514"/>
      <c r="F95" s="616"/>
      <c r="G95" s="614"/>
    </row>
    <row r="96" spans="1:7">
      <c r="A96" s="618" t="s">
        <v>1156</v>
      </c>
      <c r="B96" s="615"/>
      <c r="C96" s="616"/>
      <c r="D96" s="616"/>
      <c r="E96" s="514"/>
      <c r="F96" s="616"/>
      <c r="G96" s="614"/>
    </row>
    <row r="97" spans="1:7">
      <c r="A97" s="618" t="s">
        <v>1164</v>
      </c>
      <c r="B97" s="615"/>
      <c r="C97" s="616"/>
      <c r="D97" s="616"/>
      <c r="E97" s="514"/>
      <c r="F97" s="616"/>
      <c r="G97" s="614"/>
    </row>
    <row r="98" spans="1:7">
      <c r="A98" s="618" t="s">
        <v>1165</v>
      </c>
      <c r="B98" s="615"/>
      <c r="C98" s="616"/>
      <c r="D98" s="616"/>
      <c r="E98" s="514"/>
      <c r="F98" s="616"/>
      <c r="G98" s="614"/>
    </row>
    <row r="99" spans="1:7">
      <c r="A99" s="618" t="s">
        <v>1166</v>
      </c>
      <c r="B99" s="510"/>
      <c r="C99" s="508"/>
      <c r="D99" s="508"/>
      <c r="E99" s="514"/>
      <c r="F99" s="508"/>
      <c r="G99" s="509"/>
    </row>
    <row r="100" spans="1:7">
      <c r="A100" s="618" t="s">
        <v>1167</v>
      </c>
      <c r="B100" s="627"/>
      <c r="C100" s="627"/>
      <c r="D100" s="625"/>
      <c r="E100" s="628"/>
      <c r="F100" s="627"/>
      <c r="G100" s="625"/>
    </row>
    <row r="101" spans="1:7">
      <c r="A101" s="618" t="s">
        <v>1168</v>
      </c>
      <c r="B101" s="627"/>
      <c r="C101" s="627"/>
      <c r="D101" s="625"/>
      <c r="E101" s="628"/>
      <c r="F101" s="627"/>
      <c r="G101" s="625"/>
    </row>
    <row r="102" spans="1:7">
      <c r="A102" s="618" t="s">
        <v>1169</v>
      </c>
      <c r="B102" s="615"/>
      <c r="C102" s="616"/>
      <c r="D102" s="616"/>
      <c r="E102" s="514"/>
      <c r="F102" s="616"/>
      <c r="G102" s="614"/>
    </row>
    <row r="103" spans="1:7">
      <c r="A103" s="618" t="s">
        <v>1170</v>
      </c>
      <c r="B103" s="615"/>
      <c r="C103" s="616"/>
      <c r="D103" s="616"/>
      <c r="E103" s="514"/>
      <c r="F103" s="616"/>
      <c r="G103" s="614"/>
    </row>
    <row r="104" spans="1:7">
      <c r="A104" s="618" t="s">
        <v>1171</v>
      </c>
      <c r="B104" s="615"/>
      <c r="C104" s="616"/>
      <c r="D104" s="616"/>
      <c r="E104" s="514"/>
      <c r="F104" s="616"/>
      <c r="G104" s="614"/>
    </row>
    <row r="105" spans="1:7">
      <c r="A105" s="618" t="s">
        <v>1172</v>
      </c>
      <c r="B105" s="615"/>
      <c r="C105" s="616"/>
      <c r="D105" s="616"/>
      <c r="E105" s="514"/>
      <c r="F105" s="616"/>
      <c r="G105" s="614"/>
    </row>
    <row r="106" spans="1:7">
      <c r="A106" s="618" t="s">
        <v>1173</v>
      </c>
      <c r="B106" s="615"/>
      <c r="C106" s="616"/>
      <c r="D106" s="616"/>
      <c r="E106" s="514"/>
      <c r="F106" s="616"/>
      <c r="G106" s="614"/>
    </row>
    <row r="107" spans="1:7">
      <c r="A107" s="618" t="s">
        <v>1174</v>
      </c>
      <c r="B107" s="615"/>
      <c r="C107" s="616"/>
      <c r="D107" s="616"/>
      <c r="E107" s="514"/>
      <c r="F107" s="616"/>
      <c r="G107" s="614"/>
    </row>
    <row r="108" spans="1:7">
      <c r="A108" s="618" t="s">
        <v>1175</v>
      </c>
      <c r="B108" s="615"/>
      <c r="C108" s="616"/>
      <c r="D108" s="616"/>
      <c r="E108" s="514"/>
      <c r="F108" s="616"/>
      <c r="G108" s="614"/>
    </row>
    <row r="109" spans="1:7">
      <c r="A109" s="618" t="s">
        <v>1176</v>
      </c>
      <c r="B109" s="510"/>
      <c r="C109" s="508"/>
      <c r="D109" s="508"/>
      <c r="E109" s="514"/>
      <c r="F109" s="508"/>
      <c r="G109" s="509"/>
    </row>
  </sheetData>
  <mergeCells count="22">
    <mergeCell ref="B18:C18"/>
    <mergeCell ref="B19:C19"/>
    <mergeCell ref="J20:K20"/>
    <mergeCell ref="A22:G22"/>
    <mergeCell ref="B11:C11"/>
    <mergeCell ref="B12:C12"/>
    <mergeCell ref="B13:C13"/>
    <mergeCell ref="B14:C14"/>
    <mergeCell ref="A15:A19"/>
    <mergeCell ref="B15:C15"/>
    <mergeCell ref="B16:C16"/>
    <mergeCell ref="B17:C17"/>
    <mergeCell ref="A1:G2"/>
    <mergeCell ref="B3:C3"/>
    <mergeCell ref="B4:C4"/>
    <mergeCell ref="B5:C5"/>
    <mergeCell ref="A6:A14"/>
    <mergeCell ref="B6:C6"/>
    <mergeCell ref="B7:C7"/>
    <mergeCell ref="B8:C8"/>
    <mergeCell ref="B9:C9"/>
    <mergeCell ref="B10:C10"/>
  </mergeCells>
  <dataValidations disablePrompts="1" count="1">
    <dataValidation allowBlank="1" showInputMessage="1" showErrorMessage="1" prompt="Medical Treatment Cases (Healed without Disabilities)" sqref="B7:C8" xr:uid="{0321B491-0B3F-406C-8AD2-B11EFE22AB72}"/>
  </dataValidations>
  <pageMargins left="0.7" right="0.7" top="0.75" bottom="0.75" header="0.3" footer="0.3"/>
  <pageSetup paperSize="9" orientation="portrait" r:id="rId1"/>
  <headerFooter>
    <oddFooter>&amp;L_x000D_&amp;1#&amp;"Aptos"&amp;10&amp;K000000 Data sensitivity - Public</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0" tint="-0.499984740745262"/>
    <pageSetUpPr fitToPage="1"/>
  </sheetPr>
  <dimension ref="A1:AJ37"/>
  <sheetViews>
    <sheetView zoomScale="85" zoomScaleNormal="85" workbookViewId="0">
      <pane ySplit="8" topLeftCell="A21" activePane="bottomLeft" state="frozen"/>
      <selection pane="bottomLeft" activeCell="D19" sqref="D19"/>
    </sheetView>
  </sheetViews>
  <sheetFormatPr defaultRowHeight="14.4"/>
  <cols>
    <col min="1" max="1" width="2.5546875" customWidth="1"/>
    <col min="2" max="2" width="6.109375" customWidth="1"/>
    <col min="3" max="3" width="7.5546875" customWidth="1"/>
    <col min="4" max="4" width="37" customWidth="1"/>
    <col min="5" max="5" width="10.6640625" customWidth="1"/>
    <col min="6" max="6" width="14.6640625" bestFit="1" customWidth="1"/>
    <col min="7" max="10" width="13.6640625" customWidth="1"/>
    <col min="11" max="11" width="14" bestFit="1" customWidth="1"/>
    <col min="12" max="12" width="10.6640625" style="532" customWidth="1"/>
    <col min="13" max="13" width="10.6640625" customWidth="1"/>
    <col min="14" max="14" width="10.6640625" style="532" bestFit="1" customWidth="1"/>
    <col min="15" max="15" width="10.6640625" style="532"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1" bestFit="1" customWidth="1"/>
    <col min="30" max="30" width="24.5546875" customWidth="1"/>
    <col min="31" max="31" width="12.5546875" bestFit="1" customWidth="1"/>
    <col min="32" max="32" width="17.6640625" customWidth="1"/>
    <col min="33" max="33" width="14.5546875" customWidth="1"/>
  </cols>
  <sheetData>
    <row r="1" spans="1:36" ht="17.399999999999999">
      <c r="B1" s="1883" t="s">
        <v>269</v>
      </c>
      <c r="C1" s="1883"/>
      <c r="D1" s="1883"/>
      <c r="E1" s="1883"/>
      <c r="F1" s="1883"/>
      <c r="G1" s="1883"/>
      <c r="H1" s="1883"/>
      <c r="I1" s="1883"/>
      <c r="J1" s="1883"/>
      <c r="K1" s="1883"/>
      <c r="L1" s="1883"/>
      <c r="M1" s="1883"/>
      <c r="N1" s="1883"/>
      <c r="O1" s="1883"/>
      <c r="P1" s="1883"/>
      <c r="Q1" s="1883"/>
      <c r="R1" s="1883"/>
      <c r="S1" s="1883"/>
      <c r="T1" s="1883"/>
      <c r="U1" s="1883"/>
      <c r="V1" s="1883"/>
      <c r="W1" s="1883"/>
      <c r="X1" s="1883"/>
      <c r="Y1" s="1883"/>
      <c r="Z1" s="1883"/>
      <c r="AA1" s="1883"/>
      <c r="AB1" s="1883"/>
      <c r="AC1" s="1883"/>
      <c r="AD1" s="1883"/>
      <c r="AE1" s="1883"/>
      <c r="AJ1" t="s">
        <v>72</v>
      </c>
    </row>
    <row r="2" spans="1:36" ht="17.399999999999999">
      <c r="B2" s="1884" t="s">
        <v>277</v>
      </c>
      <c r="C2" s="1884"/>
      <c r="D2" s="1884"/>
      <c r="E2" s="1884"/>
      <c r="F2" s="1884"/>
      <c r="G2" s="1884"/>
      <c r="H2" s="1884"/>
      <c r="I2" s="1884"/>
      <c r="J2" s="1884"/>
      <c r="K2" s="1885"/>
      <c r="L2" s="1886" t="s">
        <v>54</v>
      </c>
      <c r="M2" s="1884"/>
      <c r="N2" s="1884"/>
      <c r="O2" s="1884"/>
      <c r="P2" s="1884"/>
      <c r="Q2" s="1884"/>
      <c r="R2" s="1884"/>
      <c r="S2" s="1884"/>
      <c r="T2" s="1884" t="s">
        <v>243</v>
      </c>
      <c r="U2" s="1884"/>
      <c r="V2" s="1884"/>
      <c r="W2" s="1884"/>
      <c r="X2" s="1884"/>
      <c r="Y2" s="1884"/>
      <c r="Z2" s="1884"/>
      <c r="AA2" s="1884"/>
      <c r="AB2" s="1884"/>
      <c r="AC2" s="1884"/>
      <c r="AD2" s="1884" t="s">
        <v>476</v>
      </c>
      <c r="AE2" s="1884"/>
      <c r="AJ2" t="s">
        <v>73</v>
      </c>
    </row>
    <row r="3" spans="1:36" ht="28.2" customHeight="1">
      <c r="B3" s="1857" t="s">
        <v>187</v>
      </c>
      <c r="C3" s="1857"/>
      <c r="D3" s="1857"/>
      <c r="E3" s="1869">
        <v>86782345</v>
      </c>
      <c r="F3" s="1870"/>
      <c r="G3" s="1548" t="s">
        <v>192</v>
      </c>
      <c r="H3" s="1549"/>
      <c r="I3" s="1887">
        <v>0</v>
      </c>
      <c r="J3" s="1888"/>
      <c r="K3" s="1548" t="s">
        <v>106</v>
      </c>
      <c r="L3" s="1549"/>
      <c r="M3" s="1889">
        <v>0</v>
      </c>
      <c r="N3" s="1890"/>
      <c r="O3" s="1548" t="s">
        <v>256</v>
      </c>
      <c r="P3" s="1549"/>
      <c r="Q3" s="1853">
        <f>E3*M3</f>
        <v>0</v>
      </c>
      <c r="R3" s="1864"/>
      <c r="S3" s="1548" t="s">
        <v>244</v>
      </c>
      <c r="T3" s="1549"/>
      <c r="U3" s="1853">
        <f>MAX($C$9:$C$32)</f>
        <v>6</v>
      </c>
      <c r="V3" s="1854"/>
      <c r="W3" s="1548" t="s">
        <v>253</v>
      </c>
      <c r="X3" s="1549"/>
      <c r="Y3" s="1853">
        <f>SUM(F9:F32)</f>
        <v>44851849.362499997</v>
      </c>
      <c r="Z3" s="1854"/>
      <c r="AA3" s="1891" t="s">
        <v>280</v>
      </c>
      <c r="AB3" s="1849">
        <f>MAX(L9:L32)</f>
        <v>46294</v>
      </c>
      <c r="AC3" s="1855" t="s">
        <v>477</v>
      </c>
      <c r="AD3" s="1856"/>
      <c r="AE3" s="186">
        <f>IFERROR(AVERAGE(P9:P33),0)</f>
        <v>0.42857142857142855</v>
      </c>
      <c r="AF3" s="1851" t="s">
        <v>520</v>
      </c>
      <c r="AG3" s="1836">
        <f>IFERROR(AVERAGE(F9:F32),0)</f>
        <v>6407407.051785714</v>
      </c>
      <c r="AH3" s="1837"/>
    </row>
    <row r="4" spans="1:36" ht="28.2" customHeight="1">
      <c r="B4" s="1857" t="s">
        <v>188</v>
      </c>
      <c r="C4" s="1857"/>
      <c r="D4" s="1857"/>
      <c r="E4" s="1869">
        <v>86782345</v>
      </c>
      <c r="F4" s="1870"/>
      <c r="G4" s="1541" t="s">
        <v>191</v>
      </c>
      <c r="H4" s="1542"/>
      <c r="I4" s="1873">
        <v>0</v>
      </c>
      <c r="J4" s="1874"/>
      <c r="K4" s="1541" t="s">
        <v>107</v>
      </c>
      <c r="L4" s="1542"/>
      <c r="M4" s="1877">
        <v>0</v>
      </c>
      <c r="N4" s="1878"/>
      <c r="O4" s="1541" t="s">
        <v>257</v>
      </c>
      <c r="P4" s="1542"/>
      <c r="Q4" s="1853">
        <f>E3*M4</f>
        <v>0</v>
      </c>
      <c r="R4" s="1864"/>
      <c r="S4" s="1541" t="s">
        <v>270</v>
      </c>
      <c r="T4" s="1542"/>
      <c r="U4" s="1842">
        <f>COUNTIF($N$9:$N$33,"Y")</f>
        <v>7</v>
      </c>
      <c r="V4" s="1843"/>
      <c r="W4" s="1541" t="s">
        <v>274</v>
      </c>
      <c r="X4" s="1542"/>
      <c r="Y4" s="1842">
        <f>SUMIF($N$9:$N$32,"Y",$J$9:$J$32)</f>
        <v>51579626.766874999</v>
      </c>
      <c r="Z4" s="1843"/>
      <c r="AA4" s="1892"/>
      <c r="AB4" s="1850"/>
      <c r="AC4" s="1855" t="s">
        <v>478</v>
      </c>
      <c r="AD4" s="1856"/>
      <c r="AE4" s="186">
        <f>IFERROR(AVERAGE(W9:W33),0)</f>
        <v>15.833333333333334</v>
      </c>
      <c r="AF4" s="1852"/>
      <c r="AG4" s="1838"/>
      <c r="AH4" s="1839"/>
    </row>
    <row r="5" spans="1:36" ht="28.2" customHeight="1">
      <c r="B5" s="1857" t="s">
        <v>189</v>
      </c>
      <c r="C5" s="1857"/>
      <c r="D5" s="1857"/>
      <c r="E5" s="1869">
        <v>86782345</v>
      </c>
      <c r="F5" s="1870"/>
      <c r="G5" s="1541" t="s">
        <v>193</v>
      </c>
      <c r="H5" s="1542"/>
      <c r="I5" s="1894">
        <f>SUM(F9:F32)</f>
        <v>44851849.362499997</v>
      </c>
      <c r="J5" s="1895"/>
      <c r="K5" s="1541" t="s">
        <v>272</v>
      </c>
      <c r="L5" s="1542"/>
      <c r="M5" s="1896">
        <f>IFERROR(I6/E3,0)</f>
        <v>0</v>
      </c>
      <c r="N5" s="1897"/>
      <c r="O5" s="1541" t="s">
        <v>284</v>
      </c>
      <c r="P5" s="1542"/>
      <c r="Q5" s="1867">
        <f>SUM(G9:G32)</f>
        <v>0</v>
      </c>
      <c r="R5" s="1868"/>
      <c r="S5" s="1541" t="s">
        <v>271</v>
      </c>
      <c r="T5" s="1542"/>
      <c r="U5" s="1842">
        <f>COUNTIF($R$9:$R$33,"Y")</f>
        <v>7</v>
      </c>
      <c r="V5" s="1843"/>
      <c r="W5" s="1541" t="s">
        <v>275</v>
      </c>
      <c r="X5" s="1542"/>
      <c r="Y5" s="1842">
        <f>SUMIF($R$9:$R$32,"Y",$J$9:$J$32)</f>
        <v>51579626.766874999</v>
      </c>
      <c r="Z5" s="1843"/>
      <c r="AA5" s="1848" t="s">
        <v>279</v>
      </c>
      <c r="AB5" s="1840">
        <f>Y3/E4</f>
        <v>0.51683149795617989</v>
      </c>
      <c r="AC5" s="1844" t="s">
        <v>479</v>
      </c>
      <c r="AD5" s="1845"/>
      <c r="AE5" s="186">
        <f>IFERROR(AVERAGE(AA9:AA33),0)</f>
        <v>36.833333333333336</v>
      </c>
    </row>
    <row r="6" spans="1:36" ht="28.2" customHeight="1" thickBot="1">
      <c r="B6" s="1857" t="s">
        <v>190</v>
      </c>
      <c r="C6" s="1857"/>
      <c r="D6" s="1857"/>
      <c r="E6" s="1871">
        <f>E4-E5</f>
        <v>0</v>
      </c>
      <c r="F6" s="1872"/>
      <c r="G6" s="1844" t="s">
        <v>194</v>
      </c>
      <c r="H6" s="1845"/>
      <c r="I6" s="1871">
        <f>G33+H33+I33</f>
        <v>0</v>
      </c>
      <c r="J6" s="1893"/>
      <c r="K6" s="1844" t="s">
        <v>278</v>
      </c>
      <c r="L6" s="1845"/>
      <c r="M6" s="1846">
        <f>SUM(I9:I32)</f>
        <v>0</v>
      </c>
      <c r="N6" s="1847"/>
      <c r="O6" s="1844" t="s">
        <v>285</v>
      </c>
      <c r="P6" s="1845"/>
      <c r="Q6" s="1846">
        <f>SUM(H9:H32)</f>
        <v>0</v>
      </c>
      <c r="R6" s="1847"/>
      <c r="S6" s="1844" t="s">
        <v>273</v>
      </c>
      <c r="T6" s="1845"/>
      <c r="U6" s="1846">
        <f>COUNTA(X9:X33)</f>
        <v>6</v>
      </c>
      <c r="V6" s="1847"/>
      <c r="W6" s="1844" t="s">
        <v>276</v>
      </c>
      <c r="X6" s="1845"/>
      <c r="Y6" s="1846">
        <f>SUM(Y9:Y32)</f>
        <v>48055957.605875</v>
      </c>
      <c r="Z6" s="1847"/>
      <c r="AA6" s="1848"/>
      <c r="AB6" s="1841"/>
      <c r="AC6" s="1844" t="s">
        <v>480</v>
      </c>
      <c r="AD6" s="1845"/>
      <c r="AE6" s="186">
        <f>IFERROR(AVERAGE(AC9:AC33),"")</f>
        <v>37.5</v>
      </c>
    </row>
    <row r="7" spans="1:36" ht="15" customHeight="1" thickBot="1">
      <c r="B7" s="1858" t="s">
        <v>51</v>
      </c>
      <c r="C7" s="1859"/>
      <c r="D7" s="1859"/>
      <c r="E7" s="1860"/>
      <c r="F7" s="1858" t="s">
        <v>52</v>
      </c>
      <c r="G7" s="1859"/>
      <c r="H7" s="1859"/>
      <c r="I7" s="1859"/>
      <c r="J7" s="1861"/>
      <c r="K7" s="1865" t="s">
        <v>53</v>
      </c>
      <c r="L7" s="1863"/>
      <c r="M7" s="1866"/>
      <c r="N7" s="1862" t="s">
        <v>104</v>
      </c>
      <c r="O7" s="1863"/>
      <c r="P7" s="1863"/>
      <c r="Q7" s="1863"/>
      <c r="R7" s="1862" t="s">
        <v>349</v>
      </c>
      <c r="S7" s="1863"/>
      <c r="T7" s="1863"/>
      <c r="U7" s="1863"/>
      <c r="V7" s="1863"/>
      <c r="W7" s="1863"/>
      <c r="X7" s="1866"/>
      <c r="Y7" s="1862" t="s">
        <v>54</v>
      </c>
      <c r="Z7" s="1863"/>
      <c r="AA7" s="1863"/>
      <c r="AB7" s="1863"/>
      <c r="AC7" s="1866"/>
      <c r="AD7" s="497" t="s">
        <v>481</v>
      </c>
      <c r="AE7" s="497" t="s">
        <v>16</v>
      </c>
    </row>
    <row r="8" spans="1:36" ht="42.6" thickTop="1" thickBot="1">
      <c r="B8" s="944" t="s">
        <v>17</v>
      </c>
      <c r="C8" s="945" t="s">
        <v>55</v>
      </c>
      <c r="D8" s="946" t="s">
        <v>56</v>
      </c>
      <c r="E8" s="947" t="s">
        <v>57</v>
      </c>
      <c r="F8" s="944" t="s">
        <v>111</v>
      </c>
      <c r="G8" s="945" t="s">
        <v>58</v>
      </c>
      <c r="H8" s="945" t="s">
        <v>59</v>
      </c>
      <c r="I8" s="945" t="s">
        <v>60</v>
      </c>
      <c r="J8" s="948" t="s">
        <v>61</v>
      </c>
      <c r="K8" s="949" t="s">
        <v>109</v>
      </c>
      <c r="L8" s="947" t="s">
        <v>108</v>
      </c>
      <c r="M8" s="944" t="s">
        <v>62</v>
      </c>
      <c r="N8" s="945" t="s">
        <v>517</v>
      </c>
      <c r="O8" s="945" t="s">
        <v>110</v>
      </c>
      <c r="P8" s="948" t="s">
        <v>66</v>
      </c>
      <c r="Q8" s="944" t="s">
        <v>63</v>
      </c>
      <c r="R8" s="945" t="s">
        <v>518</v>
      </c>
      <c r="S8" s="947" t="s">
        <v>64</v>
      </c>
      <c r="T8" s="950" t="s">
        <v>65</v>
      </c>
      <c r="U8" s="945" t="s">
        <v>519</v>
      </c>
      <c r="V8" s="948" t="s">
        <v>516</v>
      </c>
      <c r="W8" s="951" t="s">
        <v>66</v>
      </c>
      <c r="X8" s="944" t="s">
        <v>67</v>
      </c>
      <c r="Y8" s="945" t="s">
        <v>68</v>
      </c>
      <c r="Z8" s="945" t="s">
        <v>69</v>
      </c>
      <c r="AA8" s="945" t="s">
        <v>70</v>
      </c>
      <c r="AB8" s="947" t="s">
        <v>71</v>
      </c>
      <c r="AC8" s="498"/>
      <c r="AD8" s="498"/>
      <c r="AE8" s="499"/>
    </row>
    <row r="9" spans="1:36" s="37" customFormat="1" ht="14.4" customHeight="1">
      <c r="A9" s="37" t="s">
        <v>505</v>
      </c>
      <c r="B9" s="956">
        <v>1</v>
      </c>
      <c r="C9" s="957">
        <v>1</v>
      </c>
      <c r="D9" s="958" t="s">
        <v>1163</v>
      </c>
      <c r="E9" s="959">
        <v>0</v>
      </c>
      <c r="F9" s="985">
        <v>1992643.8425000003</v>
      </c>
      <c r="G9" s="986">
        <f t="shared" ref="G9:G16" si="0">IF(ISBLANK(F9),"",-F9*$M$3)</f>
        <v>0</v>
      </c>
      <c r="H9" s="986">
        <f t="shared" ref="H9:H16" si="1">IF(ISBLANK(F9),"",-F9*$M$4)</f>
        <v>0</v>
      </c>
      <c r="I9" s="987">
        <v>0</v>
      </c>
      <c r="J9" s="988">
        <f>IF(ISBLANK(F9),"",SUM(F9:I9)+F9*0.15)</f>
        <v>2291540.4188750004</v>
      </c>
      <c r="K9" s="960">
        <v>45980</v>
      </c>
      <c r="L9" s="961">
        <v>46047</v>
      </c>
      <c r="M9" s="962">
        <v>46050</v>
      </c>
      <c r="N9" s="963" t="s">
        <v>72</v>
      </c>
      <c r="O9" s="960">
        <v>46050</v>
      </c>
      <c r="P9" s="964">
        <f t="shared" ref="P9:P14" si="2">IF(ISBLANK(O9),"",O9-M9)</f>
        <v>0</v>
      </c>
      <c r="Q9" s="962">
        <v>46051</v>
      </c>
      <c r="R9" s="963" t="s">
        <v>72</v>
      </c>
      <c r="S9" s="961">
        <v>46053</v>
      </c>
      <c r="T9" s="962">
        <v>46063</v>
      </c>
      <c r="U9" s="963" t="s">
        <v>72</v>
      </c>
      <c r="V9" s="960">
        <v>46063</v>
      </c>
      <c r="W9" s="964">
        <f>IF(ISBLANK(V9),"",V9-Q9)</f>
        <v>12</v>
      </c>
      <c r="X9" s="962">
        <v>46152</v>
      </c>
      <c r="Y9" s="989">
        <f>IF(ISBLANK(X9),"",J9)</f>
        <v>2291540.4188750004</v>
      </c>
      <c r="Z9" s="965">
        <f>IF(ISBLANK(X9),"",Y9/J9)</f>
        <v>1</v>
      </c>
      <c r="AA9" s="966">
        <f>IF(ISBLANK(V9),"",X9-V9)</f>
        <v>89</v>
      </c>
      <c r="AB9" s="990">
        <f>IF(ISBLANK(X9),"",(J9-Y9))</f>
        <v>0</v>
      </c>
      <c r="AC9" s="953">
        <f>IF(ISBLANK(X9),"",X9-M10)</f>
        <v>40</v>
      </c>
      <c r="AD9" s="1879"/>
      <c r="AE9" s="1880"/>
    </row>
    <row r="10" spans="1:36" s="37" customFormat="1" ht="14.4" customHeight="1">
      <c r="B10" s="967">
        <v>2</v>
      </c>
      <c r="C10" s="968">
        <v>2</v>
      </c>
      <c r="D10" s="968" t="s">
        <v>1113</v>
      </c>
      <c r="E10" s="969">
        <v>0</v>
      </c>
      <c r="F10" s="991">
        <v>5438489.9699999997</v>
      </c>
      <c r="G10" s="992">
        <f t="shared" si="0"/>
        <v>0</v>
      </c>
      <c r="H10" s="992">
        <f t="shared" si="1"/>
        <v>0</v>
      </c>
      <c r="I10" s="993">
        <v>0</v>
      </c>
      <c r="J10" s="994">
        <f t="shared" ref="J10:J32" si="3">IF(ISBLANK(F10),"",SUM(F10:I10)+F10*0.15)</f>
        <v>6254263.4654999999</v>
      </c>
      <c r="K10" s="970">
        <v>46048</v>
      </c>
      <c r="L10" s="971">
        <v>46111</v>
      </c>
      <c r="M10" s="972">
        <v>46112</v>
      </c>
      <c r="N10" s="973" t="s">
        <v>72</v>
      </c>
      <c r="O10" s="970">
        <v>46113</v>
      </c>
      <c r="P10" s="974">
        <f t="shared" si="2"/>
        <v>1</v>
      </c>
      <c r="Q10" s="972">
        <v>46113</v>
      </c>
      <c r="R10" s="973" t="s">
        <v>72</v>
      </c>
      <c r="S10" s="971">
        <v>46113</v>
      </c>
      <c r="T10" s="972">
        <v>46116</v>
      </c>
      <c r="U10" s="973" t="s">
        <v>72</v>
      </c>
      <c r="V10" s="970">
        <v>46117</v>
      </c>
      <c r="W10" s="974">
        <f>IF(ISBLANK(V10),"",V10-Q10)</f>
        <v>4</v>
      </c>
      <c r="X10" s="972">
        <v>46177</v>
      </c>
      <c r="Y10" s="995">
        <f t="shared" ref="Y10:Y32" si="4">IF(ISBLANK(X10),"",J10)</f>
        <v>6254263.4654999999</v>
      </c>
      <c r="Z10" s="975">
        <f>IF(ISBLANK(X10),"",Y10/J10)</f>
        <v>1</v>
      </c>
      <c r="AA10" s="976">
        <f>IF(ISBLANK(V10),"",X10-V10)</f>
        <v>60</v>
      </c>
      <c r="AB10" s="996">
        <f>IF(ISBLANK(X10),"",(J10-Y10))</f>
        <v>0</v>
      </c>
      <c r="AC10" s="954">
        <f>IF(ISBLANK(X10),"",X10-M11)</f>
        <v>29</v>
      </c>
      <c r="AD10" s="1875"/>
      <c r="AE10" s="1876"/>
      <c r="AG10" s="37" t="s">
        <v>105</v>
      </c>
    </row>
    <row r="11" spans="1:36" s="37" customFormat="1" ht="14.4" customHeight="1">
      <c r="B11" s="967">
        <v>3</v>
      </c>
      <c r="C11" s="968">
        <v>3</v>
      </c>
      <c r="D11" s="968" t="s">
        <v>1116</v>
      </c>
      <c r="E11" s="969">
        <v>0</v>
      </c>
      <c r="F11" s="991">
        <v>6962016.3700000001</v>
      </c>
      <c r="G11" s="992">
        <f t="shared" si="0"/>
        <v>0</v>
      </c>
      <c r="H11" s="992">
        <f t="shared" si="1"/>
        <v>0</v>
      </c>
      <c r="I11" s="993">
        <v>0</v>
      </c>
      <c r="J11" s="994">
        <f t="shared" si="3"/>
        <v>8006318.8255000003</v>
      </c>
      <c r="K11" s="970">
        <v>46112</v>
      </c>
      <c r="L11" s="971">
        <v>46148</v>
      </c>
      <c r="M11" s="972">
        <v>46148</v>
      </c>
      <c r="N11" s="973" t="s">
        <v>72</v>
      </c>
      <c r="O11" s="970">
        <v>46149</v>
      </c>
      <c r="P11" s="974">
        <f t="shared" si="2"/>
        <v>1</v>
      </c>
      <c r="Q11" s="972">
        <v>46149</v>
      </c>
      <c r="R11" s="973" t="s">
        <v>72</v>
      </c>
      <c r="S11" s="971">
        <v>46150</v>
      </c>
      <c r="T11" s="972">
        <v>46150</v>
      </c>
      <c r="U11" s="973" t="s">
        <v>72</v>
      </c>
      <c r="V11" s="970">
        <v>46203</v>
      </c>
      <c r="W11" s="974">
        <f t="shared" ref="W11:W23" si="5">IF(ISBLANK(V11),"",V11-Q11)</f>
        <v>54</v>
      </c>
      <c r="X11" s="972">
        <v>46208</v>
      </c>
      <c r="Y11" s="995">
        <f>IF(ISBLANK(X11),"",J11)</f>
        <v>8006318.8255000003</v>
      </c>
      <c r="Z11" s="975">
        <f t="shared" ref="Z11:Z32" si="6">IF(ISBLANK(X11),"",Y11/J11)</f>
        <v>1</v>
      </c>
      <c r="AA11" s="976">
        <f t="shared" ref="AA11:AA32" si="7">IF(ISBLANK(V11),"",X11-V11)</f>
        <v>5</v>
      </c>
      <c r="AB11" s="996">
        <f t="shared" ref="AB11:AB32" si="8">IF(ISBLANK(X11),"",(J11-Y11))</f>
        <v>0</v>
      </c>
      <c r="AC11" s="954">
        <f t="shared" ref="AC11:AC25" si="9">IF(ISBLANK(X11),"",X11-M11)</f>
        <v>60</v>
      </c>
      <c r="AD11" s="1875"/>
      <c r="AE11" s="1876"/>
    </row>
    <row r="12" spans="1:36" s="37" customFormat="1" ht="14.4" customHeight="1">
      <c r="B12" s="967">
        <v>4</v>
      </c>
      <c r="C12" s="968">
        <v>4</v>
      </c>
      <c r="D12" s="968" t="s">
        <v>1311</v>
      </c>
      <c r="E12" s="969">
        <v>0</v>
      </c>
      <c r="F12" s="991">
        <f>12538359.91-5102.38</f>
        <v>12533257.529999999</v>
      </c>
      <c r="G12" s="992">
        <f t="shared" si="0"/>
        <v>0</v>
      </c>
      <c r="H12" s="992">
        <f t="shared" ref="H12" si="10">IF(ISBLANK(F12),"",-F12*$M$4)</f>
        <v>0</v>
      </c>
      <c r="I12" s="993">
        <v>0</v>
      </c>
      <c r="J12" s="994">
        <f t="shared" si="3"/>
        <v>14413246.159499999</v>
      </c>
      <c r="K12" s="970">
        <v>46149</v>
      </c>
      <c r="L12" s="971">
        <v>46193</v>
      </c>
      <c r="M12" s="972">
        <v>46202</v>
      </c>
      <c r="N12" s="973" t="s">
        <v>72</v>
      </c>
      <c r="O12" s="970">
        <v>46202</v>
      </c>
      <c r="P12" s="974">
        <f t="shared" ref="P12" si="11">IF(ISBLANK(O12),"",O12-M12)</f>
        <v>0</v>
      </c>
      <c r="Q12" s="972">
        <v>46202</v>
      </c>
      <c r="R12" s="973" t="s">
        <v>72</v>
      </c>
      <c r="S12" s="971">
        <v>46203</v>
      </c>
      <c r="T12" s="972">
        <v>46208</v>
      </c>
      <c r="U12" s="973" t="s">
        <v>72</v>
      </c>
      <c r="V12" s="970">
        <v>46210</v>
      </c>
      <c r="W12" s="974">
        <f t="shared" ref="W12" si="12">IF(ISBLANK(V12),"",V12-Q12)</f>
        <v>8</v>
      </c>
      <c r="X12" s="972">
        <v>46239</v>
      </c>
      <c r="Y12" s="995">
        <f>IF(ISBLANK(X12),"",J12)</f>
        <v>14413246.159499999</v>
      </c>
      <c r="Z12" s="975">
        <f t="shared" ref="Z12" si="13">IF(ISBLANK(X12),"",Y12/J12)</f>
        <v>1</v>
      </c>
      <c r="AA12" s="976">
        <f t="shared" ref="AA12" si="14">IF(ISBLANK(V12),"",X12-V12)</f>
        <v>29</v>
      </c>
      <c r="AB12" s="996">
        <f t="shared" ref="AB12" si="15">IF(ISBLANK(X12),"",(J12-Y12))</f>
        <v>0</v>
      </c>
      <c r="AC12" s="954">
        <f t="shared" ref="AC12" si="16">IF(ISBLANK(X12),"",X12-M12)</f>
        <v>37</v>
      </c>
      <c r="AD12" s="1881"/>
      <c r="AE12" s="1882"/>
    </row>
    <row r="13" spans="1:36" s="37" customFormat="1" ht="14.4" customHeight="1">
      <c r="B13" s="967">
        <v>5</v>
      </c>
      <c r="C13" s="968">
        <v>5</v>
      </c>
      <c r="D13" s="968" t="s">
        <v>1315</v>
      </c>
      <c r="E13" s="969">
        <v>0</v>
      </c>
      <c r="F13" s="991">
        <v>9833283.9000000004</v>
      </c>
      <c r="G13" s="992">
        <f t="shared" ref="G13" si="17">IF(ISBLANK(F13),"",-F13*$M$3)</f>
        <v>0</v>
      </c>
      <c r="H13" s="992">
        <f t="shared" ref="H13" si="18">IF(ISBLANK(F13),"",-F13*$M$4)</f>
        <v>0</v>
      </c>
      <c r="I13" s="993">
        <v>0</v>
      </c>
      <c r="J13" s="994">
        <f t="shared" si="3"/>
        <v>11308276.484999999</v>
      </c>
      <c r="K13" s="970">
        <v>46194</v>
      </c>
      <c r="L13" s="971">
        <v>46233</v>
      </c>
      <c r="M13" s="972">
        <v>46233</v>
      </c>
      <c r="N13" s="973" t="s">
        <v>72</v>
      </c>
      <c r="O13" s="970">
        <v>46233</v>
      </c>
      <c r="P13" s="974">
        <f t="shared" ref="P13" si="19">IF(ISBLANK(O13),"",O13-M13)</f>
        <v>0</v>
      </c>
      <c r="Q13" s="972">
        <v>46235</v>
      </c>
      <c r="R13" s="973" t="s">
        <v>72</v>
      </c>
      <c r="S13" s="971">
        <v>46236</v>
      </c>
      <c r="T13" s="972">
        <v>46239</v>
      </c>
      <c r="U13" s="973" t="s">
        <v>72</v>
      </c>
      <c r="V13" s="970">
        <v>46239</v>
      </c>
      <c r="W13" s="974">
        <f t="shared" ref="W13" si="20">IF(ISBLANK(V13),"",V13-Q13)</f>
        <v>4</v>
      </c>
      <c r="X13" s="972">
        <v>46264</v>
      </c>
      <c r="Y13" s="995">
        <f t="shared" ref="Y13" si="21">IF(ISBLANK(X13),"",J13)</f>
        <v>11308276.484999999</v>
      </c>
      <c r="Z13" s="975">
        <f t="shared" ref="Z13" si="22">IF(ISBLANK(X13),"",Y13/J13)</f>
        <v>1</v>
      </c>
      <c r="AA13" s="976">
        <f t="shared" ref="AA13" si="23">IF(ISBLANK(V13),"",X13-V13)</f>
        <v>25</v>
      </c>
      <c r="AB13" s="996">
        <f t="shared" ref="AB13" si="24">IF(ISBLANK(X13),"",(J13-Y13))</f>
        <v>0</v>
      </c>
      <c r="AC13" s="954">
        <f t="shared" ref="AC13" si="25">IF(ISBLANK(X13),"",X13-M13)</f>
        <v>31</v>
      </c>
      <c r="AD13" s="1881"/>
      <c r="AE13" s="1882"/>
    </row>
    <row r="14" spans="1:36" s="37" customFormat="1" ht="14.4" customHeight="1">
      <c r="B14" s="967">
        <v>6</v>
      </c>
      <c r="C14" s="968">
        <v>6</v>
      </c>
      <c r="D14" s="968" t="s">
        <v>1332</v>
      </c>
      <c r="E14" s="969">
        <v>0</v>
      </c>
      <c r="F14" s="997">
        <v>5028097.6100000003</v>
      </c>
      <c r="G14" s="992">
        <f t="shared" si="0"/>
        <v>0</v>
      </c>
      <c r="H14" s="992">
        <f t="shared" si="1"/>
        <v>0</v>
      </c>
      <c r="I14" s="993">
        <v>0</v>
      </c>
      <c r="J14" s="994">
        <f t="shared" si="3"/>
        <v>5782312.2515000002</v>
      </c>
      <c r="K14" s="970">
        <v>46234</v>
      </c>
      <c r="L14" s="971">
        <v>46264</v>
      </c>
      <c r="M14" s="972">
        <v>46264</v>
      </c>
      <c r="N14" s="973" t="s">
        <v>72</v>
      </c>
      <c r="O14" s="970">
        <v>46264</v>
      </c>
      <c r="P14" s="974">
        <f t="shared" si="2"/>
        <v>0</v>
      </c>
      <c r="Q14" s="972">
        <v>46266</v>
      </c>
      <c r="R14" s="973" t="s">
        <v>72</v>
      </c>
      <c r="S14" s="971">
        <v>46268</v>
      </c>
      <c r="T14" s="972">
        <v>46270</v>
      </c>
      <c r="U14" s="973" t="s">
        <v>72</v>
      </c>
      <c r="V14" s="970">
        <v>46279</v>
      </c>
      <c r="W14" s="974">
        <f t="shared" si="5"/>
        <v>13</v>
      </c>
      <c r="X14" s="972">
        <v>46292</v>
      </c>
      <c r="Y14" s="995">
        <f t="shared" ref="Y14" si="26">IF(ISBLANK(X14),"",J14)</f>
        <v>5782312.2515000002</v>
      </c>
      <c r="Z14" s="975">
        <f t="shared" ref="Z14" si="27">IF(ISBLANK(X14),"",Y14/J14)</f>
        <v>1</v>
      </c>
      <c r="AA14" s="976">
        <f t="shared" si="7"/>
        <v>13</v>
      </c>
      <c r="AB14" s="996">
        <f t="shared" si="8"/>
        <v>0</v>
      </c>
      <c r="AC14" s="954">
        <f t="shared" si="9"/>
        <v>28</v>
      </c>
      <c r="AD14" s="1875"/>
      <c r="AE14" s="1876"/>
    </row>
    <row r="15" spans="1:36" s="37" customFormat="1" ht="14.4" customHeight="1">
      <c r="B15" s="967">
        <v>7</v>
      </c>
      <c r="C15" s="968"/>
      <c r="D15" s="968" t="s">
        <v>1334</v>
      </c>
      <c r="E15" s="969">
        <v>0</v>
      </c>
      <c r="F15" s="991">
        <v>3064060.14</v>
      </c>
      <c r="G15" s="992">
        <f t="shared" si="0"/>
        <v>0</v>
      </c>
      <c r="H15" s="992">
        <f t="shared" si="1"/>
        <v>0</v>
      </c>
      <c r="I15" s="993">
        <v>0</v>
      </c>
      <c r="J15" s="994">
        <f t="shared" si="3"/>
        <v>3523669.1610000003</v>
      </c>
      <c r="K15" s="970">
        <v>46265</v>
      </c>
      <c r="L15" s="971">
        <v>46294</v>
      </c>
      <c r="M15" s="972">
        <v>46294</v>
      </c>
      <c r="N15" s="973" t="s">
        <v>72</v>
      </c>
      <c r="O15" s="970">
        <v>46295</v>
      </c>
      <c r="P15" s="974">
        <f t="shared" ref="P15:P32" si="28">IF(ISBLANK(O15),"",O15-M15)</f>
        <v>1</v>
      </c>
      <c r="Q15" s="972">
        <v>46298</v>
      </c>
      <c r="R15" s="973" t="s">
        <v>72</v>
      </c>
      <c r="S15" s="971">
        <v>46298</v>
      </c>
      <c r="T15" s="972">
        <v>46301</v>
      </c>
      <c r="U15" s="973"/>
      <c r="V15" s="970"/>
      <c r="W15" s="974" t="str">
        <f t="shared" si="5"/>
        <v/>
      </c>
      <c r="X15" s="972"/>
      <c r="Y15" s="995" t="str">
        <f t="shared" ref="Y15" si="29">IF(ISBLANK(X15),"",J15)</f>
        <v/>
      </c>
      <c r="Z15" s="975" t="str">
        <f t="shared" ref="Z15" si="30">IF(ISBLANK(X15),"",Y15/J15)</f>
        <v/>
      </c>
      <c r="AA15" s="976" t="str">
        <f t="shared" si="7"/>
        <v/>
      </c>
      <c r="AB15" s="996" t="str">
        <f t="shared" si="8"/>
        <v/>
      </c>
      <c r="AC15" s="954" t="str">
        <f t="shared" si="9"/>
        <v/>
      </c>
      <c r="AD15" s="1875"/>
      <c r="AE15" s="1876"/>
    </row>
    <row r="16" spans="1:36" s="37" customFormat="1" ht="14.4" customHeight="1">
      <c r="B16" s="967">
        <v>8</v>
      </c>
      <c r="C16" s="968"/>
      <c r="D16" s="968"/>
      <c r="E16" s="969"/>
      <c r="F16" s="991"/>
      <c r="G16" s="992" t="str">
        <f t="shared" si="0"/>
        <v/>
      </c>
      <c r="H16" s="992" t="str">
        <f t="shared" si="1"/>
        <v/>
      </c>
      <c r="I16" s="993"/>
      <c r="J16" s="994" t="str">
        <f t="shared" si="3"/>
        <v/>
      </c>
      <c r="K16" s="970"/>
      <c r="L16" s="971"/>
      <c r="M16" s="972"/>
      <c r="N16" s="973"/>
      <c r="O16" s="970"/>
      <c r="P16" s="974" t="str">
        <f t="shared" si="28"/>
        <v/>
      </c>
      <c r="Q16" s="972"/>
      <c r="R16" s="973"/>
      <c r="S16" s="971"/>
      <c r="T16" s="972"/>
      <c r="U16" s="973"/>
      <c r="V16" s="970"/>
      <c r="W16" s="974" t="str">
        <f t="shared" si="5"/>
        <v/>
      </c>
      <c r="X16" s="972"/>
      <c r="Y16" s="995" t="str">
        <f t="shared" si="4"/>
        <v/>
      </c>
      <c r="Z16" s="975" t="str">
        <f t="shared" si="6"/>
        <v/>
      </c>
      <c r="AA16" s="976" t="str">
        <f t="shared" si="7"/>
        <v/>
      </c>
      <c r="AB16" s="996" t="str">
        <f t="shared" si="8"/>
        <v/>
      </c>
      <c r="AC16" s="954" t="str">
        <f t="shared" si="9"/>
        <v/>
      </c>
      <c r="AD16" s="1875"/>
      <c r="AE16" s="1876"/>
    </row>
    <row r="17" spans="2:31" s="37" customFormat="1" ht="14.4" customHeight="1">
      <c r="B17" s="967">
        <v>9</v>
      </c>
      <c r="C17" s="968"/>
      <c r="D17" s="968"/>
      <c r="E17" s="969"/>
      <c r="F17" s="991"/>
      <c r="G17" s="992"/>
      <c r="H17" s="992"/>
      <c r="I17" s="993"/>
      <c r="J17" s="994" t="str">
        <f t="shared" si="3"/>
        <v/>
      </c>
      <c r="K17" s="970"/>
      <c r="L17" s="971"/>
      <c r="M17" s="972"/>
      <c r="N17" s="973"/>
      <c r="O17" s="970"/>
      <c r="P17" s="974"/>
      <c r="Q17" s="972"/>
      <c r="R17" s="973"/>
      <c r="S17" s="971"/>
      <c r="T17" s="972"/>
      <c r="U17" s="973"/>
      <c r="V17" s="970"/>
      <c r="W17" s="974"/>
      <c r="X17" s="972"/>
      <c r="Y17" s="995"/>
      <c r="Z17" s="975"/>
      <c r="AA17" s="976"/>
      <c r="AB17" s="996"/>
      <c r="AC17" s="954"/>
      <c r="AD17" s="1875"/>
      <c r="AE17" s="1876"/>
    </row>
    <row r="18" spans="2:31" s="37" customFormat="1" ht="14.4" customHeight="1">
      <c r="B18" s="967">
        <v>10</v>
      </c>
      <c r="C18" s="968"/>
      <c r="D18" s="968"/>
      <c r="E18" s="969"/>
      <c r="F18" s="991"/>
      <c r="G18" s="992"/>
      <c r="H18" s="992"/>
      <c r="I18" s="993"/>
      <c r="J18" s="994" t="str">
        <f t="shared" si="3"/>
        <v/>
      </c>
      <c r="K18" s="970"/>
      <c r="L18" s="971"/>
      <c r="M18" s="972"/>
      <c r="N18" s="973"/>
      <c r="O18" s="970"/>
      <c r="P18" s="974"/>
      <c r="Q18" s="972"/>
      <c r="R18" s="973"/>
      <c r="S18" s="971"/>
      <c r="T18" s="972"/>
      <c r="U18" s="973"/>
      <c r="V18" s="970"/>
      <c r="W18" s="974"/>
      <c r="X18" s="972"/>
      <c r="Y18" s="995"/>
      <c r="Z18" s="975"/>
      <c r="AA18" s="976"/>
      <c r="AB18" s="996"/>
      <c r="AC18" s="954"/>
      <c r="AD18" s="1875"/>
      <c r="AE18" s="1876"/>
    </row>
    <row r="19" spans="2:31" s="37" customFormat="1" ht="14.4" customHeight="1">
      <c r="B19" s="967">
        <v>11</v>
      </c>
      <c r="C19" s="968"/>
      <c r="D19" s="968"/>
      <c r="E19" s="969"/>
      <c r="F19" s="991"/>
      <c r="G19" s="992"/>
      <c r="H19" s="992"/>
      <c r="I19" s="993"/>
      <c r="J19" s="994" t="str">
        <f t="shared" si="3"/>
        <v/>
      </c>
      <c r="K19" s="970"/>
      <c r="L19" s="971"/>
      <c r="M19" s="972"/>
      <c r="N19" s="973"/>
      <c r="O19" s="970"/>
      <c r="P19" s="974"/>
      <c r="Q19" s="972"/>
      <c r="R19" s="973"/>
      <c r="S19" s="971"/>
      <c r="T19" s="972"/>
      <c r="U19" s="973"/>
      <c r="V19" s="970"/>
      <c r="W19" s="974"/>
      <c r="X19" s="972"/>
      <c r="Y19" s="995"/>
      <c r="Z19" s="975"/>
      <c r="AA19" s="976"/>
      <c r="AB19" s="996"/>
      <c r="AC19" s="954"/>
      <c r="AD19" s="1875"/>
      <c r="AE19" s="1876"/>
    </row>
    <row r="20" spans="2:31" s="37" customFormat="1" ht="14.4" customHeight="1">
      <c r="B20" s="967">
        <v>12</v>
      </c>
      <c r="C20" s="968"/>
      <c r="D20" s="968"/>
      <c r="E20" s="969"/>
      <c r="F20" s="991"/>
      <c r="G20" s="992"/>
      <c r="H20" s="992"/>
      <c r="I20" s="993"/>
      <c r="J20" s="994" t="str">
        <f t="shared" si="3"/>
        <v/>
      </c>
      <c r="K20" s="970"/>
      <c r="L20" s="971"/>
      <c r="M20" s="972"/>
      <c r="N20" s="973"/>
      <c r="O20" s="970"/>
      <c r="P20" s="974" t="str">
        <f t="shared" si="28"/>
        <v/>
      </c>
      <c r="Q20" s="972"/>
      <c r="R20" s="973"/>
      <c r="S20" s="971"/>
      <c r="T20" s="972"/>
      <c r="U20" s="973"/>
      <c r="V20" s="970"/>
      <c r="W20" s="974" t="str">
        <f t="shared" si="5"/>
        <v/>
      </c>
      <c r="X20" s="972"/>
      <c r="Y20" s="995" t="str">
        <f t="shared" si="4"/>
        <v/>
      </c>
      <c r="Z20" s="975" t="str">
        <f t="shared" si="6"/>
        <v/>
      </c>
      <c r="AA20" s="976" t="str">
        <f t="shared" si="7"/>
        <v/>
      </c>
      <c r="AB20" s="996" t="str">
        <f t="shared" si="8"/>
        <v/>
      </c>
      <c r="AC20" s="954" t="str">
        <f t="shared" si="9"/>
        <v/>
      </c>
      <c r="AD20" s="1875"/>
      <c r="AE20" s="1876"/>
    </row>
    <row r="21" spans="2:31" s="37" customFormat="1" ht="14.4" customHeight="1">
      <c r="B21" s="967">
        <v>13</v>
      </c>
      <c r="C21" s="968"/>
      <c r="D21" s="968"/>
      <c r="E21" s="969"/>
      <c r="F21" s="991"/>
      <c r="G21" s="992"/>
      <c r="H21" s="992"/>
      <c r="I21" s="993"/>
      <c r="J21" s="994" t="str">
        <f t="shared" si="3"/>
        <v/>
      </c>
      <c r="K21" s="970"/>
      <c r="L21" s="971"/>
      <c r="M21" s="972"/>
      <c r="N21" s="973"/>
      <c r="O21" s="970"/>
      <c r="P21" s="974" t="str">
        <f t="shared" si="28"/>
        <v/>
      </c>
      <c r="Q21" s="972"/>
      <c r="R21" s="973"/>
      <c r="S21" s="971"/>
      <c r="T21" s="972"/>
      <c r="U21" s="973"/>
      <c r="V21" s="970"/>
      <c r="W21" s="974" t="str">
        <f t="shared" si="5"/>
        <v/>
      </c>
      <c r="X21" s="972"/>
      <c r="Y21" s="995" t="str">
        <f t="shared" si="4"/>
        <v/>
      </c>
      <c r="Z21" s="975" t="str">
        <f t="shared" si="6"/>
        <v/>
      </c>
      <c r="AA21" s="976" t="str">
        <f t="shared" si="7"/>
        <v/>
      </c>
      <c r="AB21" s="996" t="str">
        <f t="shared" si="8"/>
        <v/>
      </c>
      <c r="AC21" s="954" t="str">
        <f t="shared" si="9"/>
        <v/>
      </c>
      <c r="AD21" s="1875"/>
      <c r="AE21" s="1876"/>
    </row>
    <row r="22" spans="2:31" s="37" customFormat="1" ht="14.4" customHeight="1">
      <c r="B22" s="967">
        <v>14</v>
      </c>
      <c r="C22" s="968"/>
      <c r="D22" s="968"/>
      <c r="E22" s="969"/>
      <c r="F22" s="991"/>
      <c r="G22" s="992"/>
      <c r="H22" s="992"/>
      <c r="I22" s="993"/>
      <c r="J22" s="994" t="str">
        <f t="shared" si="3"/>
        <v/>
      </c>
      <c r="K22" s="970"/>
      <c r="L22" s="971"/>
      <c r="M22" s="972"/>
      <c r="N22" s="973"/>
      <c r="O22" s="970"/>
      <c r="P22" s="974" t="str">
        <f t="shared" si="28"/>
        <v/>
      </c>
      <c r="Q22" s="972"/>
      <c r="R22" s="973"/>
      <c r="S22" s="971"/>
      <c r="T22" s="972"/>
      <c r="U22" s="973"/>
      <c r="V22" s="970"/>
      <c r="W22" s="974" t="str">
        <f t="shared" si="5"/>
        <v/>
      </c>
      <c r="X22" s="972"/>
      <c r="Y22" s="995" t="str">
        <f t="shared" si="4"/>
        <v/>
      </c>
      <c r="Z22" s="975" t="str">
        <f t="shared" si="6"/>
        <v/>
      </c>
      <c r="AA22" s="976" t="str">
        <f t="shared" si="7"/>
        <v/>
      </c>
      <c r="AB22" s="996" t="str">
        <f t="shared" si="8"/>
        <v/>
      </c>
      <c r="AC22" s="954" t="str">
        <f t="shared" si="9"/>
        <v/>
      </c>
      <c r="AD22" s="1875"/>
      <c r="AE22" s="1876"/>
    </row>
    <row r="23" spans="2:31" s="37" customFormat="1" ht="14.4" customHeight="1">
      <c r="B23" s="967">
        <v>15</v>
      </c>
      <c r="C23" s="968"/>
      <c r="D23" s="968"/>
      <c r="E23" s="969"/>
      <c r="F23" s="991"/>
      <c r="G23" s="992"/>
      <c r="H23" s="992"/>
      <c r="I23" s="993"/>
      <c r="J23" s="994" t="str">
        <f t="shared" si="3"/>
        <v/>
      </c>
      <c r="K23" s="970"/>
      <c r="L23" s="971"/>
      <c r="M23" s="972"/>
      <c r="N23" s="973"/>
      <c r="O23" s="970"/>
      <c r="P23" s="974" t="str">
        <f t="shared" si="28"/>
        <v/>
      </c>
      <c r="Q23" s="972"/>
      <c r="R23" s="973"/>
      <c r="S23" s="971"/>
      <c r="T23" s="972"/>
      <c r="U23" s="973"/>
      <c r="V23" s="970"/>
      <c r="W23" s="974" t="str">
        <f t="shared" si="5"/>
        <v/>
      </c>
      <c r="X23" s="972"/>
      <c r="Y23" s="995" t="str">
        <f t="shared" si="4"/>
        <v/>
      </c>
      <c r="Z23" s="975" t="str">
        <f t="shared" si="6"/>
        <v/>
      </c>
      <c r="AA23" s="976" t="str">
        <f t="shared" si="7"/>
        <v/>
      </c>
      <c r="AB23" s="996" t="str">
        <f t="shared" si="8"/>
        <v/>
      </c>
      <c r="AC23" s="954" t="str">
        <f t="shared" si="9"/>
        <v/>
      </c>
      <c r="AD23" s="1875"/>
      <c r="AE23" s="1876"/>
    </row>
    <row r="24" spans="2:31" s="37" customFormat="1" ht="14.4" customHeight="1">
      <c r="B24" s="967">
        <v>16</v>
      </c>
      <c r="C24" s="968"/>
      <c r="D24" s="968"/>
      <c r="E24" s="969"/>
      <c r="F24" s="991"/>
      <c r="G24" s="992"/>
      <c r="H24" s="992"/>
      <c r="I24" s="993"/>
      <c r="J24" s="994" t="str">
        <f t="shared" si="3"/>
        <v/>
      </c>
      <c r="K24" s="970"/>
      <c r="L24" s="971"/>
      <c r="M24" s="972"/>
      <c r="N24" s="973"/>
      <c r="O24" s="970"/>
      <c r="P24" s="974" t="str">
        <f t="shared" si="28"/>
        <v/>
      </c>
      <c r="Q24" s="972"/>
      <c r="R24" s="973"/>
      <c r="S24" s="971"/>
      <c r="T24" s="972"/>
      <c r="U24" s="973"/>
      <c r="V24" s="970"/>
      <c r="W24" s="974" t="str">
        <f t="shared" ref="W24:W33" si="31">IF(ISBLANK(V24),"",V24-Q24)</f>
        <v/>
      </c>
      <c r="X24" s="972"/>
      <c r="Y24" s="995" t="str">
        <f t="shared" si="4"/>
        <v/>
      </c>
      <c r="Z24" s="975" t="str">
        <f t="shared" si="6"/>
        <v/>
      </c>
      <c r="AA24" s="976" t="str">
        <f t="shared" si="7"/>
        <v/>
      </c>
      <c r="AB24" s="996" t="str">
        <f t="shared" si="8"/>
        <v/>
      </c>
      <c r="AC24" s="954" t="str">
        <f t="shared" si="9"/>
        <v/>
      </c>
      <c r="AD24" s="1875"/>
      <c r="AE24" s="1876"/>
    </row>
    <row r="25" spans="2:31" s="37" customFormat="1" ht="14.4" customHeight="1">
      <c r="B25" s="967">
        <v>17</v>
      </c>
      <c r="C25" s="968"/>
      <c r="D25" s="968"/>
      <c r="E25" s="969"/>
      <c r="F25" s="991"/>
      <c r="G25" s="992"/>
      <c r="H25" s="992"/>
      <c r="I25" s="993"/>
      <c r="J25" s="994" t="str">
        <f t="shared" si="3"/>
        <v/>
      </c>
      <c r="K25" s="970"/>
      <c r="L25" s="971"/>
      <c r="M25" s="972"/>
      <c r="N25" s="973"/>
      <c r="O25" s="970"/>
      <c r="P25" s="974" t="str">
        <f t="shared" si="28"/>
        <v/>
      </c>
      <c r="Q25" s="972"/>
      <c r="R25" s="973"/>
      <c r="S25" s="971"/>
      <c r="T25" s="972"/>
      <c r="U25" s="973"/>
      <c r="V25" s="970"/>
      <c r="W25" s="974" t="str">
        <f t="shared" si="31"/>
        <v/>
      </c>
      <c r="X25" s="972"/>
      <c r="Y25" s="995" t="str">
        <f t="shared" si="4"/>
        <v/>
      </c>
      <c r="Z25" s="975" t="str">
        <f t="shared" si="6"/>
        <v/>
      </c>
      <c r="AA25" s="976" t="str">
        <f t="shared" si="7"/>
        <v/>
      </c>
      <c r="AB25" s="996" t="str">
        <f t="shared" si="8"/>
        <v/>
      </c>
      <c r="AC25" s="954" t="str">
        <f t="shared" si="9"/>
        <v/>
      </c>
      <c r="AD25" s="1875"/>
      <c r="AE25" s="1876"/>
    </row>
    <row r="26" spans="2:31" s="37" customFormat="1" ht="14.4" customHeight="1">
      <c r="B26" s="967">
        <v>18</v>
      </c>
      <c r="C26" s="968"/>
      <c r="D26" s="968"/>
      <c r="E26" s="969"/>
      <c r="F26" s="991"/>
      <c r="G26" s="992"/>
      <c r="H26" s="992"/>
      <c r="I26" s="993"/>
      <c r="J26" s="994" t="str">
        <f t="shared" si="3"/>
        <v/>
      </c>
      <c r="K26" s="970"/>
      <c r="L26" s="971"/>
      <c r="M26" s="972"/>
      <c r="N26" s="973"/>
      <c r="O26" s="970"/>
      <c r="P26" s="974" t="str">
        <f t="shared" si="28"/>
        <v/>
      </c>
      <c r="Q26" s="972"/>
      <c r="R26" s="973"/>
      <c r="S26" s="971"/>
      <c r="T26" s="972"/>
      <c r="U26" s="973"/>
      <c r="V26" s="970"/>
      <c r="W26" s="974" t="str">
        <f t="shared" si="31"/>
        <v/>
      </c>
      <c r="X26" s="972"/>
      <c r="Y26" s="995" t="str">
        <f t="shared" si="4"/>
        <v/>
      </c>
      <c r="Z26" s="975" t="str">
        <f t="shared" si="6"/>
        <v/>
      </c>
      <c r="AA26" s="976" t="str">
        <f t="shared" si="7"/>
        <v/>
      </c>
      <c r="AB26" s="996" t="str">
        <f t="shared" si="8"/>
        <v/>
      </c>
      <c r="AC26" s="954" t="str">
        <f t="shared" ref="AC26:AC32" si="32">IF(ISBLANK(X26),"",X26-M26)</f>
        <v/>
      </c>
      <c r="AD26" s="1875"/>
      <c r="AE26" s="1876"/>
    </row>
    <row r="27" spans="2:31" s="37" customFormat="1" ht="14.4" customHeight="1">
      <c r="B27" s="967">
        <v>19</v>
      </c>
      <c r="C27" s="968"/>
      <c r="D27" s="968"/>
      <c r="E27" s="969"/>
      <c r="F27" s="991"/>
      <c r="G27" s="992"/>
      <c r="H27" s="992"/>
      <c r="I27" s="993"/>
      <c r="J27" s="994" t="str">
        <f t="shared" si="3"/>
        <v/>
      </c>
      <c r="K27" s="970"/>
      <c r="L27" s="971"/>
      <c r="M27" s="972"/>
      <c r="N27" s="973"/>
      <c r="O27" s="970"/>
      <c r="P27" s="974" t="str">
        <f t="shared" si="28"/>
        <v/>
      </c>
      <c r="Q27" s="972"/>
      <c r="R27" s="973"/>
      <c r="S27" s="971"/>
      <c r="T27" s="972"/>
      <c r="U27" s="973"/>
      <c r="V27" s="970"/>
      <c r="W27" s="974" t="str">
        <f t="shared" si="31"/>
        <v/>
      </c>
      <c r="X27" s="972"/>
      <c r="Y27" s="995" t="str">
        <f t="shared" si="4"/>
        <v/>
      </c>
      <c r="Z27" s="975" t="str">
        <f t="shared" si="6"/>
        <v/>
      </c>
      <c r="AA27" s="976" t="str">
        <f t="shared" si="7"/>
        <v/>
      </c>
      <c r="AB27" s="996" t="str">
        <f t="shared" si="8"/>
        <v/>
      </c>
      <c r="AC27" s="955"/>
      <c r="AD27" s="1875"/>
      <c r="AE27" s="1876"/>
    </row>
    <row r="28" spans="2:31" s="37" customFormat="1" ht="14.4" customHeight="1">
      <c r="B28" s="967">
        <v>20</v>
      </c>
      <c r="C28" s="968"/>
      <c r="D28" s="968"/>
      <c r="E28" s="969"/>
      <c r="F28" s="991"/>
      <c r="G28" s="992" t="str">
        <f t="shared" ref="G28:G32" si="33">IF(ISBLANK(F28),"",-F28*$M$3)</f>
        <v/>
      </c>
      <c r="H28" s="992" t="str">
        <f t="shared" ref="H28:H32" si="34">IF(ISBLANK(F28),"",-F28*$M$4)</f>
        <v/>
      </c>
      <c r="I28" s="993"/>
      <c r="J28" s="994" t="str">
        <f t="shared" si="3"/>
        <v/>
      </c>
      <c r="K28" s="970"/>
      <c r="L28" s="971"/>
      <c r="M28" s="972"/>
      <c r="N28" s="973"/>
      <c r="O28" s="970"/>
      <c r="P28" s="974" t="str">
        <f t="shared" si="28"/>
        <v/>
      </c>
      <c r="Q28" s="972"/>
      <c r="R28" s="973"/>
      <c r="S28" s="971"/>
      <c r="T28" s="972"/>
      <c r="U28" s="973"/>
      <c r="V28" s="970"/>
      <c r="W28" s="974" t="str">
        <f t="shared" si="31"/>
        <v/>
      </c>
      <c r="X28" s="972"/>
      <c r="Y28" s="995" t="str">
        <f t="shared" si="4"/>
        <v/>
      </c>
      <c r="Z28" s="975" t="str">
        <f t="shared" si="6"/>
        <v/>
      </c>
      <c r="AA28" s="976" t="str">
        <f t="shared" si="7"/>
        <v/>
      </c>
      <c r="AB28" s="996" t="str">
        <f t="shared" si="8"/>
        <v/>
      </c>
      <c r="AC28" s="954" t="str">
        <f t="shared" si="32"/>
        <v/>
      </c>
      <c r="AD28" s="1875"/>
      <c r="AE28" s="1876"/>
    </row>
    <row r="29" spans="2:31" s="37" customFormat="1" ht="14.4" customHeight="1">
      <c r="B29" s="967">
        <v>21</v>
      </c>
      <c r="C29" s="968"/>
      <c r="D29" s="968"/>
      <c r="E29" s="969"/>
      <c r="F29" s="991"/>
      <c r="G29" s="992" t="str">
        <f t="shared" si="33"/>
        <v/>
      </c>
      <c r="H29" s="992" t="str">
        <f t="shared" si="34"/>
        <v/>
      </c>
      <c r="I29" s="993"/>
      <c r="J29" s="994" t="str">
        <f t="shared" si="3"/>
        <v/>
      </c>
      <c r="K29" s="970"/>
      <c r="L29" s="971"/>
      <c r="M29" s="972"/>
      <c r="N29" s="973"/>
      <c r="O29" s="970"/>
      <c r="P29" s="974" t="str">
        <f t="shared" si="28"/>
        <v/>
      </c>
      <c r="Q29" s="972"/>
      <c r="R29" s="973"/>
      <c r="S29" s="971"/>
      <c r="T29" s="972"/>
      <c r="U29" s="973"/>
      <c r="V29" s="970"/>
      <c r="W29" s="974" t="str">
        <f t="shared" si="31"/>
        <v/>
      </c>
      <c r="X29" s="972"/>
      <c r="Y29" s="995" t="str">
        <f t="shared" si="4"/>
        <v/>
      </c>
      <c r="Z29" s="975" t="str">
        <f t="shared" si="6"/>
        <v/>
      </c>
      <c r="AA29" s="976" t="str">
        <f t="shared" si="7"/>
        <v/>
      </c>
      <c r="AB29" s="996" t="str">
        <f t="shared" si="8"/>
        <v/>
      </c>
      <c r="AC29" s="954" t="str">
        <f t="shared" si="32"/>
        <v/>
      </c>
      <c r="AD29" s="1875"/>
      <c r="AE29" s="1876"/>
    </row>
    <row r="30" spans="2:31" s="37" customFormat="1" ht="14.4" customHeight="1">
      <c r="B30" s="967">
        <v>22</v>
      </c>
      <c r="C30" s="968"/>
      <c r="D30" s="968"/>
      <c r="E30" s="969"/>
      <c r="F30" s="991"/>
      <c r="G30" s="992" t="str">
        <f t="shared" si="33"/>
        <v/>
      </c>
      <c r="H30" s="992" t="str">
        <f t="shared" si="34"/>
        <v/>
      </c>
      <c r="I30" s="993"/>
      <c r="J30" s="994" t="str">
        <f t="shared" si="3"/>
        <v/>
      </c>
      <c r="K30" s="970"/>
      <c r="L30" s="971"/>
      <c r="M30" s="972"/>
      <c r="N30" s="973"/>
      <c r="O30" s="970"/>
      <c r="P30" s="974" t="str">
        <f t="shared" si="28"/>
        <v/>
      </c>
      <c r="Q30" s="972"/>
      <c r="R30" s="973"/>
      <c r="S30" s="971"/>
      <c r="T30" s="972"/>
      <c r="U30" s="973"/>
      <c r="V30" s="970"/>
      <c r="W30" s="974" t="str">
        <f t="shared" si="31"/>
        <v/>
      </c>
      <c r="X30" s="972"/>
      <c r="Y30" s="995" t="str">
        <f t="shared" si="4"/>
        <v/>
      </c>
      <c r="Z30" s="975" t="str">
        <f t="shared" si="6"/>
        <v/>
      </c>
      <c r="AA30" s="976" t="str">
        <f t="shared" si="7"/>
        <v/>
      </c>
      <c r="AB30" s="996" t="str">
        <f t="shared" si="8"/>
        <v/>
      </c>
      <c r="AC30" s="954" t="str">
        <f t="shared" si="32"/>
        <v/>
      </c>
      <c r="AD30" s="1875"/>
      <c r="AE30" s="1876"/>
    </row>
    <row r="31" spans="2:31" s="37" customFormat="1" ht="14.4" customHeight="1">
      <c r="B31" s="967">
        <v>23</v>
      </c>
      <c r="C31" s="968"/>
      <c r="D31" s="968"/>
      <c r="E31" s="969"/>
      <c r="F31" s="991"/>
      <c r="G31" s="992" t="str">
        <f t="shared" si="33"/>
        <v/>
      </c>
      <c r="H31" s="992" t="str">
        <f t="shared" si="34"/>
        <v/>
      </c>
      <c r="I31" s="993"/>
      <c r="J31" s="994" t="str">
        <f t="shared" si="3"/>
        <v/>
      </c>
      <c r="K31" s="970"/>
      <c r="L31" s="971"/>
      <c r="M31" s="972"/>
      <c r="N31" s="973"/>
      <c r="O31" s="970"/>
      <c r="P31" s="974" t="str">
        <f t="shared" si="28"/>
        <v/>
      </c>
      <c r="Q31" s="972"/>
      <c r="R31" s="973"/>
      <c r="S31" s="971"/>
      <c r="T31" s="972"/>
      <c r="U31" s="973"/>
      <c r="V31" s="970"/>
      <c r="W31" s="974" t="str">
        <f t="shared" si="31"/>
        <v/>
      </c>
      <c r="X31" s="972"/>
      <c r="Y31" s="995" t="str">
        <f t="shared" si="4"/>
        <v/>
      </c>
      <c r="Z31" s="975" t="str">
        <f t="shared" si="6"/>
        <v/>
      </c>
      <c r="AA31" s="976" t="str">
        <f t="shared" si="7"/>
        <v/>
      </c>
      <c r="AB31" s="996" t="str">
        <f t="shared" si="8"/>
        <v/>
      </c>
      <c r="AC31" s="954" t="str">
        <f t="shared" si="32"/>
        <v/>
      </c>
      <c r="AD31" s="1875"/>
      <c r="AE31" s="1876"/>
    </row>
    <row r="32" spans="2:31" s="37" customFormat="1" ht="14.4" customHeight="1" thickBot="1">
      <c r="B32" s="967">
        <v>24</v>
      </c>
      <c r="C32" s="968"/>
      <c r="D32" s="968"/>
      <c r="E32" s="969"/>
      <c r="F32" s="991"/>
      <c r="G32" s="992" t="str">
        <f t="shared" si="33"/>
        <v/>
      </c>
      <c r="H32" s="992" t="str">
        <f t="shared" si="34"/>
        <v/>
      </c>
      <c r="I32" s="993"/>
      <c r="J32" s="994" t="str">
        <f t="shared" si="3"/>
        <v/>
      </c>
      <c r="K32" s="970"/>
      <c r="L32" s="971"/>
      <c r="M32" s="972"/>
      <c r="N32" s="973"/>
      <c r="O32" s="970"/>
      <c r="P32" s="974" t="str">
        <f t="shared" si="28"/>
        <v/>
      </c>
      <c r="Q32" s="972"/>
      <c r="R32" s="973"/>
      <c r="S32" s="971"/>
      <c r="T32" s="972"/>
      <c r="U32" s="973"/>
      <c r="V32" s="970"/>
      <c r="W32" s="974" t="str">
        <f t="shared" si="31"/>
        <v/>
      </c>
      <c r="X32" s="972"/>
      <c r="Y32" s="995" t="str">
        <f t="shared" si="4"/>
        <v/>
      </c>
      <c r="Z32" s="975" t="str">
        <f t="shared" si="6"/>
        <v/>
      </c>
      <c r="AA32" s="976" t="str">
        <f t="shared" si="7"/>
        <v/>
      </c>
      <c r="AB32" s="996" t="str">
        <f t="shared" si="8"/>
        <v/>
      </c>
      <c r="AC32" s="954" t="str">
        <f t="shared" si="32"/>
        <v/>
      </c>
      <c r="AD32" s="1875"/>
      <c r="AE32" s="1876"/>
    </row>
    <row r="33" spans="2:31" s="37" customFormat="1" ht="18.45" customHeight="1" thickBot="1">
      <c r="B33" s="977"/>
      <c r="C33" s="981"/>
      <c r="D33" s="981"/>
      <c r="E33" s="998" t="s">
        <v>74</v>
      </c>
      <c r="F33" s="999">
        <f>SUM(F9:F32)</f>
        <v>44851849.362499997</v>
      </c>
      <c r="G33" s="1000">
        <f>SUM(G9:G32)</f>
        <v>0</v>
      </c>
      <c r="H33" s="1000">
        <f>SUM(H9:H32)</f>
        <v>0</v>
      </c>
      <c r="I33" s="1001">
        <f>SUM(I9:I32)</f>
        <v>0</v>
      </c>
      <c r="J33" s="1002">
        <f>SUM(J9:J32)</f>
        <v>51579626.766874999</v>
      </c>
      <c r="K33" s="978"/>
      <c r="L33" s="979"/>
      <c r="M33" s="980"/>
      <c r="N33" s="981"/>
      <c r="O33" s="981"/>
      <c r="P33" s="982" t="str">
        <f>IF(ISBLANK(O33),"",O33-M33)</f>
        <v/>
      </c>
      <c r="Q33" s="980"/>
      <c r="R33" s="981"/>
      <c r="S33" s="982"/>
      <c r="T33" s="980"/>
      <c r="U33" s="981"/>
      <c r="V33" s="981"/>
      <c r="W33" s="982" t="str">
        <f t="shared" si="31"/>
        <v/>
      </c>
      <c r="X33" s="980"/>
      <c r="Y33" s="1000">
        <f>SUM(Y9:Y32)</f>
        <v>48055957.605875</v>
      </c>
      <c r="Z33" s="983"/>
      <c r="AA33" s="984" t="str">
        <f>IF(ISBLANK(X33),"",X33-V33)</f>
        <v/>
      </c>
      <c r="AB33" s="1003">
        <f>SUM(AB9:AB32)</f>
        <v>0</v>
      </c>
      <c r="AC33" s="952" t="str">
        <f>IF(ISBLANK(X33),"",X33-M33)</f>
        <v/>
      </c>
      <c r="AD33" s="1898"/>
      <c r="AE33" s="1899"/>
    </row>
    <row r="34" spans="2:31">
      <c r="W34" s="5"/>
    </row>
    <row r="37" spans="2:31">
      <c r="F37" s="529">
        <f>F33/0.9</f>
        <v>49835388.180555552</v>
      </c>
    </row>
  </sheetData>
  <mergeCells count="94">
    <mergeCell ref="AD33:AE33"/>
    <mergeCell ref="Q6:R6"/>
    <mergeCell ref="AD31:AE31"/>
    <mergeCell ref="U4:V4"/>
    <mergeCell ref="AD32:AE32"/>
    <mergeCell ref="AD17:AE17"/>
    <mergeCell ref="AD18:AE18"/>
    <mergeCell ref="AD19:AE19"/>
    <mergeCell ref="AD20:AE20"/>
    <mergeCell ref="AD21:AE21"/>
    <mergeCell ref="AD22:AE22"/>
    <mergeCell ref="AD23:AE23"/>
    <mergeCell ref="AD30:AE30"/>
    <mergeCell ref="U6:V6"/>
    <mergeCell ref="AD10:AE10"/>
    <mergeCell ref="Y7:AC7"/>
    <mergeCell ref="E4:F4"/>
    <mergeCell ref="G4:H4"/>
    <mergeCell ref="S3:T3"/>
    <mergeCell ref="AA3:AA4"/>
    <mergeCell ref="AD11:AE11"/>
    <mergeCell ref="S5:T5"/>
    <mergeCell ref="G6:H6"/>
    <mergeCell ref="I6:J6"/>
    <mergeCell ref="G5:H5"/>
    <mergeCell ref="I5:J5"/>
    <mergeCell ref="O6:P6"/>
    <mergeCell ref="K5:L5"/>
    <mergeCell ref="M5:N5"/>
    <mergeCell ref="K6:L6"/>
    <mergeCell ref="M6:N6"/>
    <mergeCell ref="K4:L4"/>
    <mergeCell ref="B1:AE1"/>
    <mergeCell ref="B2:K2"/>
    <mergeCell ref="L2:S2"/>
    <mergeCell ref="T2:AC2"/>
    <mergeCell ref="E3:F3"/>
    <mergeCell ref="Q3:R3"/>
    <mergeCell ref="U3:V3"/>
    <mergeCell ref="AD2:AE2"/>
    <mergeCell ref="AC3:AD3"/>
    <mergeCell ref="I3:J3"/>
    <mergeCell ref="B3:D3"/>
    <mergeCell ref="G3:H3"/>
    <mergeCell ref="M3:N3"/>
    <mergeCell ref="K3:L3"/>
    <mergeCell ref="O3:P3"/>
    <mergeCell ref="AD28:AE28"/>
    <mergeCell ref="AD29:AE29"/>
    <mergeCell ref="AD9:AE9"/>
    <mergeCell ref="AC5:AD5"/>
    <mergeCell ref="AC6:AD6"/>
    <mergeCell ref="AD25:AE25"/>
    <mergeCell ref="AD26:AE26"/>
    <mergeCell ref="AD27:AE27"/>
    <mergeCell ref="AD14:AE14"/>
    <mergeCell ref="AD15:AE15"/>
    <mergeCell ref="AD12:AE12"/>
    <mergeCell ref="AD13:AE13"/>
    <mergeCell ref="S4:T4"/>
    <mergeCell ref="AD16:AE16"/>
    <mergeCell ref="AD24:AE24"/>
    <mergeCell ref="O4:P4"/>
    <mergeCell ref="M4:N4"/>
    <mergeCell ref="B4:D4"/>
    <mergeCell ref="B5:D5"/>
    <mergeCell ref="B6:D6"/>
    <mergeCell ref="O5:P5"/>
    <mergeCell ref="B7:E7"/>
    <mergeCell ref="F7:J7"/>
    <mergeCell ref="N7:Q7"/>
    <mergeCell ref="Q4:R4"/>
    <mergeCell ref="K7:M7"/>
    <mergeCell ref="Q5:R5"/>
    <mergeCell ref="E5:F5"/>
    <mergeCell ref="E6:F6"/>
    <mergeCell ref="I4:J4"/>
    <mergeCell ref="R7:X7"/>
    <mergeCell ref="U5:V5"/>
    <mergeCell ref="S6:T6"/>
    <mergeCell ref="AG3:AH4"/>
    <mergeCell ref="AB5:AB6"/>
    <mergeCell ref="W4:X4"/>
    <mergeCell ref="Y4:Z4"/>
    <mergeCell ref="W5:X5"/>
    <mergeCell ref="Y5:Z5"/>
    <mergeCell ref="W6:X6"/>
    <mergeCell ref="Y6:Z6"/>
    <mergeCell ref="AA5:AA6"/>
    <mergeCell ref="AB3:AB4"/>
    <mergeCell ref="W3:X3"/>
    <mergeCell ref="AF3:AF4"/>
    <mergeCell ref="Y3:Z3"/>
    <mergeCell ref="AC4:AD4"/>
  </mergeCells>
  <phoneticPr fontId="96" type="noConversion"/>
  <conditionalFormatting sqref="E6:F6">
    <cfRule type="cellIs" dxfId="14" priority="10" operator="greaterThan">
      <formula>0</formula>
    </cfRule>
  </conditionalFormatting>
  <conditionalFormatting sqref="I6:J6">
    <cfRule type="cellIs" dxfId="13" priority="9" operator="greaterThan">
      <formula>0</formula>
    </cfRule>
  </conditionalFormatting>
  <dataValidations count="1">
    <dataValidation type="list" allowBlank="1" showInputMessage="1" showErrorMessage="1" sqref="U9:U33 N9:N33 R9:R33" xr:uid="{00000000-0002-0000-0A00-000000000000}">
      <formula1>$AJ$1:$AJ$2</formula1>
    </dataValidation>
  </dataValidations>
  <printOptions horizontalCentered="1"/>
  <pageMargins left="0.2" right="0.2" top="0.75" bottom="0.75" header="0.3" footer="0.3"/>
  <pageSetup paperSize="8" scale="59" orientation="landscape" r:id="rId1"/>
  <headerFooter>
    <oddFooter>&amp;L_x000D_&amp;1#&amp;"Aptos"&amp;10&amp;K000000 Data sensitivity - Public</oddFooter>
  </headerFooter>
  <ignoredErrors>
    <ignoredError sqref="M6 Q3:Q6 Y3:Y6 U3:U6 AE6 E6" unlocked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847D-C1C5-49B4-A5F5-A2B7E85A0C44}">
  <sheetPr>
    <tabColor theme="4" tint="0.79998168889431442"/>
    <pageSetUpPr fitToPage="1"/>
  </sheetPr>
  <dimension ref="A1:G47"/>
  <sheetViews>
    <sheetView topLeftCell="A30" zoomScale="115" zoomScaleNormal="115" workbookViewId="0">
      <selection activeCell="C45" sqref="C45"/>
    </sheetView>
  </sheetViews>
  <sheetFormatPr defaultRowHeight="14.4"/>
  <cols>
    <col min="1" max="1" width="3.5546875" style="5" bestFit="1" customWidth="1"/>
    <col min="2" max="2" width="22" customWidth="1"/>
    <col min="3" max="3" width="14" bestFit="1" customWidth="1"/>
    <col min="4" max="4" width="17.44140625" customWidth="1"/>
    <col min="5" max="5" width="13.5546875" bestFit="1" customWidth="1"/>
    <col min="6" max="7" width="12" customWidth="1"/>
  </cols>
  <sheetData>
    <row r="1" spans="1:7" ht="15" thickBot="1">
      <c r="A1" s="538"/>
      <c r="E1" s="511">
        <f>'Weekly Progress Report'!$C$28</f>
        <v>86782344.730000019</v>
      </c>
    </row>
    <row r="2" spans="1:7" s="4" customFormat="1" ht="27.6">
      <c r="A2" s="539" t="s">
        <v>540</v>
      </c>
      <c r="B2" s="540" t="s">
        <v>541</v>
      </c>
      <c r="C2" s="546" t="s">
        <v>542</v>
      </c>
      <c r="D2" s="541" t="s">
        <v>543</v>
      </c>
    </row>
    <row r="3" spans="1:7">
      <c r="A3" s="542">
        <v>1</v>
      </c>
      <c r="B3" s="543">
        <v>46014</v>
      </c>
      <c r="C3" s="547">
        <v>0</v>
      </c>
      <c r="D3" s="676">
        <f>C3/$E$1</f>
        <v>0</v>
      </c>
      <c r="E3" s="511"/>
    </row>
    <row r="4" spans="1:7">
      <c r="A4" s="542">
        <v>2</v>
      </c>
      <c r="B4" s="543">
        <v>46021</v>
      </c>
      <c r="C4" s="547">
        <v>1342209.63</v>
      </c>
      <c r="D4" s="676">
        <f>C4/$E$1</f>
        <v>1.5466390475803863E-2</v>
      </c>
      <c r="E4" s="511"/>
      <c r="G4" t="s">
        <v>630</v>
      </c>
    </row>
    <row r="5" spans="1:7">
      <c r="A5" s="542">
        <v>3</v>
      </c>
      <c r="B5" s="543">
        <v>46026</v>
      </c>
      <c r="C5" s="547">
        <v>1548711.48</v>
      </c>
      <c r="D5" s="676">
        <f t="shared" ref="D5:D28" si="0">C5/$E$1</f>
        <v>1.7845928049286985E-2</v>
      </c>
      <c r="E5" s="511"/>
    </row>
    <row r="6" spans="1:7">
      <c r="A6" s="542">
        <v>4</v>
      </c>
      <c r="B6" s="543">
        <v>46033</v>
      </c>
      <c r="C6" s="547">
        <v>2161553.5699999998</v>
      </c>
      <c r="D6" s="676">
        <f t="shared" si="0"/>
        <v>2.4907757179471166E-2</v>
      </c>
      <c r="E6" s="511"/>
    </row>
    <row r="7" spans="1:7">
      <c r="A7" s="542">
        <v>5</v>
      </c>
      <c r="B7" s="543">
        <v>46040</v>
      </c>
      <c r="C7" s="547">
        <v>2438279.81</v>
      </c>
      <c r="D7" s="676">
        <f t="shared" si="0"/>
        <v>2.8096496097058145E-2</v>
      </c>
      <c r="E7" s="511"/>
    </row>
    <row r="8" spans="1:7">
      <c r="A8" s="542">
        <v>6</v>
      </c>
      <c r="B8" s="543">
        <v>46047</v>
      </c>
      <c r="C8" s="547">
        <v>3413204.4</v>
      </c>
      <c r="D8" s="676">
        <f t="shared" si="0"/>
        <v>3.9330631254770418E-2</v>
      </c>
      <c r="E8" s="511"/>
    </row>
    <row r="9" spans="1:7">
      <c r="A9" s="542">
        <v>7</v>
      </c>
      <c r="B9" s="543">
        <v>46055</v>
      </c>
      <c r="C9" s="547">
        <v>4999723.1100000003</v>
      </c>
      <c r="D9" s="676">
        <f t="shared" si="0"/>
        <v>5.7612215083094345E-2</v>
      </c>
      <c r="E9" s="511"/>
    </row>
    <row r="10" spans="1:7">
      <c r="A10" s="542">
        <v>8</v>
      </c>
      <c r="B10" s="543">
        <v>46061</v>
      </c>
      <c r="C10" s="547">
        <v>6264074.7000000002</v>
      </c>
      <c r="D10" s="676">
        <f t="shared" si="0"/>
        <v>7.2181441046436201E-2</v>
      </c>
      <c r="E10" s="511"/>
    </row>
    <row r="11" spans="1:7">
      <c r="A11" s="542">
        <v>9</v>
      </c>
      <c r="B11" s="543">
        <v>46068</v>
      </c>
      <c r="C11" s="547">
        <v>7612053.3899999997</v>
      </c>
      <c r="D11" s="676">
        <f t="shared" si="0"/>
        <v>8.7714308868732008E-2</v>
      </c>
      <c r="E11" s="511"/>
    </row>
    <row r="12" spans="1:7">
      <c r="A12" s="542">
        <v>10</v>
      </c>
      <c r="B12" s="543">
        <v>46077</v>
      </c>
      <c r="C12" s="547">
        <v>8630947.8100000005</v>
      </c>
      <c r="D12" s="676">
        <f t="shared" si="0"/>
        <v>9.9455111945325733E-2</v>
      </c>
      <c r="E12" s="511"/>
    </row>
    <row r="13" spans="1:7">
      <c r="A13" s="542">
        <v>11</v>
      </c>
      <c r="B13" s="543">
        <v>46084</v>
      </c>
      <c r="C13" s="547">
        <v>9629665.6199999992</v>
      </c>
      <c r="D13" s="676">
        <f t="shared" si="0"/>
        <v>0.11096341830772284</v>
      </c>
      <c r="E13" s="511"/>
    </row>
    <row r="14" spans="1:7">
      <c r="A14" s="542">
        <v>12</v>
      </c>
      <c r="B14" s="543">
        <v>46090</v>
      </c>
      <c r="C14" s="547">
        <v>10832959.66</v>
      </c>
      <c r="D14" s="676">
        <f t="shared" si="0"/>
        <v>0.12482907316809481</v>
      </c>
      <c r="E14" s="511"/>
    </row>
    <row r="15" spans="1:7">
      <c r="A15" s="542">
        <v>13</v>
      </c>
      <c r="B15" s="543">
        <v>46097</v>
      </c>
      <c r="C15" s="547">
        <v>12485173.279999999</v>
      </c>
      <c r="D15" s="676">
        <f t="shared" si="0"/>
        <v>0.14386766477495239</v>
      </c>
    </row>
    <row r="16" spans="1:7">
      <c r="A16" s="542">
        <v>14</v>
      </c>
      <c r="B16" s="543">
        <v>46105</v>
      </c>
      <c r="C16" s="547">
        <v>13373011.859999999</v>
      </c>
      <c r="D16" s="676">
        <f t="shared" si="0"/>
        <v>0.15409830077311851</v>
      </c>
    </row>
    <row r="17" spans="1:7">
      <c r="A17" s="542">
        <v>15</v>
      </c>
      <c r="B17" s="543">
        <v>46111</v>
      </c>
      <c r="C17" s="547">
        <v>13432568.08</v>
      </c>
      <c r="D17" s="676">
        <f t="shared" si="0"/>
        <v>0.15478457192867778</v>
      </c>
    </row>
    <row r="18" spans="1:7">
      <c r="A18" s="542">
        <v>16</v>
      </c>
      <c r="B18" s="543">
        <v>46117</v>
      </c>
      <c r="C18" s="547">
        <v>13432568.08</v>
      </c>
      <c r="D18" s="676">
        <f t="shared" si="0"/>
        <v>0.15478457192867778</v>
      </c>
      <c r="G18" s="511"/>
    </row>
    <row r="19" spans="1:7">
      <c r="A19" s="542">
        <v>16</v>
      </c>
      <c r="B19" s="543">
        <v>46125</v>
      </c>
      <c r="C19" s="547">
        <v>17130141.670000002</v>
      </c>
      <c r="D19" s="676">
        <f t="shared" si="0"/>
        <v>0.19739201243404797</v>
      </c>
      <c r="G19" s="511"/>
    </row>
    <row r="20" spans="1:7">
      <c r="A20" s="542">
        <v>17</v>
      </c>
      <c r="B20" s="543">
        <v>46132</v>
      </c>
      <c r="C20" s="547">
        <v>19693513.34</v>
      </c>
      <c r="D20" s="676">
        <f t="shared" si="0"/>
        <v>0.22692995218406559</v>
      </c>
    </row>
    <row r="21" spans="1:7">
      <c r="A21" s="542">
        <v>19</v>
      </c>
      <c r="B21" s="543">
        <v>46138</v>
      </c>
      <c r="C21" s="547">
        <v>21306727.539999999</v>
      </c>
      <c r="D21" s="676">
        <f t="shared" si="0"/>
        <v>0.24551915030977978</v>
      </c>
    </row>
    <row r="22" spans="1:7">
      <c r="A22" s="542">
        <v>20</v>
      </c>
      <c r="B22" s="543">
        <v>46145</v>
      </c>
      <c r="C22" s="547">
        <v>22837643.329999998</v>
      </c>
      <c r="D22" s="676">
        <f t="shared" si="0"/>
        <v>0.26316001717922233</v>
      </c>
    </row>
    <row r="23" spans="1:7">
      <c r="A23" s="542">
        <v>21</v>
      </c>
      <c r="B23" s="543">
        <v>46152</v>
      </c>
      <c r="C23" s="547">
        <v>26241135.359999999</v>
      </c>
      <c r="D23" s="548">
        <f t="shared" si="0"/>
        <v>0.30237873200640353</v>
      </c>
    </row>
    <row r="24" spans="1:7">
      <c r="A24" s="542">
        <v>22</v>
      </c>
      <c r="B24" s="543">
        <v>46159</v>
      </c>
      <c r="C24" s="547">
        <v>27820904.43</v>
      </c>
      <c r="D24" s="548">
        <f t="shared" si="0"/>
        <v>0.32058253918532947</v>
      </c>
    </row>
    <row r="25" spans="1:7">
      <c r="A25" s="542">
        <v>23</v>
      </c>
      <c r="B25" s="543">
        <v>46166</v>
      </c>
      <c r="C25" s="547">
        <v>27912388.350000001</v>
      </c>
      <c r="D25" s="548">
        <f t="shared" si="0"/>
        <v>0.32163671581865999</v>
      </c>
    </row>
    <row r="26" spans="1:7">
      <c r="A26" s="542">
        <v>24</v>
      </c>
      <c r="B26" s="543">
        <v>46173</v>
      </c>
      <c r="C26" s="547">
        <v>30569920.27</v>
      </c>
      <c r="D26" s="548">
        <f t="shared" si="0"/>
        <v>0.35225967176976036</v>
      </c>
    </row>
    <row r="27" spans="1:7">
      <c r="A27" s="542">
        <v>25</v>
      </c>
      <c r="B27" s="543">
        <v>46180</v>
      </c>
      <c r="C27" s="547">
        <v>32538463.280000001</v>
      </c>
      <c r="D27" s="548">
        <f t="shared" si="0"/>
        <v>0.37494335260512607</v>
      </c>
    </row>
    <row r="28" spans="1:7">
      <c r="A28" s="542">
        <v>26</v>
      </c>
      <c r="B28" s="543">
        <v>46188</v>
      </c>
      <c r="C28" s="547">
        <v>33516783.140000001</v>
      </c>
      <c r="D28" s="548">
        <f t="shared" si="0"/>
        <v>0.38621661173454669</v>
      </c>
    </row>
    <row r="29" spans="1:7">
      <c r="A29" s="542">
        <v>27</v>
      </c>
      <c r="B29" s="543">
        <v>46195</v>
      </c>
      <c r="C29" s="547">
        <v>34822475.390000001</v>
      </c>
      <c r="D29" s="548">
        <f t="shared" ref="D29:D45" si="1">C29/$E$1</f>
        <v>0.40126220947752439</v>
      </c>
    </row>
    <row r="30" spans="1:7">
      <c r="A30" s="542">
        <v>28</v>
      </c>
      <c r="B30" s="543">
        <v>46202</v>
      </c>
      <c r="C30" s="547">
        <v>36370093.43</v>
      </c>
      <c r="D30" s="548">
        <f t="shared" si="1"/>
        <v>0.41909553772896763</v>
      </c>
    </row>
    <row r="31" spans="1:7">
      <c r="A31" s="542">
        <v>29</v>
      </c>
      <c r="B31" s="543">
        <v>46210</v>
      </c>
      <c r="C31" s="547">
        <v>39700000</v>
      </c>
      <c r="D31" s="548">
        <f t="shared" si="1"/>
        <v>0.45746632132971166</v>
      </c>
    </row>
    <row r="32" spans="1:7">
      <c r="A32" s="542">
        <v>30</v>
      </c>
      <c r="B32" s="543">
        <v>46217</v>
      </c>
      <c r="C32" s="547">
        <v>41822116.039999999</v>
      </c>
      <c r="D32" s="548">
        <f t="shared" si="1"/>
        <v>0.48191963665096044</v>
      </c>
    </row>
    <row r="33" spans="1:4">
      <c r="A33" s="542">
        <v>31</v>
      </c>
      <c r="B33" s="543">
        <v>46224</v>
      </c>
      <c r="C33" s="547">
        <v>43081772.969999999</v>
      </c>
      <c r="D33" s="548">
        <f t="shared" si="1"/>
        <v>0.4964347656661891</v>
      </c>
    </row>
    <row r="34" spans="1:4">
      <c r="A34" s="542">
        <v>32</v>
      </c>
      <c r="B34" s="543">
        <v>46231</v>
      </c>
      <c r="C34" s="547">
        <v>45316047.090000004</v>
      </c>
      <c r="D34" s="548">
        <f t="shared" si="1"/>
        <v>0.52218048764398706</v>
      </c>
    </row>
    <row r="35" spans="1:4">
      <c r="A35" s="542">
        <v>33</v>
      </c>
      <c r="B35" s="543">
        <v>46238</v>
      </c>
      <c r="C35" s="547">
        <v>47592246.119999997</v>
      </c>
      <c r="D35" s="548">
        <f t="shared" si="1"/>
        <v>0.54840931376157787</v>
      </c>
    </row>
    <row r="36" spans="1:4">
      <c r="A36" s="542">
        <v>34</v>
      </c>
      <c r="B36" s="543">
        <v>46245</v>
      </c>
      <c r="C36" s="547">
        <v>49180855.710000001</v>
      </c>
      <c r="D36" s="548">
        <f t="shared" si="1"/>
        <v>0.5667149909697996</v>
      </c>
    </row>
    <row r="37" spans="1:4">
      <c r="A37" s="542">
        <v>35</v>
      </c>
      <c r="B37" s="543">
        <v>46252</v>
      </c>
      <c r="C37" s="547">
        <v>50057107.630000003</v>
      </c>
      <c r="D37" s="548">
        <f t="shared" si="1"/>
        <v>0.57681211294462331</v>
      </c>
    </row>
    <row r="38" spans="1:4">
      <c r="A38" s="542">
        <v>36</v>
      </c>
      <c r="B38" s="543">
        <v>46259</v>
      </c>
      <c r="C38" s="547">
        <v>50615678.630000003</v>
      </c>
      <c r="D38" s="548">
        <f t="shared" si="1"/>
        <v>0.58324857190108315</v>
      </c>
    </row>
    <row r="39" spans="1:4">
      <c r="A39" s="542">
        <v>37</v>
      </c>
      <c r="B39" s="543">
        <v>46266</v>
      </c>
      <c r="C39" s="547">
        <v>51626734.590000004</v>
      </c>
      <c r="D39" s="548">
        <f t="shared" si="1"/>
        <v>0.59489905176707014</v>
      </c>
    </row>
    <row r="40" spans="1:4">
      <c r="A40" s="542">
        <v>38</v>
      </c>
      <c r="B40" s="543">
        <v>46273</v>
      </c>
      <c r="C40" s="547">
        <v>52712815.159999996</v>
      </c>
      <c r="D40" s="548">
        <f t="shared" si="1"/>
        <v>0.60741404630171925</v>
      </c>
    </row>
    <row r="41" spans="1:4">
      <c r="A41" s="542">
        <v>39</v>
      </c>
      <c r="B41" s="543">
        <v>46280</v>
      </c>
      <c r="C41" s="547">
        <v>53721283.729999997</v>
      </c>
      <c r="D41" s="548">
        <f t="shared" si="1"/>
        <v>0.61903471146279065</v>
      </c>
    </row>
    <row r="42" spans="1:4">
      <c r="A42" s="542">
        <v>40</v>
      </c>
      <c r="B42" s="543">
        <v>46287</v>
      </c>
      <c r="C42" s="547">
        <v>54133552.579999998</v>
      </c>
      <c r="D42" s="548">
        <f t="shared" si="1"/>
        <v>0.62378531887357991</v>
      </c>
    </row>
    <row r="43" spans="1:4">
      <c r="A43" s="542">
        <v>41</v>
      </c>
      <c r="B43" s="543">
        <v>46294</v>
      </c>
      <c r="C43" s="547">
        <v>54629505.810000002</v>
      </c>
      <c r="D43" s="548">
        <f t="shared" si="1"/>
        <v>0.62950022818541085</v>
      </c>
    </row>
    <row r="44" spans="1:4">
      <c r="A44" s="542">
        <v>42</v>
      </c>
      <c r="B44" s="543">
        <v>46301</v>
      </c>
      <c r="C44" s="547">
        <v>55338219.119999997</v>
      </c>
      <c r="D44" s="548">
        <f t="shared" si="1"/>
        <v>0.63766678916281894</v>
      </c>
    </row>
    <row r="45" spans="1:4">
      <c r="A45" s="542">
        <v>43</v>
      </c>
      <c r="B45" s="543">
        <v>46308</v>
      </c>
      <c r="C45" s="547">
        <v>56765678.340000004</v>
      </c>
      <c r="D45" s="548">
        <f t="shared" si="1"/>
        <v>0.65411551758149866</v>
      </c>
    </row>
    <row r="46" spans="1:4">
      <c r="A46" s="542"/>
      <c r="B46" s="543"/>
      <c r="C46" s="547"/>
      <c r="D46" s="548"/>
    </row>
    <row r="47" spans="1:4">
      <c r="A47" s="542"/>
      <c r="B47" s="543"/>
      <c r="C47" s="547"/>
      <c r="D47" s="548"/>
    </row>
  </sheetData>
  <pageMargins left="0.7" right="0.7" top="0.75" bottom="0.75" header="0.3" footer="0.3"/>
  <pageSetup paperSize="9" orientation="landscape" r:id="rId1"/>
  <headerFooter>
    <oddFooter>&amp;L_x000D_&amp;1#&amp;"Aptos"&amp;10&amp;K000000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0" tint="-0.499984740745262"/>
  </sheetPr>
  <dimension ref="A1:H8"/>
  <sheetViews>
    <sheetView zoomScale="80" zoomScaleNormal="80" workbookViewId="0">
      <selection activeCell="F46" sqref="F46"/>
    </sheetView>
  </sheetViews>
  <sheetFormatPr defaultRowHeight="14.4"/>
  <cols>
    <col min="1" max="2" width="19.33203125" customWidth="1"/>
    <col min="3" max="3" width="59.33203125" customWidth="1"/>
    <col min="4" max="8" width="19.33203125" customWidth="1"/>
  </cols>
  <sheetData>
    <row r="1" spans="1:8">
      <c r="A1" s="1900" t="s">
        <v>286</v>
      </c>
      <c r="B1" s="1901"/>
      <c r="C1" s="1901"/>
      <c r="D1" s="1901"/>
      <c r="E1" s="1901"/>
      <c r="F1" s="1901"/>
      <c r="G1" s="1901"/>
      <c r="H1" s="1901"/>
    </row>
    <row r="2" spans="1:8">
      <c r="A2" s="86" t="s">
        <v>248</v>
      </c>
      <c r="B2" s="87" t="s">
        <v>249</v>
      </c>
      <c r="C2" s="88" t="s">
        <v>250</v>
      </c>
      <c r="D2" s="88" t="s">
        <v>75</v>
      </c>
      <c r="E2" s="88" t="s">
        <v>287</v>
      </c>
      <c r="F2" s="87" t="s">
        <v>288</v>
      </c>
      <c r="G2" s="89" t="s">
        <v>251</v>
      </c>
      <c r="H2" s="89" t="s">
        <v>289</v>
      </c>
    </row>
    <row r="3" spans="1:8">
      <c r="A3" s="90" t="s">
        <v>454</v>
      </c>
      <c r="B3" s="78" t="s">
        <v>454</v>
      </c>
      <c r="C3" s="503" t="s">
        <v>454</v>
      </c>
      <c r="D3" s="504" t="s">
        <v>454</v>
      </c>
      <c r="E3" s="505" t="s">
        <v>454</v>
      </c>
      <c r="F3" s="81" t="s">
        <v>454</v>
      </c>
      <c r="G3" s="96" t="s">
        <v>454</v>
      </c>
      <c r="H3" s="97" t="s">
        <v>454</v>
      </c>
    </row>
    <row r="4" spans="1:8">
      <c r="A4" s="98"/>
      <c r="B4" s="515"/>
      <c r="C4" s="516"/>
      <c r="D4" s="504"/>
      <c r="E4" s="99"/>
      <c r="F4" s="100"/>
      <c r="G4" s="101"/>
      <c r="H4" s="102"/>
    </row>
    <row r="5" spans="1:8">
      <c r="A5" s="90"/>
      <c r="B5" s="78"/>
      <c r="C5" s="79"/>
      <c r="D5" s="79"/>
      <c r="E5" s="80"/>
      <c r="F5" s="81"/>
      <c r="G5" s="94"/>
      <c r="H5" s="91"/>
    </row>
    <row r="6" spans="1:8">
      <c r="A6" s="90"/>
      <c r="B6" s="78"/>
      <c r="C6" s="79"/>
      <c r="D6" s="79"/>
      <c r="E6" s="80"/>
      <c r="F6" s="81"/>
      <c r="G6" s="94"/>
      <c r="H6" s="91"/>
    </row>
    <row r="7" spans="1:8">
      <c r="A7" s="90"/>
      <c r="B7" s="78"/>
      <c r="C7" s="79"/>
      <c r="D7" s="79"/>
      <c r="E7" s="80"/>
      <c r="F7" s="81"/>
      <c r="G7" s="94"/>
      <c r="H7" s="91"/>
    </row>
    <row r="8" spans="1:8">
      <c r="A8" s="92"/>
      <c r="B8" s="82"/>
      <c r="C8" s="83"/>
      <c r="D8" s="83"/>
      <c r="E8" s="84"/>
      <c r="F8" s="85"/>
      <c r="G8" s="95"/>
      <c r="H8" s="93"/>
    </row>
  </sheetData>
  <mergeCells count="1">
    <mergeCell ref="A1:H1"/>
  </mergeCells>
  <pageMargins left="0.7" right="0.7" top="0.75" bottom="0.75" header="0.3" footer="0.3"/>
  <headerFooter>
    <oddFooter>&amp;L_x000D_&amp;1#&amp;"Aptos"&amp;10&amp;K000000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Codes!$C$4:$C$6</xm:f>
          </x14:formula1>
          <xm:sqref>D5:D8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84AC-2029-4CA2-A695-1B537FB43D11}">
  <sheetPr>
    <tabColor theme="0" tint="-0.499984740745262"/>
    <pageSetUpPr fitToPage="1"/>
  </sheetPr>
  <dimension ref="A1:AA1048480"/>
  <sheetViews>
    <sheetView showGridLines="0" view="pageBreakPreview" zoomScale="70" zoomScaleNormal="55" zoomScaleSheetLayoutView="70" workbookViewId="0">
      <pane xSplit="4" ySplit="2" topLeftCell="Q36" activePane="bottomRight" state="frozen"/>
      <selection pane="topRight" activeCell="E1" sqref="E1"/>
      <selection pane="bottomLeft" activeCell="A2" sqref="A2"/>
      <selection pane="bottomRight" activeCell="AA14" sqref="AA14"/>
    </sheetView>
  </sheetViews>
  <sheetFormatPr defaultColWidth="9.109375" defaultRowHeight="18" customHeight="1"/>
  <cols>
    <col min="1" max="1" width="16.44140625" style="716" bestFit="1" customWidth="1"/>
    <col min="2" max="2" width="19.33203125" style="716" bestFit="1" customWidth="1"/>
    <col min="3" max="3" width="33.33203125" style="717" customWidth="1" collapsed="1"/>
    <col min="4" max="4" width="48.88671875" style="717" customWidth="1"/>
    <col min="5" max="5" width="30.5546875" style="716" bestFit="1" customWidth="1"/>
    <col min="6" max="6" width="24" style="716" bestFit="1" customWidth="1"/>
    <col min="7" max="7" width="35.44140625" style="716" customWidth="1"/>
    <col min="8" max="8" width="12.88671875" style="716" customWidth="1"/>
    <col min="9" max="9" width="17.88671875" style="716" customWidth="1"/>
    <col min="10" max="10" width="18.88671875" style="719" customWidth="1"/>
    <col min="11" max="11" width="29.6640625" style="719" bestFit="1" customWidth="1"/>
    <col min="12" max="12" width="29.6640625" style="716" customWidth="1"/>
    <col min="13" max="13" width="19.6640625" style="716" bestFit="1" customWidth="1"/>
    <col min="14" max="14" width="43" style="721" bestFit="1" customWidth="1"/>
    <col min="15" max="15" width="29.6640625" style="716" customWidth="1"/>
    <col min="16" max="16" width="23" style="719" customWidth="1"/>
    <col min="17" max="17" width="26.88671875" style="719" bestFit="1" customWidth="1"/>
    <col min="18" max="18" width="23.5546875" style="719" bestFit="1" customWidth="1"/>
    <col min="19" max="19" width="23.88671875" style="725" bestFit="1" customWidth="1"/>
    <col min="20" max="20" width="20" style="722" bestFit="1" customWidth="1"/>
    <col min="21" max="21" width="50.109375" style="716" customWidth="1"/>
    <col min="22" max="23" width="28" style="726" customWidth="1"/>
    <col min="24" max="24" width="38.5546875" style="726" bestFit="1" customWidth="1"/>
    <col min="25" max="25" width="13.5546875" hidden="1" customWidth="1"/>
    <col min="26" max="26" width="38.88671875" style="535" hidden="1" customWidth="1"/>
    <col min="27" max="258" width="9.109375" style="535"/>
    <col min="259" max="259" width="5.33203125" style="535" customWidth="1"/>
    <col min="260" max="260" width="8" style="535" customWidth="1"/>
    <col min="261" max="261" width="44.44140625" style="535" bestFit="1" customWidth="1"/>
    <col min="262" max="262" width="10.109375" style="535" bestFit="1" customWidth="1"/>
    <col min="263" max="263" width="10.109375" style="535" customWidth="1"/>
    <col min="264" max="264" width="10.33203125" style="535" customWidth="1"/>
    <col min="265" max="265" width="15.88671875" style="535" bestFit="1" customWidth="1"/>
    <col min="266" max="266" width="10.6640625" style="535" customWidth="1"/>
    <col min="267" max="267" width="10.33203125" style="535" customWidth="1"/>
    <col min="268" max="268" width="10.88671875" style="535" customWidth="1"/>
    <col min="269" max="269" width="17.33203125" style="535" customWidth="1"/>
    <col min="270" max="270" width="7.44140625" style="535" customWidth="1"/>
    <col min="271" max="271" width="11" style="535" customWidth="1"/>
    <col min="272" max="272" width="10.6640625" style="535" customWidth="1"/>
    <col min="273" max="273" width="10.6640625" style="535" bestFit="1" customWidth="1"/>
    <col min="274" max="274" width="11" style="535" customWidth="1"/>
    <col min="275" max="275" width="6.44140625" style="535" customWidth="1"/>
    <col min="276" max="276" width="9.109375" style="535"/>
    <col min="277" max="277" width="33.33203125" style="535" customWidth="1"/>
    <col min="278" max="514" width="9.109375" style="535"/>
    <col min="515" max="515" width="5.33203125" style="535" customWidth="1"/>
    <col min="516" max="516" width="8" style="535" customWidth="1"/>
    <col min="517" max="517" width="44.44140625" style="535" bestFit="1" customWidth="1"/>
    <col min="518" max="518" width="10.109375" style="535" bestFit="1" customWidth="1"/>
    <col min="519" max="519" width="10.109375" style="535" customWidth="1"/>
    <col min="520" max="520" width="10.33203125" style="535" customWidth="1"/>
    <col min="521" max="521" width="15.88671875" style="535" bestFit="1" customWidth="1"/>
    <col min="522" max="522" width="10.6640625" style="535" customWidth="1"/>
    <col min="523" max="523" width="10.33203125" style="535" customWidth="1"/>
    <col min="524" max="524" width="10.88671875" style="535" customWidth="1"/>
    <col min="525" max="525" width="17.33203125" style="535" customWidth="1"/>
    <col min="526" max="526" width="7.44140625" style="535" customWidth="1"/>
    <col min="527" max="527" width="11" style="535" customWidth="1"/>
    <col min="528" max="528" width="10.6640625" style="535" customWidth="1"/>
    <col min="529" max="529" width="10.6640625" style="535" bestFit="1" customWidth="1"/>
    <col min="530" max="530" width="11" style="535" customWidth="1"/>
    <col min="531" max="531" width="6.44140625" style="535" customWidth="1"/>
    <col min="532" max="532" width="9.109375" style="535"/>
    <col min="533" max="533" width="33.33203125" style="535" customWidth="1"/>
    <col min="534" max="770" width="9.109375" style="535"/>
    <col min="771" max="771" width="5.33203125" style="535" customWidth="1"/>
    <col min="772" max="772" width="8" style="535" customWidth="1"/>
    <col min="773" max="773" width="44.44140625" style="535" bestFit="1" customWidth="1"/>
    <col min="774" max="774" width="10.109375" style="535" bestFit="1" customWidth="1"/>
    <col min="775" max="775" width="10.109375" style="535" customWidth="1"/>
    <col min="776" max="776" width="10.33203125" style="535" customWidth="1"/>
    <col min="777" max="777" width="15.88671875" style="535" bestFit="1" customWidth="1"/>
    <col min="778" max="778" width="10.6640625" style="535" customWidth="1"/>
    <col min="779" max="779" width="10.33203125" style="535" customWidth="1"/>
    <col min="780" max="780" width="10.88671875" style="535" customWidth="1"/>
    <col min="781" max="781" width="17.33203125" style="535" customWidth="1"/>
    <col min="782" max="782" width="7.44140625" style="535" customWidth="1"/>
    <col min="783" max="783" width="11" style="535" customWidth="1"/>
    <col min="784" max="784" width="10.6640625" style="535" customWidth="1"/>
    <col min="785" max="785" width="10.6640625" style="535" bestFit="1" customWidth="1"/>
    <col min="786" max="786" width="11" style="535" customWidth="1"/>
    <col min="787" max="787" width="6.44140625" style="535" customWidth="1"/>
    <col min="788" max="788" width="9.109375" style="535"/>
    <col min="789" max="789" width="33.33203125" style="535" customWidth="1"/>
    <col min="790" max="1026" width="9.109375" style="535"/>
    <col min="1027" max="1027" width="5.33203125" style="535" customWidth="1"/>
    <col min="1028" max="1028" width="8" style="535" customWidth="1"/>
    <col min="1029" max="1029" width="44.44140625" style="535" bestFit="1" customWidth="1"/>
    <col min="1030" max="1030" width="10.109375" style="535" bestFit="1" customWidth="1"/>
    <col min="1031" max="1031" width="10.109375" style="535" customWidth="1"/>
    <col min="1032" max="1032" width="10.33203125" style="535" customWidth="1"/>
    <col min="1033" max="1033" width="15.88671875" style="535" bestFit="1" customWidth="1"/>
    <col min="1034" max="1034" width="10.6640625" style="535" customWidth="1"/>
    <col min="1035" max="1035" width="10.33203125" style="535" customWidth="1"/>
    <col min="1036" max="1036" width="10.88671875" style="535" customWidth="1"/>
    <col min="1037" max="1037" width="17.33203125" style="535" customWidth="1"/>
    <col min="1038" max="1038" width="7.44140625" style="535" customWidth="1"/>
    <col min="1039" max="1039" width="11" style="535" customWidth="1"/>
    <col min="1040" max="1040" width="10.6640625" style="535" customWidth="1"/>
    <col min="1041" max="1041" width="10.6640625" style="535" bestFit="1" customWidth="1"/>
    <col min="1042" max="1042" width="11" style="535" customWidth="1"/>
    <col min="1043" max="1043" width="6.44140625" style="535" customWidth="1"/>
    <col min="1044" max="1044" width="9.109375" style="535"/>
    <col min="1045" max="1045" width="33.33203125" style="535" customWidth="1"/>
    <col min="1046" max="1282" width="9.109375" style="535"/>
    <col min="1283" max="1283" width="5.33203125" style="535" customWidth="1"/>
    <col min="1284" max="1284" width="8" style="535" customWidth="1"/>
    <col min="1285" max="1285" width="44.44140625" style="535" bestFit="1" customWidth="1"/>
    <col min="1286" max="1286" width="10.109375" style="535" bestFit="1" customWidth="1"/>
    <col min="1287" max="1287" width="10.109375" style="535" customWidth="1"/>
    <col min="1288" max="1288" width="10.33203125" style="535" customWidth="1"/>
    <col min="1289" max="1289" width="15.88671875" style="535" bestFit="1" customWidth="1"/>
    <col min="1290" max="1290" width="10.6640625" style="535" customWidth="1"/>
    <col min="1291" max="1291" width="10.33203125" style="535" customWidth="1"/>
    <col min="1292" max="1292" width="10.88671875" style="535" customWidth="1"/>
    <col min="1293" max="1293" width="17.33203125" style="535" customWidth="1"/>
    <col min="1294" max="1294" width="7.44140625" style="535" customWidth="1"/>
    <col min="1295" max="1295" width="11" style="535" customWidth="1"/>
    <col min="1296" max="1296" width="10.6640625" style="535" customWidth="1"/>
    <col min="1297" max="1297" width="10.6640625" style="535" bestFit="1" customWidth="1"/>
    <col min="1298" max="1298" width="11" style="535" customWidth="1"/>
    <col min="1299" max="1299" width="6.44140625" style="535" customWidth="1"/>
    <col min="1300" max="1300" width="9.109375" style="535"/>
    <col min="1301" max="1301" width="33.33203125" style="535" customWidth="1"/>
    <col min="1302" max="1538" width="9.109375" style="535"/>
    <col min="1539" max="1539" width="5.33203125" style="535" customWidth="1"/>
    <col min="1540" max="1540" width="8" style="535" customWidth="1"/>
    <col min="1541" max="1541" width="44.44140625" style="535" bestFit="1" customWidth="1"/>
    <col min="1542" max="1542" width="10.109375" style="535" bestFit="1" customWidth="1"/>
    <col min="1543" max="1543" width="10.109375" style="535" customWidth="1"/>
    <col min="1544" max="1544" width="10.33203125" style="535" customWidth="1"/>
    <col min="1545" max="1545" width="15.88671875" style="535" bestFit="1" customWidth="1"/>
    <col min="1546" max="1546" width="10.6640625" style="535" customWidth="1"/>
    <col min="1547" max="1547" width="10.33203125" style="535" customWidth="1"/>
    <col min="1548" max="1548" width="10.88671875" style="535" customWidth="1"/>
    <col min="1549" max="1549" width="17.33203125" style="535" customWidth="1"/>
    <col min="1550" max="1550" width="7.44140625" style="535" customWidth="1"/>
    <col min="1551" max="1551" width="11" style="535" customWidth="1"/>
    <col min="1552" max="1552" width="10.6640625" style="535" customWidth="1"/>
    <col min="1553" max="1553" width="10.6640625" style="535" bestFit="1" customWidth="1"/>
    <col min="1554" max="1554" width="11" style="535" customWidth="1"/>
    <col min="1555" max="1555" width="6.44140625" style="535" customWidth="1"/>
    <col min="1556" max="1556" width="9.109375" style="535"/>
    <col min="1557" max="1557" width="33.33203125" style="535" customWidth="1"/>
    <col min="1558" max="1794" width="9.109375" style="535"/>
    <col min="1795" max="1795" width="5.33203125" style="535" customWidth="1"/>
    <col min="1796" max="1796" width="8" style="535" customWidth="1"/>
    <col min="1797" max="1797" width="44.44140625" style="535" bestFit="1" customWidth="1"/>
    <col min="1798" max="1798" width="10.109375" style="535" bestFit="1" customWidth="1"/>
    <col min="1799" max="1799" width="10.109375" style="535" customWidth="1"/>
    <col min="1800" max="1800" width="10.33203125" style="535" customWidth="1"/>
    <col min="1801" max="1801" width="15.88671875" style="535" bestFit="1" customWidth="1"/>
    <col min="1802" max="1802" width="10.6640625" style="535" customWidth="1"/>
    <col min="1803" max="1803" width="10.33203125" style="535" customWidth="1"/>
    <col min="1804" max="1804" width="10.88671875" style="535" customWidth="1"/>
    <col min="1805" max="1805" width="17.33203125" style="535" customWidth="1"/>
    <col min="1806" max="1806" width="7.44140625" style="535" customWidth="1"/>
    <col min="1807" max="1807" width="11" style="535" customWidth="1"/>
    <col min="1808" max="1808" width="10.6640625" style="535" customWidth="1"/>
    <col min="1809" max="1809" width="10.6640625" style="535" bestFit="1" customWidth="1"/>
    <col min="1810" max="1810" width="11" style="535" customWidth="1"/>
    <col min="1811" max="1811" width="6.44140625" style="535" customWidth="1"/>
    <col min="1812" max="1812" width="9.109375" style="535"/>
    <col min="1813" max="1813" width="33.33203125" style="535" customWidth="1"/>
    <col min="1814" max="2050" width="9.109375" style="535"/>
    <col min="2051" max="2051" width="5.33203125" style="535" customWidth="1"/>
    <col min="2052" max="2052" width="8" style="535" customWidth="1"/>
    <col min="2053" max="2053" width="44.44140625" style="535" bestFit="1" customWidth="1"/>
    <col min="2054" max="2054" width="10.109375" style="535" bestFit="1" customWidth="1"/>
    <col min="2055" max="2055" width="10.109375" style="535" customWidth="1"/>
    <col min="2056" max="2056" width="10.33203125" style="535" customWidth="1"/>
    <col min="2057" max="2057" width="15.88671875" style="535" bestFit="1" customWidth="1"/>
    <col min="2058" max="2058" width="10.6640625" style="535" customWidth="1"/>
    <col min="2059" max="2059" width="10.33203125" style="535" customWidth="1"/>
    <col min="2060" max="2060" width="10.88671875" style="535" customWidth="1"/>
    <col min="2061" max="2061" width="17.33203125" style="535" customWidth="1"/>
    <col min="2062" max="2062" width="7.44140625" style="535" customWidth="1"/>
    <col min="2063" max="2063" width="11" style="535" customWidth="1"/>
    <col min="2064" max="2064" width="10.6640625" style="535" customWidth="1"/>
    <col min="2065" max="2065" width="10.6640625" style="535" bestFit="1" customWidth="1"/>
    <col min="2066" max="2066" width="11" style="535" customWidth="1"/>
    <col min="2067" max="2067" width="6.44140625" style="535" customWidth="1"/>
    <col min="2068" max="2068" width="9.109375" style="535"/>
    <col min="2069" max="2069" width="33.33203125" style="535" customWidth="1"/>
    <col min="2070" max="2306" width="9.109375" style="535"/>
    <col min="2307" max="2307" width="5.33203125" style="535" customWidth="1"/>
    <col min="2308" max="2308" width="8" style="535" customWidth="1"/>
    <col min="2309" max="2309" width="44.44140625" style="535" bestFit="1" customWidth="1"/>
    <col min="2310" max="2310" width="10.109375" style="535" bestFit="1" customWidth="1"/>
    <col min="2311" max="2311" width="10.109375" style="535" customWidth="1"/>
    <col min="2312" max="2312" width="10.33203125" style="535" customWidth="1"/>
    <col min="2313" max="2313" width="15.88671875" style="535" bestFit="1" customWidth="1"/>
    <col min="2314" max="2314" width="10.6640625" style="535" customWidth="1"/>
    <col min="2315" max="2315" width="10.33203125" style="535" customWidth="1"/>
    <col min="2316" max="2316" width="10.88671875" style="535" customWidth="1"/>
    <col min="2317" max="2317" width="17.33203125" style="535" customWidth="1"/>
    <col min="2318" max="2318" width="7.44140625" style="535" customWidth="1"/>
    <col min="2319" max="2319" width="11" style="535" customWidth="1"/>
    <col min="2320" max="2320" width="10.6640625" style="535" customWidth="1"/>
    <col min="2321" max="2321" width="10.6640625" style="535" bestFit="1" customWidth="1"/>
    <col min="2322" max="2322" width="11" style="535" customWidth="1"/>
    <col min="2323" max="2323" width="6.44140625" style="535" customWidth="1"/>
    <col min="2324" max="2324" width="9.109375" style="535"/>
    <col min="2325" max="2325" width="33.33203125" style="535" customWidth="1"/>
    <col min="2326" max="2562" width="9.109375" style="535"/>
    <col min="2563" max="2563" width="5.33203125" style="535" customWidth="1"/>
    <col min="2564" max="2564" width="8" style="535" customWidth="1"/>
    <col min="2565" max="2565" width="44.44140625" style="535" bestFit="1" customWidth="1"/>
    <col min="2566" max="2566" width="10.109375" style="535" bestFit="1" customWidth="1"/>
    <col min="2567" max="2567" width="10.109375" style="535" customWidth="1"/>
    <col min="2568" max="2568" width="10.33203125" style="535" customWidth="1"/>
    <col min="2569" max="2569" width="15.88671875" style="535" bestFit="1" customWidth="1"/>
    <col min="2570" max="2570" width="10.6640625" style="535" customWidth="1"/>
    <col min="2571" max="2571" width="10.33203125" style="535" customWidth="1"/>
    <col min="2572" max="2572" width="10.88671875" style="535" customWidth="1"/>
    <col min="2573" max="2573" width="17.33203125" style="535" customWidth="1"/>
    <col min="2574" max="2574" width="7.44140625" style="535" customWidth="1"/>
    <col min="2575" max="2575" width="11" style="535" customWidth="1"/>
    <col min="2576" max="2576" width="10.6640625" style="535" customWidth="1"/>
    <col min="2577" max="2577" width="10.6640625" style="535" bestFit="1" customWidth="1"/>
    <col min="2578" max="2578" width="11" style="535" customWidth="1"/>
    <col min="2579" max="2579" width="6.44140625" style="535" customWidth="1"/>
    <col min="2580" max="2580" width="9.109375" style="535"/>
    <col min="2581" max="2581" width="33.33203125" style="535" customWidth="1"/>
    <col min="2582" max="2818" width="9.109375" style="535"/>
    <col min="2819" max="2819" width="5.33203125" style="535" customWidth="1"/>
    <col min="2820" max="2820" width="8" style="535" customWidth="1"/>
    <col min="2821" max="2821" width="44.44140625" style="535" bestFit="1" customWidth="1"/>
    <col min="2822" max="2822" width="10.109375" style="535" bestFit="1" customWidth="1"/>
    <col min="2823" max="2823" width="10.109375" style="535" customWidth="1"/>
    <col min="2824" max="2824" width="10.33203125" style="535" customWidth="1"/>
    <col min="2825" max="2825" width="15.88671875" style="535" bestFit="1" customWidth="1"/>
    <col min="2826" max="2826" width="10.6640625" style="535" customWidth="1"/>
    <col min="2827" max="2827" width="10.33203125" style="535" customWidth="1"/>
    <col min="2828" max="2828" width="10.88671875" style="535" customWidth="1"/>
    <col min="2829" max="2829" width="17.33203125" style="535" customWidth="1"/>
    <col min="2830" max="2830" width="7.44140625" style="535" customWidth="1"/>
    <col min="2831" max="2831" width="11" style="535" customWidth="1"/>
    <col min="2832" max="2832" width="10.6640625" style="535" customWidth="1"/>
    <col min="2833" max="2833" width="10.6640625" style="535" bestFit="1" customWidth="1"/>
    <col min="2834" max="2834" width="11" style="535" customWidth="1"/>
    <col min="2835" max="2835" width="6.44140625" style="535" customWidth="1"/>
    <col min="2836" max="2836" width="9.109375" style="535"/>
    <col min="2837" max="2837" width="33.33203125" style="535" customWidth="1"/>
    <col min="2838" max="3074" width="9.109375" style="535"/>
    <col min="3075" max="3075" width="5.33203125" style="535" customWidth="1"/>
    <col min="3076" max="3076" width="8" style="535" customWidth="1"/>
    <col min="3077" max="3077" width="44.44140625" style="535" bestFit="1" customWidth="1"/>
    <col min="3078" max="3078" width="10.109375" style="535" bestFit="1" customWidth="1"/>
    <col min="3079" max="3079" width="10.109375" style="535" customWidth="1"/>
    <col min="3080" max="3080" width="10.33203125" style="535" customWidth="1"/>
    <col min="3081" max="3081" width="15.88671875" style="535" bestFit="1" customWidth="1"/>
    <col min="3082" max="3082" width="10.6640625" style="535" customWidth="1"/>
    <col min="3083" max="3083" width="10.33203125" style="535" customWidth="1"/>
    <col min="3084" max="3084" width="10.88671875" style="535" customWidth="1"/>
    <col min="3085" max="3085" width="17.33203125" style="535" customWidth="1"/>
    <col min="3086" max="3086" width="7.44140625" style="535" customWidth="1"/>
    <col min="3087" max="3087" width="11" style="535" customWidth="1"/>
    <col min="3088" max="3088" width="10.6640625" style="535" customWidth="1"/>
    <col min="3089" max="3089" width="10.6640625" style="535" bestFit="1" customWidth="1"/>
    <col min="3090" max="3090" width="11" style="535" customWidth="1"/>
    <col min="3091" max="3091" width="6.44140625" style="535" customWidth="1"/>
    <col min="3092" max="3092" width="9.109375" style="535"/>
    <col min="3093" max="3093" width="33.33203125" style="535" customWidth="1"/>
    <col min="3094" max="3330" width="9.109375" style="535"/>
    <col min="3331" max="3331" width="5.33203125" style="535" customWidth="1"/>
    <col min="3332" max="3332" width="8" style="535" customWidth="1"/>
    <col min="3333" max="3333" width="44.44140625" style="535" bestFit="1" customWidth="1"/>
    <col min="3334" max="3334" width="10.109375" style="535" bestFit="1" customWidth="1"/>
    <col min="3335" max="3335" width="10.109375" style="535" customWidth="1"/>
    <col min="3336" max="3336" width="10.33203125" style="535" customWidth="1"/>
    <col min="3337" max="3337" width="15.88671875" style="535" bestFit="1" customWidth="1"/>
    <col min="3338" max="3338" width="10.6640625" style="535" customWidth="1"/>
    <col min="3339" max="3339" width="10.33203125" style="535" customWidth="1"/>
    <col min="3340" max="3340" width="10.88671875" style="535" customWidth="1"/>
    <col min="3341" max="3341" width="17.33203125" style="535" customWidth="1"/>
    <col min="3342" max="3342" width="7.44140625" style="535" customWidth="1"/>
    <col min="3343" max="3343" width="11" style="535" customWidth="1"/>
    <col min="3344" max="3344" width="10.6640625" style="535" customWidth="1"/>
    <col min="3345" max="3345" width="10.6640625" style="535" bestFit="1" customWidth="1"/>
    <col min="3346" max="3346" width="11" style="535" customWidth="1"/>
    <col min="3347" max="3347" width="6.44140625" style="535" customWidth="1"/>
    <col min="3348" max="3348" width="9.109375" style="535"/>
    <col min="3349" max="3349" width="33.33203125" style="535" customWidth="1"/>
    <col min="3350" max="3586" width="9.109375" style="535"/>
    <col min="3587" max="3587" width="5.33203125" style="535" customWidth="1"/>
    <col min="3588" max="3588" width="8" style="535" customWidth="1"/>
    <col min="3589" max="3589" width="44.44140625" style="535" bestFit="1" customWidth="1"/>
    <col min="3590" max="3590" width="10.109375" style="535" bestFit="1" customWidth="1"/>
    <col min="3591" max="3591" width="10.109375" style="535" customWidth="1"/>
    <col min="3592" max="3592" width="10.33203125" style="535" customWidth="1"/>
    <col min="3593" max="3593" width="15.88671875" style="535" bestFit="1" customWidth="1"/>
    <col min="3594" max="3594" width="10.6640625" style="535" customWidth="1"/>
    <col min="3595" max="3595" width="10.33203125" style="535" customWidth="1"/>
    <col min="3596" max="3596" width="10.88671875" style="535" customWidth="1"/>
    <col min="3597" max="3597" width="17.33203125" style="535" customWidth="1"/>
    <col min="3598" max="3598" width="7.44140625" style="535" customWidth="1"/>
    <col min="3599" max="3599" width="11" style="535" customWidth="1"/>
    <col min="3600" max="3600" width="10.6640625" style="535" customWidth="1"/>
    <col min="3601" max="3601" width="10.6640625" style="535" bestFit="1" customWidth="1"/>
    <col min="3602" max="3602" width="11" style="535" customWidth="1"/>
    <col min="3603" max="3603" width="6.44140625" style="535" customWidth="1"/>
    <col min="3604" max="3604" width="9.109375" style="535"/>
    <col min="3605" max="3605" width="33.33203125" style="535" customWidth="1"/>
    <col min="3606" max="3842" width="9.109375" style="535"/>
    <col min="3843" max="3843" width="5.33203125" style="535" customWidth="1"/>
    <col min="3844" max="3844" width="8" style="535" customWidth="1"/>
    <col min="3845" max="3845" width="44.44140625" style="535" bestFit="1" customWidth="1"/>
    <col min="3846" max="3846" width="10.109375" style="535" bestFit="1" customWidth="1"/>
    <col min="3847" max="3847" width="10.109375" style="535" customWidth="1"/>
    <col min="3848" max="3848" width="10.33203125" style="535" customWidth="1"/>
    <col min="3849" max="3849" width="15.88671875" style="535" bestFit="1" customWidth="1"/>
    <col min="3850" max="3850" width="10.6640625" style="535" customWidth="1"/>
    <col min="3851" max="3851" width="10.33203125" style="535" customWidth="1"/>
    <col min="3852" max="3852" width="10.88671875" style="535" customWidth="1"/>
    <col min="3853" max="3853" width="17.33203125" style="535" customWidth="1"/>
    <col min="3854" max="3854" width="7.44140625" style="535" customWidth="1"/>
    <col min="3855" max="3855" width="11" style="535" customWidth="1"/>
    <col min="3856" max="3856" width="10.6640625" style="535" customWidth="1"/>
    <col min="3857" max="3857" width="10.6640625" style="535" bestFit="1" customWidth="1"/>
    <col min="3858" max="3858" width="11" style="535" customWidth="1"/>
    <col min="3859" max="3859" width="6.44140625" style="535" customWidth="1"/>
    <col min="3860" max="3860" width="9.109375" style="535"/>
    <col min="3861" max="3861" width="33.33203125" style="535" customWidth="1"/>
    <col min="3862" max="4098" width="9.109375" style="535"/>
    <col min="4099" max="4099" width="5.33203125" style="535" customWidth="1"/>
    <col min="4100" max="4100" width="8" style="535" customWidth="1"/>
    <col min="4101" max="4101" width="44.44140625" style="535" bestFit="1" customWidth="1"/>
    <col min="4102" max="4102" width="10.109375" style="535" bestFit="1" customWidth="1"/>
    <col min="4103" max="4103" width="10.109375" style="535" customWidth="1"/>
    <col min="4104" max="4104" width="10.33203125" style="535" customWidth="1"/>
    <col min="4105" max="4105" width="15.88671875" style="535" bestFit="1" customWidth="1"/>
    <col min="4106" max="4106" width="10.6640625" style="535" customWidth="1"/>
    <col min="4107" max="4107" width="10.33203125" style="535" customWidth="1"/>
    <col min="4108" max="4108" width="10.88671875" style="535" customWidth="1"/>
    <col min="4109" max="4109" width="17.33203125" style="535" customWidth="1"/>
    <col min="4110" max="4110" width="7.44140625" style="535" customWidth="1"/>
    <col min="4111" max="4111" width="11" style="535" customWidth="1"/>
    <col min="4112" max="4112" width="10.6640625" style="535" customWidth="1"/>
    <col min="4113" max="4113" width="10.6640625" style="535" bestFit="1" customWidth="1"/>
    <col min="4114" max="4114" width="11" style="535" customWidth="1"/>
    <col min="4115" max="4115" width="6.44140625" style="535" customWidth="1"/>
    <col min="4116" max="4116" width="9.109375" style="535"/>
    <col min="4117" max="4117" width="33.33203125" style="535" customWidth="1"/>
    <col min="4118" max="4354" width="9.109375" style="535"/>
    <col min="4355" max="4355" width="5.33203125" style="535" customWidth="1"/>
    <col min="4356" max="4356" width="8" style="535" customWidth="1"/>
    <col min="4357" max="4357" width="44.44140625" style="535" bestFit="1" customWidth="1"/>
    <col min="4358" max="4358" width="10.109375" style="535" bestFit="1" customWidth="1"/>
    <col min="4359" max="4359" width="10.109375" style="535" customWidth="1"/>
    <col min="4360" max="4360" width="10.33203125" style="535" customWidth="1"/>
    <col min="4361" max="4361" width="15.88671875" style="535" bestFit="1" customWidth="1"/>
    <col min="4362" max="4362" width="10.6640625" style="535" customWidth="1"/>
    <col min="4363" max="4363" width="10.33203125" style="535" customWidth="1"/>
    <col min="4364" max="4364" width="10.88671875" style="535" customWidth="1"/>
    <col min="4365" max="4365" width="17.33203125" style="535" customWidth="1"/>
    <col min="4366" max="4366" width="7.44140625" style="535" customWidth="1"/>
    <col min="4367" max="4367" width="11" style="535" customWidth="1"/>
    <col min="4368" max="4368" width="10.6640625" style="535" customWidth="1"/>
    <col min="4369" max="4369" width="10.6640625" style="535" bestFit="1" customWidth="1"/>
    <col min="4370" max="4370" width="11" style="535" customWidth="1"/>
    <col min="4371" max="4371" width="6.44140625" style="535" customWidth="1"/>
    <col min="4372" max="4372" width="9.109375" style="535"/>
    <col min="4373" max="4373" width="33.33203125" style="535" customWidth="1"/>
    <col min="4374" max="4610" width="9.109375" style="535"/>
    <col min="4611" max="4611" width="5.33203125" style="535" customWidth="1"/>
    <col min="4612" max="4612" width="8" style="535" customWidth="1"/>
    <col min="4613" max="4613" width="44.44140625" style="535" bestFit="1" customWidth="1"/>
    <col min="4614" max="4614" width="10.109375" style="535" bestFit="1" customWidth="1"/>
    <col min="4615" max="4615" width="10.109375" style="535" customWidth="1"/>
    <col min="4616" max="4616" width="10.33203125" style="535" customWidth="1"/>
    <col min="4617" max="4617" width="15.88671875" style="535" bestFit="1" customWidth="1"/>
    <col min="4618" max="4618" width="10.6640625" style="535" customWidth="1"/>
    <col min="4619" max="4619" width="10.33203125" style="535" customWidth="1"/>
    <col min="4620" max="4620" width="10.88671875" style="535" customWidth="1"/>
    <col min="4621" max="4621" width="17.33203125" style="535" customWidth="1"/>
    <col min="4622" max="4622" width="7.44140625" style="535" customWidth="1"/>
    <col min="4623" max="4623" width="11" style="535" customWidth="1"/>
    <col min="4624" max="4624" width="10.6640625" style="535" customWidth="1"/>
    <col min="4625" max="4625" width="10.6640625" style="535" bestFit="1" customWidth="1"/>
    <col min="4626" max="4626" width="11" style="535" customWidth="1"/>
    <col min="4627" max="4627" width="6.44140625" style="535" customWidth="1"/>
    <col min="4628" max="4628" width="9.109375" style="535"/>
    <col min="4629" max="4629" width="33.33203125" style="535" customWidth="1"/>
    <col min="4630" max="4866" width="9.109375" style="535"/>
    <col min="4867" max="4867" width="5.33203125" style="535" customWidth="1"/>
    <col min="4868" max="4868" width="8" style="535" customWidth="1"/>
    <col min="4869" max="4869" width="44.44140625" style="535" bestFit="1" customWidth="1"/>
    <col min="4870" max="4870" width="10.109375" style="535" bestFit="1" customWidth="1"/>
    <col min="4871" max="4871" width="10.109375" style="535" customWidth="1"/>
    <col min="4872" max="4872" width="10.33203125" style="535" customWidth="1"/>
    <col min="4873" max="4873" width="15.88671875" style="535" bestFit="1" customWidth="1"/>
    <col min="4874" max="4874" width="10.6640625" style="535" customWidth="1"/>
    <col min="4875" max="4875" width="10.33203125" style="535" customWidth="1"/>
    <col min="4876" max="4876" width="10.88671875" style="535" customWidth="1"/>
    <col min="4877" max="4877" width="17.33203125" style="535" customWidth="1"/>
    <col min="4878" max="4878" width="7.44140625" style="535" customWidth="1"/>
    <col min="4879" max="4879" width="11" style="535" customWidth="1"/>
    <col min="4880" max="4880" width="10.6640625" style="535" customWidth="1"/>
    <col min="4881" max="4881" width="10.6640625" style="535" bestFit="1" customWidth="1"/>
    <col min="4882" max="4882" width="11" style="535" customWidth="1"/>
    <col min="4883" max="4883" width="6.44140625" style="535" customWidth="1"/>
    <col min="4884" max="4884" width="9.109375" style="535"/>
    <col min="4885" max="4885" width="33.33203125" style="535" customWidth="1"/>
    <col min="4886" max="5122" width="9.109375" style="535"/>
    <col min="5123" max="5123" width="5.33203125" style="535" customWidth="1"/>
    <col min="5124" max="5124" width="8" style="535" customWidth="1"/>
    <col min="5125" max="5125" width="44.44140625" style="535" bestFit="1" customWidth="1"/>
    <col min="5126" max="5126" width="10.109375" style="535" bestFit="1" customWidth="1"/>
    <col min="5127" max="5127" width="10.109375" style="535" customWidth="1"/>
    <col min="5128" max="5128" width="10.33203125" style="535" customWidth="1"/>
    <col min="5129" max="5129" width="15.88671875" style="535" bestFit="1" customWidth="1"/>
    <col min="5130" max="5130" width="10.6640625" style="535" customWidth="1"/>
    <col min="5131" max="5131" width="10.33203125" style="535" customWidth="1"/>
    <col min="5132" max="5132" width="10.88671875" style="535" customWidth="1"/>
    <col min="5133" max="5133" width="17.33203125" style="535" customWidth="1"/>
    <col min="5134" max="5134" width="7.44140625" style="535" customWidth="1"/>
    <col min="5135" max="5135" width="11" style="535" customWidth="1"/>
    <col min="5136" max="5136" width="10.6640625" style="535" customWidth="1"/>
    <col min="5137" max="5137" width="10.6640625" style="535" bestFit="1" customWidth="1"/>
    <col min="5138" max="5138" width="11" style="535" customWidth="1"/>
    <col min="5139" max="5139" width="6.44140625" style="535" customWidth="1"/>
    <col min="5140" max="5140" width="9.109375" style="535"/>
    <col min="5141" max="5141" width="33.33203125" style="535" customWidth="1"/>
    <col min="5142" max="5378" width="9.109375" style="535"/>
    <col min="5379" max="5379" width="5.33203125" style="535" customWidth="1"/>
    <col min="5380" max="5380" width="8" style="535" customWidth="1"/>
    <col min="5381" max="5381" width="44.44140625" style="535" bestFit="1" customWidth="1"/>
    <col min="5382" max="5382" width="10.109375" style="535" bestFit="1" customWidth="1"/>
    <col min="5383" max="5383" width="10.109375" style="535" customWidth="1"/>
    <col min="5384" max="5384" width="10.33203125" style="535" customWidth="1"/>
    <col min="5385" max="5385" width="15.88671875" style="535" bestFit="1" customWidth="1"/>
    <col min="5386" max="5386" width="10.6640625" style="535" customWidth="1"/>
    <col min="5387" max="5387" width="10.33203125" style="535" customWidth="1"/>
    <col min="5388" max="5388" width="10.88671875" style="535" customWidth="1"/>
    <col min="5389" max="5389" width="17.33203125" style="535" customWidth="1"/>
    <col min="5390" max="5390" width="7.44140625" style="535" customWidth="1"/>
    <col min="5391" max="5391" width="11" style="535" customWidth="1"/>
    <col min="5392" max="5392" width="10.6640625" style="535" customWidth="1"/>
    <col min="5393" max="5393" width="10.6640625" style="535" bestFit="1" customWidth="1"/>
    <col min="5394" max="5394" width="11" style="535" customWidth="1"/>
    <col min="5395" max="5395" width="6.44140625" style="535" customWidth="1"/>
    <col min="5396" max="5396" width="9.109375" style="535"/>
    <col min="5397" max="5397" width="33.33203125" style="535" customWidth="1"/>
    <col min="5398" max="5634" width="9.109375" style="535"/>
    <col min="5635" max="5635" width="5.33203125" style="535" customWidth="1"/>
    <col min="5636" max="5636" width="8" style="535" customWidth="1"/>
    <col min="5637" max="5637" width="44.44140625" style="535" bestFit="1" customWidth="1"/>
    <col min="5638" max="5638" width="10.109375" style="535" bestFit="1" customWidth="1"/>
    <col min="5639" max="5639" width="10.109375" style="535" customWidth="1"/>
    <col min="5640" max="5640" width="10.33203125" style="535" customWidth="1"/>
    <col min="5641" max="5641" width="15.88671875" style="535" bestFit="1" customWidth="1"/>
    <col min="5642" max="5642" width="10.6640625" style="535" customWidth="1"/>
    <col min="5643" max="5643" width="10.33203125" style="535" customWidth="1"/>
    <col min="5644" max="5644" width="10.88671875" style="535" customWidth="1"/>
    <col min="5645" max="5645" width="17.33203125" style="535" customWidth="1"/>
    <col min="5646" max="5646" width="7.44140625" style="535" customWidth="1"/>
    <col min="5647" max="5647" width="11" style="535" customWidth="1"/>
    <col min="5648" max="5648" width="10.6640625" style="535" customWidth="1"/>
    <col min="5649" max="5649" width="10.6640625" style="535" bestFit="1" customWidth="1"/>
    <col min="5650" max="5650" width="11" style="535" customWidth="1"/>
    <col min="5651" max="5651" width="6.44140625" style="535" customWidth="1"/>
    <col min="5652" max="5652" width="9.109375" style="535"/>
    <col min="5653" max="5653" width="33.33203125" style="535" customWidth="1"/>
    <col min="5654" max="5890" width="9.109375" style="535"/>
    <col min="5891" max="5891" width="5.33203125" style="535" customWidth="1"/>
    <col min="5892" max="5892" width="8" style="535" customWidth="1"/>
    <col min="5893" max="5893" width="44.44140625" style="535" bestFit="1" customWidth="1"/>
    <col min="5894" max="5894" width="10.109375" style="535" bestFit="1" customWidth="1"/>
    <col min="5895" max="5895" width="10.109375" style="535" customWidth="1"/>
    <col min="5896" max="5896" width="10.33203125" style="535" customWidth="1"/>
    <col min="5897" max="5897" width="15.88671875" style="535" bestFit="1" customWidth="1"/>
    <col min="5898" max="5898" width="10.6640625" style="535" customWidth="1"/>
    <col min="5899" max="5899" width="10.33203125" style="535" customWidth="1"/>
    <col min="5900" max="5900" width="10.88671875" style="535" customWidth="1"/>
    <col min="5901" max="5901" width="17.33203125" style="535" customWidth="1"/>
    <col min="5902" max="5902" width="7.44140625" style="535" customWidth="1"/>
    <col min="5903" max="5903" width="11" style="535" customWidth="1"/>
    <col min="5904" max="5904" width="10.6640625" style="535" customWidth="1"/>
    <col min="5905" max="5905" width="10.6640625" style="535" bestFit="1" customWidth="1"/>
    <col min="5906" max="5906" width="11" style="535" customWidth="1"/>
    <col min="5907" max="5907" width="6.44140625" style="535" customWidth="1"/>
    <col min="5908" max="5908" width="9.109375" style="535"/>
    <col min="5909" max="5909" width="33.33203125" style="535" customWidth="1"/>
    <col min="5910" max="6146" width="9.109375" style="535"/>
    <col min="6147" max="6147" width="5.33203125" style="535" customWidth="1"/>
    <col min="6148" max="6148" width="8" style="535" customWidth="1"/>
    <col min="6149" max="6149" width="44.44140625" style="535" bestFit="1" customWidth="1"/>
    <col min="6150" max="6150" width="10.109375" style="535" bestFit="1" customWidth="1"/>
    <col min="6151" max="6151" width="10.109375" style="535" customWidth="1"/>
    <col min="6152" max="6152" width="10.33203125" style="535" customWidth="1"/>
    <col min="6153" max="6153" width="15.88671875" style="535" bestFit="1" customWidth="1"/>
    <col min="6154" max="6154" width="10.6640625" style="535" customWidth="1"/>
    <col min="6155" max="6155" width="10.33203125" style="535" customWidth="1"/>
    <col min="6156" max="6156" width="10.88671875" style="535" customWidth="1"/>
    <col min="6157" max="6157" width="17.33203125" style="535" customWidth="1"/>
    <col min="6158" max="6158" width="7.44140625" style="535" customWidth="1"/>
    <col min="6159" max="6159" width="11" style="535" customWidth="1"/>
    <col min="6160" max="6160" width="10.6640625" style="535" customWidth="1"/>
    <col min="6161" max="6161" width="10.6640625" style="535" bestFit="1" customWidth="1"/>
    <col min="6162" max="6162" width="11" style="535" customWidth="1"/>
    <col min="6163" max="6163" width="6.44140625" style="535" customWidth="1"/>
    <col min="6164" max="6164" width="9.109375" style="535"/>
    <col min="6165" max="6165" width="33.33203125" style="535" customWidth="1"/>
    <col min="6166" max="6402" width="9.109375" style="535"/>
    <col min="6403" max="6403" width="5.33203125" style="535" customWidth="1"/>
    <col min="6404" max="6404" width="8" style="535" customWidth="1"/>
    <col min="6405" max="6405" width="44.44140625" style="535" bestFit="1" customWidth="1"/>
    <col min="6406" max="6406" width="10.109375" style="535" bestFit="1" customWidth="1"/>
    <col min="6407" max="6407" width="10.109375" style="535" customWidth="1"/>
    <col min="6408" max="6408" width="10.33203125" style="535" customWidth="1"/>
    <col min="6409" max="6409" width="15.88671875" style="535" bestFit="1" customWidth="1"/>
    <col min="6410" max="6410" width="10.6640625" style="535" customWidth="1"/>
    <col min="6411" max="6411" width="10.33203125" style="535" customWidth="1"/>
    <col min="6412" max="6412" width="10.88671875" style="535" customWidth="1"/>
    <col min="6413" max="6413" width="17.33203125" style="535" customWidth="1"/>
    <col min="6414" max="6414" width="7.44140625" style="535" customWidth="1"/>
    <col min="6415" max="6415" width="11" style="535" customWidth="1"/>
    <col min="6416" max="6416" width="10.6640625" style="535" customWidth="1"/>
    <col min="6417" max="6417" width="10.6640625" style="535" bestFit="1" customWidth="1"/>
    <col min="6418" max="6418" width="11" style="535" customWidth="1"/>
    <col min="6419" max="6419" width="6.44140625" style="535" customWidth="1"/>
    <col min="6420" max="6420" width="9.109375" style="535"/>
    <col min="6421" max="6421" width="33.33203125" style="535" customWidth="1"/>
    <col min="6422" max="6658" width="9.109375" style="535"/>
    <col min="6659" max="6659" width="5.33203125" style="535" customWidth="1"/>
    <col min="6660" max="6660" width="8" style="535" customWidth="1"/>
    <col min="6661" max="6661" width="44.44140625" style="535" bestFit="1" customWidth="1"/>
    <col min="6662" max="6662" width="10.109375" style="535" bestFit="1" customWidth="1"/>
    <col min="6663" max="6663" width="10.109375" style="535" customWidth="1"/>
    <col min="6664" max="6664" width="10.33203125" style="535" customWidth="1"/>
    <col min="6665" max="6665" width="15.88671875" style="535" bestFit="1" customWidth="1"/>
    <col min="6666" max="6666" width="10.6640625" style="535" customWidth="1"/>
    <col min="6667" max="6667" width="10.33203125" style="535" customWidth="1"/>
    <col min="6668" max="6668" width="10.88671875" style="535" customWidth="1"/>
    <col min="6669" max="6669" width="17.33203125" style="535" customWidth="1"/>
    <col min="6670" max="6670" width="7.44140625" style="535" customWidth="1"/>
    <col min="6671" max="6671" width="11" style="535" customWidth="1"/>
    <col min="6672" max="6672" width="10.6640625" style="535" customWidth="1"/>
    <col min="6673" max="6673" width="10.6640625" style="535" bestFit="1" customWidth="1"/>
    <col min="6674" max="6674" width="11" style="535" customWidth="1"/>
    <col min="6675" max="6675" width="6.44140625" style="535" customWidth="1"/>
    <col min="6676" max="6676" width="9.109375" style="535"/>
    <col min="6677" max="6677" width="33.33203125" style="535" customWidth="1"/>
    <col min="6678" max="6914" width="9.109375" style="535"/>
    <col min="6915" max="6915" width="5.33203125" style="535" customWidth="1"/>
    <col min="6916" max="6916" width="8" style="535" customWidth="1"/>
    <col min="6917" max="6917" width="44.44140625" style="535" bestFit="1" customWidth="1"/>
    <col min="6918" max="6918" width="10.109375" style="535" bestFit="1" customWidth="1"/>
    <col min="6919" max="6919" width="10.109375" style="535" customWidth="1"/>
    <col min="6920" max="6920" width="10.33203125" style="535" customWidth="1"/>
    <col min="6921" max="6921" width="15.88671875" style="535" bestFit="1" customWidth="1"/>
    <col min="6922" max="6922" width="10.6640625" style="535" customWidth="1"/>
    <col min="6923" max="6923" width="10.33203125" style="535" customWidth="1"/>
    <col min="6924" max="6924" width="10.88671875" style="535" customWidth="1"/>
    <col min="6925" max="6925" width="17.33203125" style="535" customWidth="1"/>
    <col min="6926" max="6926" width="7.44140625" style="535" customWidth="1"/>
    <col min="6927" max="6927" width="11" style="535" customWidth="1"/>
    <col min="6928" max="6928" width="10.6640625" style="535" customWidth="1"/>
    <col min="6929" max="6929" width="10.6640625" style="535" bestFit="1" customWidth="1"/>
    <col min="6930" max="6930" width="11" style="535" customWidth="1"/>
    <col min="6931" max="6931" width="6.44140625" style="535" customWidth="1"/>
    <col min="6932" max="6932" width="9.109375" style="535"/>
    <col min="6933" max="6933" width="33.33203125" style="535" customWidth="1"/>
    <col min="6934" max="7170" width="9.109375" style="535"/>
    <col min="7171" max="7171" width="5.33203125" style="535" customWidth="1"/>
    <col min="7172" max="7172" width="8" style="535" customWidth="1"/>
    <col min="7173" max="7173" width="44.44140625" style="535" bestFit="1" customWidth="1"/>
    <col min="7174" max="7174" width="10.109375" style="535" bestFit="1" customWidth="1"/>
    <col min="7175" max="7175" width="10.109375" style="535" customWidth="1"/>
    <col min="7176" max="7176" width="10.33203125" style="535" customWidth="1"/>
    <col min="7177" max="7177" width="15.88671875" style="535" bestFit="1" customWidth="1"/>
    <col min="7178" max="7178" width="10.6640625" style="535" customWidth="1"/>
    <col min="7179" max="7179" width="10.33203125" style="535" customWidth="1"/>
    <col min="7180" max="7180" width="10.88671875" style="535" customWidth="1"/>
    <col min="7181" max="7181" width="17.33203125" style="535" customWidth="1"/>
    <col min="7182" max="7182" width="7.44140625" style="535" customWidth="1"/>
    <col min="7183" max="7183" width="11" style="535" customWidth="1"/>
    <col min="7184" max="7184" width="10.6640625" style="535" customWidth="1"/>
    <col min="7185" max="7185" width="10.6640625" style="535" bestFit="1" customWidth="1"/>
    <col min="7186" max="7186" width="11" style="535" customWidth="1"/>
    <col min="7187" max="7187" width="6.44140625" style="535" customWidth="1"/>
    <col min="7188" max="7188" width="9.109375" style="535"/>
    <col min="7189" max="7189" width="33.33203125" style="535" customWidth="1"/>
    <col min="7190" max="7426" width="9.109375" style="535"/>
    <col min="7427" max="7427" width="5.33203125" style="535" customWidth="1"/>
    <col min="7428" max="7428" width="8" style="535" customWidth="1"/>
    <col min="7429" max="7429" width="44.44140625" style="535" bestFit="1" customWidth="1"/>
    <col min="7430" max="7430" width="10.109375" style="535" bestFit="1" customWidth="1"/>
    <col min="7431" max="7431" width="10.109375" style="535" customWidth="1"/>
    <col min="7432" max="7432" width="10.33203125" style="535" customWidth="1"/>
    <col min="7433" max="7433" width="15.88671875" style="535" bestFit="1" customWidth="1"/>
    <col min="7434" max="7434" width="10.6640625" style="535" customWidth="1"/>
    <col min="7435" max="7435" width="10.33203125" style="535" customWidth="1"/>
    <col min="7436" max="7436" width="10.88671875" style="535" customWidth="1"/>
    <col min="7437" max="7437" width="17.33203125" style="535" customWidth="1"/>
    <col min="7438" max="7438" width="7.44140625" style="535" customWidth="1"/>
    <col min="7439" max="7439" width="11" style="535" customWidth="1"/>
    <col min="7440" max="7440" width="10.6640625" style="535" customWidth="1"/>
    <col min="7441" max="7441" width="10.6640625" style="535" bestFit="1" customWidth="1"/>
    <col min="7442" max="7442" width="11" style="535" customWidth="1"/>
    <col min="7443" max="7443" width="6.44140625" style="535" customWidth="1"/>
    <col min="7444" max="7444" width="9.109375" style="535"/>
    <col min="7445" max="7445" width="33.33203125" style="535" customWidth="1"/>
    <col min="7446" max="7682" width="9.109375" style="535"/>
    <col min="7683" max="7683" width="5.33203125" style="535" customWidth="1"/>
    <col min="7684" max="7684" width="8" style="535" customWidth="1"/>
    <col min="7685" max="7685" width="44.44140625" style="535" bestFit="1" customWidth="1"/>
    <col min="7686" max="7686" width="10.109375" style="535" bestFit="1" customWidth="1"/>
    <col min="7687" max="7687" width="10.109375" style="535" customWidth="1"/>
    <col min="7688" max="7688" width="10.33203125" style="535" customWidth="1"/>
    <col min="7689" max="7689" width="15.88671875" style="535" bestFit="1" customWidth="1"/>
    <col min="7690" max="7690" width="10.6640625" style="535" customWidth="1"/>
    <col min="7691" max="7691" width="10.33203125" style="535" customWidth="1"/>
    <col min="7692" max="7692" width="10.88671875" style="535" customWidth="1"/>
    <col min="7693" max="7693" width="17.33203125" style="535" customWidth="1"/>
    <col min="7694" max="7694" width="7.44140625" style="535" customWidth="1"/>
    <col min="7695" max="7695" width="11" style="535" customWidth="1"/>
    <col min="7696" max="7696" width="10.6640625" style="535" customWidth="1"/>
    <col min="7697" max="7697" width="10.6640625" style="535" bestFit="1" customWidth="1"/>
    <col min="7698" max="7698" width="11" style="535" customWidth="1"/>
    <col min="7699" max="7699" width="6.44140625" style="535" customWidth="1"/>
    <col min="7700" max="7700" width="9.109375" style="535"/>
    <col min="7701" max="7701" width="33.33203125" style="535" customWidth="1"/>
    <col min="7702" max="7938" width="9.109375" style="535"/>
    <col min="7939" max="7939" width="5.33203125" style="535" customWidth="1"/>
    <col min="7940" max="7940" width="8" style="535" customWidth="1"/>
    <col min="7941" max="7941" width="44.44140625" style="535" bestFit="1" customWidth="1"/>
    <col min="7942" max="7942" width="10.109375" style="535" bestFit="1" customWidth="1"/>
    <col min="7943" max="7943" width="10.109375" style="535" customWidth="1"/>
    <col min="7944" max="7944" width="10.33203125" style="535" customWidth="1"/>
    <col min="7945" max="7945" width="15.88671875" style="535" bestFit="1" customWidth="1"/>
    <col min="7946" max="7946" width="10.6640625" style="535" customWidth="1"/>
    <col min="7947" max="7947" width="10.33203125" style="535" customWidth="1"/>
    <col min="7948" max="7948" width="10.88671875" style="535" customWidth="1"/>
    <col min="7949" max="7949" width="17.33203125" style="535" customWidth="1"/>
    <col min="7950" max="7950" width="7.44140625" style="535" customWidth="1"/>
    <col min="7951" max="7951" width="11" style="535" customWidth="1"/>
    <col min="7952" max="7952" width="10.6640625" style="535" customWidth="1"/>
    <col min="7953" max="7953" width="10.6640625" style="535" bestFit="1" customWidth="1"/>
    <col min="7954" max="7954" width="11" style="535" customWidth="1"/>
    <col min="7955" max="7955" width="6.44140625" style="535" customWidth="1"/>
    <col min="7956" max="7956" width="9.109375" style="535"/>
    <col min="7957" max="7957" width="33.33203125" style="535" customWidth="1"/>
    <col min="7958" max="8194" width="9.109375" style="535"/>
    <col min="8195" max="8195" width="5.33203125" style="535" customWidth="1"/>
    <col min="8196" max="8196" width="8" style="535" customWidth="1"/>
    <col min="8197" max="8197" width="44.44140625" style="535" bestFit="1" customWidth="1"/>
    <col min="8198" max="8198" width="10.109375" style="535" bestFit="1" customWidth="1"/>
    <col min="8199" max="8199" width="10.109375" style="535" customWidth="1"/>
    <col min="8200" max="8200" width="10.33203125" style="535" customWidth="1"/>
    <col min="8201" max="8201" width="15.88671875" style="535" bestFit="1" customWidth="1"/>
    <col min="8202" max="8202" width="10.6640625" style="535" customWidth="1"/>
    <col min="8203" max="8203" width="10.33203125" style="535" customWidth="1"/>
    <col min="8204" max="8204" width="10.88671875" style="535" customWidth="1"/>
    <col min="8205" max="8205" width="17.33203125" style="535" customWidth="1"/>
    <col min="8206" max="8206" width="7.44140625" style="535" customWidth="1"/>
    <col min="8207" max="8207" width="11" style="535" customWidth="1"/>
    <col min="8208" max="8208" width="10.6640625" style="535" customWidth="1"/>
    <col min="8209" max="8209" width="10.6640625" style="535" bestFit="1" customWidth="1"/>
    <col min="8210" max="8210" width="11" style="535" customWidth="1"/>
    <col min="8211" max="8211" width="6.44140625" style="535" customWidth="1"/>
    <col min="8212" max="8212" width="9.109375" style="535"/>
    <col min="8213" max="8213" width="33.33203125" style="535" customWidth="1"/>
    <col min="8214" max="8450" width="9.109375" style="535"/>
    <col min="8451" max="8451" width="5.33203125" style="535" customWidth="1"/>
    <col min="8452" max="8452" width="8" style="535" customWidth="1"/>
    <col min="8453" max="8453" width="44.44140625" style="535" bestFit="1" customWidth="1"/>
    <col min="8454" max="8454" width="10.109375" style="535" bestFit="1" customWidth="1"/>
    <col min="8455" max="8455" width="10.109375" style="535" customWidth="1"/>
    <col min="8456" max="8456" width="10.33203125" style="535" customWidth="1"/>
    <col min="8457" max="8457" width="15.88671875" style="535" bestFit="1" customWidth="1"/>
    <col min="8458" max="8458" width="10.6640625" style="535" customWidth="1"/>
    <col min="8459" max="8459" width="10.33203125" style="535" customWidth="1"/>
    <col min="8460" max="8460" width="10.88671875" style="535" customWidth="1"/>
    <col min="8461" max="8461" width="17.33203125" style="535" customWidth="1"/>
    <col min="8462" max="8462" width="7.44140625" style="535" customWidth="1"/>
    <col min="8463" max="8463" width="11" style="535" customWidth="1"/>
    <col min="8464" max="8464" width="10.6640625" style="535" customWidth="1"/>
    <col min="8465" max="8465" width="10.6640625" style="535" bestFit="1" customWidth="1"/>
    <col min="8466" max="8466" width="11" style="535" customWidth="1"/>
    <col min="8467" max="8467" width="6.44140625" style="535" customWidth="1"/>
    <col min="8468" max="8468" width="9.109375" style="535"/>
    <col min="8469" max="8469" width="33.33203125" style="535" customWidth="1"/>
    <col min="8470" max="8706" width="9.109375" style="535"/>
    <col min="8707" max="8707" width="5.33203125" style="535" customWidth="1"/>
    <col min="8708" max="8708" width="8" style="535" customWidth="1"/>
    <col min="8709" max="8709" width="44.44140625" style="535" bestFit="1" customWidth="1"/>
    <col min="8710" max="8710" width="10.109375" style="535" bestFit="1" customWidth="1"/>
    <col min="8711" max="8711" width="10.109375" style="535" customWidth="1"/>
    <col min="8712" max="8712" width="10.33203125" style="535" customWidth="1"/>
    <col min="8713" max="8713" width="15.88671875" style="535" bestFit="1" customWidth="1"/>
    <col min="8714" max="8714" width="10.6640625" style="535" customWidth="1"/>
    <col min="8715" max="8715" width="10.33203125" style="535" customWidth="1"/>
    <col min="8716" max="8716" width="10.88671875" style="535" customWidth="1"/>
    <col min="8717" max="8717" width="17.33203125" style="535" customWidth="1"/>
    <col min="8718" max="8718" width="7.44140625" style="535" customWidth="1"/>
    <col min="8719" max="8719" width="11" style="535" customWidth="1"/>
    <col min="8720" max="8720" width="10.6640625" style="535" customWidth="1"/>
    <col min="8721" max="8721" width="10.6640625" style="535" bestFit="1" customWidth="1"/>
    <col min="8722" max="8722" width="11" style="535" customWidth="1"/>
    <col min="8723" max="8723" width="6.44140625" style="535" customWidth="1"/>
    <col min="8724" max="8724" width="9.109375" style="535"/>
    <col min="8725" max="8725" width="33.33203125" style="535" customWidth="1"/>
    <col min="8726" max="8962" width="9.109375" style="535"/>
    <col min="8963" max="8963" width="5.33203125" style="535" customWidth="1"/>
    <col min="8964" max="8964" width="8" style="535" customWidth="1"/>
    <col min="8965" max="8965" width="44.44140625" style="535" bestFit="1" customWidth="1"/>
    <col min="8966" max="8966" width="10.109375" style="535" bestFit="1" customWidth="1"/>
    <col min="8967" max="8967" width="10.109375" style="535" customWidth="1"/>
    <col min="8968" max="8968" width="10.33203125" style="535" customWidth="1"/>
    <col min="8969" max="8969" width="15.88671875" style="535" bestFit="1" customWidth="1"/>
    <col min="8970" max="8970" width="10.6640625" style="535" customWidth="1"/>
    <col min="8971" max="8971" width="10.33203125" style="535" customWidth="1"/>
    <col min="8972" max="8972" width="10.88671875" style="535" customWidth="1"/>
    <col min="8973" max="8973" width="17.33203125" style="535" customWidth="1"/>
    <col min="8974" max="8974" width="7.44140625" style="535" customWidth="1"/>
    <col min="8975" max="8975" width="11" style="535" customWidth="1"/>
    <col min="8976" max="8976" width="10.6640625" style="535" customWidth="1"/>
    <col min="8977" max="8977" width="10.6640625" style="535" bestFit="1" customWidth="1"/>
    <col min="8978" max="8978" width="11" style="535" customWidth="1"/>
    <col min="8979" max="8979" width="6.44140625" style="535" customWidth="1"/>
    <col min="8980" max="8980" width="9.109375" style="535"/>
    <col min="8981" max="8981" width="33.33203125" style="535" customWidth="1"/>
    <col min="8982" max="9218" width="9.109375" style="535"/>
    <col min="9219" max="9219" width="5.33203125" style="535" customWidth="1"/>
    <col min="9220" max="9220" width="8" style="535" customWidth="1"/>
    <col min="9221" max="9221" width="44.44140625" style="535" bestFit="1" customWidth="1"/>
    <col min="9222" max="9222" width="10.109375" style="535" bestFit="1" customWidth="1"/>
    <col min="9223" max="9223" width="10.109375" style="535" customWidth="1"/>
    <col min="9224" max="9224" width="10.33203125" style="535" customWidth="1"/>
    <col min="9225" max="9225" width="15.88671875" style="535" bestFit="1" customWidth="1"/>
    <col min="9226" max="9226" width="10.6640625" style="535" customWidth="1"/>
    <col min="9227" max="9227" width="10.33203125" style="535" customWidth="1"/>
    <col min="9228" max="9228" width="10.88671875" style="535" customWidth="1"/>
    <col min="9229" max="9229" width="17.33203125" style="535" customWidth="1"/>
    <col min="9230" max="9230" width="7.44140625" style="535" customWidth="1"/>
    <col min="9231" max="9231" width="11" style="535" customWidth="1"/>
    <col min="9232" max="9232" width="10.6640625" style="535" customWidth="1"/>
    <col min="9233" max="9233" width="10.6640625" style="535" bestFit="1" customWidth="1"/>
    <col min="9234" max="9234" width="11" style="535" customWidth="1"/>
    <col min="9235" max="9235" width="6.44140625" style="535" customWidth="1"/>
    <col min="9236" max="9236" width="9.109375" style="535"/>
    <col min="9237" max="9237" width="33.33203125" style="535" customWidth="1"/>
    <col min="9238" max="9474" width="9.109375" style="535"/>
    <col min="9475" max="9475" width="5.33203125" style="535" customWidth="1"/>
    <col min="9476" max="9476" width="8" style="535" customWidth="1"/>
    <col min="9477" max="9477" width="44.44140625" style="535" bestFit="1" customWidth="1"/>
    <col min="9478" max="9478" width="10.109375" style="535" bestFit="1" customWidth="1"/>
    <col min="9479" max="9479" width="10.109375" style="535" customWidth="1"/>
    <col min="9480" max="9480" width="10.33203125" style="535" customWidth="1"/>
    <col min="9481" max="9481" width="15.88671875" style="535" bestFit="1" customWidth="1"/>
    <col min="9482" max="9482" width="10.6640625" style="535" customWidth="1"/>
    <col min="9483" max="9483" width="10.33203125" style="535" customWidth="1"/>
    <col min="9484" max="9484" width="10.88671875" style="535" customWidth="1"/>
    <col min="9485" max="9485" width="17.33203125" style="535" customWidth="1"/>
    <col min="9486" max="9486" width="7.44140625" style="535" customWidth="1"/>
    <col min="9487" max="9487" width="11" style="535" customWidth="1"/>
    <col min="9488" max="9488" width="10.6640625" style="535" customWidth="1"/>
    <col min="9489" max="9489" width="10.6640625" style="535" bestFit="1" customWidth="1"/>
    <col min="9490" max="9490" width="11" style="535" customWidth="1"/>
    <col min="9491" max="9491" width="6.44140625" style="535" customWidth="1"/>
    <col min="9492" max="9492" width="9.109375" style="535"/>
    <col min="9493" max="9493" width="33.33203125" style="535" customWidth="1"/>
    <col min="9494" max="9730" width="9.109375" style="535"/>
    <col min="9731" max="9731" width="5.33203125" style="535" customWidth="1"/>
    <col min="9732" max="9732" width="8" style="535" customWidth="1"/>
    <col min="9733" max="9733" width="44.44140625" style="535" bestFit="1" customWidth="1"/>
    <col min="9734" max="9734" width="10.109375" style="535" bestFit="1" customWidth="1"/>
    <col min="9735" max="9735" width="10.109375" style="535" customWidth="1"/>
    <col min="9736" max="9736" width="10.33203125" style="535" customWidth="1"/>
    <col min="9737" max="9737" width="15.88671875" style="535" bestFit="1" customWidth="1"/>
    <col min="9738" max="9738" width="10.6640625" style="535" customWidth="1"/>
    <col min="9739" max="9739" width="10.33203125" style="535" customWidth="1"/>
    <col min="9740" max="9740" width="10.88671875" style="535" customWidth="1"/>
    <col min="9741" max="9741" width="17.33203125" style="535" customWidth="1"/>
    <col min="9742" max="9742" width="7.44140625" style="535" customWidth="1"/>
    <col min="9743" max="9743" width="11" style="535" customWidth="1"/>
    <col min="9744" max="9744" width="10.6640625" style="535" customWidth="1"/>
    <col min="9745" max="9745" width="10.6640625" style="535" bestFit="1" customWidth="1"/>
    <col min="9746" max="9746" width="11" style="535" customWidth="1"/>
    <col min="9747" max="9747" width="6.44140625" style="535" customWidth="1"/>
    <col min="9748" max="9748" width="9.109375" style="535"/>
    <col min="9749" max="9749" width="33.33203125" style="535" customWidth="1"/>
    <col min="9750" max="9986" width="9.109375" style="535"/>
    <col min="9987" max="9987" width="5.33203125" style="535" customWidth="1"/>
    <col min="9988" max="9988" width="8" style="535" customWidth="1"/>
    <col min="9989" max="9989" width="44.44140625" style="535" bestFit="1" customWidth="1"/>
    <col min="9990" max="9990" width="10.109375" style="535" bestFit="1" customWidth="1"/>
    <col min="9991" max="9991" width="10.109375" style="535" customWidth="1"/>
    <col min="9992" max="9992" width="10.33203125" style="535" customWidth="1"/>
    <col min="9993" max="9993" width="15.88671875" style="535" bestFit="1" customWidth="1"/>
    <col min="9994" max="9994" width="10.6640625" style="535" customWidth="1"/>
    <col min="9995" max="9995" width="10.33203125" style="535" customWidth="1"/>
    <col min="9996" max="9996" width="10.88671875" style="535" customWidth="1"/>
    <col min="9997" max="9997" width="17.33203125" style="535" customWidth="1"/>
    <col min="9998" max="9998" width="7.44140625" style="535" customWidth="1"/>
    <col min="9999" max="9999" width="11" style="535" customWidth="1"/>
    <col min="10000" max="10000" width="10.6640625" style="535" customWidth="1"/>
    <col min="10001" max="10001" width="10.6640625" style="535" bestFit="1" customWidth="1"/>
    <col min="10002" max="10002" width="11" style="535" customWidth="1"/>
    <col min="10003" max="10003" width="6.44140625" style="535" customWidth="1"/>
    <col min="10004" max="10004" width="9.109375" style="535"/>
    <col min="10005" max="10005" width="33.33203125" style="535" customWidth="1"/>
    <col min="10006" max="10242" width="9.109375" style="535"/>
    <col min="10243" max="10243" width="5.33203125" style="535" customWidth="1"/>
    <col min="10244" max="10244" width="8" style="535" customWidth="1"/>
    <col min="10245" max="10245" width="44.44140625" style="535" bestFit="1" customWidth="1"/>
    <col min="10246" max="10246" width="10.109375" style="535" bestFit="1" customWidth="1"/>
    <col min="10247" max="10247" width="10.109375" style="535" customWidth="1"/>
    <col min="10248" max="10248" width="10.33203125" style="535" customWidth="1"/>
    <col min="10249" max="10249" width="15.88671875" style="535" bestFit="1" customWidth="1"/>
    <col min="10250" max="10250" width="10.6640625" style="535" customWidth="1"/>
    <col min="10251" max="10251" width="10.33203125" style="535" customWidth="1"/>
    <col min="10252" max="10252" width="10.88671875" style="535" customWidth="1"/>
    <col min="10253" max="10253" width="17.33203125" style="535" customWidth="1"/>
    <col min="10254" max="10254" width="7.44140625" style="535" customWidth="1"/>
    <col min="10255" max="10255" width="11" style="535" customWidth="1"/>
    <col min="10256" max="10256" width="10.6640625" style="535" customWidth="1"/>
    <col min="10257" max="10257" width="10.6640625" style="535" bestFit="1" customWidth="1"/>
    <col min="10258" max="10258" width="11" style="535" customWidth="1"/>
    <col min="10259" max="10259" width="6.44140625" style="535" customWidth="1"/>
    <col min="10260" max="10260" width="9.109375" style="535"/>
    <col min="10261" max="10261" width="33.33203125" style="535" customWidth="1"/>
    <col min="10262" max="10498" width="9.109375" style="535"/>
    <col min="10499" max="10499" width="5.33203125" style="535" customWidth="1"/>
    <col min="10500" max="10500" width="8" style="535" customWidth="1"/>
    <col min="10501" max="10501" width="44.44140625" style="535" bestFit="1" customWidth="1"/>
    <col min="10502" max="10502" width="10.109375" style="535" bestFit="1" customWidth="1"/>
    <col min="10503" max="10503" width="10.109375" style="535" customWidth="1"/>
    <col min="10504" max="10504" width="10.33203125" style="535" customWidth="1"/>
    <col min="10505" max="10505" width="15.88671875" style="535" bestFit="1" customWidth="1"/>
    <col min="10506" max="10506" width="10.6640625" style="535" customWidth="1"/>
    <col min="10507" max="10507" width="10.33203125" style="535" customWidth="1"/>
    <col min="10508" max="10508" width="10.88671875" style="535" customWidth="1"/>
    <col min="10509" max="10509" width="17.33203125" style="535" customWidth="1"/>
    <col min="10510" max="10510" width="7.44140625" style="535" customWidth="1"/>
    <col min="10511" max="10511" width="11" style="535" customWidth="1"/>
    <col min="10512" max="10512" width="10.6640625" style="535" customWidth="1"/>
    <col min="10513" max="10513" width="10.6640625" style="535" bestFit="1" customWidth="1"/>
    <col min="10514" max="10514" width="11" style="535" customWidth="1"/>
    <col min="10515" max="10515" width="6.44140625" style="535" customWidth="1"/>
    <col min="10516" max="10516" width="9.109375" style="535"/>
    <col min="10517" max="10517" width="33.33203125" style="535" customWidth="1"/>
    <col min="10518" max="10754" width="9.109375" style="535"/>
    <col min="10755" max="10755" width="5.33203125" style="535" customWidth="1"/>
    <col min="10756" max="10756" width="8" style="535" customWidth="1"/>
    <col min="10757" max="10757" width="44.44140625" style="535" bestFit="1" customWidth="1"/>
    <col min="10758" max="10758" width="10.109375" style="535" bestFit="1" customWidth="1"/>
    <col min="10759" max="10759" width="10.109375" style="535" customWidth="1"/>
    <col min="10760" max="10760" width="10.33203125" style="535" customWidth="1"/>
    <col min="10761" max="10761" width="15.88671875" style="535" bestFit="1" customWidth="1"/>
    <col min="10762" max="10762" width="10.6640625" style="535" customWidth="1"/>
    <col min="10763" max="10763" width="10.33203125" style="535" customWidth="1"/>
    <col min="10764" max="10764" width="10.88671875" style="535" customWidth="1"/>
    <col min="10765" max="10765" width="17.33203125" style="535" customWidth="1"/>
    <col min="10766" max="10766" width="7.44140625" style="535" customWidth="1"/>
    <col min="10767" max="10767" width="11" style="535" customWidth="1"/>
    <col min="10768" max="10768" width="10.6640625" style="535" customWidth="1"/>
    <col min="10769" max="10769" width="10.6640625" style="535" bestFit="1" customWidth="1"/>
    <col min="10770" max="10770" width="11" style="535" customWidth="1"/>
    <col min="10771" max="10771" width="6.44140625" style="535" customWidth="1"/>
    <col min="10772" max="10772" width="9.109375" style="535"/>
    <col min="10773" max="10773" width="33.33203125" style="535" customWidth="1"/>
    <col min="10774" max="11010" width="9.109375" style="535"/>
    <col min="11011" max="11011" width="5.33203125" style="535" customWidth="1"/>
    <col min="11012" max="11012" width="8" style="535" customWidth="1"/>
    <col min="11013" max="11013" width="44.44140625" style="535" bestFit="1" customWidth="1"/>
    <col min="11014" max="11014" width="10.109375" style="535" bestFit="1" customWidth="1"/>
    <col min="11015" max="11015" width="10.109375" style="535" customWidth="1"/>
    <col min="11016" max="11016" width="10.33203125" style="535" customWidth="1"/>
    <col min="11017" max="11017" width="15.88671875" style="535" bestFit="1" customWidth="1"/>
    <col min="11018" max="11018" width="10.6640625" style="535" customWidth="1"/>
    <col min="11019" max="11019" width="10.33203125" style="535" customWidth="1"/>
    <col min="11020" max="11020" width="10.88671875" style="535" customWidth="1"/>
    <col min="11021" max="11021" width="17.33203125" style="535" customWidth="1"/>
    <col min="11022" max="11022" width="7.44140625" style="535" customWidth="1"/>
    <col min="11023" max="11023" width="11" style="535" customWidth="1"/>
    <col min="11024" max="11024" width="10.6640625" style="535" customWidth="1"/>
    <col min="11025" max="11025" width="10.6640625" style="535" bestFit="1" customWidth="1"/>
    <col min="11026" max="11026" width="11" style="535" customWidth="1"/>
    <col min="11027" max="11027" width="6.44140625" style="535" customWidth="1"/>
    <col min="11028" max="11028" width="9.109375" style="535"/>
    <col min="11029" max="11029" width="33.33203125" style="535" customWidth="1"/>
    <col min="11030" max="11266" width="9.109375" style="535"/>
    <col min="11267" max="11267" width="5.33203125" style="535" customWidth="1"/>
    <col min="11268" max="11268" width="8" style="535" customWidth="1"/>
    <col min="11269" max="11269" width="44.44140625" style="535" bestFit="1" customWidth="1"/>
    <col min="11270" max="11270" width="10.109375" style="535" bestFit="1" customWidth="1"/>
    <col min="11271" max="11271" width="10.109375" style="535" customWidth="1"/>
    <col min="11272" max="11272" width="10.33203125" style="535" customWidth="1"/>
    <col min="11273" max="11273" width="15.88671875" style="535" bestFit="1" customWidth="1"/>
    <col min="11274" max="11274" width="10.6640625" style="535" customWidth="1"/>
    <col min="11275" max="11275" width="10.33203125" style="535" customWidth="1"/>
    <col min="11276" max="11276" width="10.88671875" style="535" customWidth="1"/>
    <col min="11277" max="11277" width="17.33203125" style="535" customWidth="1"/>
    <col min="11278" max="11278" width="7.44140625" style="535" customWidth="1"/>
    <col min="11279" max="11279" width="11" style="535" customWidth="1"/>
    <col min="11280" max="11280" width="10.6640625" style="535" customWidth="1"/>
    <col min="11281" max="11281" width="10.6640625" style="535" bestFit="1" customWidth="1"/>
    <col min="11282" max="11282" width="11" style="535" customWidth="1"/>
    <col min="11283" max="11283" width="6.44140625" style="535" customWidth="1"/>
    <col min="11284" max="11284" width="9.109375" style="535"/>
    <col min="11285" max="11285" width="33.33203125" style="535" customWidth="1"/>
    <col min="11286" max="11522" width="9.109375" style="535"/>
    <col min="11523" max="11523" width="5.33203125" style="535" customWidth="1"/>
    <col min="11524" max="11524" width="8" style="535" customWidth="1"/>
    <col min="11525" max="11525" width="44.44140625" style="535" bestFit="1" customWidth="1"/>
    <col min="11526" max="11526" width="10.109375" style="535" bestFit="1" customWidth="1"/>
    <col min="11527" max="11527" width="10.109375" style="535" customWidth="1"/>
    <col min="11528" max="11528" width="10.33203125" style="535" customWidth="1"/>
    <col min="11529" max="11529" width="15.88671875" style="535" bestFit="1" customWidth="1"/>
    <col min="11530" max="11530" width="10.6640625" style="535" customWidth="1"/>
    <col min="11531" max="11531" width="10.33203125" style="535" customWidth="1"/>
    <col min="11532" max="11532" width="10.88671875" style="535" customWidth="1"/>
    <col min="11533" max="11533" width="17.33203125" style="535" customWidth="1"/>
    <col min="11534" max="11534" width="7.44140625" style="535" customWidth="1"/>
    <col min="11535" max="11535" width="11" style="535" customWidth="1"/>
    <col min="11536" max="11536" width="10.6640625" style="535" customWidth="1"/>
    <col min="11537" max="11537" width="10.6640625" style="535" bestFit="1" customWidth="1"/>
    <col min="11538" max="11538" width="11" style="535" customWidth="1"/>
    <col min="11539" max="11539" width="6.44140625" style="535" customWidth="1"/>
    <col min="11540" max="11540" width="9.109375" style="535"/>
    <col min="11541" max="11541" width="33.33203125" style="535" customWidth="1"/>
    <col min="11542" max="11778" width="9.109375" style="535"/>
    <col min="11779" max="11779" width="5.33203125" style="535" customWidth="1"/>
    <col min="11780" max="11780" width="8" style="535" customWidth="1"/>
    <col min="11781" max="11781" width="44.44140625" style="535" bestFit="1" customWidth="1"/>
    <col min="11782" max="11782" width="10.109375" style="535" bestFit="1" customWidth="1"/>
    <col min="11783" max="11783" width="10.109375" style="535" customWidth="1"/>
    <col min="11784" max="11784" width="10.33203125" style="535" customWidth="1"/>
    <col min="11785" max="11785" width="15.88671875" style="535" bestFit="1" customWidth="1"/>
    <col min="11786" max="11786" width="10.6640625" style="535" customWidth="1"/>
    <col min="11787" max="11787" width="10.33203125" style="535" customWidth="1"/>
    <col min="11788" max="11788" width="10.88671875" style="535" customWidth="1"/>
    <col min="11789" max="11789" width="17.33203125" style="535" customWidth="1"/>
    <col min="11790" max="11790" width="7.44140625" style="535" customWidth="1"/>
    <col min="11791" max="11791" width="11" style="535" customWidth="1"/>
    <col min="11792" max="11792" width="10.6640625" style="535" customWidth="1"/>
    <col min="11793" max="11793" width="10.6640625" style="535" bestFit="1" customWidth="1"/>
    <col min="11794" max="11794" width="11" style="535" customWidth="1"/>
    <col min="11795" max="11795" width="6.44140625" style="535" customWidth="1"/>
    <col min="11796" max="11796" width="9.109375" style="535"/>
    <col min="11797" max="11797" width="33.33203125" style="535" customWidth="1"/>
    <col min="11798" max="12034" width="9.109375" style="535"/>
    <col min="12035" max="12035" width="5.33203125" style="535" customWidth="1"/>
    <col min="12036" max="12036" width="8" style="535" customWidth="1"/>
    <col min="12037" max="12037" width="44.44140625" style="535" bestFit="1" customWidth="1"/>
    <col min="12038" max="12038" width="10.109375" style="535" bestFit="1" customWidth="1"/>
    <col min="12039" max="12039" width="10.109375" style="535" customWidth="1"/>
    <col min="12040" max="12040" width="10.33203125" style="535" customWidth="1"/>
    <col min="12041" max="12041" width="15.88671875" style="535" bestFit="1" customWidth="1"/>
    <col min="12042" max="12042" width="10.6640625" style="535" customWidth="1"/>
    <col min="12043" max="12043" width="10.33203125" style="535" customWidth="1"/>
    <col min="12044" max="12044" width="10.88671875" style="535" customWidth="1"/>
    <col min="12045" max="12045" width="17.33203125" style="535" customWidth="1"/>
    <col min="12046" max="12046" width="7.44140625" style="535" customWidth="1"/>
    <col min="12047" max="12047" width="11" style="535" customWidth="1"/>
    <col min="12048" max="12048" width="10.6640625" style="535" customWidth="1"/>
    <col min="12049" max="12049" width="10.6640625" style="535" bestFit="1" customWidth="1"/>
    <col min="12050" max="12050" width="11" style="535" customWidth="1"/>
    <col min="12051" max="12051" width="6.44140625" style="535" customWidth="1"/>
    <col min="12052" max="12052" width="9.109375" style="535"/>
    <col min="12053" max="12053" width="33.33203125" style="535" customWidth="1"/>
    <col min="12054" max="12290" width="9.109375" style="535"/>
    <col min="12291" max="12291" width="5.33203125" style="535" customWidth="1"/>
    <col min="12292" max="12292" width="8" style="535" customWidth="1"/>
    <col min="12293" max="12293" width="44.44140625" style="535" bestFit="1" customWidth="1"/>
    <col min="12294" max="12294" width="10.109375" style="535" bestFit="1" customWidth="1"/>
    <col min="12295" max="12295" width="10.109375" style="535" customWidth="1"/>
    <col min="12296" max="12296" width="10.33203125" style="535" customWidth="1"/>
    <col min="12297" max="12297" width="15.88671875" style="535" bestFit="1" customWidth="1"/>
    <col min="12298" max="12298" width="10.6640625" style="535" customWidth="1"/>
    <col min="12299" max="12299" width="10.33203125" style="535" customWidth="1"/>
    <col min="12300" max="12300" width="10.88671875" style="535" customWidth="1"/>
    <col min="12301" max="12301" width="17.33203125" style="535" customWidth="1"/>
    <col min="12302" max="12302" width="7.44140625" style="535" customWidth="1"/>
    <col min="12303" max="12303" width="11" style="535" customWidth="1"/>
    <col min="12304" max="12304" width="10.6640625" style="535" customWidth="1"/>
    <col min="12305" max="12305" width="10.6640625" style="535" bestFit="1" customWidth="1"/>
    <col min="12306" max="12306" width="11" style="535" customWidth="1"/>
    <col min="12307" max="12307" width="6.44140625" style="535" customWidth="1"/>
    <col min="12308" max="12308" width="9.109375" style="535"/>
    <col min="12309" max="12309" width="33.33203125" style="535" customWidth="1"/>
    <col min="12310" max="12546" width="9.109375" style="535"/>
    <col min="12547" max="12547" width="5.33203125" style="535" customWidth="1"/>
    <col min="12548" max="12548" width="8" style="535" customWidth="1"/>
    <col min="12549" max="12549" width="44.44140625" style="535" bestFit="1" customWidth="1"/>
    <col min="12550" max="12550" width="10.109375" style="535" bestFit="1" customWidth="1"/>
    <col min="12551" max="12551" width="10.109375" style="535" customWidth="1"/>
    <col min="12552" max="12552" width="10.33203125" style="535" customWidth="1"/>
    <col min="12553" max="12553" width="15.88671875" style="535" bestFit="1" customWidth="1"/>
    <col min="12554" max="12554" width="10.6640625" style="535" customWidth="1"/>
    <col min="12555" max="12555" width="10.33203125" style="535" customWidth="1"/>
    <col min="12556" max="12556" width="10.88671875" style="535" customWidth="1"/>
    <col min="12557" max="12557" width="17.33203125" style="535" customWidth="1"/>
    <col min="12558" max="12558" width="7.44140625" style="535" customWidth="1"/>
    <col min="12559" max="12559" width="11" style="535" customWidth="1"/>
    <col min="12560" max="12560" width="10.6640625" style="535" customWidth="1"/>
    <col min="12561" max="12561" width="10.6640625" style="535" bestFit="1" customWidth="1"/>
    <col min="12562" max="12562" width="11" style="535" customWidth="1"/>
    <col min="12563" max="12563" width="6.44140625" style="535" customWidth="1"/>
    <col min="12564" max="12564" width="9.109375" style="535"/>
    <col min="12565" max="12565" width="33.33203125" style="535" customWidth="1"/>
    <col min="12566" max="12802" width="9.109375" style="535"/>
    <col min="12803" max="12803" width="5.33203125" style="535" customWidth="1"/>
    <col min="12804" max="12804" width="8" style="535" customWidth="1"/>
    <col min="12805" max="12805" width="44.44140625" style="535" bestFit="1" customWidth="1"/>
    <col min="12806" max="12806" width="10.109375" style="535" bestFit="1" customWidth="1"/>
    <col min="12807" max="12807" width="10.109375" style="535" customWidth="1"/>
    <col min="12808" max="12808" width="10.33203125" style="535" customWidth="1"/>
    <col min="12809" max="12809" width="15.88671875" style="535" bestFit="1" customWidth="1"/>
    <col min="12810" max="12810" width="10.6640625" style="535" customWidth="1"/>
    <col min="12811" max="12811" width="10.33203125" style="535" customWidth="1"/>
    <col min="12812" max="12812" width="10.88671875" style="535" customWidth="1"/>
    <col min="12813" max="12813" width="17.33203125" style="535" customWidth="1"/>
    <col min="12814" max="12814" width="7.44140625" style="535" customWidth="1"/>
    <col min="12815" max="12815" width="11" style="535" customWidth="1"/>
    <col min="12816" max="12816" width="10.6640625" style="535" customWidth="1"/>
    <col min="12817" max="12817" width="10.6640625" style="535" bestFit="1" customWidth="1"/>
    <col min="12818" max="12818" width="11" style="535" customWidth="1"/>
    <col min="12819" max="12819" width="6.44140625" style="535" customWidth="1"/>
    <col min="12820" max="12820" width="9.109375" style="535"/>
    <col min="12821" max="12821" width="33.33203125" style="535" customWidth="1"/>
    <col min="12822" max="13058" width="9.109375" style="535"/>
    <col min="13059" max="13059" width="5.33203125" style="535" customWidth="1"/>
    <col min="13060" max="13060" width="8" style="535" customWidth="1"/>
    <col min="13061" max="13061" width="44.44140625" style="535" bestFit="1" customWidth="1"/>
    <col min="13062" max="13062" width="10.109375" style="535" bestFit="1" customWidth="1"/>
    <col min="13063" max="13063" width="10.109375" style="535" customWidth="1"/>
    <col min="13064" max="13064" width="10.33203125" style="535" customWidth="1"/>
    <col min="13065" max="13065" width="15.88671875" style="535" bestFit="1" customWidth="1"/>
    <col min="13066" max="13066" width="10.6640625" style="535" customWidth="1"/>
    <col min="13067" max="13067" width="10.33203125" style="535" customWidth="1"/>
    <col min="13068" max="13068" width="10.88671875" style="535" customWidth="1"/>
    <col min="13069" max="13069" width="17.33203125" style="535" customWidth="1"/>
    <col min="13070" max="13070" width="7.44140625" style="535" customWidth="1"/>
    <col min="13071" max="13071" width="11" style="535" customWidth="1"/>
    <col min="13072" max="13072" width="10.6640625" style="535" customWidth="1"/>
    <col min="13073" max="13073" width="10.6640625" style="535" bestFit="1" customWidth="1"/>
    <col min="13074" max="13074" width="11" style="535" customWidth="1"/>
    <col min="13075" max="13075" width="6.44140625" style="535" customWidth="1"/>
    <col min="13076" max="13076" width="9.109375" style="535"/>
    <col min="13077" max="13077" width="33.33203125" style="535" customWidth="1"/>
    <col min="13078" max="13314" width="9.109375" style="535"/>
    <col min="13315" max="13315" width="5.33203125" style="535" customWidth="1"/>
    <col min="13316" max="13316" width="8" style="535" customWidth="1"/>
    <col min="13317" max="13317" width="44.44140625" style="535" bestFit="1" customWidth="1"/>
    <col min="13318" max="13318" width="10.109375" style="535" bestFit="1" customWidth="1"/>
    <col min="13319" max="13319" width="10.109375" style="535" customWidth="1"/>
    <col min="13320" max="13320" width="10.33203125" style="535" customWidth="1"/>
    <col min="13321" max="13321" width="15.88671875" style="535" bestFit="1" customWidth="1"/>
    <col min="13322" max="13322" width="10.6640625" style="535" customWidth="1"/>
    <col min="13323" max="13323" width="10.33203125" style="535" customWidth="1"/>
    <col min="13324" max="13324" width="10.88671875" style="535" customWidth="1"/>
    <col min="13325" max="13325" width="17.33203125" style="535" customWidth="1"/>
    <col min="13326" max="13326" width="7.44140625" style="535" customWidth="1"/>
    <col min="13327" max="13327" width="11" style="535" customWidth="1"/>
    <col min="13328" max="13328" width="10.6640625" style="535" customWidth="1"/>
    <col min="13329" max="13329" width="10.6640625" style="535" bestFit="1" customWidth="1"/>
    <col min="13330" max="13330" width="11" style="535" customWidth="1"/>
    <col min="13331" max="13331" width="6.44140625" style="535" customWidth="1"/>
    <col min="13332" max="13332" width="9.109375" style="535"/>
    <col min="13333" max="13333" width="33.33203125" style="535" customWidth="1"/>
    <col min="13334" max="13570" width="9.109375" style="535"/>
    <col min="13571" max="13571" width="5.33203125" style="535" customWidth="1"/>
    <col min="13572" max="13572" width="8" style="535" customWidth="1"/>
    <col min="13573" max="13573" width="44.44140625" style="535" bestFit="1" customWidth="1"/>
    <col min="13574" max="13574" width="10.109375" style="535" bestFit="1" customWidth="1"/>
    <col min="13575" max="13575" width="10.109375" style="535" customWidth="1"/>
    <col min="13576" max="13576" width="10.33203125" style="535" customWidth="1"/>
    <col min="13577" max="13577" width="15.88671875" style="535" bestFit="1" customWidth="1"/>
    <col min="13578" max="13578" width="10.6640625" style="535" customWidth="1"/>
    <col min="13579" max="13579" width="10.33203125" style="535" customWidth="1"/>
    <col min="13580" max="13580" width="10.88671875" style="535" customWidth="1"/>
    <col min="13581" max="13581" width="17.33203125" style="535" customWidth="1"/>
    <col min="13582" max="13582" width="7.44140625" style="535" customWidth="1"/>
    <col min="13583" max="13583" width="11" style="535" customWidth="1"/>
    <col min="13584" max="13584" width="10.6640625" style="535" customWidth="1"/>
    <col min="13585" max="13585" width="10.6640625" style="535" bestFit="1" customWidth="1"/>
    <col min="13586" max="13586" width="11" style="535" customWidth="1"/>
    <col min="13587" max="13587" width="6.44140625" style="535" customWidth="1"/>
    <col min="13588" max="13588" width="9.109375" style="535"/>
    <col min="13589" max="13589" width="33.33203125" style="535" customWidth="1"/>
    <col min="13590" max="13826" width="9.109375" style="535"/>
    <col min="13827" max="13827" width="5.33203125" style="535" customWidth="1"/>
    <col min="13828" max="13828" width="8" style="535" customWidth="1"/>
    <col min="13829" max="13829" width="44.44140625" style="535" bestFit="1" customWidth="1"/>
    <col min="13830" max="13830" width="10.109375" style="535" bestFit="1" customWidth="1"/>
    <col min="13831" max="13831" width="10.109375" style="535" customWidth="1"/>
    <col min="13832" max="13832" width="10.33203125" style="535" customWidth="1"/>
    <col min="13833" max="13833" width="15.88671875" style="535" bestFit="1" customWidth="1"/>
    <col min="13834" max="13834" width="10.6640625" style="535" customWidth="1"/>
    <col min="13835" max="13835" width="10.33203125" style="535" customWidth="1"/>
    <col min="13836" max="13836" width="10.88671875" style="535" customWidth="1"/>
    <col min="13837" max="13837" width="17.33203125" style="535" customWidth="1"/>
    <col min="13838" max="13838" width="7.44140625" style="535" customWidth="1"/>
    <col min="13839" max="13839" width="11" style="535" customWidth="1"/>
    <col min="13840" max="13840" width="10.6640625" style="535" customWidth="1"/>
    <col min="13841" max="13841" width="10.6640625" style="535" bestFit="1" customWidth="1"/>
    <col min="13842" max="13842" width="11" style="535" customWidth="1"/>
    <col min="13843" max="13843" width="6.44140625" style="535" customWidth="1"/>
    <col min="13844" max="13844" width="9.109375" style="535"/>
    <col min="13845" max="13845" width="33.33203125" style="535" customWidth="1"/>
    <col min="13846" max="14082" width="9.109375" style="535"/>
    <col min="14083" max="14083" width="5.33203125" style="535" customWidth="1"/>
    <col min="14084" max="14084" width="8" style="535" customWidth="1"/>
    <col min="14085" max="14085" width="44.44140625" style="535" bestFit="1" customWidth="1"/>
    <col min="14086" max="14086" width="10.109375" style="535" bestFit="1" customWidth="1"/>
    <col min="14087" max="14087" width="10.109375" style="535" customWidth="1"/>
    <col min="14088" max="14088" width="10.33203125" style="535" customWidth="1"/>
    <col min="14089" max="14089" width="15.88671875" style="535" bestFit="1" customWidth="1"/>
    <col min="14090" max="14090" width="10.6640625" style="535" customWidth="1"/>
    <col min="14091" max="14091" width="10.33203125" style="535" customWidth="1"/>
    <col min="14092" max="14092" width="10.88671875" style="535" customWidth="1"/>
    <col min="14093" max="14093" width="17.33203125" style="535" customWidth="1"/>
    <col min="14094" max="14094" width="7.44140625" style="535" customWidth="1"/>
    <col min="14095" max="14095" width="11" style="535" customWidth="1"/>
    <col min="14096" max="14096" width="10.6640625" style="535" customWidth="1"/>
    <col min="14097" max="14097" width="10.6640625" style="535" bestFit="1" customWidth="1"/>
    <col min="14098" max="14098" width="11" style="535" customWidth="1"/>
    <col min="14099" max="14099" width="6.44140625" style="535" customWidth="1"/>
    <col min="14100" max="14100" width="9.109375" style="535"/>
    <col min="14101" max="14101" width="33.33203125" style="535" customWidth="1"/>
    <col min="14102" max="14338" width="9.109375" style="535"/>
    <col min="14339" max="14339" width="5.33203125" style="535" customWidth="1"/>
    <col min="14340" max="14340" width="8" style="535" customWidth="1"/>
    <col min="14341" max="14341" width="44.44140625" style="535" bestFit="1" customWidth="1"/>
    <col min="14342" max="14342" width="10.109375" style="535" bestFit="1" customWidth="1"/>
    <col min="14343" max="14343" width="10.109375" style="535" customWidth="1"/>
    <col min="14344" max="14344" width="10.33203125" style="535" customWidth="1"/>
    <col min="14345" max="14345" width="15.88671875" style="535" bestFit="1" customWidth="1"/>
    <col min="14346" max="14346" width="10.6640625" style="535" customWidth="1"/>
    <col min="14347" max="14347" width="10.33203125" style="535" customWidth="1"/>
    <col min="14348" max="14348" width="10.88671875" style="535" customWidth="1"/>
    <col min="14349" max="14349" width="17.33203125" style="535" customWidth="1"/>
    <col min="14350" max="14350" width="7.44140625" style="535" customWidth="1"/>
    <col min="14351" max="14351" width="11" style="535" customWidth="1"/>
    <col min="14352" max="14352" width="10.6640625" style="535" customWidth="1"/>
    <col min="14353" max="14353" width="10.6640625" style="535" bestFit="1" customWidth="1"/>
    <col min="14354" max="14354" width="11" style="535" customWidth="1"/>
    <col min="14355" max="14355" width="6.44140625" style="535" customWidth="1"/>
    <col min="14356" max="14356" width="9.109375" style="535"/>
    <col min="14357" max="14357" width="33.33203125" style="535" customWidth="1"/>
    <col min="14358" max="14594" width="9.109375" style="535"/>
    <col min="14595" max="14595" width="5.33203125" style="535" customWidth="1"/>
    <col min="14596" max="14596" width="8" style="535" customWidth="1"/>
    <col min="14597" max="14597" width="44.44140625" style="535" bestFit="1" customWidth="1"/>
    <col min="14598" max="14598" width="10.109375" style="535" bestFit="1" customWidth="1"/>
    <col min="14599" max="14599" width="10.109375" style="535" customWidth="1"/>
    <col min="14600" max="14600" width="10.33203125" style="535" customWidth="1"/>
    <col min="14601" max="14601" width="15.88671875" style="535" bestFit="1" customWidth="1"/>
    <col min="14602" max="14602" width="10.6640625" style="535" customWidth="1"/>
    <col min="14603" max="14603" width="10.33203125" style="535" customWidth="1"/>
    <col min="14604" max="14604" width="10.88671875" style="535" customWidth="1"/>
    <col min="14605" max="14605" width="17.33203125" style="535" customWidth="1"/>
    <col min="14606" max="14606" width="7.44140625" style="535" customWidth="1"/>
    <col min="14607" max="14607" width="11" style="535" customWidth="1"/>
    <col min="14608" max="14608" width="10.6640625" style="535" customWidth="1"/>
    <col min="14609" max="14609" width="10.6640625" style="535" bestFit="1" customWidth="1"/>
    <col min="14610" max="14610" width="11" style="535" customWidth="1"/>
    <col min="14611" max="14611" width="6.44140625" style="535" customWidth="1"/>
    <col min="14612" max="14612" width="9.109375" style="535"/>
    <col min="14613" max="14613" width="33.33203125" style="535" customWidth="1"/>
    <col min="14614" max="14850" width="9.109375" style="535"/>
    <col min="14851" max="14851" width="5.33203125" style="535" customWidth="1"/>
    <col min="14852" max="14852" width="8" style="535" customWidth="1"/>
    <col min="14853" max="14853" width="44.44140625" style="535" bestFit="1" customWidth="1"/>
    <col min="14854" max="14854" width="10.109375" style="535" bestFit="1" customWidth="1"/>
    <col min="14855" max="14855" width="10.109375" style="535" customWidth="1"/>
    <col min="14856" max="14856" width="10.33203125" style="535" customWidth="1"/>
    <col min="14857" max="14857" width="15.88671875" style="535" bestFit="1" customWidth="1"/>
    <col min="14858" max="14858" width="10.6640625" style="535" customWidth="1"/>
    <col min="14859" max="14859" width="10.33203125" style="535" customWidth="1"/>
    <col min="14860" max="14860" width="10.88671875" style="535" customWidth="1"/>
    <col min="14861" max="14861" width="17.33203125" style="535" customWidth="1"/>
    <col min="14862" max="14862" width="7.44140625" style="535" customWidth="1"/>
    <col min="14863" max="14863" width="11" style="535" customWidth="1"/>
    <col min="14864" max="14864" width="10.6640625" style="535" customWidth="1"/>
    <col min="14865" max="14865" width="10.6640625" style="535" bestFit="1" customWidth="1"/>
    <col min="14866" max="14866" width="11" style="535" customWidth="1"/>
    <col min="14867" max="14867" width="6.44140625" style="535" customWidth="1"/>
    <col min="14868" max="14868" width="9.109375" style="535"/>
    <col min="14869" max="14869" width="33.33203125" style="535" customWidth="1"/>
    <col min="14870" max="15106" width="9.109375" style="535"/>
    <col min="15107" max="15107" width="5.33203125" style="535" customWidth="1"/>
    <col min="15108" max="15108" width="8" style="535" customWidth="1"/>
    <col min="15109" max="15109" width="44.44140625" style="535" bestFit="1" customWidth="1"/>
    <col min="15110" max="15110" width="10.109375" style="535" bestFit="1" customWidth="1"/>
    <col min="15111" max="15111" width="10.109375" style="535" customWidth="1"/>
    <col min="15112" max="15112" width="10.33203125" style="535" customWidth="1"/>
    <col min="15113" max="15113" width="15.88671875" style="535" bestFit="1" customWidth="1"/>
    <col min="15114" max="15114" width="10.6640625" style="535" customWidth="1"/>
    <col min="15115" max="15115" width="10.33203125" style="535" customWidth="1"/>
    <col min="15116" max="15116" width="10.88671875" style="535" customWidth="1"/>
    <col min="15117" max="15117" width="17.33203125" style="535" customWidth="1"/>
    <col min="15118" max="15118" width="7.44140625" style="535" customWidth="1"/>
    <col min="15119" max="15119" width="11" style="535" customWidth="1"/>
    <col min="15120" max="15120" width="10.6640625" style="535" customWidth="1"/>
    <col min="15121" max="15121" width="10.6640625" style="535" bestFit="1" customWidth="1"/>
    <col min="15122" max="15122" width="11" style="535" customWidth="1"/>
    <col min="15123" max="15123" width="6.44140625" style="535" customWidth="1"/>
    <col min="15124" max="15124" width="9.109375" style="535"/>
    <col min="15125" max="15125" width="33.33203125" style="535" customWidth="1"/>
    <col min="15126" max="15362" width="9.109375" style="535"/>
    <col min="15363" max="15363" width="5.33203125" style="535" customWidth="1"/>
    <col min="15364" max="15364" width="8" style="535" customWidth="1"/>
    <col min="15365" max="15365" width="44.44140625" style="535" bestFit="1" customWidth="1"/>
    <col min="15366" max="15366" width="10.109375" style="535" bestFit="1" customWidth="1"/>
    <col min="15367" max="15367" width="10.109375" style="535" customWidth="1"/>
    <col min="15368" max="15368" width="10.33203125" style="535" customWidth="1"/>
    <col min="15369" max="15369" width="15.88671875" style="535" bestFit="1" customWidth="1"/>
    <col min="15370" max="15370" width="10.6640625" style="535" customWidth="1"/>
    <col min="15371" max="15371" width="10.33203125" style="535" customWidth="1"/>
    <col min="15372" max="15372" width="10.88671875" style="535" customWidth="1"/>
    <col min="15373" max="15373" width="17.33203125" style="535" customWidth="1"/>
    <col min="15374" max="15374" width="7.44140625" style="535" customWidth="1"/>
    <col min="15375" max="15375" width="11" style="535" customWidth="1"/>
    <col min="15376" max="15376" width="10.6640625" style="535" customWidth="1"/>
    <col min="15377" max="15377" width="10.6640625" style="535" bestFit="1" customWidth="1"/>
    <col min="15378" max="15378" width="11" style="535" customWidth="1"/>
    <col min="15379" max="15379" width="6.44140625" style="535" customWidth="1"/>
    <col min="15380" max="15380" width="9.109375" style="535"/>
    <col min="15381" max="15381" width="33.33203125" style="535" customWidth="1"/>
    <col min="15382" max="15618" width="9.109375" style="535"/>
    <col min="15619" max="15619" width="5.33203125" style="535" customWidth="1"/>
    <col min="15620" max="15620" width="8" style="535" customWidth="1"/>
    <col min="15621" max="15621" width="44.44140625" style="535" bestFit="1" customWidth="1"/>
    <col min="15622" max="15622" width="10.109375" style="535" bestFit="1" customWidth="1"/>
    <col min="15623" max="15623" width="10.109375" style="535" customWidth="1"/>
    <col min="15624" max="15624" width="10.33203125" style="535" customWidth="1"/>
    <col min="15625" max="15625" width="15.88671875" style="535" bestFit="1" customWidth="1"/>
    <col min="15626" max="15626" width="10.6640625" style="535" customWidth="1"/>
    <col min="15627" max="15627" width="10.33203125" style="535" customWidth="1"/>
    <col min="15628" max="15628" width="10.88671875" style="535" customWidth="1"/>
    <col min="15629" max="15629" width="17.33203125" style="535" customWidth="1"/>
    <col min="15630" max="15630" width="7.44140625" style="535" customWidth="1"/>
    <col min="15631" max="15631" width="11" style="535" customWidth="1"/>
    <col min="15632" max="15632" width="10.6640625" style="535" customWidth="1"/>
    <col min="15633" max="15633" width="10.6640625" style="535" bestFit="1" customWidth="1"/>
    <col min="15634" max="15634" width="11" style="535" customWidth="1"/>
    <col min="15635" max="15635" width="6.44140625" style="535" customWidth="1"/>
    <col min="15636" max="15636" width="9.109375" style="535"/>
    <col min="15637" max="15637" width="33.33203125" style="535" customWidth="1"/>
    <col min="15638" max="15874" width="9.109375" style="535"/>
    <col min="15875" max="15875" width="5.33203125" style="535" customWidth="1"/>
    <col min="15876" max="15876" width="8" style="535" customWidth="1"/>
    <col min="15877" max="15877" width="44.44140625" style="535" bestFit="1" customWidth="1"/>
    <col min="15878" max="15878" width="10.109375" style="535" bestFit="1" customWidth="1"/>
    <col min="15879" max="15879" width="10.109375" style="535" customWidth="1"/>
    <col min="15880" max="15880" width="10.33203125" style="535" customWidth="1"/>
    <col min="15881" max="15881" width="15.88671875" style="535" bestFit="1" customWidth="1"/>
    <col min="15882" max="15882" width="10.6640625" style="535" customWidth="1"/>
    <col min="15883" max="15883" width="10.33203125" style="535" customWidth="1"/>
    <col min="15884" max="15884" width="10.88671875" style="535" customWidth="1"/>
    <col min="15885" max="15885" width="17.33203125" style="535" customWidth="1"/>
    <col min="15886" max="15886" width="7.44140625" style="535" customWidth="1"/>
    <col min="15887" max="15887" width="11" style="535" customWidth="1"/>
    <col min="15888" max="15888" width="10.6640625" style="535" customWidth="1"/>
    <col min="15889" max="15889" width="10.6640625" style="535" bestFit="1" customWidth="1"/>
    <col min="15890" max="15890" width="11" style="535" customWidth="1"/>
    <col min="15891" max="15891" width="6.44140625" style="535" customWidth="1"/>
    <col min="15892" max="15892" width="9.109375" style="535"/>
    <col min="15893" max="15893" width="33.33203125" style="535" customWidth="1"/>
    <col min="15894" max="16130" width="9.109375" style="535"/>
    <col min="16131" max="16131" width="5.33203125" style="535" customWidth="1"/>
    <col min="16132" max="16132" width="8" style="535" customWidth="1"/>
    <col min="16133" max="16133" width="44.44140625" style="535" bestFit="1" customWidth="1"/>
    <col min="16134" max="16134" width="10.109375" style="535" bestFit="1" customWidth="1"/>
    <col min="16135" max="16135" width="10.109375" style="535" customWidth="1"/>
    <col min="16136" max="16136" width="10.33203125" style="535" customWidth="1"/>
    <col min="16137" max="16137" width="15.88671875" style="535" bestFit="1" customWidth="1"/>
    <col min="16138" max="16138" width="10.6640625" style="535" customWidth="1"/>
    <col min="16139" max="16139" width="10.33203125" style="535" customWidth="1"/>
    <col min="16140" max="16140" width="10.88671875" style="535" customWidth="1"/>
    <col min="16141" max="16141" width="17.33203125" style="535" customWidth="1"/>
    <col min="16142" max="16142" width="7.44140625" style="535" customWidth="1"/>
    <col min="16143" max="16143" width="11" style="535" customWidth="1"/>
    <col min="16144" max="16144" width="10.6640625" style="535" customWidth="1"/>
    <col min="16145" max="16145" width="10.6640625" style="535" bestFit="1" customWidth="1"/>
    <col min="16146" max="16146" width="11" style="535" customWidth="1"/>
    <col min="16147" max="16147" width="6.44140625" style="535" customWidth="1"/>
    <col min="16148" max="16148" width="9.109375" style="535"/>
    <col min="16149" max="16149" width="33.33203125" style="535" customWidth="1"/>
    <col min="16150" max="16384" width="9.109375" style="535"/>
  </cols>
  <sheetData>
    <row r="1" spans="1:27" ht="24.75" customHeight="1" thickBot="1">
      <c r="A1" s="715"/>
      <c r="F1" s="718"/>
      <c r="K1" s="720"/>
      <c r="P1" s="721"/>
      <c r="Q1" s="716"/>
      <c r="R1" s="721"/>
      <c r="S1" s="716"/>
      <c r="V1" s="723"/>
      <c r="W1" s="723"/>
      <c r="X1" s="723"/>
    </row>
    <row r="2" spans="1:27" s="536" customFormat="1" ht="36.75" customHeight="1">
      <c r="A2" s="751" t="s">
        <v>145</v>
      </c>
      <c r="B2" s="752" t="s">
        <v>114</v>
      </c>
      <c r="C2" s="753" t="s">
        <v>538</v>
      </c>
      <c r="D2" s="754" t="s">
        <v>624</v>
      </c>
      <c r="E2" s="754" t="s">
        <v>625</v>
      </c>
      <c r="F2" s="752" t="s">
        <v>626</v>
      </c>
      <c r="G2" s="755" t="s">
        <v>146</v>
      </c>
      <c r="H2" s="755" t="s">
        <v>147</v>
      </c>
      <c r="I2" s="756" t="s">
        <v>148</v>
      </c>
      <c r="J2" s="756" t="s">
        <v>149</v>
      </c>
      <c r="K2" s="757" t="s">
        <v>150</v>
      </c>
      <c r="L2" s="757" t="s">
        <v>151</v>
      </c>
      <c r="M2" s="758" t="s">
        <v>152</v>
      </c>
      <c r="N2" s="758" t="s">
        <v>153</v>
      </c>
      <c r="O2" s="758" t="s">
        <v>627</v>
      </c>
      <c r="P2" s="758" t="s">
        <v>154</v>
      </c>
      <c r="Q2" s="757" t="s">
        <v>155</v>
      </c>
      <c r="R2" s="757" t="s">
        <v>156</v>
      </c>
      <c r="S2" s="757" t="s">
        <v>157</v>
      </c>
      <c r="T2" s="759" t="s">
        <v>158</v>
      </c>
      <c r="U2" s="758" t="s">
        <v>628</v>
      </c>
      <c r="V2" s="760" t="s">
        <v>629</v>
      </c>
      <c r="W2" s="758" t="s">
        <v>539</v>
      </c>
      <c r="X2" s="758" t="s">
        <v>16</v>
      </c>
      <c r="Y2" s="767"/>
    </row>
    <row r="3" spans="1:27" s="727" customFormat="1" ht="16.8">
      <c r="A3" s="729">
        <v>1</v>
      </c>
      <c r="B3" s="730"/>
      <c r="C3" s="731"/>
      <c r="D3" s="732"/>
      <c r="E3" s="732"/>
      <c r="F3" s="761"/>
      <c r="G3" s="733"/>
      <c r="H3" s="730"/>
      <c r="I3" s="730"/>
      <c r="J3" s="730"/>
      <c r="K3" s="762"/>
      <c r="L3" s="762"/>
      <c r="M3" s="762"/>
      <c r="N3" s="762"/>
      <c r="O3" s="762"/>
      <c r="P3" s="761"/>
      <c r="Q3" s="762"/>
      <c r="R3" s="762"/>
      <c r="S3" s="762"/>
      <c r="T3" s="730"/>
      <c r="U3" s="733"/>
      <c r="V3" s="734"/>
      <c r="W3" s="730"/>
      <c r="X3" s="733"/>
      <c r="Y3" s="768"/>
    </row>
    <row r="4" spans="1:27" s="727" customFormat="1" ht="16.8">
      <c r="A4" s="735">
        <v>2</v>
      </c>
      <c r="B4" s="736" t="s">
        <v>697</v>
      </c>
      <c r="C4" s="737" t="s">
        <v>714</v>
      </c>
      <c r="D4" s="738"/>
      <c r="E4" s="737" t="s">
        <v>714</v>
      </c>
      <c r="F4" s="763" t="s">
        <v>639</v>
      </c>
      <c r="G4" s="739"/>
      <c r="H4" s="736"/>
      <c r="I4" s="736"/>
      <c r="J4" s="736"/>
      <c r="K4" s="764"/>
      <c r="L4" s="764"/>
      <c r="M4" s="764"/>
      <c r="N4" s="764"/>
      <c r="O4" s="764"/>
      <c r="P4" s="763"/>
      <c r="Q4" s="764"/>
      <c r="R4" s="764"/>
      <c r="S4" s="764"/>
      <c r="T4" s="763"/>
      <c r="U4" s="739"/>
      <c r="V4" s="740"/>
      <c r="W4" s="736"/>
      <c r="X4" s="739"/>
      <c r="Y4" s="768"/>
    </row>
    <row r="5" spans="1:27" s="728" customFormat="1" ht="21" customHeight="1">
      <c r="A5" s="769">
        <f t="shared" ref="A5:A31" si="0">A4+1</f>
        <v>3</v>
      </c>
      <c r="B5" s="770" t="s">
        <v>697</v>
      </c>
      <c r="C5" s="770" t="s">
        <v>715</v>
      </c>
      <c r="D5" s="800" t="s">
        <v>716</v>
      </c>
      <c r="E5" s="770" t="s">
        <v>682</v>
      </c>
      <c r="F5" s="771" t="s">
        <v>639</v>
      </c>
      <c r="G5" s="772" t="s">
        <v>834</v>
      </c>
      <c r="H5" s="770" t="s">
        <v>673</v>
      </c>
      <c r="I5" s="770">
        <v>126</v>
      </c>
      <c r="J5" s="770">
        <v>126</v>
      </c>
      <c r="K5" s="773">
        <v>46021</v>
      </c>
      <c r="L5" s="773">
        <v>46006</v>
      </c>
      <c r="M5" s="773" t="s">
        <v>924</v>
      </c>
      <c r="N5" s="772" t="s">
        <v>923</v>
      </c>
      <c r="O5" s="770">
        <v>599556849</v>
      </c>
      <c r="P5" s="773" t="s">
        <v>641</v>
      </c>
      <c r="Q5" s="773">
        <v>46046</v>
      </c>
      <c r="R5" s="773"/>
      <c r="S5" s="773">
        <v>46007</v>
      </c>
      <c r="T5" s="771" t="s">
        <v>639</v>
      </c>
      <c r="U5" s="772" t="s">
        <v>26</v>
      </c>
      <c r="V5" s="774">
        <v>1</v>
      </c>
      <c r="W5" s="775"/>
      <c r="X5" s="932" t="s">
        <v>1117</v>
      </c>
      <c r="Y5" s="776" t="str">
        <f t="shared" ref="Y5:Y10" ca="1" si="1">IF(AND(L5="",K5&lt;TODAY()),"Delay","")</f>
        <v/>
      </c>
      <c r="AA5" s="728">
        <f>IF(K5&lt;'General Information'!$L$1,1,0)</f>
        <v>1</v>
      </c>
    </row>
    <row r="6" spans="1:27" s="728" customFormat="1" ht="21" customHeight="1">
      <c r="A6" s="769">
        <f t="shared" si="0"/>
        <v>4</v>
      </c>
      <c r="B6" s="770" t="s">
        <v>697</v>
      </c>
      <c r="C6" s="770" t="s">
        <v>717</v>
      </c>
      <c r="D6" s="800" t="s">
        <v>718</v>
      </c>
      <c r="E6" s="770" t="s">
        <v>682</v>
      </c>
      <c r="F6" s="771" t="s">
        <v>639</v>
      </c>
      <c r="G6" s="772" t="s">
        <v>835</v>
      </c>
      <c r="H6" s="770" t="s">
        <v>640</v>
      </c>
      <c r="I6" s="770">
        <f>4037+798</f>
        <v>4835</v>
      </c>
      <c r="J6" s="770">
        <f>4037+798</f>
        <v>4835</v>
      </c>
      <c r="K6" s="773">
        <v>46027</v>
      </c>
      <c r="L6" s="773"/>
      <c r="M6" s="773"/>
      <c r="N6" s="772" t="s">
        <v>928</v>
      </c>
      <c r="O6" s="770"/>
      <c r="P6" s="773" t="s">
        <v>641</v>
      </c>
      <c r="Q6" s="773">
        <v>46070</v>
      </c>
      <c r="R6" s="773"/>
      <c r="S6" s="773">
        <v>46012</v>
      </c>
      <c r="T6" s="771" t="s">
        <v>639</v>
      </c>
      <c r="U6" s="772" t="s">
        <v>26</v>
      </c>
      <c r="V6" s="774">
        <v>1</v>
      </c>
      <c r="W6" s="775"/>
      <c r="X6" s="932" t="s">
        <v>1117</v>
      </c>
      <c r="Y6" s="776" t="str">
        <f t="shared" ca="1" si="1"/>
        <v>Delay</v>
      </c>
      <c r="AA6" s="728">
        <f>IF(K6&lt;'General Information'!$L$1,1,0)</f>
        <v>1</v>
      </c>
    </row>
    <row r="7" spans="1:27" s="728" customFormat="1" ht="21" customHeight="1">
      <c r="A7" s="769">
        <f t="shared" si="0"/>
        <v>5</v>
      </c>
      <c r="B7" s="770" t="s">
        <v>697</v>
      </c>
      <c r="C7" s="770" t="s">
        <v>719</v>
      </c>
      <c r="D7" s="800" t="s">
        <v>720</v>
      </c>
      <c r="E7" s="770" t="s">
        <v>721</v>
      </c>
      <c r="F7" s="771" t="s">
        <v>639</v>
      </c>
      <c r="G7" s="772" t="s">
        <v>836</v>
      </c>
      <c r="H7" s="770" t="s">
        <v>640</v>
      </c>
      <c r="I7" s="770">
        <v>234480</v>
      </c>
      <c r="J7" s="770">
        <v>234480</v>
      </c>
      <c r="K7" s="773">
        <v>46030</v>
      </c>
      <c r="L7" s="773"/>
      <c r="M7" s="773"/>
      <c r="N7" s="772" t="s">
        <v>925</v>
      </c>
      <c r="O7" s="770"/>
      <c r="P7" s="773" t="s">
        <v>641</v>
      </c>
      <c r="Q7" s="773">
        <v>46079</v>
      </c>
      <c r="R7" s="773"/>
      <c r="S7" s="773">
        <v>45992</v>
      </c>
      <c r="T7" s="771" t="s">
        <v>639</v>
      </c>
      <c r="U7" s="772" t="s">
        <v>26</v>
      </c>
      <c r="V7" s="774">
        <v>1</v>
      </c>
      <c r="W7" s="775"/>
      <c r="X7" s="932" t="s">
        <v>1117</v>
      </c>
      <c r="Y7" s="776" t="str">
        <f t="shared" ca="1" si="1"/>
        <v>Delay</v>
      </c>
      <c r="AA7" s="728">
        <f>IF(K7&lt;'General Information'!$L$1,1,0)</f>
        <v>1</v>
      </c>
    </row>
    <row r="8" spans="1:27" s="728" customFormat="1" ht="21" customHeight="1">
      <c r="A8" s="769">
        <f t="shared" si="0"/>
        <v>6</v>
      </c>
      <c r="B8" s="770" t="s">
        <v>697</v>
      </c>
      <c r="C8" s="770" t="s">
        <v>722</v>
      </c>
      <c r="D8" s="801" t="s">
        <v>723</v>
      </c>
      <c r="E8" s="770" t="s">
        <v>721</v>
      </c>
      <c r="F8" s="771" t="s">
        <v>639</v>
      </c>
      <c r="G8" s="772" t="s">
        <v>827</v>
      </c>
      <c r="H8" s="770" t="s">
        <v>640</v>
      </c>
      <c r="I8" s="770">
        <v>24870</v>
      </c>
      <c r="J8" s="770">
        <v>224870</v>
      </c>
      <c r="K8" s="773">
        <v>46033</v>
      </c>
      <c r="L8" s="773">
        <v>46029</v>
      </c>
      <c r="M8" s="773"/>
      <c r="N8" s="772" t="s">
        <v>925</v>
      </c>
      <c r="O8" s="770"/>
      <c r="P8" s="773" t="s">
        <v>641</v>
      </c>
      <c r="Q8" s="773">
        <v>46184</v>
      </c>
      <c r="R8" s="773">
        <v>46068</v>
      </c>
      <c r="S8" s="773">
        <v>46037</v>
      </c>
      <c r="T8" s="771" t="s">
        <v>639</v>
      </c>
      <c r="U8" s="772" t="s">
        <v>26</v>
      </c>
      <c r="V8" s="774">
        <v>1</v>
      </c>
      <c r="W8" s="775"/>
      <c r="X8" s="932" t="s">
        <v>1117</v>
      </c>
      <c r="Y8" s="776" t="str">
        <f t="shared" ca="1" si="1"/>
        <v/>
      </c>
      <c r="AA8" s="728">
        <f>IF(K8&lt;'General Information'!$L$1,1,0)</f>
        <v>1</v>
      </c>
    </row>
    <row r="9" spans="1:27" s="728" customFormat="1" ht="21" customHeight="1">
      <c r="A9" s="769">
        <f t="shared" si="0"/>
        <v>7</v>
      </c>
      <c r="B9" s="770" t="s">
        <v>697</v>
      </c>
      <c r="C9" s="770" t="s">
        <v>724</v>
      </c>
      <c r="D9" s="800" t="s">
        <v>725</v>
      </c>
      <c r="E9" s="770" t="s">
        <v>682</v>
      </c>
      <c r="F9" s="771" t="s">
        <v>639</v>
      </c>
      <c r="G9" s="772" t="s">
        <v>837</v>
      </c>
      <c r="H9" s="770" t="s">
        <v>537</v>
      </c>
      <c r="I9" s="770">
        <v>59990</v>
      </c>
      <c r="J9" s="770">
        <v>59990</v>
      </c>
      <c r="K9" s="773">
        <v>46037</v>
      </c>
      <c r="L9" s="773"/>
      <c r="M9" s="773"/>
      <c r="N9" s="772" t="s">
        <v>925</v>
      </c>
      <c r="O9" s="770"/>
      <c r="P9" s="773" t="s">
        <v>641</v>
      </c>
      <c r="Q9" s="773">
        <v>46368</v>
      </c>
      <c r="R9" s="773">
        <v>46174</v>
      </c>
      <c r="S9" s="773"/>
      <c r="T9" s="771" t="s">
        <v>639</v>
      </c>
      <c r="U9" s="772" t="s">
        <v>26</v>
      </c>
      <c r="V9" s="774">
        <v>1</v>
      </c>
      <c r="W9" s="775"/>
      <c r="X9" s="932" t="s">
        <v>1117</v>
      </c>
      <c r="Y9" s="776" t="str">
        <f t="shared" ca="1" si="1"/>
        <v>Delay</v>
      </c>
      <c r="AA9" s="728">
        <f>IF(K9&lt;'General Information'!$L$1,1,0)</f>
        <v>1</v>
      </c>
    </row>
    <row r="10" spans="1:27" s="728" customFormat="1" ht="21" customHeight="1">
      <c r="A10" s="769">
        <f t="shared" si="0"/>
        <v>8</v>
      </c>
      <c r="B10" s="770" t="s">
        <v>697</v>
      </c>
      <c r="C10" s="770" t="s">
        <v>726</v>
      </c>
      <c r="D10" s="802" t="s">
        <v>727</v>
      </c>
      <c r="E10" s="770" t="s">
        <v>682</v>
      </c>
      <c r="F10" s="771" t="s">
        <v>639</v>
      </c>
      <c r="G10" s="772" t="s">
        <v>838</v>
      </c>
      <c r="H10" s="770" t="s">
        <v>681</v>
      </c>
      <c r="I10" s="770">
        <v>57905</v>
      </c>
      <c r="J10" s="770"/>
      <c r="K10" s="773">
        <v>46037</v>
      </c>
      <c r="L10" s="773"/>
      <c r="M10" s="773"/>
      <c r="N10" s="777"/>
      <c r="O10" s="770"/>
      <c r="P10" s="773" t="s">
        <v>641</v>
      </c>
      <c r="Q10" s="773">
        <v>46368</v>
      </c>
      <c r="R10" s="773"/>
      <c r="S10" s="773"/>
      <c r="T10" s="771" t="s">
        <v>639</v>
      </c>
      <c r="U10" s="772" t="s">
        <v>26</v>
      </c>
      <c r="V10" s="774">
        <v>1</v>
      </c>
      <c r="W10" s="775"/>
      <c r="X10" s="932" t="s">
        <v>1117</v>
      </c>
      <c r="Y10" s="776" t="str">
        <f t="shared" ca="1" si="1"/>
        <v>Delay</v>
      </c>
      <c r="AA10" s="728">
        <f>IF(K10&lt;'General Information'!$L$1,1,0)</f>
        <v>1</v>
      </c>
    </row>
    <row r="11" spans="1:27" s="727" customFormat="1" ht="20.25" customHeight="1">
      <c r="A11" s="741">
        <f>A10+1</f>
        <v>9</v>
      </c>
      <c r="B11" s="742" t="s">
        <v>697</v>
      </c>
      <c r="C11" s="742" t="s">
        <v>728</v>
      </c>
      <c r="D11" s="804" t="s">
        <v>683</v>
      </c>
      <c r="E11" s="770" t="s">
        <v>682</v>
      </c>
      <c r="F11" s="765" t="s">
        <v>639</v>
      </c>
      <c r="G11" s="743" t="s">
        <v>839</v>
      </c>
      <c r="H11" s="770" t="s">
        <v>681</v>
      </c>
      <c r="I11" s="742">
        <v>19530</v>
      </c>
      <c r="J11" s="742">
        <v>19530</v>
      </c>
      <c r="K11" s="766">
        <v>46033</v>
      </c>
      <c r="L11" s="766">
        <v>46025</v>
      </c>
      <c r="M11" s="766" t="s">
        <v>1074</v>
      </c>
      <c r="N11" s="743" t="s">
        <v>1075</v>
      </c>
      <c r="O11" s="742" t="s">
        <v>1076</v>
      </c>
      <c r="P11" s="766" t="s">
        <v>641</v>
      </c>
      <c r="Q11" s="766">
        <v>46096</v>
      </c>
      <c r="R11" s="766">
        <v>46037</v>
      </c>
      <c r="S11" s="766">
        <v>46027</v>
      </c>
      <c r="T11" s="765" t="s">
        <v>639</v>
      </c>
      <c r="U11" s="743" t="s">
        <v>26</v>
      </c>
      <c r="V11" s="744">
        <v>1</v>
      </c>
      <c r="W11" s="742"/>
      <c r="X11" s="932" t="s">
        <v>1117</v>
      </c>
      <c r="Y11" s="776" t="str">
        <f t="shared" ref="Y11:Y31" ca="1" si="2">IF(AND(L11="",K11&lt;TODAY()),"Delay","")</f>
        <v/>
      </c>
      <c r="AA11" s="728">
        <f>IF(K11&lt;'General Information'!$L$1,1,0)</f>
        <v>1</v>
      </c>
    </row>
    <row r="12" spans="1:27" s="727" customFormat="1" ht="20.25" customHeight="1">
      <c r="A12" s="741">
        <f t="shared" si="0"/>
        <v>10</v>
      </c>
      <c r="B12" s="742" t="s">
        <v>697</v>
      </c>
      <c r="C12" s="742" t="s">
        <v>729</v>
      </c>
      <c r="D12" s="804" t="s">
        <v>730</v>
      </c>
      <c r="E12" s="742" t="s">
        <v>721</v>
      </c>
      <c r="F12" s="765" t="s">
        <v>639</v>
      </c>
      <c r="G12" s="743" t="s">
        <v>840</v>
      </c>
      <c r="H12" s="770" t="s">
        <v>681</v>
      </c>
      <c r="I12" s="742">
        <v>3780</v>
      </c>
      <c r="J12" s="742"/>
      <c r="K12" s="766">
        <v>46039</v>
      </c>
      <c r="L12" s="766"/>
      <c r="M12" s="766"/>
      <c r="N12" s="743"/>
      <c r="O12" s="745"/>
      <c r="P12" s="766" t="s">
        <v>641</v>
      </c>
      <c r="Q12" s="766">
        <v>46481</v>
      </c>
      <c r="R12" s="766"/>
      <c r="S12" s="766"/>
      <c r="T12" s="765" t="s">
        <v>639</v>
      </c>
      <c r="U12" s="743" t="s">
        <v>26</v>
      </c>
      <c r="V12" s="744">
        <v>1</v>
      </c>
      <c r="W12" s="742"/>
      <c r="X12" s="932" t="s">
        <v>1117</v>
      </c>
      <c r="Y12" s="776" t="str">
        <f t="shared" ca="1" si="2"/>
        <v>Delay</v>
      </c>
      <c r="AA12" s="728">
        <f>IF(K12&lt;'General Information'!$L$1,1,0)</f>
        <v>1</v>
      </c>
    </row>
    <row r="13" spans="1:27" s="727" customFormat="1" ht="16.8">
      <c r="A13" s="741">
        <f t="shared" si="0"/>
        <v>11</v>
      </c>
      <c r="B13" s="742" t="s">
        <v>697</v>
      </c>
      <c r="C13" s="742" t="s">
        <v>731</v>
      </c>
      <c r="D13" s="804" t="s">
        <v>733</v>
      </c>
      <c r="E13" s="742" t="s">
        <v>721</v>
      </c>
      <c r="F13" s="765" t="s">
        <v>639</v>
      </c>
      <c r="G13" s="743" t="s">
        <v>829</v>
      </c>
      <c r="H13" s="742" t="s">
        <v>535</v>
      </c>
      <c r="I13" s="742">
        <v>8290</v>
      </c>
      <c r="J13" s="742">
        <v>8290</v>
      </c>
      <c r="K13" s="766">
        <v>46039</v>
      </c>
      <c r="L13" s="766">
        <v>46023</v>
      </c>
      <c r="M13" s="766"/>
      <c r="N13" s="743" t="s">
        <v>1095</v>
      </c>
      <c r="O13" s="742"/>
      <c r="P13" s="766" t="s">
        <v>641</v>
      </c>
      <c r="Q13" s="766">
        <v>46209</v>
      </c>
      <c r="R13" s="766">
        <v>46209</v>
      </c>
      <c r="S13" s="766"/>
      <c r="T13" s="765" t="s">
        <v>639</v>
      </c>
      <c r="U13" s="743" t="s">
        <v>26</v>
      </c>
      <c r="V13" s="744">
        <v>1</v>
      </c>
      <c r="W13" s="742"/>
      <c r="X13" s="932" t="s">
        <v>1117</v>
      </c>
      <c r="Y13" s="776" t="str">
        <f t="shared" ca="1" si="2"/>
        <v/>
      </c>
      <c r="AA13" s="728">
        <f>IF(K13&lt;'General Information'!$L$1,1,0)</f>
        <v>1</v>
      </c>
    </row>
    <row r="14" spans="1:27" s="727" customFormat="1" ht="16.8">
      <c r="A14" s="741">
        <f t="shared" si="0"/>
        <v>12</v>
      </c>
      <c r="B14" s="742" t="s">
        <v>697</v>
      </c>
      <c r="C14" s="742" t="s">
        <v>731</v>
      </c>
      <c r="D14" s="804" t="s">
        <v>732</v>
      </c>
      <c r="E14" s="742" t="s">
        <v>721</v>
      </c>
      <c r="F14" s="765" t="s">
        <v>639</v>
      </c>
      <c r="G14" s="743" t="s">
        <v>831</v>
      </c>
      <c r="H14" s="742" t="s">
        <v>535</v>
      </c>
      <c r="I14" s="742">
        <v>5920</v>
      </c>
      <c r="J14" s="742">
        <v>5920</v>
      </c>
      <c r="K14" s="766">
        <v>46039</v>
      </c>
      <c r="L14" s="766">
        <v>46023</v>
      </c>
      <c r="M14" s="766"/>
      <c r="N14" s="743" t="s">
        <v>1095</v>
      </c>
      <c r="O14" s="742"/>
      <c r="P14" s="766" t="s">
        <v>641</v>
      </c>
      <c r="Q14" s="766">
        <v>46488</v>
      </c>
      <c r="R14" s="766">
        <v>46341</v>
      </c>
      <c r="S14" s="766">
        <v>46294</v>
      </c>
      <c r="T14" s="765" t="s">
        <v>639</v>
      </c>
      <c r="U14" s="743" t="s">
        <v>26</v>
      </c>
      <c r="V14" s="744">
        <v>1</v>
      </c>
      <c r="W14" s="742"/>
      <c r="X14" s="932" t="s">
        <v>1117</v>
      </c>
      <c r="Y14" s="776" t="str">
        <f t="shared" ca="1" si="2"/>
        <v/>
      </c>
      <c r="AA14" s="728">
        <f>IF(K14&lt;'General Information'!$L$1,1,0)</f>
        <v>1</v>
      </c>
    </row>
    <row r="15" spans="1:27" s="727" customFormat="1" ht="23.25" customHeight="1">
      <c r="A15" s="741">
        <f>A14+1</f>
        <v>13</v>
      </c>
      <c r="B15" s="742" t="s">
        <v>697</v>
      </c>
      <c r="C15" s="742" t="s">
        <v>734</v>
      </c>
      <c r="D15" s="804" t="s">
        <v>735</v>
      </c>
      <c r="E15" s="742" t="s">
        <v>721</v>
      </c>
      <c r="F15" s="765" t="s">
        <v>638</v>
      </c>
      <c r="G15" s="743" t="s">
        <v>833</v>
      </c>
      <c r="H15" s="742" t="s">
        <v>662</v>
      </c>
      <c r="I15" s="742">
        <v>261</v>
      </c>
      <c r="J15" s="742">
        <v>261</v>
      </c>
      <c r="K15" s="766">
        <v>46039</v>
      </c>
      <c r="L15" s="766">
        <v>46016</v>
      </c>
      <c r="M15" s="766" t="s">
        <v>1054</v>
      </c>
      <c r="N15" s="743" t="s">
        <v>1055</v>
      </c>
      <c r="O15" s="742" t="s">
        <v>1056</v>
      </c>
      <c r="P15" s="766" t="s">
        <v>641</v>
      </c>
      <c r="Q15" s="766">
        <v>46385</v>
      </c>
      <c r="R15" s="766">
        <v>46295</v>
      </c>
      <c r="S15" s="766"/>
      <c r="T15" s="765" t="s">
        <v>638</v>
      </c>
      <c r="U15" s="743" t="s">
        <v>26</v>
      </c>
      <c r="V15" s="744">
        <v>1</v>
      </c>
      <c r="W15" s="742"/>
      <c r="X15" s="932" t="s">
        <v>1117</v>
      </c>
      <c r="Y15" s="776" t="str">
        <f t="shared" ca="1" si="2"/>
        <v/>
      </c>
      <c r="Z15" s="727" t="s">
        <v>692</v>
      </c>
      <c r="AA15" s="728">
        <f>IF(K15&lt;'General Information'!$L$1,1,0)</f>
        <v>1</v>
      </c>
    </row>
    <row r="16" spans="1:27" s="727" customFormat="1" ht="16.8">
      <c r="A16" s="741">
        <f t="shared" si="0"/>
        <v>14</v>
      </c>
      <c r="B16" s="742" t="s">
        <v>697</v>
      </c>
      <c r="C16" s="742" t="s">
        <v>758</v>
      </c>
      <c r="D16" s="807" t="s">
        <v>759</v>
      </c>
      <c r="E16" s="742" t="s">
        <v>682</v>
      </c>
      <c r="F16" s="771" t="s">
        <v>638</v>
      </c>
      <c r="G16" s="743" t="s">
        <v>842</v>
      </c>
      <c r="H16" s="742" t="s">
        <v>537</v>
      </c>
      <c r="I16" s="742">
        <v>3356</v>
      </c>
      <c r="J16" s="742">
        <v>1623</v>
      </c>
      <c r="K16" s="766">
        <v>46028</v>
      </c>
      <c r="L16" s="766">
        <v>46018</v>
      </c>
      <c r="M16" s="766" t="s">
        <v>1058</v>
      </c>
      <c r="N16" s="743" t="s">
        <v>923</v>
      </c>
      <c r="O16" s="742" t="s">
        <v>1059</v>
      </c>
      <c r="P16" s="765" t="s">
        <v>641</v>
      </c>
      <c r="Q16" s="766">
        <v>46139</v>
      </c>
      <c r="R16" s="766">
        <v>46139</v>
      </c>
      <c r="S16" s="766"/>
      <c r="T16" s="765" t="s">
        <v>638</v>
      </c>
      <c r="U16" s="743" t="s">
        <v>26</v>
      </c>
      <c r="V16" s="744">
        <v>1</v>
      </c>
      <c r="W16" s="742"/>
      <c r="X16" s="932" t="s">
        <v>1117</v>
      </c>
      <c r="Y16" s="776" t="str">
        <f t="shared" ca="1" si="2"/>
        <v/>
      </c>
      <c r="AA16" s="728">
        <f>IF(K16&lt;'General Information'!$L$1,1,0)</f>
        <v>1</v>
      </c>
    </row>
    <row r="17" spans="1:27" s="727" customFormat="1" ht="20.25" customHeight="1">
      <c r="A17" s="769">
        <f t="shared" si="0"/>
        <v>15</v>
      </c>
      <c r="B17" s="770" t="s">
        <v>697</v>
      </c>
      <c r="C17" s="742" t="s">
        <v>760</v>
      </c>
      <c r="D17" s="807" t="s">
        <v>761</v>
      </c>
      <c r="E17" s="742" t="s">
        <v>682</v>
      </c>
      <c r="F17" s="771" t="s">
        <v>638</v>
      </c>
      <c r="G17" s="743" t="s">
        <v>841</v>
      </c>
      <c r="H17" s="742" t="s">
        <v>662</v>
      </c>
      <c r="I17" s="742">
        <v>6</v>
      </c>
      <c r="J17" s="742">
        <v>6</v>
      </c>
      <c r="K17" s="766">
        <v>46034</v>
      </c>
      <c r="L17" s="766">
        <v>46018</v>
      </c>
      <c r="M17" s="766" t="s">
        <v>1058</v>
      </c>
      <c r="N17" s="743" t="s">
        <v>923</v>
      </c>
      <c r="O17" s="742" t="s">
        <v>1059</v>
      </c>
      <c r="P17" s="765" t="s">
        <v>641</v>
      </c>
      <c r="Q17" s="766">
        <v>46243</v>
      </c>
      <c r="R17" s="766">
        <v>46188</v>
      </c>
      <c r="S17" s="773"/>
      <c r="T17" s="765" t="s">
        <v>638</v>
      </c>
      <c r="U17" s="772" t="s">
        <v>413</v>
      </c>
      <c r="V17" s="774">
        <v>0</v>
      </c>
      <c r="W17" s="778"/>
      <c r="X17" s="743" t="s">
        <v>413</v>
      </c>
      <c r="Y17" s="776" t="str">
        <f t="shared" ca="1" si="2"/>
        <v/>
      </c>
      <c r="AA17" s="728">
        <f>IF(K17&lt;'General Information'!$L$1,1,0)</f>
        <v>1</v>
      </c>
    </row>
    <row r="18" spans="1:27" s="727" customFormat="1" ht="16.8">
      <c r="A18" s="741">
        <f t="shared" si="0"/>
        <v>16</v>
      </c>
      <c r="B18" s="742" t="s">
        <v>697</v>
      </c>
      <c r="C18" s="742" t="s">
        <v>762</v>
      </c>
      <c r="D18" s="807" t="s">
        <v>763</v>
      </c>
      <c r="E18" s="742" t="s">
        <v>682</v>
      </c>
      <c r="F18" s="771" t="s">
        <v>638</v>
      </c>
      <c r="G18" s="743" t="s">
        <v>843</v>
      </c>
      <c r="H18" s="742" t="s">
        <v>681</v>
      </c>
      <c r="I18" s="742">
        <v>4062</v>
      </c>
      <c r="J18" s="742">
        <v>4062</v>
      </c>
      <c r="K18" s="766">
        <v>46040</v>
      </c>
      <c r="L18" s="766">
        <v>46035</v>
      </c>
      <c r="M18" s="766" t="s">
        <v>1091</v>
      </c>
      <c r="N18" s="743" t="s">
        <v>1092</v>
      </c>
      <c r="O18" s="742" t="s">
        <v>1093</v>
      </c>
      <c r="P18" s="765" t="s">
        <v>641</v>
      </c>
      <c r="Q18" s="766">
        <v>46168</v>
      </c>
      <c r="R18" s="766">
        <v>46047</v>
      </c>
      <c r="S18" s="766"/>
      <c r="T18" s="765" t="s">
        <v>638</v>
      </c>
      <c r="U18" s="743" t="s">
        <v>26</v>
      </c>
      <c r="V18" s="744">
        <v>1</v>
      </c>
      <c r="W18" s="742"/>
      <c r="X18" s="932" t="s">
        <v>1117</v>
      </c>
      <c r="Y18" s="776" t="str">
        <f t="shared" ca="1" si="2"/>
        <v/>
      </c>
      <c r="AA18" s="728">
        <f>IF(K18&lt;'General Information'!$L$1,1,0)</f>
        <v>1</v>
      </c>
    </row>
    <row r="19" spans="1:27" s="728" customFormat="1" ht="29.25" customHeight="1">
      <c r="A19" s="741">
        <f t="shared" si="0"/>
        <v>17</v>
      </c>
      <c r="B19" s="742" t="s">
        <v>697</v>
      </c>
      <c r="C19" s="746" t="s">
        <v>1012</v>
      </c>
      <c r="D19" s="805" t="s">
        <v>1013</v>
      </c>
      <c r="E19" s="742" t="s">
        <v>682</v>
      </c>
      <c r="F19" s="771" t="s">
        <v>638</v>
      </c>
      <c r="G19" s="743" t="s">
        <v>1014</v>
      </c>
      <c r="H19" s="742" t="s">
        <v>681</v>
      </c>
      <c r="I19" s="742">
        <v>9115</v>
      </c>
      <c r="J19" s="742"/>
      <c r="K19" s="766">
        <v>46040</v>
      </c>
      <c r="L19" s="766"/>
      <c r="M19" s="766"/>
      <c r="N19" s="747"/>
      <c r="O19" s="742"/>
      <c r="P19" s="765" t="s">
        <v>641</v>
      </c>
      <c r="Q19" s="766">
        <v>46632</v>
      </c>
      <c r="R19" s="766"/>
      <c r="S19" s="766"/>
      <c r="T19" s="765" t="s">
        <v>638</v>
      </c>
      <c r="U19" s="743"/>
      <c r="V19" s="744"/>
      <c r="W19" s="742"/>
      <c r="X19" s="857" t="s">
        <v>691</v>
      </c>
      <c r="Y19" s="776" t="str">
        <f t="shared" ca="1" si="2"/>
        <v>Delay</v>
      </c>
      <c r="AA19" s="728">
        <f>IF(K19&lt;'General Information'!$L$1,1,0)</f>
        <v>1</v>
      </c>
    </row>
    <row r="20" spans="1:27" s="727" customFormat="1" ht="16.8">
      <c r="A20" s="741">
        <f t="shared" si="0"/>
        <v>18</v>
      </c>
      <c r="B20" s="742" t="s">
        <v>697</v>
      </c>
      <c r="C20" s="746"/>
      <c r="D20" s="805" t="s">
        <v>1015</v>
      </c>
      <c r="E20" s="742" t="s">
        <v>682</v>
      </c>
      <c r="F20" s="771" t="s">
        <v>639</v>
      </c>
      <c r="G20" s="743" t="s">
        <v>1014</v>
      </c>
      <c r="H20" s="742" t="s">
        <v>681</v>
      </c>
      <c r="I20" s="742">
        <v>9115</v>
      </c>
      <c r="J20" s="742"/>
      <c r="K20" s="766">
        <v>46040</v>
      </c>
      <c r="L20" s="766"/>
      <c r="M20" s="766"/>
      <c r="N20" s="747"/>
      <c r="O20" s="742"/>
      <c r="P20" s="765" t="s">
        <v>641</v>
      </c>
      <c r="Q20" s="766">
        <v>46644</v>
      </c>
      <c r="R20" s="766"/>
      <c r="S20" s="766"/>
      <c r="T20" s="765" t="s">
        <v>639</v>
      </c>
      <c r="U20" s="743" t="s">
        <v>26</v>
      </c>
      <c r="V20" s="744">
        <v>1</v>
      </c>
      <c r="W20" s="742"/>
      <c r="X20" s="932" t="s">
        <v>1117</v>
      </c>
      <c r="Y20" s="776" t="str">
        <f t="shared" ca="1" si="2"/>
        <v>Delay</v>
      </c>
      <c r="AA20" s="728">
        <f>IF(K20&lt;'General Information'!$L$1,1,0)</f>
        <v>1</v>
      </c>
    </row>
    <row r="21" spans="1:27" s="727" customFormat="1" ht="16.8">
      <c r="A21" s="741">
        <f t="shared" si="0"/>
        <v>19</v>
      </c>
      <c r="B21" s="742" t="s">
        <v>697</v>
      </c>
      <c r="C21" s="746" t="s">
        <v>1016</v>
      </c>
      <c r="D21" s="805" t="s">
        <v>1017</v>
      </c>
      <c r="E21" s="742" t="s">
        <v>682</v>
      </c>
      <c r="F21" s="771" t="s">
        <v>638</v>
      </c>
      <c r="G21" s="743" t="s">
        <v>1018</v>
      </c>
      <c r="H21" s="742" t="s">
        <v>673</v>
      </c>
      <c r="I21" s="742">
        <v>24</v>
      </c>
      <c r="J21" s="742">
        <v>24</v>
      </c>
      <c r="K21" s="766">
        <v>46035</v>
      </c>
      <c r="L21" s="766">
        <v>46065</v>
      </c>
      <c r="M21" s="766"/>
      <c r="N21" s="747"/>
      <c r="O21" s="923"/>
      <c r="P21" s="765" t="s">
        <v>641</v>
      </c>
      <c r="Q21" s="766">
        <v>46146</v>
      </c>
      <c r="R21" s="766"/>
      <c r="S21" s="766"/>
      <c r="T21" s="765" t="s">
        <v>638</v>
      </c>
      <c r="U21" s="743" t="s">
        <v>26</v>
      </c>
      <c r="V21" s="744">
        <v>1</v>
      </c>
      <c r="W21" s="742"/>
      <c r="X21" s="932" t="s">
        <v>1117</v>
      </c>
      <c r="Y21" s="776" t="str">
        <f t="shared" ca="1" si="2"/>
        <v/>
      </c>
      <c r="Z21" s="727" t="s">
        <v>692</v>
      </c>
      <c r="AA21" s="728">
        <f>IF(K21&lt;'General Information'!$L$1,1,0)</f>
        <v>1</v>
      </c>
    </row>
    <row r="22" spans="1:27" s="727" customFormat="1" ht="16.8">
      <c r="A22" s="741">
        <f t="shared" si="0"/>
        <v>20</v>
      </c>
      <c r="B22" s="742" t="s">
        <v>697</v>
      </c>
      <c r="C22" s="746" t="s">
        <v>1019</v>
      </c>
      <c r="D22" s="805" t="s">
        <v>1020</v>
      </c>
      <c r="E22" s="742" t="s">
        <v>682</v>
      </c>
      <c r="F22" s="771" t="s">
        <v>638</v>
      </c>
      <c r="G22" s="743" t="s">
        <v>1021</v>
      </c>
      <c r="H22" s="742" t="s">
        <v>662</v>
      </c>
      <c r="I22" s="742">
        <v>14</v>
      </c>
      <c r="J22" s="742">
        <v>14</v>
      </c>
      <c r="K22" s="766">
        <v>46039</v>
      </c>
      <c r="L22" s="766">
        <v>46065</v>
      </c>
      <c r="M22" s="766" t="s">
        <v>1106</v>
      </c>
      <c r="N22" s="747" t="s">
        <v>1107</v>
      </c>
      <c r="O22" s="742">
        <v>533251336</v>
      </c>
      <c r="P22" s="765" t="s">
        <v>641</v>
      </c>
      <c r="Q22" s="766">
        <v>46191</v>
      </c>
      <c r="R22" s="766">
        <v>46097</v>
      </c>
      <c r="S22" s="766"/>
      <c r="T22" s="765" t="s">
        <v>638</v>
      </c>
      <c r="U22" s="743" t="s">
        <v>26</v>
      </c>
      <c r="V22" s="744">
        <v>1</v>
      </c>
      <c r="W22" s="742"/>
      <c r="X22" s="932" t="s">
        <v>1117</v>
      </c>
      <c r="Y22" s="776" t="str">
        <f t="shared" ca="1" si="2"/>
        <v/>
      </c>
      <c r="AA22" s="728">
        <f>IF(K22&lt;'General Information'!$L$1,1,0)</f>
        <v>1</v>
      </c>
    </row>
    <row r="23" spans="1:27" s="728" customFormat="1" ht="16.8">
      <c r="A23" s="741">
        <f t="shared" si="0"/>
        <v>21</v>
      </c>
      <c r="B23" s="742" t="s">
        <v>697</v>
      </c>
      <c r="C23" s="748" t="s">
        <v>1022</v>
      </c>
      <c r="D23" s="806" t="s">
        <v>1023</v>
      </c>
      <c r="E23" s="742" t="s">
        <v>682</v>
      </c>
      <c r="F23" s="771" t="s">
        <v>638</v>
      </c>
      <c r="G23" s="742" t="s">
        <v>1024</v>
      </c>
      <c r="H23" s="742" t="s">
        <v>662</v>
      </c>
      <c r="I23" s="742">
        <v>3</v>
      </c>
      <c r="J23" s="742"/>
      <c r="K23" s="766">
        <v>46039</v>
      </c>
      <c r="L23" s="766"/>
      <c r="M23" s="766"/>
      <c r="N23" s="743"/>
      <c r="O23" s="742"/>
      <c r="P23" s="765" t="s">
        <v>641</v>
      </c>
      <c r="Q23" s="766">
        <v>46238</v>
      </c>
      <c r="R23" s="766"/>
      <c r="S23" s="766"/>
      <c r="T23" s="765" t="s">
        <v>638</v>
      </c>
      <c r="U23" s="743"/>
      <c r="V23" s="744">
        <v>1</v>
      </c>
      <c r="W23" s="742"/>
      <c r="X23" s="932" t="s">
        <v>1117</v>
      </c>
      <c r="Y23" s="776" t="str">
        <f t="shared" ca="1" si="2"/>
        <v>Delay</v>
      </c>
      <c r="Z23" s="728" t="s">
        <v>692</v>
      </c>
      <c r="AA23" s="728">
        <f>IF(K23&lt;'General Information'!$L$1,1,0)</f>
        <v>1</v>
      </c>
    </row>
    <row r="24" spans="1:27" s="728" customFormat="1" ht="16.8">
      <c r="A24" s="741">
        <f t="shared" si="0"/>
        <v>22</v>
      </c>
      <c r="B24" s="742" t="s">
        <v>697</v>
      </c>
      <c r="C24" s="748" t="s">
        <v>1025</v>
      </c>
      <c r="D24" s="806" t="s">
        <v>1026</v>
      </c>
      <c r="E24" s="742" t="s">
        <v>682</v>
      </c>
      <c r="F24" s="771" t="s">
        <v>638</v>
      </c>
      <c r="G24" s="742" t="s">
        <v>1027</v>
      </c>
      <c r="H24" s="742" t="s">
        <v>537</v>
      </c>
      <c r="I24" s="742">
        <v>96</v>
      </c>
      <c r="J24" s="742"/>
      <c r="K24" s="766">
        <v>46039</v>
      </c>
      <c r="L24" s="766"/>
      <c r="M24" s="766"/>
      <c r="N24" s="743"/>
      <c r="O24" s="742"/>
      <c r="P24" s="765" t="s">
        <v>641</v>
      </c>
      <c r="Q24" s="766">
        <v>46289</v>
      </c>
      <c r="R24" s="766"/>
      <c r="S24" s="766"/>
      <c r="T24" s="765" t="s">
        <v>638</v>
      </c>
      <c r="U24" s="743" t="s">
        <v>26</v>
      </c>
      <c r="V24" s="744">
        <v>1</v>
      </c>
      <c r="W24" s="742"/>
      <c r="X24" s="932" t="s">
        <v>1117</v>
      </c>
      <c r="Y24" s="776" t="str">
        <f t="shared" ca="1" si="2"/>
        <v>Delay</v>
      </c>
      <c r="Z24" s="728" t="s">
        <v>692</v>
      </c>
      <c r="AA24" s="728">
        <f>IF(K24&lt;'General Information'!$L$1,1,0)</f>
        <v>1</v>
      </c>
    </row>
    <row r="25" spans="1:27" s="728" customFormat="1" ht="16.8">
      <c r="A25" s="741">
        <f t="shared" si="0"/>
        <v>23</v>
      </c>
      <c r="B25" s="742" t="s">
        <v>697</v>
      </c>
      <c r="C25" s="748" t="s">
        <v>1028</v>
      </c>
      <c r="D25" s="806" t="s">
        <v>1029</v>
      </c>
      <c r="E25" s="742" t="s">
        <v>682</v>
      </c>
      <c r="F25" s="771" t="s">
        <v>638</v>
      </c>
      <c r="G25" s="742" t="s">
        <v>1030</v>
      </c>
      <c r="H25" s="742" t="s">
        <v>537</v>
      </c>
      <c r="I25" s="742">
        <v>28</v>
      </c>
      <c r="J25" s="742">
        <v>28</v>
      </c>
      <c r="K25" s="766">
        <v>46039</v>
      </c>
      <c r="L25" s="766">
        <v>46065</v>
      </c>
      <c r="M25" s="766"/>
      <c r="N25" s="743" t="s">
        <v>1310</v>
      </c>
      <c r="O25" s="742"/>
      <c r="P25" s="765" t="s">
        <v>641</v>
      </c>
      <c r="Q25" s="766">
        <v>46383</v>
      </c>
      <c r="R25" s="766"/>
      <c r="S25" s="766"/>
      <c r="T25" s="765" t="s">
        <v>638</v>
      </c>
      <c r="U25" s="743" t="s">
        <v>26</v>
      </c>
      <c r="V25" s="744">
        <v>1</v>
      </c>
      <c r="W25" s="742"/>
      <c r="X25" s="932" t="s">
        <v>1117</v>
      </c>
      <c r="Y25" s="776" t="str">
        <f t="shared" ca="1" si="2"/>
        <v/>
      </c>
      <c r="Z25" s="728" t="s">
        <v>692</v>
      </c>
      <c r="AA25" s="728">
        <f>IF(K25&lt;'General Information'!$L$1,1,0)</f>
        <v>1</v>
      </c>
    </row>
    <row r="26" spans="1:27" s="728" customFormat="1" ht="16.8">
      <c r="A26" s="741">
        <f t="shared" si="0"/>
        <v>24</v>
      </c>
      <c r="B26" s="742" t="s">
        <v>697</v>
      </c>
      <c r="C26" s="748" t="s">
        <v>1031</v>
      </c>
      <c r="D26" s="806" t="s">
        <v>1032</v>
      </c>
      <c r="E26" s="742" t="s">
        <v>682</v>
      </c>
      <c r="F26" s="771" t="s">
        <v>638</v>
      </c>
      <c r="G26" s="742" t="s">
        <v>1033</v>
      </c>
      <c r="H26" s="742" t="s">
        <v>537</v>
      </c>
      <c r="I26" s="742">
        <v>80</v>
      </c>
      <c r="J26" s="742"/>
      <c r="K26" s="766">
        <v>46039</v>
      </c>
      <c r="L26" s="766"/>
      <c r="M26" s="766"/>
      <c r="N26" s="743"/>
      <c r="O26" s="742"/>
      <c r="P26" s="765" t="s">
        <v>641</v>
      </c>
      <c r="Q26" s="766">
        <v>46412</v>
      </c>
      <c r="R26" s="766"/>
      <c r="S26" s="766"/>
      <c r="T26" s="765" t="s">
        <v>638</v>
      </c>
      <c r="U26" s="743" t="s">
        <v>26</v>
      </c>
      <c r="V26" s="744"/>
      <c r="W26" s="742"/>
      <c r="X26" s="857" t="s">
        <v>691</v>
      </c>
      <c r="Y26" s="776" t="str">
        <f t="shared" ca="1" si="2"/>
        <v>Delay</v>
      </c>
      <c r="Z26" s="728" t="s">
        <v>692</v>
      </c>
      <c r="AA26" s="728">
        <f>IF(K26&lt;'General Information'!$L$1,1,0)</f>
        <v>1</v>
      </c>
    </row>
    <row r="27" spans="1:27" s="728" customFormat="1" ht="16.8">
      <c r="A27" s="741">
        <f t="shared" si="0"/>
        <v>25</v>
      </c>
      <c r="B27" s="742" t="s">
        <v>697</v>
      </c>
      <c r="C27" s="748" t="s">
        <v>1034</v>
      </c>
      <c r="D27" s="806" t="s">
        <v>1035</v>
      </c>
      <c r="E27" s="742" t="s">
        <v>682</v>
      </c>
      <c r="F27" s="771" t="s">
        <v>638</v>
      </c>
      <c r="G27" s="742" t="s">
        <v>1036</v>
      </c>
      <c r="H27" s="742" t="s">
        <v>662</v>
      </c>
      <c r="I27" s="742">
        <v>2</v>
      </c>
      <c r="J27" s="742">
        <v>2</v>
      </c>
      <c r="K27" s="766">
        <v>46039</v>
      </c>
      <c r="L27" s="766"/>
      <c r="M27" s="766"/>
      <c r="N27" s="743"/>
      <c r="O27" s="742"/>
      <c r="P27" s="765" t="s">
        <v>641</v>
      </c>
      <c r="Q27" s="766">
        <v>46510</v>
      </c>
      <c r="R27" s="766"/>
      <c r="S27" s="766">
        <v>46275</v>
      </c>
      <c r="T27" s="765" t="s">
        <v>638</v>
      </c>
      <c r="U27" s="743" t="s">
        <v>26</v>
      </c>
      <c r="V27" s="744">
        <v>1</v>
      </c>
      <c r="W27" s="742"/>
      <c r="X27" s="932" t="s">
        <v>1117</v>
      </c>
      <c r="Y27" s="776" t="str">
        <f t="shared" ca="1" si="2"/>
        <v>Delay</v>
      </c>
      <c r="Z27" s="728" t="s">
        <v>692</v>
      </c>
      <c r="AA27" s="728">
        <f>IF(K27&lt;'General Information'!$L$1,1,0)</f>
        <v>1</v>
      </c>
    </row>
    <row r="28" spans="1:27" s="728" customFormat="1" ht="16.8">
      <c r="A28" s="741">
        <f t="shared" si="0"/>
        <v>26</v>
      </c>
      <c r="B28" s="742" t="s">
        <v>697</v>
      </c>
      <c r="C28" s="748" t="s">
        <v>1037</v>
      </c>
      <c r="D28" s="806" t="s">
        <v>1038</v>
      </c>
      <c r="E28" s="742" t="s">
        <v>682</v>
      </c>
      <c r="F28" s="771" t="s">
        <v>638</v>
      </c>
      <c r="G28" s="742" t="s">
        <v>1039</v>
      </c>
      <c r="H28" s="742" t="s">
        <v>681</v>
      </c>
      <c r="I28" s="742">
        <v>235</v>
      </c>
      <c r="J28" s="742"/>
      <c r="K28" s="766">
        <v>46039</v>
      </c>
      <c r="L28" s="766"/>
      <c r="M28" s="766"/>
      <c r="N28" s="743"/>
      <c r="O28" s="742"/>
      <c r="P28" s="765" t="s">
        <v>641</v>
      </c>
      <c r="Q28" s="766">
        <v>46490</v>
      </c>
      <c r="R28" s="766"/>
      <c r="S28" s="766"/>
      <c r="T28" s="765" t="s">
        <v>638</v>
      </c>
      <c r="U28" s="743"/>
      <c r="V28" s="744"/>
      <c r="W28" s="742"/>
      <c r="X28" s="857" t="s">
        <v>691</v>
      </c>
      <c r="Y28" s="776" t="str">
        <f t="shared" ca="1" si="2"/>
        <v>Delay</v>
      </c>
      <c r="Z28" s="728" t="s">
        <v>692</v>
      </c>
      <c r="AA28" s="728">
        <f>IF(K28&lt;'General Information'!$L$1,1,0)</f>
        <v>1</v>
      </c>
    </row>
    <row r="29" spans="1:27" s="727" customFormat="1" ht="36.75" customHeight="1">
      <c r="A29" s="769">
        <f t="shared" si="0"/>
        <v>27</v>
      </c>
      <c r="B29" s="770" t="s">
        <v>697</v>
      </c>
      <c r="C29" s="779"/>
      <c r="D29" s="802" t="s">
        <v>1044</v>
      </c>
      <c r="E29" s="742" t="s">
        <v>682</v>
      </c>
      <c r="F29" s="771" t="s">
        <v>639</v>
      </c>
      <c r="G29" s="772" t="s">
        <v>1045</v>
      </c>
      <c r="H29" s="770" t="s">
        <v>681</v>
      </c>
      <c r="I29" s="770">
        <v>644</v>
      </c>
      <c r="J29" s="770">
        <v>644</v>
      </c>
      <c r="K29" s="766">
        <v>46039</v>
      </c>
      <c r="L29" s="766">
        <v>46025</v>
      </c>
      <c r="M29" s="766" t="s">
        <v>1074</v>
      </c>
      <c r="N29" s="743" t="s">
        <v>1075</v>
      </c>
      <c r="O29" s="742" t="s">
        <v>1076</v>
      </c>
      <c r="P29" s="765" t="s">
        <v>641</v>
      </c>
      <c r="Q29" s="773">
        <v>46412</v>
      </c>
      <c r="R29" s="773">
        <v>46054</v>
      </c>
      <c r="S29" s="773">
        <v>46016</v>
      </c>
      <c r="T29" s="771" t="s">
        <v>639</v>
      </c>
      <c r="U29" s="772" t="s">
        <v>26</v>
      </c>
      <c r="V29" s="780">
        <v>1</v>
      </c>
      <c r="W29" s="781"/>
      <c r="X29" s="932" t="s">
        <v>1117</v>
      </c>
      <c r="Y29" s="776" t="str">
        <f t="shared" ca="1" si="2"/>
        <v/>
      </c>
      <c r="AA29" s="728">
        <f>IF(K29&lt;'General Information'!$L$1,1,0)</f>
        <v>1</v>
      </c>
    </row>
    <row r="30" spans="1:27" s="727" customFormat="1" ht="16.8">
      <c r="A30" s="769">
        <f t="shared" si="0"/>
        <v>28</v>
      </c>
      <c r="B30" s="770" t="s">
        <v>697</v>
      </c>
      <c r="C30" s="779"/>
      <c r="D30" s="802" t="s">
        <v>1046</v>
      </c>
      <c r="E30" s="742" t="s">
        <v>682</v>
      </c>
      <c r="F30" s="771" t="s">
        <v>639</v>
      </c>
      <c r="G30" s="772" t="s">
        <v>1047</v>
      </c>
      <c r="H30" s="770" t="s">
        <v>681</v>
      </c>
      <c r="I30" s="770">
        <v>1874</v>
      </c>
      <c r="J30" s="770">
        <v>1874</v>
      </c>
      <c r="K30" s="766">
        <v>46039</v>
      </c>
      <c r="L30" s="773"/>
      <c r="M30" s="773"/>
      <c r="N30" s="743" t="s">
        <v>1095</v>
      </c>
      <c r="O30" s="770"/>
      <c r="P30" s="765" t="s">
        <v>641</v>
      </c>
      <c r="Q30" s="773">
        <v>46412</v>
      </c>
      <c r="R30" s="773">
        <v>46266</v>
      </c>
      <c r="S30" s="773"/>
      <c r="T30" s="771" t="s">
        <v>639</v>
      </c>
      <c r="U30" s="772" t="s">
        <v>26</v>
      </c>
      <c r="V30" s="774">
        <v>1</v>
      </c>
      <c r="W30" s="775"/>
      <c r="X30" s="932" t="s">
        <v>1117</v>
      </c>
      <c r="Y30" s="776" t="str">
        <f t="shared" ca="1" si="2"/>
        <v>Delay</v>
      </c>
      <c r="AA30" s="728">
        <f>IF(K30&lt;'General Information'!$L$1,1,0)</f>
        <v>1</v>
      </c>
    </row>
    <row r="31" spans="1:27" s="727" customFormat="1" ht="16.8">
      <c r="A31" s="769">
        <f t="shared" si="0"/>
        <v>29</v>
      </c>
      <c r="B31" s="770" t="s">
        <v>697</v>
      </c>
      <c r="C31" s="779" t="s">
        <v>1048</v>
      </c>
      <c r="D31" s="802" t="s">
        <v>1049</v>
      </c>
      <c r="E31" s="742" t="s">
        <v>682</v>
      </c>
      <c r="F31" s="771" t="s">
        <v>639</v>
      </c>
      <c r="G31" s="772" t="s">
        <v>1050</v>
      </c>
      <c r="H31" s="770" t="s">
        <v>537</v>
      </c>
      <c r="I31" s="770">
        <v>340</v>
      </c>
      <c r="J31" s="770">
        <v>340</v>
      </c>
      <c r="K31" s="773">
        <v>46040</v>
      </c>
      <c r="L31" s="773"/>
      <c r="M31" s="773"/>
      <c r="N31" s="743" t="s">
        <v>1095</v>
      </c>
      <c r="O31" s="770"/>
      <c r="P31" s="765" t="s">
        <v>641</v>
      </c>
      <c r="Q31" s="773">
        <v>46392</v>
      </c>
      <c r="R31" s="773">
        <v>46266</v>
      </c>
      <c r="S31" s="773"/>
      <c r="T31" s="771" t="s">
        <v>639</v>
      </c>
      <c r="U31" s="772" t="s">
        <v>26</v>
      </c>
      <c r="V31" s="774">
        <v>1</v>
      </c>
      <c r="W31" s="775"/>
      <c r="X31" s="932" t="s">
        <v>1117</v>
      </c>
      <c r="Y31" s="776" t="str">
        <f t="shared" ca="1" si="2"/>
        <v>Delay</v>
      </c>
      <c r="AA31" s="728">
        <f>IF(K31&lt;'General Information'!$L$1,1,0)</f>
        <v>1</v>
      </c>
    </row>
    <row r="32" spans="1:27" s="727" customFormat="1" ht="16.8">
      <c r="A32" s="729">
        <f>A31+1</f>
        <v>30</v>
      </c>
      <c r="B32" s="730" t="s">
        <v>697</v>
      </c>
      <c r="C32" s="731"/>
      <c r="D32" s="809"/>
      <c r="E32" s="732"/>
      <c r="F32" s="761"/>
      <c r="G32" s="733"/>
      <c r="H32" s="730"/>
      <c r="I32" s="730"/>
      <c r="J32" s="730"/>
      <c r="K32" s="762"/>
      <c r="L32" s="762"/>
      <c r="M32" s="762"/>
      <c r="N32" s="762"/>
      <c r="O32" s="762"/>
      <c r="P32" s="762"/>
      <c r="Q32" s="762"/>
      <c r="R32" s="762"/>
      <c r="S32" s="762"/>
      <c r="T32" s="761"/>
      <c r="U32" s="733"/>
      <c r="V32" s="734"/>
      <c r="W32" s="730"/>
      <c r="X32" s="733"/>
      <c r="Y32" s="768"/>
      <c r="AA32" s="728">
        <f>IF(K32&lt;'General Information'!$L$1,1,0)</f>
        <v>1</v>
      </c>
    </row>
    <row r="33" spans="1:27" s="727" customFormat="1" ht="16.8">
      <c r="A33" s="735">
        <f t="shared" ref="A33:A55" si="3">A32+1</f>
        <v>31</v>
      </c>
      <c r="B33" s="736" t="s">
        <v>697</v>
      </c>
      <c r="C33" s="737" t="s">
        <v>636</v>
      </c>
      <c r="D33" s="803"/>
      <c r="E33" s="738"/>
      <c r="F33" s="763"/>
      <c r="G33" s="739"/>
      <c r="H33" s="736"/>
      <c r="I33" s="736"/>
      <c r="J33" s="736"/>
      <c r="K33" s="764"/>
      <c r="L33" s="764"/>
      <c r="M33" s="764"/>
      <c r="N33" s="764"/>
      <c r="O33" s="736"/>
      <c r="P33" s="763"/>
      <c r="Q33" s="764"/>
      <c r="R33" s="764"/>
      <c r="S33" s="764"/>
      <c r="T33" s="763"/>
      <c r="U33" s="739"/>
      <c r="V33" s="740"/>
      <c r="W33" s="736"/>
      <c r="X33" s="739"/>
      <c r="Y33" s="768"/>
      <c r="AA33" s="728">
        <f>IF(K33&lt;'General Information'!$L$1,1,0)</f>
        <v>1</v>
      </c>
    </row>
    <row r="34" spans="1:27" s="727" customFormat="1" ht="16.8">
      <c r="A34" s="769">
        <f t="shared" si="3"/>
        <v>32</v>
      </c>
      <c r="B34" s="770" t="s">
        <v>697</v>
      </c>
      <c r="C34" s="770" t="s">
        <v>736</v>
      </c>
      <c r="D34" s="800" t="s">
        <v>737</v>
      </c>
      <c r="E34" s="770" t="s">
        <v>636</v>
      </c>
      <c r="F34" s="771" t="s">
        <v>638</v>
      </c>
      <c r="G34" s="772" t="s">
        <v>872</v>
      </c>
      <c r="H34" s="770" t="s">
        <v>537</v>
      </c>
      <c r="I34" s="770">
        <v>6737</v>
      </c>
      <c r="J34" s="770">
        <v>6737</v>
      </c>
      <c r="K34" s="773">
        <v>46025</v>
      </c>
      <c r="L34" s="773">
        <v>46008</v>
      </c>
      <c r="M34" s="773" t="s">
        <v>1078</v>
      </c>
      <c r="N34" s="773" t="s">
        <v>926</v>
      </c>
      <c r="O34" s="770" t="s">
        <v>1051</v>
      </c>
      <c r="P34" s="771" t="s">
        <v>641</v>
      </c>
      <c r="Q34" s="773">
        <v>46135</v>
      </c>
      <c r="R34" s="773">
        <v>46019</v>
      </c>
      <c r="S34" s="773">
        <v>46019</v>
      </c>
      <c r="T34" s="771" t="s">
        <v>638</v>
      </c>
      <c r="U34" s="772" t="s">
        <v>26</v>
      </c>
      <c r="V34" s="774">
        <v>1</v>
      </c>
      <c r="W34" s="775"/>
      <c r="X34" s="932" t="s">
        <v>1117</v>
      </c>
      <c r="Y34" s="776" t="str">
        <f t="shared" ref="Y34:Y45" ca="1" si="4">IF(AND(L34="",K34&lt;TODAY()),"Delay","")</f>
        <v/>
      </c>
      <c r="AA34" s="728">
        <f>IF(K34&lt;'General Information'!$L$1,1,0)</f>
        <v>1</v>
      </c>
    </row>
    <row r="35" spans="1:27" s="727" customFormat="1" ht="16.8">
      <c r="A35" s="741">
        <f t="shared" si="3"/>
        <v>33</v>
      </c>
      <c r="B35" s="742" t="s">
        <v>697</v>
      </c>
      <c r="C35" s="742" t="s">
        <v>738</v>
      </c>
      <c r="D35" s="804" t="s">
        <v>739</v>
      </c>
      <c r="E35" s="742" t="s">
        <v>636</v>
      </c>
      <c r="F35" s="771" t="s">
        <v>638</v>
      </c>
      <c r="G35" s="743" t="s">
        <v>873</v>
      </c>
      <c r="H35" s="742" t="s">
        <v>537</v>
      </c>
      <c r="I35" s="742">
        <v>122</v>
      </c>
      <c r="J35" s="742">
        <v>122</v>
      </c>
      <c r="K35" s="766">
        <v>46033</v>
      </c>
      <c r="L35" s="766">
        <v>46385</v>
      </c>
      <c r="M35" s="766" t="s">
        <v>1077</v>
      </c>
      <c r="N35" s="773" t="s">
        <v>926</v>
      </c>
      <c r="O35" s="770" t="s">
        <v>1051</v>
      </c>
      <c r="P35" s="765" t="s">
        <v>641</v>
      </c>
      <c r="Q35" s="766">
        <v>46144</v>
      </c>
      <c r="R35" s="766">
        <v>46032</v>
      </c>
      <c r="S35" s="766">
        <v>46044</v>
      </c>
      <c r="T35" s="771" t="s">
        <v>638</v>
      </c>
      <c r="U35" s="772" t="s">
        <v>26</v>
      </c>
      <c r="V35" s="774">
        <v>1</v>
      </c>
      <c r="W35" s="742"/>
      <c r="X35" s="932" t="s">
        <v>1117</v>
      </c>
      <c r="Y35" s="776" t="str">
        <f t="shared" ca="1" si="4"/>
        <v/>
      </c>
      <c r="AA35" s="728">
        <f>IF(K35&lt;'General Information'!$L$1,1,0)</f>
        <v>1</v>
      </c>
    </row>
    <row r="36" spans="1:27" s="727" customFormat="1" ht="16.8">
      <c r="A36" s="741">
        <f t="shared" si="3"/>
        <v>34</v>
      </c>
      <c r="B36" s="742" t="s">
        <v>697</v>
      </c>
      <c r="C36" s="742" t="s">
        <v>740</v>
      </c>
      <c r="D36" s="804" t="s">
        <v>741</v>
      </c>
      <c r="E36" s="742" t="s">
        <v>636</v>
      </c>
      <c r="F36" s="771" t="s">
        <v>638</v>
      </c>
      <c r="G36" s="743" t="s">
        <v>869</v>
      </c>
      <c r="H36" s="742" t="s">
        <v>537</v>
      </c>
      <c r="I36" s="742">
        <v>9424</v>
      </c>
      <c r="J36" s="742">
        <v>9424</v>
      </c>
      <c r="K36" s="766">
        <v>46030</v>
      </c>
      <c r="L36" s="766">
        <v>46023</v>
      </c>
      <c r="M36" s="766" t="s">
        <v>1079</v>
      </c>
      <c r="N36" s="766" t="s">
        <v>1080</v>
      </c>
      <c r="O36" s="742" t="s">
        <v>1081</v>
      </c>
      <c r="P36" s="765" t="s">
        <v>641</v>
      </c>
      <c r="Q36" s="766">
        <v>46165</v>
      </c>
      <c r="R36" s="766">
        <v>46029</v>
      </c>
      <c r="S36" s="766"/>
      <c r="T36" s="771" t="s">
        <v>638</v>
      </c>
      <c r="U36" s="772" t="s">
        <v>26</v>
      </c>
      <c r="V36" s="774">
        <v>1</v>
      </c>
      <c r="W36" s="742"/>
      <c r="X36" s="932" t="s">
        <v>1117</v>
      </c>
      <c r="Y36" s="776" t="str">
        <f t="shared" ca="1" si="4"/>
        <v/>
      </c>
      <c r="AA36" s="728">
        <f>IF(K36&lt;'General Information'!$L$1,1,0)</f>
        <v>1</v>
      </c>
    </row>
    <row r="37" spans="1:27" s="727" customFormat="1" ht="16.8">
      <c r="A37" s="741">
        <f t="shared" si="3"/>
        <v>35</v>
      </c>
      <c r="B37" s="742" t="s">
        <v>697</v>
      </c>
      <c r="C37" s="742" t="s">
        <v>742</v>
      </c>
      <c r="D37" s="804" t="s">
        <v>743</v>
      </c>
      <c r="E37" s="742" t="s">
        <v>636</v>
      </c>
      <c r="F37" s="771" t="s">
        <v>638</v>
      </c>
      <c r="G37" s="743" t="s">
        <v>870</v>
      </c>
      <c r="H37" s="742" t="s">
        <v>662</v>
      </c>
      <c r="I37" s="742">
        <v>142</v>
      </c>
      <c r="J37" s="742">
        <v>142</v>
      </c>
      <c r="K37" s="766">
        <v>46041</v>
      </c>
      <c r="L37" s="766">
        <v>46050</v>
      </c>
      <c r="M37" s="766" t="s">
        <v>1098</v>
      </c>
      <c r="N37" s="766" t="s">
        <v>1099</v>
      </c>
      <c r="O37" s="742" t="s">
        <v>1100</v>
      </c>
      <c r="P37" s="765" t="s">
        <v>641</v>
      </c>
      <c r="Q37" s="766">
        <v>46198</v>
      </c>
      <c r="R37" s="766">
        <v>46068</v>
      </c>
      <c r="S37" s="766">
        <v>46056</v>
      </c>
      <c r="T37" s="771" t="s">
        <v>638</v>
      </c>
      <c r="U37" s="772" t="s">
        <v>26</v>
      </c>
      <c r="V37" s="774">
        <v>1</v>
      </c>
      <c r="W37" s="742"/>
      <c r="X37" s="932" t="s">
        <v>1117</v>
      </c>
      <c r="Y37" s="776" t="str">
        <f t="shared" ca="1" si="4"/>
        <v/>
      </c>
      <c r="AA37" s="728">
        <f>IF(K37&lt;'General Information'!$L$1,1,0)</f>
        <v>1</v>
      </c>
    </row>
    <row r="38" spans="1:27" s="727" customFormat="1" ht="16.8">
      <c r="A38" s="741">
        <f>A37+1</f>
        <v>36</v>
      </c>
      <c r="B38" s="742" t="s">
        <v>697</v>
      </c>
      <c r="C38" s="742" t="s">
        <v>744</v>
      </c>
      <c r="D38" s="804" t="s">
        <v>745</v>
      </c>
      <c r="E38" s="742" t="s">
        <v>636</v>
      </c>
      <c r="F38" s="771" t="s">
        <v>638</v>
      </c>
      <c r="G38" s="743" t="s">
        <v>871</v>
      </c>
      <c r="H38" s="742" t="s">
        <v>662</v>
      </c>
      <c r="I38" s="742">
        <v>89</v>
      </c>
      <c r="J38" s="742">
        <v>89</v>
      </c>
      <c r="K38" s="766">
        <v>46036</v>
      </c>
      <c r="L38" s="766">
        <v>46050</v>
      </c>
      <c r="M38" s="766" t="s">
        <v>1098</v>
      </c>
      <c r="N38" s="766" t="s">
        <v>1099</v>
      </c>
      <c r="O38" s="742" t="s">
        <v>1100</v>
      </c>
      <c r="P38" s="765" t="s">
        <v>641</v>
      </c>
      <c r="Q38" s="766">
        <v>46252</v>
      </c>
      <c r="R38" s="766">
        <v>46068</v>
      </c>
      <c r="S38" s="766">
        <v>46056</v>
      </c>
      <c r="T38" s="771" t="s">
        <v>638</v>
      </c>
      <c r="U38" s="772" t="s">
        <v>26</v>
      </c>
      <c r="V38" s="774">
        <v>1</v>
      </c>
      <c r="W38" s="742"/>
      <c r="X38" s="932" t="s">
        <v>1117</v>
      </c>
      <c r="Y38" s="776" t="str">
        <f ca="1">IF(AND(L38="",K38&lt;TODAY()),"Delay","")</f>
        <v/>
      </c>
      <c r="AA38" s="728">
        <f>IF(K38&lt;'General Information'!$L$1,1,0)</f>
        <v>1</v>
      </c>
    </row>
    <row r="39" spans="1:27" s="727" customFormat="1" ht="16.8">
      <c r="A39" s="741">
        <f>A37+1</f>
        <v>36</v>
      </c>
      <c r="B39" s="742" t="s">
        <v>697</v>
      </c>
      <c r="C39" s="742" t="s">
        <v>746</v>
      </c>
      <c r="D39" s="804" t="s">
        <v>747</v>
      </c>
      <c r="E39" s="742" t="s">
        <v>636</v>
      </c>
      <c r="F39" s="771" t="s">
        <v>638</v>
      </c>
      <c r="G39" s="743" t="s">
        <v>874</v>
      </c>
      <c r="H39" s="742" t="s">
        <v>537</v>
      </c>
      <c r="I39" s="742">
        <v>5939</v>
      </c>
      <c r="J39" s="742">
        <v>5939</v>
      </c>
      <c r="K39" s="766">
        <v>46025</v>
      </c>
      <c r="L39" s="773">
        <v>46000</v>
      </c>
      <c r="M39" s="766"/>
      <c r="N39" s="773" t="s">
        <v>926</v>
      </c>
      <c r="O39" s="742" t="s">
        <v>1052</v>
      </c>
      <c r="P39" s="765" t="s">
        <v>641</v>
      </c>
      <c r="Q39" s="766">
        <v>46134</v>
      </c>
      <c r="R39" s="766">
        <v>46007</v>
      </c>
      <c r="S39" s="766">
        <v>46007</v>
      </c>
      <c r="T39" s="771" t="s">
        <v>638</v>
      </c>
      <c r="U39" s="772" t="s">
        <v>26</v>
      </c>
      <c r="V39" s="774">
        <v>1</v>
      </c>
      <c r="W39" s="742"/>
      <c r="X39" s="932" t="s">
        <v>1117</v>
      </c>
      <c r="Y39" s="776" t="str">
        <f t="shared" ca="1" si="4"/>
        <v/>
      </c>
      <c r="Z39" s="727" t="s">
        <v>693</v>
      </c>
      <c r="AA39" s="728">
        <f>IF(K39&lt;'General Information'!$L$1,1,0)</f>
        <v>1</v>
      </c>
    </row>
    <row r="40" spans="1:27" s="727" customFormat="1" ht="16.8">
      <c r="A40" s="741">
        <f t="shared" si="3"/>
        <v>37</v>
      </c>
      <c r="B40" s="742" t="s">
        <v>697</v>
      </c>
      <c r="C40" s="742" t="s">
        <v>748</v>
      </c>
      <c r="D40" s="804" t="s">
        <v>749</v>
      </c>
      <c r="E40" s="742" t="s">
        <v>636</v>
      </c>
      <c r="F40" s="771" t="s">
        <v>638</v>
      </c>
      <c r="G40" s="743" t="s">
        <v>874</v>
      </c>
      <c r="H40" s="742" t="s">
        <v>537</v>
      </c>
      <c r="I40" s="742">
        <v>3127</v>
      </c>
      <c r="J40" s="742">
        <v>3127</v>
      </c>
      <c r="K40" s="766">
        <v>46025</v>
      </c>
      <c r="L40" s="766">
        <v>46374</v>
      </c>
      <c r="M40" s="766" t="s">
        <v>1082</v>
      </c>
      <c r="N40" s="766" t="s">
        <v>1083</v>
      </c>
      <c r="O40" s="742" t="s">
        <v>1084</v>
      </c>
      <c r="P40" s="765" t="s">
        <v>641</v>
      </c>
      <c r="Q40" s="766">
        <v>46135</v>
      </c>
      <c r="R40" s="766">
        <v>46052</v>
      </c>
      <c r="S40" s="766">
        <v>46053</v>
      </c>
      <c r="T40" s="771" t="s">
        <v>638</v>
      </c>
      <c r="U40" s="772" t="s">
        <v>26</v>
      </c>
      <c r="V40" s="774">
        <v>1</v>
      </c>
      <c r="W40" s="742"/>
      <c r="X40" s="932" t="s">
        <v>1117</v>
      </c>
      <c r="Y40" s="776" t="str">
        <f t="shared" ca="1" si="4"/>
        <v/>
      </c>
      <c r="AA40" s="728">
        <f>IF(K40&lt;'General Information'!$L$1,1,0)</f>
        <v>1</v>
      </c>
    </row>
    <row r="41" spans="1:27" s="727" customFormat="1" ht="16.8">
      <c r="A41" s="741">
        <f>A38+1</f>
        <v>37</v>
      </c>
      <c r="B41" s="742" t="s">
        <v>697</v>
      </c>
      <c r="C41" s="742" t="s">
        <v>750</v>
      </c>
      <c r="D41" s="804" t="s">
        <v>751</v>
      </c>
      <c r="E41" s="742" t="s">
        <v>636</v>
      </c>
      <c r="F41" s="771" t="s">
        <v>638</v>
      </c>
      <c r="G41" s="743" t="s">
        <v>875</v>
      </c>
      <c r="H41" s="742" t="s">
        <v>662</v>
      </c>
      <c r="I41" s="742">
        <v>130</v>
      </c>
      <c r="J41" s="742">
        <v>130</v>
      </c>
      <c r="K41" s="766">
        <v>46035</v>
      </c>
      <c r="L41" s="773">
        <v>46013</v>
      </c>
      <c r="M41" s="766" t="s">
        <v>1057</v>
      </c>
      <c r="N41" s="773" t="s">
        <v>927</v>
      </c>
      <c r="O41" s="742" t="s">
        <v>1053</v>
      </c>
      <c r="P41" s="765" t="s">
        <v>641</v>
      </c>
      <c r="Q41" s="766">
        <v>46140</v>
      </c>
      <c r="R41" s="766">
        <v>46019</v>
      </c>
      <c r="S41" s="766">
        <v>46019</v>
      </c>
      <c r="T41" s="771" t="s">
        <v>638</v>
      </c>
      <c r="U41" s="772" t="s">
        <v>26</v>
      </c>
      <c r="V41" s="774">
        <v>1</v>
      </c>
      <c r="W41" s="742"/>
      <c r="X41" s="932" t="s">
        <v>1117</v>
      </c>
      <c r="Y41" s="776" t="str">
        <f t="shared" ca="1" si="4"/>
        <v/>
      </c>
      <c r="AA41" s="728">
        <f>IF(K41&lt;'General Information'!$L$1,1,0)</f>
        <v>1</v>
      </c>
    </row>
    <row r="42" spans="1:27" s="727" customFormat="1" ht="16.8">
      <c r="A42" s="741">
        <f>A40+1</f>
        <v>38</v>
      </c>
      <c r="B42" s="742" t="s">
        <v>697</v>
      </c>
      <c r="C42" s="742" t="s">
        <v>752</v>
      </c>
      <c r="D42" s="804" t="s">
        <v>753</v>
      </c>
      <c r="E42" s="742" t="s">
        <v>636</v>
      </c>
      <c r="F42" s="771" t="s">
        <v>638</v>
      </c>
      <c r="G42" s="743" t="s">
        <v>876</v>
      </c>
      <c r="H42" s="742" t="s">
        <v>662</v>
      </c>
      <c r="I42" s="742">
        <v>180</v>
      </c>
      <c r="J42" s="742">
        <v>180</v>
      </c>
      <c r="K42" s="766">
        <v>46041</v>
      </c>
      <c r="L42" s="766">
        <v>46043</v>
      </c>
      <c r="M42" s="766" t="s">
        <v>1096</v>
      </c>
      <c r="N42" s="773" t="s">
        <v>1097</v>
      </c>
      <c r="O42" s="742" t="s">
        <v>1051</v>
      </c>
      <c r="P42" s="765" t="s">
        <v>641</v>
      </c>
      <c r="Q42" s="766">
        <v>46163</v>
      </c>
      <c r="R42" s="766">
        <v>46068</v>
      </c>
      <c r="S42" s="766">
        <v>46053</v>
      </c>
      <c r="T42" s="771" t="s">
        <v>638</v>
      </c>
      <c r="U42" s="772" t="s">
        <v>26</v>
      </c>
      <c r="V42" s="774">
        <v>1</v>
      </c>
      <c r="W42" s="742"/>
      <c r="X42" s="932" t="s">
        <v>1117</v>
      </c>
      <c r="Y42" s="776" t="str">
        <f t="shared" ca="1" si="4"/>
        <v/>
      </c>
      <c r="AA42" s="728">
        <f>IF(K42&lt;'General Information'!$L$1,1,0)</f>
        <v>1</v>
      </c>
    </row>
    <row r="43" spans="1:27" s="727" customFormat="1" ht="16.8">
      <c r="A43" s="741">
        <f t="shared" si="3"/>
        <v>39</v>
      </c>
      <c r="B43" s="742" t="s">
        <v>697</v>
      </c>
      <c r="C43" s="742" t="s">
        <v>754</v>
      </c>
      <c r="D43" s="804" t="s">
        <v>755</v>
      </c>
      <c r="E43" s="742" t="s">
        <v>636</v>
      </c>
      <c r="F43" s="771" t="s">
        <v>638</v>
      </c>
      <c r="G43" s="743" t="s">
        <v>869</v>
      </c>
      <c r="H43" s="742" t="s">
        <v>537</v>
      </c>
      <c r="I43" s="742">
        <v>10852</v>
      </c>
      <c r="J43" s="742">
        <v>10852</v>
      </c>
      <c r="K43" s="766">
        <v>46032</v>
      </c>
      <c r="L43" s="766">
        <v>46023</v>
      </c>
      <c r="M43" s="766" t="s">
        <v>1079</v>
      </c>
      <c r="N43" s="766" t="s">
        <v>1080</v>
      </c>
      <c r="O43" s="742" t="s">
        <v>1081</v>
      </c>
      <c r="P43" s="765" t="s">
        <v>641</v>
      </c>
      <c r="Q43" s="766">
        <v>46142</v>
      </c>
      <c r="R43" s="766">
        <v>46026</v>
      </c>
      <c r="S43" s="766">
        <v>46026</v>
      </c>
      <c r="T43" s="771" t="s">
        <v>638</v>
      </c>
      <c r="U43" s="743" t="s">
        <v>26</v>
      </c>
      <c r="V43" s="774">
        <v>1</v>
      </c>
      <c r="W43" s="742"/>
      <c r="X43" s="932" t="s">
        <v>1117</v>
      </c>
      <c r="Y43" s="776" t="str">
        <f t="shared" ca="1" si="4"/>
        <v/>
      </c>
      <c r="AA43" s="728">
        <f>IF(K43&lt;'General Information'!$L$1,1,0)</f>
        <v>1</v>
      </c>
    </row>
    <row r="44" spans="1:27" s="728" customFormat="1" ht="16.8">
      <c r="A44" s="741">
        <f t="shared" si="3"/>
        <v>40</v>
      </c>
      <c r="B44" s="742" t="s">
        <v>697</v>
      </c>
      <c r="C44" s="742" t="s">
        <v>756</v>
      </c>
      <c r="D44" s="807" t="s">
        <v>757</v>
      </c>
      <c r="E44" s="742" t="s">
        <v>636</v>
      </c>
      <c r="F44" s="771" t="s">
        <v>638</v>
      </c>
      <c r="G44" s="743" t="s">
        <v>870</v>
      </c>
      <c r="H44" s="742" t="s">
        <v>662</v>
      </c>
      <c r="I44" s="742">
        <v>108</v>
      </c>
      <c r="J44" s="742">
        <v>108</v>
      </c>
      <c r="K44" s="766">
        <v>46036</v>
      </c>
      <c r="L44" s="766">
        <v>46050</v>
      </c>
      <c r="M44" s="766" t="s">
        <v>1098</v>
      </c>
      <c r="N44" s="766" t="s">
        <v>1099</v>
      </c>
      <c r="O44" s="742" t="s">
        <v>1100</v>
      </c>
      <c r="P44" s="765" t="s">
        <v>641</v>
      </c>
      <c r="Q44" s="766">
        <v>46228</v>
      </c>
      <c r="R44" s="766">
        <v>46068</v>
      </c>
      <c r="S44" s="766">
        <v>46056</v>
      </c>
      <c r="T44" s="771" t="s">
        <v>638</v>
      </c>
      <c r="U44" s="743" t="s">
        <v>26</v>
      </c>
      <c r="V44" s="774">
        <v>1</v>
      </c>
      <c r="W44" s="742"/>
      <c r="X44" s="932" t="s">
        <v>1117</v>
      </c>
      <c r="Y44" s="776" t="str">
        <f t="shared" ca="1" si="4"/>
        <v/>
      </c>
      <c r="AA44" s="728">
        <f>IF(K44&lt;'General Information'!$L$1,1,0)</f>
        <v>1</v>
      </c>
    </row>
    <row r="45" spans="1:27" s="728" customFormat="1" ht="16.8">
      <c r="A45" s="741">
        <f t="shared" si="3"/>
        <v>41</v>
      </c>
      <c r="B45" s="742" t="s">
        <v>697</v>
      </c>
      <c r="C45" s="742" t="s">
        <v>994</v>
      </c>
      <c r="D45" s="807" t="s">
        <v>995</v>
      </c>
      <c r="E45" s="742" t="s">
        <v>636</v>
      </c>
      <c r="F45" s="771" t="s">
        <v>638</v>
      </c>
      <c r="G45" s="743" t="s">
        <v>996</v>
      </c>
      <c r="H45" s="742" t="s">
        <v>662</v>
      </c>
      <c r="I45" s="742">
        <v>8</v>
      </c>
      <c r="J45" s="742"/>
      <c r="K45" s="766">
        <v>46040</v>
      </c>
      <c r="L45" s="766"/>
      <c r="M45" s="766"/>
      <c r="N45" s="743"/>
      <c r="O45" s="742"/>
      <c r="P45" s="765" t="s">
        <v>641</v>
      </c>
      <c r="Q45" s="766">
        <v>46404</v>
      </c>
      <c r="R45" s="766"/>
      <c r="S45" s="766"/>
      <c r="T45" s="771" t="s">
        <v>638</v>
      </c>
      <c r="U45" s="743" t="s">
        <v>26</v>
      </c>
      <c r="V45" s="744"/>
      <c r="W45" s="742"/>
      <c r="X45" s="856" t="s">
        <v>968</v>
      </c>
      <c r="Y45" s="776" t="str">
        <f t="shared" ca="1" si="4"/>
        <v>Delay</v>
      </c>
      <c r="AA45" s="728">
        <f>IF(K45&lt;'General Information'!$L$1,1,0)</f>
        <v>1</v>
      </c>
    </row>
    <row r="46" spans="1:27" s="728" customFormat="1" ht="16.8">
      <c r="A46" s="741">
        <f t="shared" si="3"/>
        <v>42</v>
      </c>
      <c r="B46" s="742" t="s">
        <v>697</v>
      </c>
      <c r="C46" s="742" t="s">
        <v>997</v>
      </c>
      <c r="D46" s="807" t="s">
        <v>998</v>
      </c>
      <c r="E46" s="742" t="s">
        <v>636</v>
      </c>
      <c r="F46" s="771" t="s">
        <v>638</v>
      </c>
      <c r="G46" s="743" t="s">
        <v>999</v>
      </c>
      <c r="H46" s="742" t="s">
        <v>662</v>
      </c>
      <c r="I46" s="742">
        <v>8</v>
      </c>
      <c r="J46" s="742"/>
      <c r="K46" s="766">
        <v>46040</v>
      </c>
      <c r="L46" s="766"/>
      <c r="M46" s="766"/>
      <c r="N46" s="743"/>
      <c r="O46" s="742"/>
      <c r="P46" s="765" t="s">
        <v>641</v>
      </c>
      <c r="Q46" s="766">
        <v>46424</v>
      </c>
      <c r="R46" s="766"/>
      <c r="S46" s="766"/>
      <c r="T46" s="771" t="s">
        <v>638</v>
      </c>
      <c r="U46" s="743" t="s">
        <v>26</v>
      </c>
      <c r="V46" s="744"/>
      <c r="W46" s="742"/>
      <c r="X46" s="856" t="s">
        <v>968</v>
      </c>
      <c r="Y46" s="776"/>
      <c r="AA46" s="728">
        <f>IF(K46&lt;'General Information'!$L$1,1,0)</f>
        <v>1</v>
      </c>
    </row>
    <row r="47" spans="1:27" s="728" customFormat="1" ht="16.8">
      <c r="A47" s="741">
        <f t="shared" si="3"/>
        <v>43</v>
      </c>
      <c r="B47" s="742" t="s">
        <v>697</v>
      </c>
      <c r="C47" s="742" t="s">
        <v>1000</v>
      </c>
      <c r="D47" s="807" t="s">
        <v>1001</v>
      </c>
      <c r="E47" s="742" t="s">
        <v>636</v>
      </c>
      <c r="F47" s="771" t="s">
        <v>638</v>
      </c>
      <c r="G47" s="743" t="s">
        <v>1002</v>
      </c>
      <c r="H47" s="742" t="s">
        <v>662</v>
      </c>
      <c r="I47" s="742">
        <v>50</v>
      </c>
      <c r="J47" s="742"/>
      <c r="K47" s="766">
        <v>46040</v>
      </c>
      <c r="L47" s="766"/>
      <c r="M47" s="766"/>
      <c r="N47" s="743"/>
      <c r="O47" s="742"/>
      <c r="P47" s="765" t="s">
        <v>641</v>
      </c>
      <c r="Q47" s="766">
        <v>46449</v>
      </c>
      <c r="R47" s="766"/>
      <c r="S47" s="766"/>
      <c r="T47" s="771" t="s">
        <v>638</v>
      </c>
      <c r="U47" s="743" t="s">
        <v>26</v>
      </c>
      <c r="V47" s="744"/>
      <c r="W47" s="742"/>
      <c r="X47" s="856" t="s">
        <v>968</v>
      </c>
      <c r="Y47" s="776"/>
      <c r="AA47" s="728">
        <f>IF(K47&lt;'General Information'!$L$1,1,0)</f>
        <v>1</v>
      </c>
    </row>
    <row r="48" spans="1:27" s="728" customFormat="1" ht="16.8">
      <c r="A48" s="741">
        <f t="shared" si="3"/>
        <v>44</v>
      </c>
      <c r="B48" s="742" t="s">
        <v>697</v>
      </c>
      <c r="C48" s="742" t="s">
        <v>1003</v>
      </c>
      <c r="D48" s="804" t="s">
        <v>1004</v>
      </c>
      <c r="E48" s="742" t="s">
        <v>636</v>
      </c>
      <c r="F48" s="771" t="s">
        <v>638</v>
      </c>
      <c r="G48" s="743" t="s">
        <v>1005</v>
      </c>
      <c r="H48" s="742" t="s">
        <v>662</v>
      </c>
      <c r="I48" s="742">
        <v>1</v>
      </c>
      <c r="J48" s="742"/>
      <c r="K48" s="766">
        <v>46040</v>
      </c>
      <c r="L48" s="766"/>
      <c r="M48" s="766"/>
      <c r="N48" s="743"/>
      <c r="O48" s="742"/>
      <c r="P48" s="765" t="s">
        <v>641</v>
      </c>
      <c r="Q48" s="766">
        <v>46473</v>
      </c>
      <c r="R48" s="766"/>
      <c r="S48" s="766"/>
      <c r="T48" s="771" t="s">
        <v>638</v>
      </c>
      <c r="U48" s="743" t="s">
        <v>26</v>
      </c>
      <c r="V48" s="744"/>
      <c r="W48" s="742"/>
      <c r="X48" s="856" t="s">
        <v>968</v>
      </c>
      <c r="Y48" s="776"/>
      <c r="AA48" s="728">
        <f>IF(K48&lt;'General Information'!$L$1,1,0)</f>
        <v>1</v>
      </c>
    </row>
    <row r="49" spans="1:27" s="727" customFormat="1" ht="16.8">
      <c r="A49" s="741">
        <f t="shared" si="3"/>
        <v>45</v>
      </c>
      <c r="B49" s="742" t="s">
        <v>697</v>
      </c>
      <c r="C49" s="742" t="s">
        <v>1006</v>
      </c>
      <c r="D49" s="804" t="s">
        <v>1007</v>
      </c>
      <c r="E49" s="742" t="s">
        <v>636</v>
      </c>
      <c r="F49" s="771" t="s">
        <v>638</v>
      </c>
      <c r="G49" s="743" t="s">
        <v>1008</v>
      </c>
      <c r="H49" s="742" t="s">
        <v>662</v>
      </c>
      <c r="I49" s="742">
        <v>8</v>
      </c>
      <c r="J49" s="742"/>
      <c r="K49" s="766">
        <v>46040</v>
      </c>
      <c r="L49" s="766"/>
      <c r="M49" s="766"/>
      <c r="N49" s="743"/>
      <c r="O49" s="742"/>
      <c r="P49" s="765" t="s">
        <v>641</v>
      </c>
      <c r="Q49" s="766">
        <v>46499</v>
      </c>
      <c r="R49" s="766"/>
      <c r="S49" s="766"/>
      <c r="T49" s="771" t="s">
        <v>638</v>
      </c>
      <c r="U49" s="743" t="s">
        <v>26</v>
      </c>
      <c r="V49" s="744"/>
      <c r="W49" s="742"/>
      <c r="X49" s="856" t="s">
        <v>968</v>
      </c>
      <c r="Y49" s="776"/>
      <c r="AA49" s="728">
        <f>IF(K49&lt;'General Information'!$L$1,1,0)</f>
        <v>1</v>
      </c>
    </row>
    <row r="50" spans="1:27" s="727" customFormat="1" ht="16.8">
      <c r="A50" s="741">
        <f t="shared" si="3"/>
        <v>46</v>
      </c>
      <c r="B50" s="742" t="s">
        <v>697</v>
      </c>
      <c r="C50" s="742" t="s">
        <v>1009</v>
      </c>
      <c r="D50" s="804" t="s">
        <v>1010</v>
      </c>
      <c r="E50" s="742" t="s">
        <v>636</v>
      </c>
      <c r="F50" s="771" t="s">
        <v>638</v>
      </c>
      <c r="G50" s="743" t="s">
        <v>1011</v>
      </c>
      <c r="H50" s="742" t="s">
        <v>537</v>
      </c>
      <c r="I50" s="742">
        <v>3225</v>
      </c>
      <c r="J50" s="742"/>
      <c r="K50" s="766">
        <v>46040</v>
      </c>
      <c r="L50" s="766"/>
      <c r="M50" s="766"/>
      <c r="N50" s="743"/>
      <c r="O50" s="742"/>
      <c r="P50" s="765" t="s">
        <v>641</v>
      </c>
      <c r="Q50" s="766">
        <v>46404</v>
      </c>
      <c r="R50" s="766"/>
      <c r="S50" s="766"/>
      <c r="T50" s="771" t="s">
        <v>638</v>
      </c>
      <c r="U50" s="743" t="s">
        <v>26</v>
      </c>
      <c r="V50" s="744"/>
      <c r="W50" s="742"/>
      <c r="X50" s="856" t="s">
        <v>968</v>
      </c>
      <c r="Y50" s="776"/>
      <c r="AA50" s="728">
        <f>IF(K50&lt;'General Information'!$L$1,1,0)</f>
        <v>1</v>
      </c>
    </row>
    <row r="51" spans="1:27" s="727" customFormat="1" ht="16.8">
      <c r="A51" s="741">
        <f t="shared" si="3"/>
        <v>47</v>
      </c>
      <c r="B51" s="742" t="s">
        <v>697</v>
      </c>
      <c r="C51" s="742" t="s">
        <v>1040</v>
      </c>
      <c r="D51" s="804" t="s">
        <v>1041</v>
      </c>
      <c r="E51" s="742" t="s">
        <v>636</v>
      </c>
      <c r="F51" s="771" t="s">
        <v>638</v>
      </c>
      <c r="G51" s="743" t="s">
        <v>1008</v>
      </c>
      <c r="H51" s="742" t="s">
        <v>662</v>
      </c>
      <c r="I51" s="742">
        <v>8</v>
      </c>
      <c r="J51" s="742"/>
      <c r="K51" s="766">
        <v>46041</v>
      </c>
      <c r="L51" s="766"/>
      <c r="M51" s="766"/>
      <c r="N51" s="743"/>
      <c r="O51" s="742"/>
      <c r="P51" s="765" t="s">
        <v>641</v>
      </c>
      <c r="Q51" s="766">
        <v>46540</v>
      </c>
      <c r="R51" s="766"/>
      <c r="S51" s="766"/>
      <c r="T51" s="771" t="s">
        <v>638</v>
      </c>
      <c r="U51" s="743" t="s">
        <v>26</v>
      </c>
      <c r="V51" s="744"/>
      <c r="W51" s="742"/>
      <c r="X51" s="856" t="s">
        <v>968</v>
      </c>
      <c r="Y51" s="776"/>
      <c r="AA51" s="728">
        <f>IF(K51&lt;'General Information'!$L$1,1,0)</f>
        <v>1</v>
      </c>
    </row>
    <row r="52" spans="1:27" s="727" customFormat="1" ht="16.8">
      <c r="A52" s="741">
        <f t="shared" si="3"/>
        <v>48</v>
      </c>
      <c r="B52" s="742" t="s">
        <v>697</v>
      </c>
      <c r="C52" s="742" t="s">
        <v>1042</v>
      </c>
      <c r="D52" s="804" t="s">
        <v>1043</v>
      </c>
      <c r="E52" s="742" t="s">
        <v>636</v>
      </c>
      <c r="F52" s="771" t="s">
        <v>638</v>
      </c>
      <c r="G52" s="743" t="s">
        <v>1011</v>
      </c>
      <c r="H52" s="742" t="s">
        <v>537</v>
      </c>
      <c r="I52" s="742">
        <v>3225</v>
      </c>
      <c r="J52" s="742"/>
      <c r="K52" s="766">
        <v>46041</v>
      </c>
      <c r="L52" s="766"/>
      <c r="M52" s="766"/>
      <c r="N52" s="743"/>
      <c r="O52" s="742"/>
      <c r="P52" s="765" t="s">
        <v>641</v>
      </c>
      <c r="Q52" s="766">
        <v>46548</v>
      </c>
      <c r="R52" s="766"/>
      <c r="S52" s="766"/>
      <c r="T52" s="771" t="s">
        <v>638</v>
      </c>
      <c r="U52" s="743" t="s">
        <v>26</v>
      </c>
      <c r="V52" s="744"/>
      <c r="W52" s="742"/>
      <c r="X52" s="856" t="s">
        <v>968</v>
      </c>
      <c r="Y52" s="776"/>
      <c r="AA52" s="728">
        <f>IF(K52&lt;'General Information'!$L$1,1,0)</f>
        <v>1</v>
      </c>
    </row>
    <row r="53" spans="1:27" s="727" customFormat="1" ht="16.8">
      <c r="A53" s="735">
        <f>A52+1</f>
        <v>49</v>
      </c>
      <c r="B53" s="736" t="s">
        <v>697</v>
      </c>
      <c r="C53" s="737" t="s">
        <v>637</v>
      </c>
      <c r="D53" s="803"/>
      <c r="E53" s="738"/>
      <c r="F53" s="763"/>
      <c r="G53" s="739"/>
      <c r="H53" s="736"/>
      <c r="I53" s="736"/>
      <c r="J53" s="736"/>
      <c r="K53" s="764"/>
      <c r="L53" s="764"/>
      <c r="M53" s="764"/>
      <c r="N53" s="764"/>
      <c r="O53" s="764"/>
      <c r="P53" s="764"/>
      <c r="Q53" s="764"/>
      <c r="R53" s="764"/>
      <c r="S53" s="764"/>
      <c r="T53" s="763"/>
      <c r="U53" s="739"/>
      <c r="V53" s="740"/>
      <c r="W53" s="736"/>
      <c r="X53" s="739"/>
      <c r="Y53" s="768"/>
      <c r="AA53" s="728">
        <f>IF(K53&lt;'General Information'!$L$1,1,0)</f>
        <v>1</v>
      </c>
    </row>
    <row r="54" spans="1:27" s="727" customFormat="1" ht="16.8">
      <c r="A54" s="769">
        <f t="shared" si="3"/>
        <v>50</v>
      </c>
      <c r="B54" s="770" t="s">
        <v>697</v>
      </c>
      <c r="C54" s="742" t="s">
        <v>764</v>
      </c>
      <c r="D54" s="804" t="s">
        <v>765</v>
      </c>
      <c r="E54" s="742" t="s">
        <v>637</v>
      </c>
      <c r="F54" s="771" t="s">
        <v>638</v>
      </c>
      <c r="G54" s="743" t="s">
        <v>844</v>
      </c>
      <c r="H54" s="742" t="s">
        <v>537</v>
      </c>
      <c r="I54" s="742">
        <v>700</v>
      </c>
      <c r="J54" s="742"/>
      <c r="K54" s="766">
        <v>46028</v>
      </c>
      <c r="L54" s="766"/>
      <c r="M54" s="766"/>
      <c r="N54" s="743"/>
      <c r="O54" s="742"/>
      <c r="P54" s="765" t="s">
        <v>641</v>
      </c>
      <c r="Q54" s="766">
        <v>46292</v>
      </c>
      <c r="R54" s="773"/>
      <c r="S54" s="773"/>
      <c r="T54" s="771" t="s">
        <v>638</v>
      </c>
      <c r="U54" s="772" t="s">
        <v>26</v>
      </c>
      <c r="V54" s="774">
        <v>1</v>
      </c>
      <c r="W54" s="775"/>
      <c r="X54" s="932" t="s">
        <v>1117</v>
      </c>
      <c r="Y54" s="776" t="str">
        <f t="shared" ref="Y54:Y60" ca="1" si="5">IF(AND(L54="",K54&lt;TODAY()),"Delay","")</f>
        <v>Delay</v>
      </c>
      <c r="AA54" s="728">
        <f>IF(K54&lt;'General Information'!$L$1,1,0)</f>
        <v>1</v>
      </c>
    </row>
    <row r="55" spans="1:27" s="727" customFormat="1" ht="16.8">
      <c r="A55" s="741">
        <f t="shared" si="3"/>
        <v>51</v>
      </c>
      <c r="B55" s="742" t="s">
        <v>697</v>
      </c>
      <c r="C55" s="742" t="s">
        <v>766</v>
      </c>
      <c r="D55" s="804" t="s">
        <v>767</v>
      </c>
      <c r="E55" s="742" t="s">
        <v>637</v>
      </c>
      <c r="F55" s="771" t="s">
        <v>638</v>
      </c>
      <c r="G55" s="743" t="s">
        <v>849</v>
      </c>
      <c r="H55" s="742" t="s">
        <v>537</v>
      </c>
      <c r="I55" s="742">
        <v>39240</v>
      </c>
      <c r="J55" s="742"/>
      <c r="K55" s="766">
        <v>46037</v>
      </c>
      <c r="L55" s="766"/>
      <c r="M55" s="766"/>
      <c r="N55" s="743"/>
      <c r="O55" s="742"/>
      <c r="P55" s="765" t="s">
        <v>641</v>
      </c>
      <c r="Q55" s="766">
        <v>46324</v>
      </c>
      <c r="R55" s="766"/>
      <c r="S55" s="766"/>
      <c r="T55" s="771" t="s">
        <v>638</v>
      </c>
      <c r="U55" s="743" t="s">
        <v>26</v>
      </c>
      <c r="V55" s="774">
        <v>1</v>
      </c>
      <c r="W55" s="742"/>
      <c r="X55" s="932" t="s">
        <v>1117</v>
      </c>
      <c r="Y55" s="776" t="str">
        <f t="shared" ca="1" si="5"/>
        <v>Delay</v>
      </c>
      <c r="AA55" s="728">
        <f>IF(K55&lt;'General Information'!$L$1,1,0)</f>
        <v>1</v>
      </c>
    </row>
    <row r="56" spans="1:27" s="727" customFormat="1" ht="16.8">
      <c r="A56" s="769">
        <f t="shared" ref="A56:A86" si="6">A55+1</f>
        <v>52</v>
      </c>
      <c r="B56" s="770" t="s">
        <v>697</v>
      </c>
      <c r="C56" s="770" t="s">
        <v>768</v>
      </c>
      <c r="D56" s="800" t="s">
        <v>769</v>
      </c>
      <c r="E56" s="770" t="s">
        <v>637</v>
      </c>
      <c r="F56" s="771" t="s">
        <v>638</v>
      </c>
      <c r="G56" s="772" t="s">
        <v>856</v>
      </c>
      <c r="H56" s="770" t="s">
        <v>662</v>
      </c>
      <c r="I56" s="770">
        <v>77</v>
      </c>
      <c r="J56" s="770"/>
      <c r="K56" s="773">
        <v>46040</v>
      </c>
      <c r="L56" s="773"/>
      <c r="M56" s="773"/>
      <c r="N56" s="772"/>
      <c r="O56" s="770"/>
      <c r="P56" s="771" t="s">
        <v>641</v>
      </c>
      <c r="Q56" s="773">
        <v>46342</v>
      </c>
      <c r="R56" s="773"/>
      <c r="S56" s="773"/>
      <c r="T56" s="771" t="s">
        <v>638</v>
      </c>
      <c r="U56" s="772" t="s">
        <v>26</v>
      </c>
      <c r="V56" s="774">
        <v>1</v>
      </c>
      <c r="W56" s="775"/>
      <c r="X56" s="932" t="s">
        <v>1117</v>
      </c>
      <c r="Y56" s="776" t="str">
        <f t="shared" ca="1" si="5"/>
        <v>Delay</v>
      </c>
      <c r="AA56" s="728">
        <f>IF(K56&lt;'General Information'!$L$1,1,0)</f>
        <v>1</v>
      </c>
    </row>
    <row r="57" spans="1:27" s="727" customFormat="1" ht="16.8">
      <c r="A57" s="741">
        <f t="shared" si="6"/>
        <v>53</v>
      </c>
      <c r="B57" s="742" t="s">
        <v>697</v>
      </c>
      <c r="C57" s="742" t="s">
        <v>770</v>
      </c>
      <c r="D57" s="804" t="s">
        <v>765</v>
      </c>
      <c r="E57" s="742" t="s">
        <v>637</v>
      </c>
      <c r="F57" s="771" t="s">
        <v>638</v>
      </c>
      <c r="G57" s="743" t="s">
        <v>844</v>
      </c>
      <c r="H57" s="742" t="s">
        <v>537</v>
      </c>
      <c r="I57" s="742">
        <v>500</v>
      </c>
      <c r="J57" s="742"/>
      <c r="K57" s="766">
        <v>46028</v>
      </c>
      <c r="L57" s="766"/>
      <c r="M57" s="766"/>
      <c r="N57" s="743"/>
      <c r="O57" s="742"/>
      <c r="P57" s="765" t="s">
        <v>641</v>
      </c>
      <c r="Q57" s="766">
        <v>46160</v>
      </c>
      <c r="R57" s="766"/>
      <c r="S57" s="766"/>
      <c r="T57" s="771" t="s">
        <v>638</v>
      </c>
      <c r="U57" s="743" t="s">
        <v>26</v>
      </c>
      <c r="V57" s="774">
        <v>1</v>
      </c>
      <c r="W57" s="742"/>
      <c r="X57" s="932" t="s">
        <v>1117</v>
      </c>
      <c r="Y57" s="776" t="str">
        <f t="shared" ca="1" si="5"/>
        <v>Delay</v>
      </c>
      <c r="AA57" s="728">
        <f>IF(K57&lt;'General Information'!$L$1,1,0)</f>
        <v>1</v>
      </c>
    </row>
    <row r="58" spans="1:27" s="785" customFormat="1" ht="16.8">
      <c r="A58" s="790">
        <f t="shared" si="6"/>
        <v>54</v>
      </c>
      <c r="B58" s="788" t="s">
        <v>697</v>
      </c>
      <c r="C58" s="788" t="s">
        <v>771</v>
      </c>
      <c r="D58" s="808" t="s">
        <v>772</v>
      </c>
      <c r="E58" s="788" t="s">
        <v>637</v>
      </c>
      <c r="F58" s="771" t="s">
        <v>638</v>
      </c>
      <c r="G58" s="793" t="s">
        <v>846</v>
      </c>
      <c r="H58" s="788" t="s">
        <v>662</v>
      </c>
      <c r="I58" s="788">
        <v>64</v>
      </c>
      <c r="J58" s="788"/>
      <c r="K58" s="792">
        <v>46036</v>
      </c>
      <c r="L58" s="792"/>
      <c r="M58" s="792"/>
      <c r="N58" s="793"/>
      <c r="O58" s="788"/>
      <c r="P58" s="789" t="s">
        <v>641</v>
      </c>
      <c r="Q58" s="792">
        <v>46186</v>
      </c>
      <c r="R58" s="792"/>
      <c r="S58" s="792"/>
      <c r="T58" s="771" t="s">
        <v>638</v>
      </c>
      <c r="U58" s="743" t="s">
        <v>26</v>
      </c>
      <c r="V58" s="787"/>
      <c r="W58" s="788"/>
      <c r="X58" s="920" t="s">
        <v>1094</v>
      </c>
      <c r="Y58" s="784" t="str">
        <f t="shared" ca="1" si="5"/>
        <v>Delay</v>
      </c>
      <c r="AA58" s="728">
        <f>IF(K58&lt;'General Information'!$L$1,1,0)</f>
        <v>1</v>
      </c>
    </row>
    <row r="59" spans="1:27" s="727" customFormat="1" ht="16.8">
      <c r="A59" s="741">
        <f t="shared" si="6"/>
        <v>55</v>
      </c>
      <c r="B59" s="742" t="s">
        <v>697</v>
      </c>
      <c r="C59" s="742" t="s">
        <v>773</v>
      </c>
      <c r="D59" s="804" t="s">
        <v>774</v>
      </c>
      <c r="E59" s="742" t="s">
        <v>637</v>
      </c>
      <c r="F59" s="771" t="s">
        <v>638</v>
      </c>
      <c r="G59" s="743" t="s">
        <v>852</v>
      </c>
      <c r="H59" s="742" t="s">
        <v>662</v>
      </c>
      <c r="I59" s="742">
        <v>70</v>
      </c>
      <c r="J59" s="742"/>
      <c r="K59" s="792">
        <v>46036</v>
      </c>
      <c r="L59" s="766"/>
      <c r="M59" s="766"/>
      <c r="N59" s="743"/>
      <c r="O59" s="742"/>
      <c r="P59" s="765" t="s">
        <v>641</v>
      </c>
      <c r="Q59" s="766">
        <v>46231</v>
      </c>
      <c r="R59" s="766"/>
      <c r="S59" s="766"/>
      <c r="T59" s="771" t="s">
        <v>638</v>
      </c>
      <c r="U59" s="743" t="s">
        <v>26</v>
      </c>
      <c r="V59" s="744">
        <v>1</v>
      </c>
      <c r="W59" s="742"/>
      <c r="X59" s="932" t="s">
        <v>1117</v>
      </c>
      <c r="Y59" s="776" t="str">
        <f t="shared" ca="1" si="5"/>
        <v>Delay</v>
      </c>
      <c r="Z59" s="727" t="s">
        <v>694</v>
      </c>
      <c r="AA59" s="728">
        <f>IF(K59&lt;'General Information'!$L$1,1,0)</f>
        <v>1</v>
      </c>
    </row>
    <row r="60" spans="1:27" s="727" customFormat="1" ht="16.8">
      <c r="A60" s="741">
        <f t="shared" si="6"/>
        <v>56</v>
      </c>
      <c r="B60" s="742" t="s">
        <v>697</v>
      </c>
      <c r="C60" s="742" t="s">
        <v>775</v>
      </c>
      <c r="D60" s="804" t="s">
        <v>776</v>
      </c>
      <c r="E60" s="742" t="s">
        <v>637</v>
      </c>
      <c r="F60" s="771" t="s">
        <v>638</v>
      </c>
      <c r="G60" s="743" t="s">
        <v>845</v>
      </c>
      <c r="H60" s="742" t="s">
        <v>537</v>
      </c>
      <c r="I60" s="742">
        <v>14500</v>
      </c>
      <c r="J60" s="742"/>
      <c r="K60" s="766">
        <v>46040</v>
      </c>
      <c r="L60" s="766"/>
      <c r="M60" s="766"/>
      <c r="N60" s="743"/>
      <c r="O60" s="742"/>
      <c r="P60" s="765" t="s">
        <v>641</v>
      </c>
      <c r="Q60" s="766">
        <v>46152</v>
      </c>
      <c r="R60" s="766"/>
      <c r="S60" s="766"/>
      <c r="T60" s="771" t="s">
        <v>638</v>
      </c>
      <c r="U60" s="743" t="s">
        <v>26</v>
      </c>
      <c r="V60" s="744"/>
      <c r="W60" s="742"/>
      <c r="X60" s="920" t="s">
        <v>1094</v>
      </c>
      <c r="Y60" s="768" t="str">
        <f t="shared" ca="1" si="5"/>
        <v>Delay</v>
      </c>
      <c r="Z60" s="727" t="s">
        <v>694</v>
      </c>
      <c r="AA60" s="728">
        <f>IF(K60&lt;'General Information'!$L$1,1,0)</f>
        <v>1</v>
      </c>
    </row>
    <row r="61" spans="1:27" s="727" customFormat="1" ht="16.8">
      <c r="A61" s="741">
        <f t="shared" si="6"/>
        <v>57</v>
      </c>
      <c r="B61" s="742" t="s">
        <v>697</v>
      </c>
      <c r="C61" s="742" t="s">
        <v>777</v>
      </c>
      <c r="D61" s="804" t="s">
        <v>778</v>
      </c>
      <c r="E61" s="742" t="s">
        <v>637</v>
      </c>
      <c r="F61" s="771" t="s">
        <v>638</v>
      </c>
      <c r="G61" s="743" t="s">
        <v>848</v>
      </c>
      <c r="H61" s="742" t="s">
        <v>662</v>
      </c>
      <c r="I61" s="742">
        <v>4</v>
      </c>
      <c r="J61" s="742"/>
      <c r="K61" s="766">
        <v>46040</v>
      </c>
      <c r="L61" s="766"/>
      <c r="M61" s="766"/>
      <c r="N61" s="743"/>
      <c r="O61" s="742"/>
      <c r="P61" s="765" t="s">
        <v>641</v>
      </c>
      <c r="Q61" s="766">
        <v>46260</v>
      </c>
      <c r="R61" s="766"/>
      <c r="S61" s="766"/>
      <c r="T61" s="771" t="s">
        <v>638</v>
      </c>
      <c r="U61" s="743" t="s">
        <v>26</v>
      </c>
      <c r="V61" s="744"/>
      <c r="W61" s="742"/>
      <c r="X61" s="857" t="s">
        <v>691</v>
      </c>
      <c r="Y61" s="776" t="str">
        <f t="shared" ref="Y61:Y68" ca="1" si="7">IF(AND(L61="",K61&lt;TODAY()),"Delay","")</f>
        <v>Delay</v>
      </c>
      <c r="AA61" s="728">
        <f>IF(K61&lt;'General Information'!$L$1,1,0)</f>
        <v>1</v>
      </c>
    </row>
    <row r="62" spans="1:27" s="727" customFormat="1" ht="16.8">
      <c r="A62" s="741">
        <f t="shared" si="6"/>
        <v>58</v>
      </c>
      <c r="B62" s="742" t="s">
        <v>697</v>
      </c>
      <c r="C62" s="742" t="s">
        <v>779</v>
      </c>
      <c r="D62" s="804" t="s">
        <v>767</v>
      </c>
      <c r="E62" s="742" t="s">
        <v>637</v>
      </c>
      <c r="F62" s="771" t="s">
        <v>638</v>
      </c>
      <c r="G62" s="743" t="s">
        <v>849</v>
      </c>
      <c r="H62" s="742" t="s">
        <v>537</v>
      </c>
      <c r="I62" s="749">
        <v>6115</v>
      </c>
      <c r="J62" s="742"/>
      <c r="K62" s="766">
        <v>46034</v>
      </c>
      <c r="L62" s="766"/>
      <c r="M62" s="766"/>
      <c r="N62" s="743"/>
      <c r="O62" s="742"/>
      <c r="P62" s="765" t="s">
        <v>641</v>
      </c>
      <c r="Q62" s="766">
        <v>46278</v>
      </c>
      <c r="R62" s="766"/>
      <c r="S62" s="766"/>
      <c r="T62" s="771" t="s">
        <v>638</v>
      </c>
      <c r="U62" s="743" t="s">
        <v>26</v>
      </c>
      <c r="V62" s="744">
        <v>1</v>
      </c>
      <c r="W62" s="742"/>
      <c r="X62" s="932" t="s">
        <v>1117</v>
      </c>
      <c r="Y62" s="776" t="str">
        <f t="shared" ca="1" si="7"/>
        <v>Delay</v>
      </c>
      <c r="AA62" s="728">
        <f>IF(K62&lt;'General Information'!$L$1,1,0)</f>
        <v>1</v>
      </c>
    </row>
    <row r="63" spans="1:27" s="727" customFormat="1" ht="16.8">
      <c r="A63" s="741">
        <f t="shared" si="6"/>
        <v>59</v>
      </c>
      <c r="B63" s="742" t="s">
        <v>697</v>
      </c>
      <c r="C63" s="742" t="s">
        <v>780</v>
      </c>
      <c r="D63" s="804" t="s">
        <v>781</v>
      </c>
      <c r="E63" s="742" t="s">
        <v>637</v>
      </c>
      <c r="F63" s="771" t="s">
        <v>638</v>
      </c>
      <c r="G63" s="743" t="s">
        <v>847</v>
      </c>
      <c r="H63" s="742" t="s">
        <v>662</v>
      </c>
      <c r="I63" s="742">
        <v>4</v>
      </c>
      <c r="J63" s="742"/>
      <c r="K63" s="766">
        <v>46040</v>
      </c>
      <c r="L63" s="766"/>
      <c r="M63" s="766"/>
      <c r="N63" s="743"/>
      <c r="O63" s="742"/>
      <c r="P63" s="765" t="s">
        <v>641</v>
      </c>
      <c r="Q63" s="766">
        <v>46315</v>
      </c>
      <c r="R63" s="766"/>
      <c r="S63" s="766"/>
      <c r="T63" s="771" t="s">
        <v>638</v>
      </c>
      <c r="U63" s="743" t="s">
        <v>1105</v>
      </c>
      <c r="V63" s="744"/>
      <c r="W63" s="742"/>
      <c r="X63" s="920" t="s">
        <v>1094</v>
      </c>
      <c r="Y63" s="776" t="str">
        <f t="shared" ca="1" si="7"/>
        <v>Delay</v>
      </c>
      <c r="AA63" s="728">
        <f>IF(K63&lt;'General Information'!$L$1,1,0)</f>
        <v>1</v>
      </c>
    </row>
    <row r="64" spans="1:27" s="727" customFormat="1" ht="16.8">
      <c r="A64" s="741">
        <f t="shared" si="6"/>
        <v>60</v>
      </c>
      <c r="B64" s="742" t="s">
        <v>697</v>
      </c>
      <c r="C64" s="742" t="s">
        <v>782</v>
      </c>
      <c r="D64" s="804" t="s">
        <v>783</v>
      </c>
      <c r="E64" s="742" t="s">
        <v>637</v>
      </c>
      <c r="F64" s="771" t="s">
        <v>638</v>
      </c>
      <c r="G64" s="743" t="s">
        <v>850</v>
      </c>
      <c r="H64" s="742" t="s">
        <v>662</v>
      </c>
      <c r="I64" s="742">
        <v>443</v>
      </c>
      <c r="J64" s="742">
        <v>443</v>
      </c>
      <c r="K64" s="766">
        <v>46039</v>
      </c>
      <c r="L64" s="766">
        <v>46069</v>
      </c>
      <c r="M64" s="766" t="s">
        <v>1103</v>
      </c>
      <c r="N64" s="743" t="s">
        <v>1104</v>
      </c>
      <c r="O64" s="742">
        <v>564587728</v>
      </c>
      <c r="P64" s="765" t="s">
        <v>641</v>
      </c>
      <c r="Q64" s="766">
        <v>46261</v>
      </c>
      <c r="R64" s="766">
        <v>46142</v>
      </c>
      <c r="S64" s="766"/>
      <c r="T64" s="771" t="s">
        <v>638</v>
      </c>
      <c r="U64" s="743" t="s">
        <v>26</v>
      </c>
      <c r="V64" s="744">
        <v>1</v>
      </c>
      <c r="W64" s="742"/>
      <c r="X64" s="932" t="s">
        <v>1117</v>
      </c>
      <c r="Y64" s="776" t="str">
        <f t="shared" ca="1" si="7"/>
        <v/>
      </c>
      <c r="AA64" s="728">
        <f>IF(K64&lt;'General Information'!$L$1,1,0)</f>
        <v>1</v>
      </c>
    </row>
    <row r="65" spans="1:27" s="727" customFormat="1" ht="16.8">
      <c r="A65" s="741">
        <f t="shared" si="6"/>
        <v>61</v>
      </c>
      <c r="B65" s="742" t="s">
        <v>697</v>
      </c>
      <c r="C65" s="742" t="s">
        <v>784</v>
      </c>
      <c r="D65" s="804" t="s">
        <v>785</v>
      </c>
      <c r="E65" s="742" t="s">
        <v>637</v>
      </c>
      <c r="F65" s="771" t="s">
        <v>638</v>
      </c>
      <c r="G65" s="743" t="s">
        <v>854</v>
      </c>
      <c r="H65" s="742" t="s">
        <v>662</v>
      </c>
      <c r="I65" s="750">
        <v>4</v>
      </c>
      <c r="J65" s="750"/>
      <c r="K65" s="766">
        <v>46041</v>
      </c>
      <c r="L65" s="766"/>
      <c r="M65" s="766"/>
      <c r="N65" s="743"/>
      <c r="O65" s="742"/>
      <c r="P65" s="765" t="s">
        <v>641</v>
      </c>
      <c r="Q65" s="766">
        <v>46321</v>
      </c>
      <c r="R65" s="766"/>
      <c r="S65" s="766"/>
      <c r="T65" s="771" t="s">
        <v>638</v>
      </c>
      <c r="U65" s="743" t="s">
        <v>26</v>
      </c>
      <c r="V65" s="744">
        <v>1</v>
      </c>
      <c r="W65" s="742"/>
      <c r="X65" s="932" t="s">
        <v>1117</v>
      </c>
      <c r="Y65" s="776" t="str">
        <f t="shared" ca="1" si="7"/>
        <v>Delay</v>
      </c>
      <c r="AA65" s="728">
        <f>IF(K65&lt;'General Information'!$L$1,1,0)</f>
        <v>1</v>
      </c>
    </row>
    <row r="66" spans="1:27" s="727" customFormat="1" ht="16.8">
      <c r="A66" s="741">
        <f t="shared" si="6"/>
        <v>62</v>
      </c>
      <c r="B66" s="742" t="s">
        <v>697</v>
      </c>
      <c r="C66" s="742" t="s">
        <v>786</v>
      </c>
      <c r="D66" s="804" t="s">
        <v>787</v>
      </c>
      <c r="E66" s="742" t="s">
        <v>637</v>
      </c>
      <c r="F66" s="771" t="s">
        <v>638</v>
      </c>
      <c r="G66" s="743" t="s">
        <v>851</v>
      </c>
      <c r="H66" s="742" t="s">
        <v>662</v>
      </c>
      <c r="I66" s="742">
        <v>443</v>
      </c>
      <c r="J66" s="742">
        <v>443</v>
      </c>
      <c r="K66" s="766">
        <v>46039</v>
      </c>
      <c r="L66" s="766">
        <v>46069</v>
      </c>
      <c r="M66" s="766" t="s">
        <v>1103</v>
      </c>
      <c r="N66" s="743" t="s">
        <v>1104</v>
      </c>
      <c r="O66" s="742">
        <v>564587728</v>
      </c>
      <c r="P66" s="765" t="s">
        <v>641</v>
      </c>
      <c r="Q66" s="766">
        <v>46261</v>
      </c>
      <c r="R66" s="766">
        <v>46142</v>
      </c>
      <c r="S66" s="766"/>
      <c r="T66" s="771" t="s">
        <v>638</v>
      </c>
      <c r="U66" s="743" t="s">
        <v>26</v>
      </c>
      <c r="V66" s="744">
        <v>1</v>
      </c>
      <c r="W66" s="742"/>
      <c r="X66" s="932" t="s">
        <v>1117</v>
      </c>
      <c r="Y66" s="776" t="str">
        <f t="shared" ca="1" si="7"/>
        <v/>
      </c>
      <c r="AA66" s="728">
        <f>IF(K66&lt;'General Information'!$L$1,1,0)</f>
        <v>1</v>
      </c>
    </row>
    <row r="67" spans="1:27" s="727" customFormat="1" ht="16.8">
      <c r="A67" s="741">
        <f>A65+1</f>
        <v>62</v>
      </c>
      <c r="B67" s="742" t="s">
        <v>697</v>
      </c>
      <c r="C67" s="742" t="s">
        <v>788</v>
      </c>
      <c r="D67" s="804" t="s">
        <v>789</v>
      </c>
      <c r="E67" s="742" t="s">
        <v>637</v>
      </c>
      <c r="F67" s="771" t="s">
        <v>638</v>
      </c>
      <c r="G67" s="743" t="s">
        <v>855</v>
      </c>
      <c r="H67" s="742" t="s">
        <v>662</v>
      </c>
      <c r="I67" s="742">
        <v>4</v>
      </c>
      <c r="J67" s="742"/>
      <c r="K67" s="766">
        <v>46039</v>
      </c>
      <c r="L67" s="766"/>
      <c r="M67" s="766"/>
      <c r="N67" s="743"/>
      <c r="O67" s="742"/>
      <c r="P67" s="765" t="s">
        <v>641</v>
      </c>
      <c r="Q67" s="766">
        <v>46420</v>
      </c>
      <c r="R67" s="766"/>
      <c r="S67" s="766"/>
      <c r="T67" s="771" t="s">
        <v>638</v>
      </c>
      <c r="U67" s="743" t="s">
        <v>26</v>
      </c>
      <c r="V67" s="744">
        <v>1</v>
      </c>
      <c r="W67" s="742"/>
      <c r="X67" s="932" t="s">
        <v>1117</v>
      </c>
      <c r="Y67" s="776" t="str">
        <f t="shared" ref="Y67" ca="1" si="8">IF(AND(L67="",K67&lt;TODAY()),"Delay","")</f>
        <v>Delay</v>
      </c>
      <c r="AA67" s="728">
        <f>IF(K67&lt;'General Information'!$L$1,1,0)</f>
        <v>1</v>
      </c>
    </row>
    <row r="68" spans="1:27" s="727" customFormat="1" ht="16.8">
      <c r="A68" s="741">
        <f>A66+1</f>
        <v>63</v>
      </c>
      <c r="B68" s="742" t="s">
        <v>697</v>
      </c>
      <c r="C68" s="742" t="s">
        <v>790</v>
      </c>
      <c r="D68" s="807" t="s">
        <v>791</v>
      </c>
      <c r="E68" s="742" t="s">
        <v>637</v>
      </c>
      <c r="F68" s="771" t="s">
        <v>638</v>
      </c>
      <c r="G68" s="743" t="s">
        <v>853</v>
      </c>
      <c r="H68" s="742" t="s">
        <v>662</v>
      </c>
      <c r="I68" s="742">
        <v>10</v>
      </c>
      <c r="J68" s="742"/>
      <c r="K68" s="766">
        <v>46041</v>
      </c>
      <c r="L68" s="766"/>
      <c r="M68" s="766"/>
      <c r="N68" s="743"/>
      <c r="O68" s="742"/>
      <c r="P68" s="765" t="s">
        <v>641</v>
      </c>
      <c r="Q68" s="766">
        <v>46321</v>
      </c>
      <c r="R68" s="766"/>
      <c r="S68" s="766"/>
      <c r="T68" s="771" t="s">
        <v>638</v>
      </c>
      <c r="U68" s="743" t="s">
        <v>26</v>
      </c>
      <c r="V68" s="744">
        <v>1</v>
      </c>
      <c r="W68" s="742"/>
      <c r="X68" s="932" t="s">
        <v>1117</v>
      </c>
      <c r="Y68" s="786" t="str">
        <f t="shared" ca="1" si="7"/>
        <v>Delay</v>
      </c>
      <c r="AA68" s="728">
        <f>IF(K68&lt;'General Information'!$L$1,1,0)</f>
        <v>1</v>
      </c>
    </row>
    <row r="69" spans="1:27" s="728" customFormat="1" ht="21" customHeight="1">
      <c r="A69" s="741">
        <f>A68+1</f>
        <v>64</v>
      </c>
      <c r="B69" s="770" t="s">
        <v>697</v>
      </c>
      <c r="C69" s="770" t="s">
        <v>792</v>
      </c>
      <c r="D69" s="802" t="s">
        <v>793</v>
      </c>
      <c r="E69" s="742" t="s">
        <v>637</v>
      </c>
      <c r="F69" s="771" t="s">
        <v>638</v>
      </c>
      <c r="G69" s="772" t="s">
        <v>857</v>
      </c>
      <c r="H69" s="770" t="s">
        <v>662</v>
      </c>
      <c r="I69" s="770">
        <v>4</v>
      </c>
      <c r="J69" s="770"/>
      <c r="K69" s="773">
        <v>46039</v>
      </c>
      <c r="L69" s="773"/>
      <c r="M69" s="773"/>
      <c r="N69" s="777"/>
      <c r="O69" s="770"/>
      <c r="P69" s="773" t="s">
        <v>641</v>
      </c>
      <c r="Q69" s="766">
        <v>46321</v>
      </c>
      <c r="R69" s="773"/>
      <c r="S69" s="773"/>
      <c r="T69" s="771" t="s">
        <v>638</v>
      </c>
      <c r="U69" s="743" t="s">
        <v>26</v>
      </c>
      <c r="V69" s="774">
        <v>1</v>
      </c>
      <c r="W69" s="775"/>
      <c r="X69" s="932" t="s">
        <v>1117</v>
      </c>
      <c r="Y69" s="776" t="str">
        <f t="shared" ref="Y69:Y77" ca="1" si="9">IF(AND(L69="",K69&lt;TODAY()),"Delay","")</f>
        <v>Delay</v>
      </c>
      <c r="AA69" s="728">
        <f>IF(K69&lt;'General Information'!$L$1,1,0)</f>
        <v>1</v>
      </c>
    </row>
    <row r="70" spans="1:27" s="728" customFormat="1" ht="21" customHeight="1">
      <c r="A70" s="769">
        <f t="shared" si="6"/>
        <v>65</v>
      </c>
      <c r="B70" s="770" t="s">
        <v>697</v>
      </c>
      <c r="C70" s="770" t="s">
        <v>794</v>
      </c>
      <c r="D70" s="802" t="s">
        <v>795</v>
      </c>
      <c r="E70" s="742" t="s">
        <v>637</v>
      </c>
      <c r="F70" s="771" t="s">
        <v>638</v>
      </c>
      <c r="G70" s="772" t="s">
        <v>858</v>
      </c>
      <c r="H70" s="770" t="s">
        <v>662</v>
      </c>
      <c r="I70" s="770">
        <v>4</v>
      </c>
      <c r="J70" s="770"/>
      <c r="K70" s="773">
        <v>46040</v>
      </c>
      <c r="L70" s="773"/>
      <c r="M70" s="773"/>
      <c r="N70" s="777"/>
      <c r="O70" s="770"/>
      <c r="P70" s="773" t="s">
        <v>641</v>
      </c>
      <c r="Q70" s="773">
        <v>46362</v>
      </c>
      <c r="R70" s="773"/>
      <c r="S70" s="773"/>
      <c r="T70" s="771" t="s">
        <v>638</v>
      </c>
      <c r="U70" s="743" t="s">
        <v>26</v>
      </c>
      <c r="V70" s="774">
        <v>1</v>
      </c>
      <c r="W70" s="775"/>
      <c r="X70" s="932" t="s">
        <v>1117</v>
      </c>
      <c r="Y70" s="776" t="str">
        <f t="shared" ca="1" si="9"/>
        <v>Delay</v>
      </c>
      <c r="AA70" s="728">
        <f>IF(K70&lt;'General Information'!$L$1,1,0)</f>
        <v>1</v>
      </c>
    </row>
    <row r="71" spans="1:27" s="728" customFormat="1" ht="21" customHeight="1">
      <c r="A71" s="769">
        <f t="shared" si="6"/>
        <v>66</v>
      </c>
      <c r="B71" s="770" t="s">
        <v>697</v>
      </c>
      <c r="C71" s="770" t="s">
        <v>796</v>
      </c>
      <c r="D71" s="802" t="s">
        <v>797</v>
      </c>
      <c r="E71" s="742" t="s">
        <v>637</v>
      </c>
      <c r="F71" s="771" t="s">
        <v>638</v>
      </c>
      <c r="G71" s="772" t="s">
        <v>859</v>
      </c>
      <c r="H71" s="770" t="s">
        <v>662</v>
      </c>
      <c r="I71" s="770">
        <v>1</v>
      </c>
      <c r="J71" s="770"/>
      <c r="K71" s="773">
        <v>46040</v>
      </c>
      <c r="L71" s="773"/>
      <c r="M71" s="773"/>
      <c r="N71" s="777"/>
      <c r="O71" s="770"/>
      <c r="P71" s="773" t="s">
        <v>641</v>
      </c>
      <c r="Q71" s="773">
        <v>46426</v>
      </c>
      <c r="R71" s="773"/>
      <c r="S71" s="773"/>
      <c r="T71" s="771" t="s">
        <v>638</v>
      </c>
      <c r="U71" s="743" t="s">
        <v>26</v>
      </c>
      <c r="V71" s="774">
        <v>1</v>
      </c>
      <c r="W71" s="775"/>
      <c r="X71" s="932" t="s">
        <v>1117</v>
      </c>
      <c r="Y71" s="776" t="str">
        <f t="shared" ca="1" si="9"/>
        <v>Delay</v>
      </c>
      <c r="AA71" s="728">
        <f>IF(K71&lt;'General Information'!$L$1,1,0)</f>
        <v>1</v>
      </c>
    </row>
    <row r="72" spans="1:27" s="727" customFormat="1" ht="36.75" customHeight="1">
      <c r="A72" s="741">
        <f>A71+1</f>
        <v>67</v>
      </c>
      <c r="B72" s="742" t="s">
        <v>697</v>
      </c>
      <c r="C72" s="742" t="s">
        <v>798</v>
      </c>
      <c r="D72" s="804" t="s">
        <v>799</v>
      </c>
      <c r="E72" s="742" t="s">
        <v>637</v>
      </c>
      <c r="F72" s="771" t="s">
        <v>638</v>
      </c>
      <c r="G72" s="743" t="s">
        <v>860</v>
      </c>
      <c r="H72" s="770" t="s">
        <v>662</v>
      </c>
      <c r="I72" s="742">
        <v>1</v>
      </c>
      <c r="J72" s="742"/>
      <c r="K72" s="773">
        <v>46040</v>
      </c>
      <c r="L72" s="766"/>
      <c r="M72" s="766"/>
      <c r="N72" s="743"/>
      <c r="O72" s="742"/>
      <c r="P72" s="773" t="s">
        <v>641</v>
      </c>
      <c r="Q72" s="766">
        <v>46433</v>
      </c>
      <c r="R72" s="766"/>
      <c r="S72" s="766"/>
      <c r="T72" s="771" t="s">
        <v>638</v>
      </c>
      <c r="U72" s="743" t="s">
        <v>26</v>
      </c>
      <c r="V72" s="774">
        <v>1</v>
      </c>
      <c r="W72" s="742"/>
      <c r="X72" s="932" t="s">
        <v>1117</v>
      </c>
      <c r="Y72" s="776" t="str">
        <f t="shared" ca="1" si="9"/>
        <v>Delay</v>
      </c>
      <c r="AA72" s="728">
        <f>IF(K72&lt;'General Information'!$L$1,1,0)</f>
        <v>1</v>
      </c>
    </row>
    <row r="73" spans="1:27" s="727" customFormat="1" ht="36.75" customHeight="1">
      <c r="A73" s="741">
        <f t="shared" si="6"/>
        <v>68</v>
      </c>
      <c r="B73" s="742" t="s">
        <v>697</v>
      </c>
      <c r="C73" s="742" t="s">
        <v>800</v>
      </c>
      <c r="D73" s="804" t="s">
        <v>801</v>
      </c>
      <c r="E73" s="742" t="s">
        <v>637</v>
      </c>
      <c r="F73" s="771" t="s">
        <v>638</v>
      </c>
      <c r="G73" s="743" t="s">
        <v>861</v>
      </c>
      <c r="H73" s="770" t="s">
        <v>662</v>
      </c>
      <c r="I73" s="742">
        <v>2</v>
      </c>
      <c r="J73" s="742"/>
      <c r="K73" s="766">
        <v>46037</v>
      </c>
      <c r="L73" s="766"/>
      <c r="M73" s="766"/>
      <c r="N73" s="743"/>
      <c r="O73" s="742"/>
      <c r="P73" s="773" t="s">
        <v>641</v>
      </c>
      <c r="Q73" s="766">
        <v>46309</v>
      </c>
      <c r="R73" s="766"/>
      <c r="S73" s="766"/>
      <c r="T73" s="771" t="s">
        <v>638</v>
      </c>
      <c r="U73" s="743" t="s">
        <v>26</v>
      </c>
      <c r="V73" s="774">
        <v>1</v>
      </c>
      <c r="W73" s="742"/>
      <c r="X73" s="932" t="s">
        <v>1117</v>
      </c>
      <c r="Y73" s="776" t="str">
        <f t="shared" ca="1" si="9"/>
        <v>Delay</v>
      </c>
      <c r="AA73" s="728">
        <f>IF(K73&lt;'General Information'!$L$1,1,0)</f>
        <v>1</v>
      </c>
    </row>
    <row r="74" spans="1:27" s="727" customFormat="1" ht="36.75" customHeight="1">
      <c r="A74" s="741">
        <f t="shared" si="6"/>
        <v>69</v>
      </c>
      <c r="B74" s="742" t="s">
        <v>697</v>
      </c>
      <c r="C74" s="742" t="s">
        <v>802</v>
      </c>
      <c r="D74" s="804" t="s">
        <v>803</v>
      </c>
      <c r="E74" s="742" t="s">
        <v>637</v>
      </c>
      <c r="F74" s="771" t="s">
        <v>638</v>
      </c>
      <c r="G74" s="743" t="s">
        <v>862</v>
      </c>
      <c r="H74" s="770" t="s">
        <v>662</v>
      </c>
      <c r="I74" s="742">
        <v>1</v>
      </c>
      <c r="J74" s="742"/>
      <c r="K74" s="766">
        <v>46041</v>
      </c>
      <c r="L74" s="766"/>
      <c r="M74" s="766"/>
      <c r="N74" s="743"/>
      <c r="O74" s="742"/>
      <c r="P74" s="765" t="s">
        <v>641</v>
      </c>
      <c r="Q74" s="766">
        <v>46338</v>
      </c>
      <c r="R74" s="766"/>
      <c r="S74" s="766"/>
      <c r="T74" s="771" t="s">
        <v>638</v>
      </c>
      <c r="U74" s="743" t="s">
        <v>26</v>
      </c>
      <c r="V74" s="774">
        <v>1</v>
      </c>
      <c r="W74" s="742"/>
      <c r="X74" s="932" t="s">
        <v>1117</v>
      </c>
      <c r="Y74" s="776" t="str">
        <f t="shared" ca="1" si="9"/>
        <v>Delay</v>
      </c>
      <c r="AA74" s="728">
        <f>IF(K74&lt;'General Information'!$L$1,1,0)</f>
        <v>1</v>
      </c>
    </row>
    <row r="75" spans="1:27" s="727" customFormat="1" ht="36.75" customHeight="1">
      <c r="A75" s="741">
        <f t="shared" si="6"/>
        <v>70</v>
      </c>
      <c r="B75" s="742" t="s">
        <v>697</v>
      </c>
      <c r="C75" s="742" t="s">
        <v>804</v>
      </c>
      <c r="D75" s="804" t="s">
        <v>805</v>
      </c>
      <c r="E75" s="742" t="s">
        <v>637</v>
      </c>
      <c r="F75" s="771" t="s">
        <v>638</v>
      </c>
      <c r="G75" s="743" t="s">
        <v>863</v>
      </c>
      <c r="H75" s="770" t="s">
        <v>662</v>
      </c>
      <c r="I75" s="742">
        <v>6</v>
      </c>
      <c r="J75" s="742"/>
      <c r="K75" s="766">
        <v>46040</v>
      </c>
      <c r="L75" s="766"/>
      <c r="M75" s="766"/>
      <c r="N75" s="743"/>
      <c r="O75" s="742"/>
      <c r="P75" s="765" t="s">
        <v>641</v>
      </c>
      <c r="Q75" s="766">
        <v>46306</v>
      </c>
      <c r="R75" s="766"/>
      <c r="S75" s="766"/>
      <c r="T75" s="771" t="s">
        <v>638</v>
      </c>
      <c r="U75" s="743" t="s">
        <v>26</v>
      </c>
      <c r="V75" s="774">
        <v>1</v>
      </c>
      <c r="W75" s="742"/>
      <c r="X75" s="932" t="s">
        <v>1117</v>
      </c>
      <c r="Y75" s="776" t="str">
        <f t="shared" ca="1" si="9"/>
        <v>Delay</v>
      </c>
      <c r="AA75" s="728">
        <f>IF(K75&lt;'General Information'!$L$1,1,0)</f>
        <v>1</v>
      </c>
    </row>
    <row r="76" spans="1:27" s="727" customFormat="1" ht="42.75" customHeight="1">
      <c r="A76" s="741">
        <f t="shared" si="6"/>
        <v>71</v>
      </c>
      <c r="B76" s="742" t="s">
        <v>697</v>
      </c>
      <c r="C76" s="742" t="s">
        <v>806</v>
      </c>
      <c r="D76" s="804" t="s">
        <v>807</v>
      </c>
      <c r="E76" s="742" t="s">
        <v>637</v>
      </c>
      <c r="F76" s="765" t="s">
        <v>638</v>
      </c>
      <c r="G76" s="743" t="s">
        <v>864</v>
      </c>
      <c r="H76" s="770" t="s">
        <v>662</v>
      </c>
      <c r="I76" s="742">
        <v>2</v>
      </c>
      <c r="J76" s="742"/>
      <c r="K76" s="766">
        <v>46040</v>
      </c>
      <c r="L76" s="766"/>
      <c r="M76" s="766"/>
      <c r="N76" s="743"/>
      <c r="O76" s="742"/>
      <c r="P76" s="765" t="s">
        <v>641</v>
      </c>
      <c r="Q76" s="766">
        <v>46373</v>
      </c>
      <c r="R76" s="766"/>
      <c r="S76" s="766"/>
      <c r="T76" s="765" t="s">
        <v>638</v>
      </c>
      <c r="U76" s="743" t="s">
        <v>26</v>
      </c>
      <c r="V76" s="774">
        <v>1</v>
      </c>
      <c r="W76" s="742"/>
      <c r="X76" s="932" t="s">
        <v>1117</v>
      </c>
      <c r="Y76" s="776" t="str">
        <f t="shared" ca="1" si="9"/>
        <v>Delay</v>
      </c>
      <c r="AA76" s="728">
        <f>IF(K76&lt;'General Information'!$L$1,1,0)</f>
        <v>1</v>
      </c>
    </row>
    <row r="77" spans="1:27" s="727" customFormat="1" ht="42.75" customHeight="1">
      <c r="A77" s="741">
        <f t="shared" si="6"/>
        <v>72</v>
      </c>
      <c r="B77" s="742" t="s">
        <v>697</v>
      </c>
      <c r="C77" s="742" t="s">
        <v>808</v>
      </c>
      <c r="D77" s="804" t="s">
        <v>809</v>
      </c>
      <c r="E77" s="742" t="s">
        <v>637</v>
      </c>
      <c r="F77" s="765" t="s">
        <v>638</v>
      </c>
      <c r="G77" s="743" t="s">
        <v>865</v>
      </c>
      <c r="H77" s="770" t="s">
        <v>662</v>
      </c>
      <c r="I77" s="742">
        <v>2</v>
      </c>
      <c r="J77" s="742"/>
      <c r="K77" s="766">
        <v>46040</v>
      </c>
      <c r="L77" s="766"/>
      <c r="M77" s="766"/>
      <c r="N77" s="791"/>
      <c r="O77" s="742"/>
      <c r="P77" s="765" t="s">
        <v>641</v>
      </c>
      <c r="Q77" s="766">
        <v>46382</v>
      </c>
      <c r="R77" s="766"/>
      <c r="S77" s="766"/>
      <c r="T77" s="765" t="s">
        <v>638</v>
      </c>
      <c r="U77" s="743" t="s">
        <v>26</v>
      </c>
      <c r="V77" s="774">
        <v>1</v>
      </c>
      <c r="W77" s="742"/>
      <c r="X77" s="932" t="s">
        <v>1117</v>
      </c>
      <c r="Y77" s="776" t="str">
        <f t="shared" ca="1" si="9"/>
        <v>Delay</v>
      </c>
      <c r="AA77" s="728">
        <f>IF(K77&lt;'General Information'!$L$1,1,0)</f>
        <v>1</v>
      </c>
    </row>
    <row r="78" spans="1:27" s="727" customFormat="1" ht="42.75" customHeight="1">
      <c r="A78" s="741">
        <f t="shared" si="6"/>
        <v>73</v>
      </c>
      <c r="B78" s="742" t="s">
        <v>697</v>
      </c>
      <c r="C78" s="742" t="s">
        <v>810</v>
      </c>
      <c r="D78" s="804" t="s">
        <v>811</v>
      </c>
      <c r="E78" s="742" t="s">
        <v>637</v>
      </c>
      <c r="F78" s="765" t="s">
        <v>638</v>
      </c>
      <c r="G78" s="743" t="s">
        <v>866</v>
      </c>
      <c r="H78" s="770" t="s">
        <v>662</v>
      </c>
      <c r="I78" s="742">
        <v>3</v>
      </c>
      <c r="J78" s="742"/>
      <c r="K78" s="766">
        <v>46040</v>
      </c>
      <c r="L78" s="766"/>
      <c r="M78" s="766"/>
      <c r="N78" s="791"/>
      <c r="O78" s="742"/>
      <c r="P78" s="765" t="s">
        <v>641</v>
      </c>
      <c r="Q78" s="766">
        <v>46321</v>
      </c>
      <c r="R78" s="766"/>
      <c r="S78" s="766"/>
      <c r="T78" s="765" t="s">
        <v>638</v>
      </c>
      <c r="U78" s="743" t="s">
        <v>26</v>
      </c>
      <c r="V78" s="774">
        <v>1</v>
      </c>
      <c r="W78" s="742"/>
      <c r="X78" s="932" t="s">
        <v>1117</v>
      </c>
      <c r="Y78" s="776" t="str">
        <f t="shared" ref="Y78:Y80" ca="1" si="10">IF(AND(L78="",K78&lt;TODAY()),"Delay","")</f>
        <v>Delay</v>
      </c>
      <c r="AA78" s="728">
        <f>IF(K78&lt;'General Information'!$L$1,1,0)</f>
        <v>1</v>
      </c>
    </row>
    <row r="79" spans="1:27" s="727" customFormat="1" ht="42.75" customHeight="1">
      <c r="A79" s="741">
        <f t="shared" si="6"/>
        <v>74</v>
      </c>
      <c r="B79" s="742" t="s">
        <v>697</v>
      </c>
      <c r="C79" s="742" t="s">
        <v>812</v>
      </c>
      <c r="D79" s="804" t="s">
        <v>813</v>
      </c>
      <c r="E79" s="742" t="s">
        <v>637</v>
      </c>
      <c r="F79" s="765" t="s">
        <v>638</v>
      </c>
      <c r="G79" s="743" t="s">
        <v>867</v>
      </c>
      <c r="H79" s="770" t="s">
        <v>662</v>
      </c>
      <c r="I79" s="742">
        <v>2</v>
      </c>
      <c r="J79" s="742"/>
      <c r="K79" s="766">
        <v>46041</v>
      </c>
      <c r="L79" s="766"/>
      <c r="M79" s="766"/>
      <c r="N79" s="791"/>
      <c r="O79" s="742"/>
      <c r="P79" s="765" t="s">
        <v>641</v>
      </c>
      <c r="Q79" s="766">
        <v>46408</v>
      </c>
      <c r="R79" s="766"/>
      <c r="S79" s="766"/>
      <c r="T79" s="765" t="s">
        <v>638</v>
      </c>
      <c r="U79" s="743" t="s">
        <v>26</v>
      </c>
      <c r="V79" s="774">
        <v>1</v>
      </c>
      <c r="W79" s="742"/>
      <c r="X79" s="932" t="s">
        <v>1117</v>
      </c>
      <c r="Y79" s="776" t="str">
        <f t="shared" ca="1" si="10"/>
        <v>Delay</v>
      </c>
      <c r="AA79" s="728">
        <f>IF(K79&lt;'General Information'!$L$1,1,0)</f>
        <v>1</v>
      </c>
    </row>
    <row r="80" spans="1:27" s="727" customFormat="1" ht="42.75" customHeight="1">
      <c r="A80" s="741">
        <f t="shared" si="6"/>
        <v>75</v>
      </c>
      <c r="B80" s="742" t="s">
        <v>697</v>
      </c>
      <c r="C80" s="742" t="s">
        <v>814</v>
      </c>
      <c r="D80" s="804" t="s">
        <v>815</v>
      </c>
      <c r="E80" s="742" t="s">
        <v>637</v>
      </c>
      <c r="F80" s="765" t="s">
        <v>638</v>
      </c>
      <c r="G80" s="743" t="s">
        <v>868</v>
      </c>
      <c r="H80" s="770" t="s">
        <v>662</v>
      </c>
      <c r="I80" s="742">
        <v>28</v>
      </c>
      <c r="J80" s="742"/>
      <c r="K80" s="766">
        <v>46040</v>
      </c>
      <c r="L80" s="766"/>
      <c r="M80" s="766"/>
      <c r="N80" s="791"/>
      <c r="O80" s="742"/>
      <c r="P80" s="765" t="s">
        <v>641</v>
      </c>
      <c r="Q80" s="766">
        <v>46321</v>
      </c>
      <c r="R80" s="766"/>
      <c r="S80" s="766"/>
      <c r="T80" s="765" t="s">
        <v>638</v>
      </c>
      <c r="U80" s="743" t="s">
        <v>26</v>
      </c>
      <c r="V80" s="774">
        <v>1</v>
      </c>
      <c r="W80" s="742"/>
      <c r="X80" s="932" t="s">
        <v>1117</v>
      </c>
      <c r="Y80" s="776" t="str">
        <f t="shared" ca="1" si="10"/>
        <v>Delay</v>
      </c>
      <c r="AA80" s="728">
        <f>IF(K80&lt;'General Information'!$L$1,1,0)</f>
        <v>1</v>
      </c>
    </row>
    <row r="81" spans="1:27" s="727" customFormat="1" ht="42.75" customHeight="1">
      <c r="A81" s="741">
        <f t="shared" si="6"/>
        <v>76</v>
      </c>
      <c r="B81" s="742" t="s">
        <v>697</v>
      </c>
      <c r="C81" s="742" t="s">
        <v>977</v>
      </c>
      <c r="D81" s="804" t="s">
        <v>978</v>
      </c>
      <c r="E81" s="742" t="s">
        <v>637</v>
      </c>
      <c r="F81" s="765" t="s">
        <v>638</v>
      </c>
      <c r="G81" s="743" t="s">
        <v>979</v>
      </c>
      <c r="H81" s="770" t="s">
        <v>662</v>
      </c>
      <c r="I81" s="742">
        <v>7</v>
      </c>
      <c r="J81" s="742"/>
      <c r="K81" s="766">
        <v>46040</v>
      </c>
      <c r="L81" s="766"/>
      <c r="M81" s="766"/>
      <c r="N81" s="791"/>
      <c r="O81" s="742"/>
      <c r="P81" s="765" t="s">
        <v>641</v>
      </c>
      <c r="Q81" s="766">
        <v>46345</v>
      </c>
      <c r="R81" s="766"/>
      <c r="S81" s="766"/>
      <c r="T81" s="765" t="s">
        <v>638</v>
      </c>
      <c r="U81" s="743" t="s">
        <v>26</v>
      </c>
      <c r="V81" s="774">
        <v>1</v>
      </c>
      <c r="W81" s="742"/>
      <c r="X81" s="932" t="s">
        <v>1117</v>
      </c>
      <c r="Y81" s="776"/>
      <c r="AA81" s="728">
        <f>IF(K81&lt;'General Information'!$L$1,1,0)</f>
        <v>1</v>
      </c>
    </row>
    <row r="82" spans="1:27" s="727" customFormat="1" ht="42.75" customHeight="1">
      <c r="A82" s="741">
        <f t="shared" si="6"/>
        <v>77</v>
      </c>
      <c r="B82" s="742" t="s">
        <v>697</v>
      </c>
      <c r="C82" s="742" t="s">
        <v>980</v>
      </c>
      <c r="D82" s="804" t="s">
        <v>981</v>
      </c>
      <c r="E82" s="742" t="s">
        <v>637</v>
      </c>
      <c r="F82" s="765" t="s">
        <v>638</v>
      </c>
      <c r="G82" s="743" t="s">
        <v>982</v>
      </c>
      <c r="H82" s="770" t="s">
        <v>662</v>
      </c>
      <c r="I82" s="742">
        <v>1</v>
      </c>
      <c r="J82" s="742"/>
      <c r="K82" s="766">
        <v>46040</v>
      </c>
      <c r="L82" s="766"/>
      <c r="M82" s="766"/>
      <c r="N82" s="791"/>
      <c r="O82" s="742"/>
      <c r="P82" s="765" t="s">
        <v>641</v>
      </c>
      <c r="Q82" s="766">
        <v>46411</v>
      </c>
      <c r="R82" s="766"/>
      <c r="S82" s="766"/>
      <c r="T82" s="765" t="s">
        <v>638</v>
      </c>
      <c r="U82" s="743" t="s">
        <v>26</v>
      </c>
      <c r="V82" s="774">
        <v>1</v>
      </c>
      <c r="W82" s="742"/>
      <c r="X82" s="932" t="s">
        <v>1117</v>
      </c>
      <c r="Y82" s="776"/>
      <c r="AA82" s="728">
        <f>IF(K82&lt;'General Information'!$L$1,1,0)</f>
        <v>1</v>
      </c>
    </row>
    <row r="83" spans="1:27" s="727" customFormat="1" ht="42.75" customHeight="1">
      <c r="A83" s="741">
        <f t="shared" si="6"/>
        <v>78</v>
      </c>
      <c r="B83" s="742" t="s">
        <v>697</v>
      </c>
      <c r="C83" s="742" t="s">
        <v>983</v>
      </c>
      <c r="D83" s="804" t="s">
        <v>984</v>
      </c>
      <c r="E83" s="742" t="s">
        <v>637</v>
      </c>
      <c r="F83" s="765" t="s">
        <v>638</v>
      </c>
      <c r="G83" s="743" t="s">
        <v>858</v>
      </c>
      <c r="H83" s="770" t="s">
        <v>662</v>
      </c>
      <c r="I83" s="742">
        <v>4</v>
      </c>
      <c r="J83" s="742"/>
      <c r="K83" s="766">
        <v>46040</v>
      </c>
      <c r="L83" s="766"/>
      <c r="M83" s="766"/>
      <c r="N83" s="791"/>
      <c r="O83" s="742"/>
      <c r="P83" s="765" t="s">
        <v>641</v>
      </c>
      <c r="Q83" s="766">
        <v>46422</v>
      </c>
      <c r="R83" s="766"/>
      <c r="S83" s="766"/>
      <c r="T83" s="765" t="s">
        <v>638</v>
      </c>
      <c r="U83" s="743" t="s">
        <v>26</v>
      </c>
      <c r="V83" s="774">
        <v>1</v>
      </c>
      <c r="W83" s="742"/>
      <c r="X83" s="932" t="s">
        <v>1117</v>
      </c>
      <c r="Y83" s="776"/>
      <c r="AA83" s="728">
        <f>IF(K83&lt;'General Information'!$L$1,1,0)</f>
        <v>1</v>
      </c>
    </row>
    <row r="84" spans="1:27" s="727" customFormat="1" ht="42.75" customHeight="1">
      <c r="A84" s="741">
        <f t="shared" si="6"/>
        <v>79</v>
      </c>
      <c r="B84" s="742" t="s">
        <v>697</v>
      </c>
      <c r="C84" s="742" t="s">
        <v>985</v>
      </c>
      <c r="D84" s="804" t="s">
        <v>986</v>
      </c>
      <c r="E84" s="742" t="s">
        <v>637</v>
      </c>
      <c r="F84" s="765" t="s">
        <v>638</v>
      </c>
      <c r="G84" s="743" t="s">
        <v>987</v>
      </c>
      <c r="H84" s="770" t="s">
        <v>662</v>
      </c>
      <c r="I84" s="742">
        <v>1</v>
      </c>
      <c r="J84" s="742"/>
      <c r="K84" s="766">
        <v>46040</v>
      </c>
      <c r="L84" s="766"/>
      <c r="M84" s="766"/>
      <c r="N84" s="791"/>
      <c r="O84" s="742"/>
      <c r="P84" s="765" t="s">
        <v>641</v>
      </c>
      <c r="Q84" s="766">
        <v>46422</v>
      </c>
      <c r="R84" s="766"/>
      <c r="S84" s="766"/>
      <c r="T84" s="765" t="s">
        <v>638</v>
      </c>
      <c r="U84" s="743" t="s">
        <v>26</v>
      </c>
      <c r="V84" s="774">
        <v>1</v>
      </c>
      <c r="W84" s="742"/>
      <c r="X84" s="932" t="s">
        <v>1117</v>
      </c>
      <c r="Y84" s="776"/>
      <c r="AA84" s="728">
        <f>IF(K84&lt;'General Information'!$L$1,1,0)</f>
        <v>1</v>
      </c>
    </row>
    <row r="85" spans="1:27" s="727" customFormat="1" ht="42.75" customHeight="1">
      <c r="A85" s="741">
        <f t="shared" si="6"/>
        <v>80</v>
      </c>
      <c r="B85" s="742" t="s">
        <v>697</v>
      </c>
      <c r="C85" s="742" t="s">
        <v>988</v>
      </c>
      <c r="D85" s="804" t="s">
        <v>989</v>
      </c>
      <c r="E85" s="742" t="s">
        <v>637</v>
      </c>
      <c r="F85" s="765" t="s">
        <v>638</v>
      </c>
      <c r="G85" s="743" t="s">
        <v>990</v>
      </c>
      <c r="H85" s="770" t="s">
        <v>662</v>
      </c>
      <c r="I85" s="742">
        <v>6</v>
      </c>
      <c r="J85" s="742"/>
      <c r="K85" s="766">
        <v>46040</v>
      </c>
      <c r="L85" s="766"/>
      <c r="M85" s="766"/>
      <c r="N85" s="791"/>
      <c r="O85" s="742"/>
      <c r="P85" s="765" t="s">
        <v>641</v>
      </c>
      <c r="Q85" s="766">
        <v>46338</v>
      </c>
      <c r="R85" s="766"/>
      <c r="S85" s="766"/>
      <c r="T85" s="765" t="s">
        <v>638</v>
      </c>
      <c r="U85" s="743" t="s">
        <v>26</v>
      </c>
      <c r="V85" s="774">
        <v>1</v>
      </c>
      <c r="W85" s="742"/>
      <c r="X85" s="932" t="s">
        <v>1117</v>
      </c>
      <c r="Y85" s="776"/>
      <c r="AA85" s="728">
        <f>IF(K85&lt;'General Information'!$L$1,1,0)</f>
        <v>1</v>
      </c>
    </row>
    <row r="86" spans="1:27" s="727" customFormat="1" ht="42.75" customHeight="1">
      <c r="A86" s="741">
        <f t="shared" si="6"/>
        <v>81</v>
      </c>
      <c r="B86" s="742" t="s">
        <v>697</v>
      </c>
      <c r="C86" s="742" t="s">
        <v>991</v>
      </c>
      <c r="D86" s="804" t="s">
        <v>992</v>
      </c>
      <c r="E86" s="742" t="s">
        <v>637</v>
      </c>
      <c r="F86" s="765" t="s">
        <v>638</v>
      </c>
      <c r="G86" s="743" t="s">
        <v>993</v>
      </c>
      <c r="H86" s="770" t="s">
        <v>662</v>
      </c>
      <c r="I86" s="742">
        <v>12</v>
      </c>
      <c r="J86" s="742"/>
      <c r="K86" s="766">
        <v>46040</v>
      </c>
      <c r="L86" s="766"/>
      <c r="M86" s="766"/>
      <c r="N86" s="791"/>
      <c r="O86" s="742"/>
      <c r="P86" s="765" t="s">
        <v>641</v>
      </c>
      <c r="Q86" s="766">
        <v>46338</v>
      </c>
      <c r="R86" s="766"/>
      <c r="S86" s="766"/>
      <c r="T86" s="765" t="s">
        <v>638</v>
      </c>
      <c r="U86" s="743" t="s">
        <v>26</v>
      </c>
      <c r="V86" s="774">
        <v>1</v>
      </c>
      <c r="W86" s="742"/>
      <c r="X86" s="932" t="s">
        <v>1117</v>
      </c>
      <c r="Y86" s="776"/>
      <c r="AA86" s="728">
        <f>IF(K86&lt;'General Information'!$L$1,1,0)</f>
        <v>1</v>
      </c>
    </row>
    <row r="87" spans="1:27" s="727" customFormat="1" ht="42.75" customHeight="1">
      <c r="A87" s="741"/>
      <c r="B87" s="742"/>
      <c r="C87" s="742"/>
      <c r="D87" s="804"/>
      <c r="E87" s="742"/>
      <c r="F87" s="765"/>
      <c r="G87" s="743"/>
      <c r="H87" s="742"/>
      <c r="I87" s="742"/>
      <c r="J87" s="742"/>
      <c r="K87" s="766"/>
      <c r="L87" s="766"/>
      <c r="M87" s="766"/>
      <c r="N87" s="791"/>
      <c r="O87" s="742"/>
      <c r="P87" s="765"/>
      <c r="Q87" s="766"/>
      <c r="R87" s="766"/>
      <c r="S87" s="766"/>
      <c r="T87" s="742"/>
      <c r="U87" s="743"/>
      <c r="V87" s="744"/>
      <c r="W87" s="742"/>
      <c r="X87" s="743"/>
      <c r="Y87" s="776"/>
    </row>
    <row r="88" spans="1:27" s="727" customFormat="1" ht="42.75" customHeight="1">
      <c r="A88" s="741"/>
      <c r="B88" s="742"/>
      <c r="C88" s="742"/>
      <c r="D88" s="804"/>
      <c r="E88" s="742"/>
      <c r="F88" s="765"/>
      <c r="G88" s="743"/>
      <c r="H88" s="742"/>
      <c r="I88" s="742"/>
      <c r="J88" s="742"/>
      <c r="K88" s="766"/>
      <c r="L88" s="766"/>
      <c r="M88" s="766"/>
      <c r="N88" s="791"/>
      <c r="O88" s="742"/>
      <c r="P88" s="765"/>
      <c r="Q88" s="766"/>
      <c r="R88" s="766"/>
      <c r="S88" s="766"/>
      <c r="T88" s="742"/>
      <c r="U88" s="743"/>
      <c r="V88" s="744"/>
      <c r="W88" s="742"/>
      <c r="X88" s="743"/>
      <c r="Y88" s="776"/>
    </row>
    <row r="89" spans="1:27" s="727" customFormat="1" ht="42.75" customHeight="1">
      <c r="A89" s="741"/>
      <c r="B89" s="742"/>
      <c r="C89" s="742"/>
      <c r="D89" s="804"/>
      <c r="E89" s="742"/>
      <c r="F89" s="765"/>
      <c r="G89" s="743"/>
      <c r="H89" s="742"/>
      <c r="I89" s="742"/>
      <c r="J89" s="742"/>
      <c r="K89" s="766"/>
      <c r="L89" s="766"/>
      <c r="M89" s="766"/>
      <c r="N89" s="791"/>
      <c r="O89" s="742"/>
      <c r="P89" s="765"/>
      <c r="Q89" s="766"/>
      <c r="R89" s="766"/>
      <c r="S89" s="766"/>
      <c r="T89" s="742"/>
      <c r="U89" s="743"/>
      <c r="V89" s="744"/>
      <c r="W89" s="742"/>
      <c r="X89" s="743"/>
      <c r="Y89" s="776"/>
    </row>
    <row r="90" spans="1:27" s="727" customFormat="1" ht="42.75" customHeight="1">
      <c r="A90" s="741"/>
      <c r="B90" s="742"/>
      <c r="C90" s="742"/>
      <c r="D90" s="804"/>
      <c r="E90" s="742"/>
      <c r="F90" s="765"/>
      <c r="G90" s="743"/>
      <c r="H90" s="742"/>
      <c r="I90" s="742"/>
      <c r="J90" s="742"/>
      <c r="K90" s="766"/>
      <c r="L90" s="766"/>
      <c r="M90" s="766"/>
      <c r="N90" s="791"/>
      <c r="O90" s="742"/>
      <c r="P90" s="765"/>
      <c r="Q90" s="766"/>
      <c r="R90" s="766"/>
      <c r="S90" s="766"/>
      <c r="T90" s="742"/>
      <c r="U90" s="743"/>
      <c r="V90" s="744"/>
      <c r="W90" s="742"/>
      <c r="X90" s="743"/>
      <c r="Y90" s="776"/>
    </row>
    <row r="91" spans="1:27" s="727" customFormat="1" ht="42.75" customHeight="1">
      <c r="A91" s="741"/>
      <c r="B91" s="742"/>
      <c r="C91" s="742"/>
      <c r="D91" s="804"/>
      <c r="E91" s="742"/>
      <c r="F91" s="765"/>
      <c r="G91" s="743"/>
      <c r="H91" s="742"/>
      <c r="I91" s="742"/>
      <c r="J91" s="742"/>
      <c r="K91" s="766"/>
      <c r="L91" s="766"/>
      <c r="M91" s="766"/>
      <c r="N91" s="791"/>
      <c r="O91" s="742"/>
      <c r="P91" s="765"/>
      <c r="Q91" s="766"/>
      <c r="R91" s="766"/>
      <c r="S91" s="766"/>
      <c r="T91" s="742"/>
      <c r="U91" s="743"/>
      <c r="V91" s="744"/>
      <c r="W91" s="742"/>
      <c r="X91" s="743"/>
      <c r="Y91" s="776"/>
    </row>
    <row r="92" spans="1:27" s="727" customFormat="1" ht="42.75" customHeight="1">
      <c r="A92" s="741"/>
      <c r="B92" s="742"/>
      <c r="C92" s="742"/>
      <c r="D92" s="804"/>
      <c r="E92" s="742"/>
      <c r="F92" s="765"/>
      <c r="G92" s="743"/>
      <c r="H92" s="742"/>
      <c r="I92" s="742"/>
      <c r="J92" s="742"/>
      <c r="K92" s="766"/>
      <c r="L92" s="766"/>
      <c r="M92" s="766"/>
      <c r="N92" s="791"/>
      <c r="O92" s="742"/>
      <c r="P92" s="765"/>
      <c r="Q92" s="766"/>
      <c r="R92" s="766"/>
      <c r="S92" s="766"/>
      <c r="T92" s="742"/>
      <c r="U92" s="743"/>
      <c r="V92" s="744"/>
      <c r="W92" s="742"/>
      <c r="X92" s="743"/>
      <c r="Y92" s="776"/>
    </row>
    <row r="93" spans="1:27" s="727" customFormat="1" ht="42.75" customHeight="1">
      <c r="A93" s="741"/>
      <c r="B93" s="742"/>
      <c r="C93" s="742"/>
      <c r="D93" s="804"/>
      <c r="E93" s="742"/>
      <c r="F93" s="765"/>
      <c r="G93" s="743"/>
      <c r="H93" s="742"/>
      <c r="I93" s="742"/>
      <c r="J93" s="742"/>
      <c r="K93" s="766"/>
      <c r="L93" s="766"/>
      <c r="M93" s="766"/>
      <c r="N93" s="791"/>
      <c r="O93" s="742"/>
      <c r="P93" s="765"/>
      <c r="Q93" s="766"/>
      <c r="R93" s="766"/>
      <c r="S93" s="766"/>
      <c r="T93" s="742"/>
      <c r="U93" s="743"/>
      <c r="V93" s="744"/>
      <c r="W93" s="742"/>
      <c r="X93" s="743"/>
      <c r="Y93" s="776"/>
    </row>
    <row r="94" spans="1:27" s="727" customFormat="1" ht="42.75" customHeight="1">
      <c r="A94" s="741"/>
      <c r="B94" s="742"/>
      <c r="C94" s="742"/>
      <c r="D94" s="804"/>
      <c r="E94" s="742"/>
      <c r="F94" s="765"/>
      <c r="G94" s="743"/>
      <c r="H94" s="742"/>
      <c r="I94" s="742"/>
      <c r="J94" s="742"/>
      <c r="K94" s="766"/>
      <c r="L94" s="766"/>
      <c r="M94" s="766"/>
      <c r="N94" s="791"/>
      <c r="O94" s="742"/>
      <c r="P94" s="765"/>
      <c r="Q94" s="766"/>
      <c r="R94" s="766"/>
      <c r="S94" s="766"/>
      <c r="T94" s="742"/>
      <c r="U94" s="743"/>
      <c r="V94" s="744"/>
      <c r="W94" s="742"/>
      <c r="X94" s="743"/>
      <c r="Y94" s="776"/>
    </row>
    <row r="95" spans="1:27" s="727" customFormat="1" ht="42.75" customHeight="1">
      <c r="A95" s="741"/>
      <c r="B95" s="742"/>
      <c r="C95" s="742"/>
      <c r="D95" s="804"/>
      <c r="E95" s="742"/>
      <c r="F95" s="765"/>
      <c r="G95" s="743"/>
      <c r="H95" s="742"/>
      <c r="I95" s="742"/>
      <c r="J95" s="742"/>
      <c r="K95" s="766"/>
      <c r="L95" s="766"/>
      <c r="M95" s="766"/>
      <c r="N95" s="791"/>
      <c r="O95" s="742"/>
      <c r="P95" s="765"/>
      <c r="Q95" s="766"/>
      <c r="R95" s="766"/>
      <c r="S95" s="766"/>
      <c r="T95" s="742"/>
      <c r="U95" s="743"/>
      <c r="V95" s="744"/>
      <c r="W95" s="742"/>
      <c r="X95" s="743"/>
      <c r="Y95" s="776"/>
    </row>
    <row r="96" spans="1:27" s="727" customFormat="1" ht="42.75" customHeight="1">
      <c r="A96" s="741"/>
      <c r="B96" s="742"/>
      <c r="C96" s="742"/>
      <c r="D96" s="804"/>
      <c r="E96" s="742"/>
      <c r="F96" s="765"/>
      <c r="G96" s="743"/>
      <c r="H96" s="742"/>
      <c r="I96" s="742"/>
      <c r="J96" s="742"/>
      <c r="K96" s="766"/>
      <c r="L96" s="766"/>
      <c r="M96" s="766"/>
      <c r="N96" s="791"/>
      <c r="O96" s="742"/>
      <c r="P96" s="765"/>
      <c r="Q96" s="766"/>
      <c r="R96" s="766"/>
      <c r="S96" s="766"/>
      <c r="T96" s="742"/>
      <c r="U96" s="743"/>
      <c r="V96" s="744"/>
      <c r="W96" s="742"/>
      <c r="X96" s="743"/>
      <c r="Y96" s="776"/>
    </row>
    <row r="97" spans="1:25" s="727" customFormat="1" ht="42.75" customHeight="1">
      <c r="A97" s="741"/>
      <c r="B97" s="742"/>
      <c r="C97" s="742"/>
      <c r="D97" s="804"/>
      <c r="E97" s="742"/>
      <c r="F97" s="765"/>
      <c r="G97" s="743"/>
      <c r="H97" s="742"/>
      <c r="I97" s="742"/>
      <c r="J97" s="742"/>
      <c r="K97" s="766"/>
      <c r="L97" s="766"/>
      <c r="M97" s="766"/>
      <c r="N97" s="791"/>
      <c r="O97" s="742"/>
      <c r="P97" s="765"/>
      <c r="Q97" s="766"/>
      <c r="R97" s="766"/>
      <c r="S97" s="766"/>
      <c r="T97" s="742"/>
      <c r="U97" s="743"/>
      <c r="V97" s="744"/>
      <c r="W97" s="742"/>
      <c r="X97" s="743"/>
      <c r="Y97" s="776"/>
    </row>
    <row r="98" spans="1:25" s="727" customFormat="1" ht="42.75" customHeight="1">
      <c r="A98" s="741"/>
      <c r="B98" s="742"/>
      <c r="C98" s="742"/>
      <c r="D98" s="804"/>
      <c r="E98" s="742"/>
      <c r="F98" s="765"/>
      <c r="G98" s="743"/>
      <c r="H98" s="742"/>
      <c r="I98" s="742"/>
      <c r="J98" s="742"/>
      <c r="K98" s="766"/>
      <c r="L98" s="766"/>
      <c r="M98" s="766"/>
      <c r="N98" s="791"/>
      <c r="O98" s="742"/>
      <c r="P98" s="765"/>
      <c r="Q98" s="766"/>
      <c r="R98" s="766"/>
      <c r="S98" s="766"/>
      <c r="T98" s="742"/>
      <c r="U98" s="743"/>
      <c r="V98" s="744"/>
      <c r="W98" s="742"/>
      <c r="X98" s="743"/>
      <c r="Y98" s="776"/>
    </row>
    <row r="99" spans="1:25" s="727" customFormat="1" ht="42.75" customHeight="1">
      <c r="A99" s="741"/>
      <c r="B99" s="742"/>
      <c r="C99" s="742"/>
      <c r="D99" s="804"/>
      <c r="E99" s="742"/>
      <c r="F99" s="765"/>
      <c r="G99" s="743"/>
      <c r="H99" s="742"/>
      <c r="I99" s="742"/>
      <c r="J99" s="742"/>
      <c r="K99" s="766"/>
      <c r="L99" s="766"/>
      <c r="M99" s="766"/>
      <c r="N99" s="791"/>
      <c r="O99" s="742"/>
      <c r="P99" s="765"/>
      <c r="Q99" s="766"/>
      <c r="R99" s="766"/>
      <c r="S99" s="766"/>
      <c r="T99" s="742"/>
      <c r="U99" s="743"/>
      <c r="V99" s="744"/>
      <c r="W99" s="742"/>
      <c r="X99" s="743"/>
      <c r="Y99" s="776"/>
    </row>
    <row r="100" spans="1:25" s="727" customFormat="1" ht="42.75" customHeight="1">
      <c r="A100" s="741"/>
      <c r="B100" s="742"/>
      <c r="C100" s="742"/>
      <c r="D100" s="804"/>
      <c r="E100" s="742"/>
      <c r="F100" s="765"/>
      <c r="G100" s="743"/>
      <c r="H100" s="742"/>
      <c r="I100" s="742"/>
      <c r="J100" s="742"/>
      <c r="K100" s="766"/>
      <c r="L100" s="766"/>
      <c r="M100" s="766"/>
      <c r="N100" s="791"/>
      <c r="O100" s="742"/>
      <c r="P100" s="765"/>
      <c r="Q100" s="766"/>
      <c r="R100" s="766"/>
      <c r="S100" s="766"/>
      <c r="T100" s="742"/>
      <c r="U100" s="743"/>
      <c r="V100" s="744"/>
      <c r="W100" s="742"/>
      <c r="X100" s="743"/>
      <c r="Y100" s="776"/>
    </row>
    <row r="101" spans="1:25" s="727" customFormat="1" ht="42.75" customHeight="1">
      <c r="A101" s="741"/>
      <c r="B101" s="742"/>
      <c r="C101" s="742"/>
      <c r="D101" s="804"/>
      <c r="E101" s="742"/>
      <c r="F101" s="765"/>
      <c r="G101" s="743"/>
      <c r="H101" s="742"/>
      <c r="I101" s="742"/>
      <c r="J101" s="742"/>
      <c r="K101" s="766"/>
      <c r="L101" s="766"/>
      <c r="M101" s="766"/>
      <c r="N101" s="791"/>
      <c r="O101" s="742"/>
      <c r="P101" s="765"/>
      <c r="Q101" s="766"/>
      <c r="R101" s="766"/>
      <c r="S101" s="766"/>
      <c r="T101" s="742"/>
      <c r="U101" s="743"/>
      <c r="V101" s="744"/>
      <c r="W101" s="742"/>
      <c r="X101" s="743"/>
      <c r="Y101" s="776"/>
    </row>
    <row r="102" spans="1:25" s="727" customFormat="1" ht="42.75" customHeight="1">
      <c r="A102" s="741"/>
      <c r="B102" s="742"/>
      <c r="C102" s="742"/>
      <c r="D102" s="804"/>
      <c r="E102" s="742"/>
      <c r="F102" s="765"/>
      <c r="G102" s="743"/>
      <c r="H102" s="742"/>
      <c r="I102" s="742"/>
      <c r="J102" s="742"/>
      <c r="K102" s="766"/>
      <c r="L102" s="766"/>
      <c r="M102" s="766"/>
      <c r="N102" s="791"/>
      <c r="O102" s="742"/>
      <c r="P102" s="765"/>
      <c r="Q102" s="766"/>
      <c r="R102" s="766"/>
      <c r="S102" s="766"/>
      <c r="T102" s="742"/>
      <c r="U102" s="743"/>
      <c r="V102" s="744"/>
      <c r="W102" s="742"/>
      <c r="X102" s="743"/>
      <c r="Y102" s="776"/>
    </row>
    <row r="103" spans="1:25" s="727" customFormat="1" ht="42.75" customHeight="1">
      <c r="A103" s="741"/>
      <c r="B103" s="742"/>
      <c r="C103" s="742"/>
      <c r="D103" s="804"/>
      <c r="E103" s="742"/>
      <c r="F103" s="765"/>
      <c r="G103" s="743"/>
      <c r="H103" s="742"/>
      <c r="I103" s="742"/>
      <c r="J103" s="742"/>
      <c r="K103" s="766"/>
      <c r="L103" s="766"/>
      <c r="M103" s="766"/>
      <c r="N103" s="791"/>
      <c r="O103" s="742"/>
      <c r="P103" s="765"/>
      <c r="Q103" s="766"/>
      <c r="R103" s="766"/>
      <c r="S103" s="766"/>
      <c r="T103" s="742"/>
      <c r="U103" s="743"/>
      <c r="V103" s="744"/>
      <c r="W103" s="742"/>
      <c r="X103" s="743"/>
      <c r="Y103" s="776"/>
    </row>
    <row r="104" spans="1:25" s="727" customFormat="1" ht="42.75" customHeight="1">
      <c r="A104" s="741"/>
      <c r="B104" s="742"/>
      <c r="C104" s="742"/>
      <c r="D104" s="804"/>
      <c r="E104" s="742"/>
      <c r="F104" s="765"/>
      <c r="G104" s="743"/>
      <c r="H104" s="742"/>
      <c r="I104" s="742"/>
      <c r="J104" s="742"/>
      <c r="K104" s="766"/>
      <c r="L104" s="766"/>
      <c r="M104" s="766"/>
      <c r="N104" s="791"/>
      <c r="O104" s="742"/>
      <c r="P104" s="765"/>
      <c r="Q104" s="766"/>
      <c r="R104" s="766"/>
      <c r="S104" s="766"/>
      <c r="T104" s="742"/>
      <c r="U104" s="743"/>
      <c r="V104" s="744"/>
      <c r="W104" s="742"/>
      <c r="X104" s="743"/>
      <c r="Y104" s="776"/>
    </row>
    <row r="105" spans="1:25" s="727" customFormat="1" ht="42.75" customHeight="1">
      <c r="A105" s="741"/>
      <c r="B105" s="742"/>
      <c r="C105" s="742"/>
      <c r="D105" s="804"/>
      <c r="E105" s="742"/>
      <c r="F105" s="765"/>
      <c r="G105" s="743"/>
      <c r="H105" s="742"/>
      <c r="I105" s="742"/>
      <c r="J105" s="742"/>
      <c r="K105" s="766"/>
      <c r="L105" s="766"/>
      <c r="M105" s="766"/>
      <c r="N105" s="791"/>
      <c r="O105" s="742"/>
      <c r="P105" s="765"/>
      <c r="Q105" s="766"/>
      <c r="R105" s="766"/>
      <c r="S105" s="766"/>
      <c r="T105" s="742"/>
      <c r="U105" s="743"/>
      <c r="V105" s="744"/>
      <c r="W105" s="742"/>
      <c r="X105" s="743"/>
      <c r="Y105" s="776"/>
    </row>
    <row r="106" spans="1:25" s="727" customFormat="1" ht="42.75" customHeight="1">
      <c r="A106" s="741"/>
      <c r="B106" s="742"/>
      <c r="C106" s="742"/>
      <c r="D106" s="804"/>
      <c r="E106" s="742"/>
      <c r="F106" s="765"/>
      <c r="G106" s="743"/>
      <c r="H106" s="742"/>
      <c r="I106" s="742"/>
      <c r="J106" s="742"/>
      <c r="K106" s="766"/>
      <c r="L106" s="766"/>
      <c r="M106" s="766"/>
      <c r="N106" s="791"/>
      <c r="O106" s="742"/>
      <c r="P106" s="765"/>
      <c r="Q106" s="766"/>
      <c r="R106" s="766"/>
      <c r="S106" s="766"/>
      <c r="T106" s="742"/>
      <c r="U106" s="743"/>
      <c r="V106" s="744"/>
      <c r="W106" s="742"/>
      <c r="X106" s="743"/>
      <c r="Y106" s="776"/>
    </row>
    <row r="107" spans="1:25" s="727" customFormat="1" ht="42.75" customHeight="1">
      <c r="A107" s="741"/>
      <c r="B107" s="742"/>
      <c r="C107" s="742"/>
      <c r="D107" s="804"/>
      <c r="E107" s="742"/>
      <c r="F107" s="765"/>
      <c r="G107" s="743"/>
      <c r="H107" s="742"/>
      <c r="I107" s="742"/>
      <c r="J107" s="742"/>
      <c r="K107" s="766"/>
      <c r="L107" s="766"/>
      <c r="M107" s="766"/>
      <c r="N107" s="791"/>
      <c r="O107" s="742"/>
      <c r="P107" s="765"/>
      <c r="Q107" s="766"/>
      <c r="R107" s="766"/>
      <c r="S107" s="766"/>
      <c r="T107" s="742"/>
      <c r="U107" s="743"/>
      <c r="V107" s="744"/>
      <c r="W107" s="742"/>
      <c r="X107" s="743"/>
      <c r="Y107" s="776"/>
    </row>
    <row r="108" spans="1:25" s="727" customFormat="1" ht="42.75" customHeight="1">
      <c r="A108" s="741"/>
      <c r="B108" s="742"/>
      <c r="C108" s="742"/>
      <c r="D108" s="804"/>
      <c r="E108" s="742"/>
      <c r="F108" s="765"/>
      <c r="G108" s="743"/>
      <c r="H108" s="742"/>
      <c r="I108" s="742"/>
      <c r="J108" s="742"/>
      <c r="K108" s="766"/>
      <c r="L108" s="766"/>
      <c r="M108" s="766"/>
      <c r="N108" s="791"/>
      <c r="O108" s="742"/>
      <c r="P108" s="765"/>
      <c r="Q108" s="766"/>
      <c r="R108" s="766"/>
      <c r="S108" s="766"/>
      <c r="T108" s="742"/>
      <c r="U108" s="743"/>
      <c r="V108" s="744"/>
      <c r="W108" s="742"/>
      <c r="X108" s="743"/>
      <c r="Y108" s="776"/>
    </row>
    <row r="109" spans="1:25" s="727" customFormat="1" ht="42.75" customHeight="1">
      <c r="A109" s="741"/>
      <c r="B109" s="742"/>
      <c r="C109" s="742"/>
      <c r="D109" s="804"/>
      <c r="E109" s="742"/>
      <c r="F109" s="765"/>
      <c r="G109" s="743"/>
      <c r="H109" s="742"/>
      <c r="I109" s="742"/>
      <c r="J109" s="742"/>
      <c r="K109" s="766"/>
      <c r="L109" s="766"/>
      <c r="M109" s="766"/>
      <c r="N109" s="791"/>
      <c r="O109" s="742"/>
      <c r="P109" s="765"/>
      <c r="Q109" s="766"/>
      <c r="R109" s="766"/>
      <c r="S109" s="766"/>
      <c r="T109" s="742"/>
      <c r="U109" s="743"/>
      <c r="V109" s="744"/>
      <c r="W109" s="742"/>
      <c r="X109" s="743"/>
      <c r="Y109" s="776"/>
    </row>
    <row r="110" spans="1:25" s="727" customFormat="1" ht="42.75" customHeight="1">
      <c r="A110" s="741"/>
      <c r="B110" s="742"/>
      <c r="C110" s="742"/>
      <c r="D110" s="804"/>
      <c r="E110" s="742"/>
      <c r="F110" s="765"/>
      <c r="G110" s="743"/>
      <c r="H110" s="742"/>
      <c r="I110" s="742"/>
      <c r="J110" s="742"/>
      <c r="K110" s="766"/>
      <c r="L110" s="766"/>
      <c r="M110" s="766"/>
      <c r="N110" s="791"/>
      <c r="O110" s="742"/>
      <c r="P110" s="765"/>
      <c r="Q110" s="766"/>
      <c r="R110" s="766"/>
      <c r="S110" s="766"/>
      <c r="T110" s="742"/>
      <c r="U110" s="743"/>
      <c r="V110" s="744"/>
      <c r="W110" s="742"/>
      <c r="X110" s="743"/>
      <c r="Y110" s="776"/>
    </row>
    <row r="111" spans="1:25" s="727" customFormat="1" ht="42.75" customHeight="1">
      <c r="A111" s="741"/>
      <c r="B111" s="742"/>
      <c r="C111" s="742"/>
      <c r="D111" s="804"/>
      <c r="E111" s="742"/>
      <c r="F111" s="765"/>
      <c r="G111" s="743"/>
      <c r="H111" s="742"/>
      <c r="I111" s="742"/>
      <c r="J111" s="742"/>
      <c r="K111" s="766"/>
      <c r="L111" s="766"/>
      <c r="M111" s="766"/>
      <c r="N111" s="791"/>
      <c r="O111" s="742"/>
      <c r="P111" s="765"/>
      <c r="Q111" s="766"/>
      <c r="R111" s="766"/>
      <c r="S111" s="766"/>
      <c r="T111" s="742"/>
      <c r="U111" s="743"/>
      <c r="V111" s="744"/>
      <c r="W111" s="742"/>
      <c r="X111" s="743"/>
      <c r="Y111" s="776"/>
    </row>
    <row r="112" spans="1:25" s="727" customFormat="1" ht="42.75" customHeight="1">
      <c r="A112" s="741"/>
      <c r="B112" s="742"/>
      <c r="C112" s="742"/>
      <c r="D112" s="804"/>
      <c r="E112" s="742"/>
      <c r="F112" s="765"/>
      <c r="G112" s="743"/>
      <c r="H112" s="742"/>
      <c r="I112" s="742"/>
      <c r="J112" s="742"/>
      <c r="K112" s="766"/>
      <c r="L112" s="766"/>
      <c r="M112" s="766"/>
      <c r="N112" s="791"/>
      <c r="O112" s="742"/>
      <c r="P112" s="765"/>
      <c r="Q112" s="766"/>
      <c r="R112" s="766"/>
      <c r="S112" s="766"/>
      <c r="T112" s="742"/>
      <c r="U112" s="743"/>
      <c r="V112" s="744"/>
      <c r="W112" s="742"/>
      <c r="X112" s="743"/>
      <c r="Y112" s="776"/>
    </row>
    <row r="113" spans="1:25" s="727" customFormat="1" ht="42.75" customHeight="1">
      <c r="A113" s="741"/>
      <c r="B113" s="742"/>
      <c r="C113" s="742"/>
      <c r="D113" s="804"/>
      <c r="E113" s="742"/>
      <c r="F113" s="765"/>
      <c r="G113" s="743"/>
      <c r="H113" s="742"/>
      <c r="I113" s="742"/>
      <c r="J113" s="742"/>
      <c r="K113" s="766"/>
      <c r="L113" s="766"/>
      <c r="M113" s="766"/>
      <c r="N113" s="791"/>
      <c r="O113" s="742"/>
      <c r="P113" s="765"/>
      <c r="Q113" s="766"/>
      <c r="R113" s="766"/>
      <c r="S113" s="766"/>
      <c r="T113" s="742"/>
      <c r="U113" s="743"/>
      <c r="V113" s="744"/>
      <c r="W113" s="742"/>
      <c r="X113" s="743"/>
      <c r="Y113" s="776"/>
    </row>
    <row r="114" spans="1:25" s="727" customFormat="1" ht="42.75" customHeight="1">
      <c r="A114" s="741"/>
      <c r="B114" s="742"/>
      <c r="C114" s="742"/>
      <c r="D114" s="804"/>
      <c r="E114" s="742"/>
      <c r="F114" s="765"/>
      <c r="G114" s="743"/>
      <c r="H114" s="742"/>
      <c r="I114" s="742"/>
      <c r="J114" s="742"/>
      <c r="K114" s="766"/>
      <c r="L114" s="766"/>
      <c r="M114" s="766"/>
      <c r="N114" s="791"/>
      <c r="O114" s="742"/>
      <c r="P114" s="765"/>
      <c r="Q114" s="766"/>
      <c r="R114" s="766"/>
      <c r="S114" s="766"/>
      <c r="T114" s="742"/>
      <c r="U114" s="743"/>
      <c r="V114" s="744"/>
      <c r="W114" s="742"/>
      <c r="X114" s="743"/>
      <c r="Y114" s="776"/>
    </row>
    <row r="115" spans="1:25" s="727" customFormat="1" ht="42.75" customHeight="1">
      <c r="A115" s="741"/>
      <c r="B115" s="742"/>
      <c r="C115" s="742"/>
      <c r="D115" s="804"/>
      <c r="E115" s="742"/>
      <c r="F115" s="765"/>
      <c r="G115" s="743"/>
      <c r="H115" s="742"/>
      <c r="I115" s="742"/>
      <c r="J115" s="742"/>
      <c r="K115" s="766"/>
      <c r="L115" s="766"/>
      <c r="M115" s="766"/>
      <c r="N115" s="791"/>
      <c r="O115" s="742"/>
      <c r="P115" s="765"/>
      <c r="Q115" s="766"/>
      <c r="R115" s="766"/>
      <c r="S115" s="766"/>
      <c r="T115" s="742"/>
      <c r="U115" s="743"/>
      <c r="V115" s="744"/>
      <c r="W115" s="742"/>
      <c r="X115" s="743"/>
      <c r="Y115" s="776"/>
    </row>
    <row r="116" spans="1:25" s="727" customFormat="1" ht="42.75" customHeight="1">
      <c r="A116" s="741"/>
      <c r="B116" s="742"/>
      <c r="C116" s="742"/>
      <c r="D116" s="804"/>
      <c r="E116" s="742"/>
      <c r="F116" s="765"/>
      <c r="G116" s="743"/>
      <c r="H116" s="742"/>
      <c r="I116" s="742"/>
      <c r="J116" s="742"/>
      <c r="K116" s="766"/>
      <c r="L116" s="766"/>
      <c r="M116" s="766"/>
      <c r="N116" s="791"/>
      <c r="O116" s="742"/>
      <c r="P116" s="765"/>
      <c r="Q116" s="766"/>
      <c r="R116" s="766"/>
      <c r="S116" s="766"/>
      <c r="T116" s="742"/>
      <c r="U116" s="743"/>
      <c r="V116" s="744"/>
      <c r="W116" s="742"/>
      <c r="X116" s="743"/>
      <c r="Y116" s="776"/>
    </row>
    <row r="117" spans="1:25" s="727" customFormat="1" ht="42.75" customHeight="1">
      <c r="A117" s="741"/>
      <c r="B117" s="742"/>
      <c r="C117" s="742"/>
      <c r="D117" s="804"/>
      <c r="E117" s="742"/>
      <c r="F117" s="765"/>
      <c r="G117" s="743"/>
      <c r="H117" s="742"/>
      <c r="I117" s="742"/>
      <c r="J117" s="742"/>
      <c r="K117" s="766"/>
      <c r="L117" s="766"/>
      <c r="M117" s="766"/>
      <c r="N117" s="791"/>
      <c r="O117" s="742"/>
      <c r="P117" s="765"/>
      <c r="Q117" s="766"/>
      <c r="R117" s="766"/>
      <c r="S117" s="766"/>
      <c r="T117" s="742"/>
      <c r="U117" s="743"/>
      <c r="V117" s="744"/>
      <c r="W117" s="742"/>
      <c r="X117" s="743"/>
      <c r="Y117" s="776"/>
    </row>
    <row r="118" spans="1:25" s="727" customFormat="1" ht="42.75" customHeight="1">
      <c r="A118" s="741"/>
      <c r="B118" s="742"/>
      <c r="C118" s="742"/>
      <c r="D118" s="804"/>
      <c r="E118" s="742"/>
      <c r="F118" s="765"/>
      <c r="G118" s="743"/>
      <c r="H118" s="742"/>
      <c r="I118" s="742"/>
      <c r="J118" s="742"/>
      <c r="K118" s="766"/>
      <c r="L118" s="766"/>
      <c r="M118" s="766"/>
      <c r="N118" s="791"/>
      <c r="O118" s="742"/>
      <c r="P118" s="765"/>
      <c r="Q118" s="766"/>
      <c r="R118" s="766"/>
      <c r="S118" s="766"/>
      <c r="T118" s="742"/>
      <c r="U118" s="743"/>
      <c r="V118" s="744"/>
      <c r="W118" s="742"/>
      <c r="X118" s="743"/>
      <c r="Y118" s="776"/>
    </row>
    <row r="119" spans="1:25" s="727" customFormat="1" ht="42.75" customHeight="1">
      <c r="A119" s="741"/>
      <c r="B119" s="742"/>
      <c r="C119" s="742"/>
      <c r="D119" s="804"/>
      <c r="E119" s="742"/>
      <c r="F119" s="765"/>
      <c r="G119" s="743"/>
      <c r="H119" s="742"/>
      <c r="I119" s="742"/>
      <c r="J119" s="742"/>
      <c r="K119" s="766"/>
      <c r="L119" s="766"/>
      <c r="M119" s="766"/>
      <c r="N119" s="791"/>
      <c r="O119" s="742"/>
      <c r="P119" s="765"/>
      <c r="Q119" s="766"/>
      <c r="R119" s="766"/>
      <c r="S119" s="766"/>
      <c r="T119" s="742"/>
      <c r="U119" s="743"/>
      <c r="V119" s="744"/>
      <c r="W119" s="742"/>
      <c r="X119" s="743"/>
      <c r="Y119" s="776"/>
    </row>
    <row r="120" spans="1:25" s="727" customFormat="1" ht="42.75" customHeight="1">
      <c r="A120" s="741"/>
      <c r="B120" s="742"/>
      <c r="C120" s="742"/>
      <c r="D120" s="804"/>
      <c r="E120" s="742"/>
      <c r="F120" s="765"/>
      <c r="G120" s="743"/>
      <c r="H120" s="742"/>
      <c r="I120" s="742"/>
      <c r="J120" s="742"/>
      <c r="K120" s="766"/>
      <c r="L120" s="766"/>
      <c r="M120" s="766"/>
      <c r="N120" s="791"/>
      <c r="O120" s="742"/>
      <c r="P120" s="765"/>
      <c r="Q120" s="766"/>
      <c r="R120" s="766"/>
      <c r="S120" s="766"/>
      <c r="T120" s="742"/>
      <c r="U120" s="743"/>
      <c r="V120" s="744"/>
      <c r="W120" s="742"/>
      <c r="X120" s="743"/>
      <c r="Y120" s="776"/>
    </row>
    <row r="121" spans="1:25" s="727" customFormat="1" ht="42.75" customHeight="1">
      <c r="A121" s="741"/>
      <c r="B121" s="742"/>
      <c r="C121" s="742"/>
      <c r="D121" s="804"/>
      <c r="E121" s="742"/>
      <c r="F121" s="765"/>
      <c r="G121" s="743"/>
      <c r="H121" s="742"/>
      <c r="I121" s="742"/>
      <c r="J121" s="742"/>
      <c r="K121" s="766"/>
      <c r="L121" s="766"/>
      <c r="M121" s="766"/>
      <c r="N121" s="791"/>
      <c r="O121" s="742"/>
      <c r="P121" s="765"/>
      <c r="Q121" s="766"/>
      <c r="R121" s="766"/>
      <c r="S121" s="766"/>
      <c r="T121" s="742"/>
      <c r="U121" s="743"/>
      <c r="V121" s="744"/>
      <c r="W121" s="742"/>
      <c r="X121" s="743"/>
      <c r="Y121" s="776"/>
    </row>
    <row r="122" spans="1:25" s="727" customFormat="1" ht="42.75" customHeight="1">
      <c r="A122" s="741"/>
      <c r="B122" s="742"/>
      <c r="C122" s="742"/>
      <c r="D122" s="804"/>
      <c r="E122" s="742"/>
      <c r="F122" s="765"/>
      <c r="G122" s="743"/>
      <c r="H122" s="742"/>
      <c r="I122" s="742"/>
      <c r="J122" s="742"/>
      <c r="K122" s="766"/>
      <c r="L122" s="766"/>
      <c r="M122" s="766"/>
      <c r="N122" s="791"/>
      <c r="O122" s="742"/>
      <c r="P122" s="765"/>
      <c r="Q122" s="766"/>
      <c r="R122" s="766"/>
      <c r="S122" s="766"/>
      <c r="T122" s="742"/>
      <c r="U122" s="743"/>
      <c r="V122" s="744"/>
      <c r="W122" s="742"/>
      <c r="X122" s="743"/>
      <c r="Y122" s="776"/>
    </row>
    <row r="123" spans="1:25" s="727" customFormat="1" ht="42.75" customHeight="1">
      <c r="A123" s="741"/>
      <c r="B123" s="742"/>
      <c r="C123" s="742"/>
      <c r="D123" s="804"/>
      <c r="E123" s="742"/>
      <c r="F123" s="765"/>
      <c r="G123" s="743"/>
      <c r="H123" s="742"/>
      <c r="I123" s="742"/>
      <c r="J123" s="742"/>
      <c r="K123" s="766"/>
      <c r="L123" s="766"/>
      <c r="M123" s="766"/>
      <c r="N123" s="791"/>
      <c r="O123" s="742"/>
      <c r="P123" s="765"/>
      <c r="Q123" s="766"/>
      <c r="R123" s="766"/>
      <c r="S123" s="766"/>
      <c r="T123" s="742"/>
      <c r="U123" s="743"/>
      <c r="V123" s="744"/>
      <c r="W123" s="742"/>
      <c r="X123" s="743"/>
      <c r="Y123" s="776"/>
    </row>
    <row r="124" spans="1:25" s="727" customFormat="1" ht="42.75" customHeight="1">
      <c r="A124" s="741"/>
      <c r="B124" s="742"/>
      <c r="C124" s="742"/>
      <c r="D124" s="804"/>
      <c r="E124" s="742"/>
      <c r="F124" s="765"/>
      <c r="G124" s="743"/>
      <c r="H124" s="742"/>
      <c r="I124" s="742"/>
      <c r="J124" s="742"/>
      <c r="K124" s="766"/>
      <c r="L124" s="766"/>
      <c r="M124" s="766"/>
      <c r="N124" s="791"/>
      <c r="O124" s="742"/>
      <c r="P124" s="765"/>
      <c r="Q124" s="766"/>
      <c r="R124" s="766"/>
      <c r="S124" s="766"/>
      <c r="T124" s="742"/>
      <c r="U124" s="743"/>
      <c r="V124" s="744"/>
      <c r="W124" s="742"/>
      <c r="X124" s="743"/>
      <c r="Y124" s="776"/>
    </row>
    <row r="125" spans="1:25" s="727" customFormat="1" ht="42.75" customHeight="1">
      <c r="A125" s="741"/>
      <c r="B125" s="742"/>
      <c r="C125" s="742"/>
      <c r="D125" s="804"/>
      <c r="E125" s="742"/>
      <c r="F125" s="765"/>
      <c r="G125" s="743"/>
      <c r="H125" s="742"/>
      <c r="I125" s="742"/>
      <c r="J125" s="742"/>
      <c r="K125" s="766"/>
      <c r="L125" s="766"/>
      <c r="M125" s="766"/>
      <c r="N125" s="791"/>
      <c r="O125" s="742"/>
      <c r="P125" s="765"/>
      <c r="Q125" s="766"/>
      <c r="R125" s="766"/>
      <c r="S125" s="766"/>
      <c r="T125" s="742"/>
      <c r="U125" s="743"/>
      <c r="V125" s="744"/>
      <c r="W125" s="742"/>
      <c r="X125" s="743"/>
      <c r="Y125" s="776"/>
    </row>
    <row r="126" spans="1:25" s="727" customFormat="1" ht="42.75" customHeight="1">
      <c r="A126" s="741"/>
      <c r="B126" s="742"/>
      <c r="C126" s="742"/>
      <c r="D126" s="804"/>
      <c r="E126" s="742"/>
      <c r="F126" s="765"/>
      <c r="G126" s="743"/>
      <c r="H126" s="742"/>
      <c r="I126" s="742"/>
      <c r="J126" s="742"/>
      <c r="K126" s="766"/>
      <c r="L126" s="766"/>
      <c r="M126" s="766"/>
      <c r="N126" s="791"/>
      <c r="O126" s="742"/>
      <c r="P126" s="765"/>
      <c r="Q126" s="766"/>
      <c r="R126" s="766"/>
      <c r="S126" s="766"/>
      <c r="T126" s="742"/>
      <c r="U126" s="743"/>
      <c r="V126" s="744"/>
      <c r="W126" s="742"/>
      <c r="X126" s="743"/>
      <c r="Y126" s="776"/>
    </row>
    <row r="127" spans="1:25" s="727" customFormat="1" ht="42.75" customHeight="1">
      <c r="A127" s="741"/>
      <c r="B127" s="742"/>
      <c r="C127" s="742"/>
      <c r="D127" s="804"/>
      <c r="E127" s="742"/>
      <c r="F127" s="765"/>
      <c r="G127" s="743"/>
      <c r="H127" s="742"/>
      <c r="I127" s="742"/>
      <c r="J127" s="742"/>
      <c r="K127" s="766"/>
      <c r="L127" s="766"/>
      <c r="M127" s="766"/>
      <c r="N127" s="791"/>
      <c r="O127" s="742"/>
      <c r="P127" s="765"/>
      <c r="Q127" s="766"/>
      <c r="R127" s="766"/>
      <c r="S127" s="766"/>
      <c r="T127" s="742"/>
      <c r="U127" s="743"/>
      <c r="V127" s="744"/>
      <c r="W127" s="742"/>
      <c r="X127" s="743"/>
      <c r="Y127" s="776"/>
    </row>
    <row r="128" spans="1:25" s="727" customFormat="1" ht="42.75" customHeight="1">
      <c r="A128" s="741"/>
      <c r="B128" s="742"/>
      <c r="C128" s="742"/>
      <c r="D128" s="804"/>
      <c r="E128" s="742"/>
      <c r="F128" s="765"/>
      <c r="G128" s="743"/>
      <c r="H128" s="742"/>
      <c r="I128" s="742"/>
      <c r="J128" s="742"/>
      <c r="K128" s="766"/>
      <c r="L128" s="766"/>
      <c r="M128" s="766"/>
      <c r="N128" s="791"/>
      <c r="O128" s="742"/>
      <c r="P128" s="765"/>
      <c r="Q128" s="766"/>
      <c r="R128" s="766"/>
      <c r="S128" s="766"/>
      <c r="T128" s="742"/>
      <c r="U128" s="743"/>
      <c r="V128" s="744"/>
      <c r="W128" s="742"/>
      <c r="X128" s="743"/>
      <c r="Y128" s="776"/>
    </row>
    <row r="129" spans="1:25" s="727" customFormat="1" ht="42.75" customHeight="1">
      <c r="A129" s="741"/>
      <c r="B129" s="742"/>
      <c r="C129" s="742"/>
      <c r="D129" s="804"/>
      <c r="E129" s="742"/>
      <c r="F129" s="765"/>
      <c r="G129" s="743"/>
      <c r="H129" s="742"/>
      <c r="I129" s="742"/>
      <c r="J129" s="742"/>
      <c r="K129" s="766"/>
      <c r="L129" s="766"/>
      <c r="M129" s="766"/>
      <c r="N129" s="791"/>
      <c r="O129" s="742"/>
      <c r="P129" s="765"/>
      <c r="Q129" s="766"/>
      <c r="R129" s="766"/>
      <c r="S129" s="766"/>
      <c r="T129" s="742"/>
      <c r="U129" s="743"/>
      <c r="V129" s="744"/>
      <c r="W129" s="742"/>
      <c r="X129" s="743"/>
      <c r="Y129" s="776"/>
    </row>
    <row r="130" spans="1:25" s="727" customFormat="1" ht="42.75" customHeight="1">
      <c r="A130" s="741"/>
      <c r="B130" s="742"/>
      <c r="C130" s="742"/>
      <c r="D130" s="804"/>
      <c r="E130" s="742"/>
      <c r="F130" s="765"/>
      <c r="G130" s="743"/>
      <c r="H130" s="742"/>
      <c r="I130" s="742"/>
      <c r="J130" s="742"/>
      <c r="K130" s="766"/>
      <c r="L130" s="766"/>
      <c r="M130" s="766"/>
      <c r="N130" s="791"/>
      <c r="O130" s="742"/>
      <c r="P130" s="765"/>
      <c r="Q130" s="766"/>
      <c r="R130" s="766"/>
      <c r="S130" s="766"/>
      <c r="T130" s="742"/>
      <c r="U130" s="743"/>
      <c r="V130" s="744"/>
      <c r="W130" s="742"/>
      <c r="X130" s="743"/>
      <c r="Y130" s="776"/>
    </row>
    <row r="131" spans="1:25" s="727" customFormat="1" ht="42.75" customHeight="1">
      <c r="A131" s="741"/>
      <c r="B131" s="742"/>
      <c r="C131" s="742"/>
      <c r="D131" s="804"/>
      <c r="E131" s="742"/>
      <c r="F131" s="765"/>
      <c r="G131" s="743"/>
      <c r="H131" s="742"/>
      <c r="I131" s="742"/>
      <c r="J131" s="742"/>
      <c r="K131" s="766"/>
      <c r="L131" s="766"/>
      <c r="M131" s="766"/>
      <c r="N131" s="791"/>
      <c r="O131" s="742"/>
      <c r="P131" s="765"/>
      <c r="Q131" s="766"/>
      <c r="R131" s="766"/>
      <c r="S131" s="766"/>
      <c r="T131" s="742"/>
      <c r="U131" s="743"/>
      <c r="V131" s="744"/>
      <c r="W131" s="742"/>
      <c r="X131" s="743"/>
      <c r="Y131" s="776"/>
    </row>
    <row r="132" spans="1:25" s="727" customFormat="1" ht="42.75" customHeight="1">
      <c r="A132" s="741"/>
      <c r="B132" s="742"/>
      <c r="C132" s="742"/>
      <c r="D132" s="804"/>
      <c r="E132" s="742"/>
      <c r="F132" s="765"/>
      <c r="G132" s="743"/>
      <c r="H132" s="742"/>
      <c r="I132" s="742"/>
      <c r="J132" s="742"/>
      <c r="K132" s="766"/>
      <c r="L132" s="766"/>
      <c r="M132" s="766"/>
      <c r="N132" s="791"/>
      <c r="O132" s="742"/>
      <c r="P132" s="765"/>
      <c r="Q132" s="766"/>
      <c r="R132" s="766"/>
      <c r="S132" s="766"/>
      <c r="T132" s="742"/>
      <c r="U132" s="743"/>
      <c r="V132" s="744"/>
      <c r="W132" s="742"/>
      <c r="X132" s="743"/>
      <c r="Y132" s="776"/>
    </row>
    <row r="133" spans="1:25" s="727" customFormat="1" ht="42.75" customHeight="1">
      <c r="A133" s="741"/>
      <c r="B133" s="742"/>
      <c r="C133" s="742"/>
      <c r="D133" s="804"/>
      <c r="E133" s="742"/>
      <c r="F133" s="765"/>
      <c r="G133" s="743"/>
      <c r="H133" s="742"/>
      <c r="I133" s="742"/>
      <c r="J133" s="742"/>
      <c r="K133" s="766"/>
      <c r="L133" s="766"/>
      <c r="M133" s="766"/>
      <c r="N133" s="791"/>
      <c r="O133" s="742"/>
      <c r="P133" s="765"/>
      <c r="Q133" s="766"/>
      <c r="R133" s="766"/>
      <c r="S133" s="766"/>
      <c r="T133" s="742"/>
      <c r="U133" s="743"/>
      <c r="V133" s="744"/>
      <c r="W133" s="742"/>
      <c r="X133" s="743"/>
      <c r="Y133" s="776"/>
    </row>
    <row r="134" spans="1:25" s="727" customFormat="1" ht="42.75" customHeight="1">
      <c r="A134" s="741"/>
      <c r="B134" s="742"/>
      <c r="C134" s="742"/>
      <c r="D134" s="804"/>
      <c r="E134" s="742"/>
      <c r="F134" s="765"/>
      <c r="G134" s="743"/>
      <c r="H134" s="742"/>
      <c r="I134" s="742"/>
      <c r="J134" s="742"/>
      <c r="K134" s="766"/>
      <c r="L134" s="766"/>
      <c r="M134" s="766"/>
      <c r="N134" s="791"/>
      <c r="O134" s="742"/>
      <c r="P134" s="765"/>
      <c r="Q134" s="766"/>
      <c r="R134" s="766"/>
      <c r="S134" s="766"/>
      <c r="T134" s="742"/>
      <c r="U134" s="743"/>
      <c r="V134" s="744"/>
      <c r="W134" s="742"/>
      <c r="X134" s="743"/>
      <c r="Y134" s="776"/>
    </row>
    <row r="135" spans="1:25" s="727" customFormat="1" ht="42.75" customHeight="1">
      <c r="A135" s="741"/>
      <c r="B135" s="742"/>
      <c r="C135" s="742"/>
      <c r="D135" s="804"/>
      <c r="E135" s="742"/>
      <c r="F135" s="765"/>
      <c r="G135" s="743"/>
      <c r="H135" s="742"/>
      <c r="I135" s="742"/>
      <c r="J135" s="742"/>
      <c r="K135" s="766"/>
      <c r="L135" s="766"/>
      <c r="M135" s="766"/>
      <c r="N135" s="791"/>
      <c r="O135" s="742"/>
      <c r="P135" s="765"/>
      <c r="Q135" s="766"/>
      <c r="R135" s="766"/>
      <c r="S135" s="766"/>
      <c r="T135" s="742"/>
      <c r="U135" s="743"/>
      <c r="V135" s="744"/>
      <c r="W135" s="742"/>
      <c r="X135" s="743"/>
      <c r="Y135" s="776"/>
    </row>
    <row r="136" spans="1:25" s="727" customFormat="1" ht="42.75" customHeight="1">
      <c r="A136" s="741"/>
      <c r="B136" s="742"/>
      <c r="C136" s="742"/>
      <c r="D136" s="804"/>
      <c r="E136" s="742"/>
      <c r="F136" s="765"/>
      <c r="G136" s="743"/>
      <c r="H136" s="742"/>
      <c r="I136" s="742"/>
      <c r="J136" s="742"/>
      <c r="K136" s="766"/>
      <c r="L136" s="766"/>
      <c r="M136" s="766"/>
      <c r="N136" s="791"/>
      <c r="O136" s="742"/>
      <c r="P136" s="765"/>
      <c r="Q136" s="766"/>
      <c r="R136" s="766"/>
      <c r="S136" s="766"/>
      <c r="T136" s="742"/>
      <c r="U136" s="743"/>
      <c r="V136" s="744"/>
      <c r="W136" s="742"/>
      <c r="X136" s="743"/>
      <c r="Y136" s="776"/>
    </row>
    <row r="137" spans="1:25" s="727" customFormat="1" ht="42.75" customHeight="1">
      <c r="A137" s="741"/>
      <c r="B137" s="742"/>
      <c r="C137" s="742"/>
      <c r="D137" s="804"/>
      <c r="E137" s="742"/>
      <c r="F137" s="765"/>
      <c r="G137" s="743"/>
      <c r="H137" s="742"/>
      <c r="I137" s="742"/>
      <c r="J137" s="742"/>
      <c r="K137" s="766"/>
      <c r="L137" s="766"/>
      <c r="M137" s="766"/>
      <c r="N137" s="791"/>
      <c r="O137" s="742"/>
      <c r="P137" s="765"/>
      <c r="Q137" s="766"/>
      <c r="R137" s="766"/>
      <c r="S137" s="766"/>
      <c r="T137" s="742"/>
      <c r="U137" s="743"/>
      <c r="V137" s="744"/>
      <c r="W137" s="742"/>
      <c r="X137" s="743"/>
      <c r="Y137" s="776"/>
    </row>
    <row r="138" spans="1:25" s="727" customFormat="1" ht="42.75" customHeight="1">
      <c r="A138" s="741"/>
      <c r="B138" s="742"/>
      <c r="C138" s="742"/>
      <c r="D138" s="804"/>
      <c r="E138" s="742"/>
      <c r="F138" s="765"/>
      <c r="G138" s="743"/>
      <c r="H138" s="742"/>
      <c r="I138" s="742"/>
      <c r="J138" s="742"/>
      <c r="K138" s="766"/>
      <c r="L138" s="766"/>
      <c r="M138" s="766"/>
      <c r="N138" s="791"/>
      <c r="O138" s="742"/>
      <c r="P138" s="765"/>
      <c r="Q138" s="766"/>
      <c r="R138" s="766"/>
      <c r="S138" s="766"/>
      <c r="T138" s="742"/>
      <c r="U138" s="743"/>
      <c r="V138" s="744"/>
      <c r="W138" s="742"/>
      <c r="X138" s="743"/>
      <c r="Y138" s="776"/>
    </row>
    <row r="139" spans="1:25" s="727" customFormat="1" ht="42.75" customHeight="1">
      <c r="A139" s="741"/>
      <c r="B139" s="742"/>
      <c r="C139" s="742"/>
      <c r="D139" s="804"/>
      <c r="E139" s="742"/>
      <c r="F139" s="765"/>
      <c r="G139" s="743"/>
      <c r="H139" s="742"/>
      <c r="I139" s="742"/>
      <c r="J139" s="742"/>
      <c r="K139" s="766"/>
      <c r="L139" s="766"/>
      <c r="M139" s="766"/>
      <c r="N139" s="791"/>
      <c r="O139" s="742"/>
      <c r="P139" s="765"/>
      <c r="Q139" s="766"/>
      <c r="R139" s="766"/>
      <c r="S139" s="766"/>
      <c r="T139" s="742"/>
      <c r="U139" s="743"/>
      <c r="V139" s="744"/>
      <c r="W139" s="742"/>
      <c r="X139" s="743"/>
      <c r="Y139" s="776"/>
    </row>
    <row r="140" spans="1:25" s="727" customFormat="1" ht="42.75" customHeight="1">
      <c r="A140" s="741"/>
      <c r="B140" s="742"/>
      <c r="C140" s="742"/>
      <c r="D140" s="804"/>
      <c r="E140" s="742"/>
      <c r="F140" s="765"/>
      <c r="G140" s="743"/>
      <c r="H140" s="742"/>
      <c r="I140" s="742"/>
      <c r="J140" s="742"/>
      <c r="K140" s="766"/>
      <c r="L140" s="766"/>
      <c r="M140" s="766"/>
      <c r="N140" s="791"/>
      <c r="O140" s="742"/>
      <c r="P140" s="765"/>
      <c r="Q140" s="766"/>
      <c r="R140" s="766"/>
      <c r="S140" s="766"/>
      <c r="T140" s="742"/>
      <c r="U140" s="743"/>
      <c r="V140" s="744"/>
      <c r="W140" s="742"/>
      <c r="X140" s="743"/>
      <c r="Y140" s="776"/>
    </row>
    <row r="141" spans="1:25" s="727" customFormat="1" ht="42.75" customHeight="1">
      <c r="A141" s="741"/>
      <c r="B141" s="742"/>
      <c r="C141" s="742"/>
      <c r="D141" s="804"/>
      <c r="E141" s="742"/>
      <c r="F141" s="765"/>
      <c r="G141" s="743"/>
      <c r="H141" s="742"/>
      <c r="I141" s="742"/>
      <c r="J141" s="742"/>
      <c r="K141" s="766"/>
      <c r="L141" s="766"/>
      <c r="M141" s="766"/>
      <c r="N141" s="791"/>
      <c r="O141" s="742"/>
      <c r="P141" s="765"/>
      <c r="Q141" s="766"/>
      <c r="R141" s="766"/>
      <c r="S141" s="766"/>
      <c r="T141" s="742"/>
      <c r="U141" s="743"/>
      <c r="V141" s="744"/>
      <c r="W141" s="742"/>
      <c r="X141" s="743"/>
      <c r="Y141" s="776"/>
    </row>
    <row r="64383" spans="1:25" s="545" customFormat="1" ht="18" customHeight="1">
      <c r="A64383" s="716"/>
      <c r="B64383" s="716"/>
      <c r="C64383" s="717"/>
      <c r="D64383" s="717"/>
      <c r="E64383" s="716"/>
      <c r="F64383" s="716"/>
      <c r="G64383" s="716"/>
      <c r="H64383" s="716"/>
      <c r="I64383" s="716"/>
      <c r="J64383" s="719"/>
      <c r="K64383" s="719"/>
      <c r="L64383" s="716"/>
      <c r="M64383" s="716"/>
      <c r="N64383" s="721"/>
      <c r="O64383" s="716"/>
      <c r="P64383" s="719"/>
      <c r="Q64383" s="719"/>
      <c r="R64383" s="724" t="e">
        <v>#REF!</v>
      </c>
      <c r="S64383" s="725"/>
      <c r="T64383" s="722"/>
      <c r="U64383" s="716"/>
      <c r="V64383" s="726"/>
      <c r="W64383" s="726"/>
      <c r="X64383" s="726"/>
      <c r="Y64383"/>
    </row>
    <row r="1048480" spans="1:25" s="544" customFormat="1" ht="18" customHeight="1">
      <c r="A1048480" s="716" t="s">
        <v>72</v>
      </c>
      <c r="B1048480" s="716"/>
      <c r="C1048480" s="717"/>
      <c r="D1048480" s="717"/>
      <c r="E1048480" s="716"/>
      <c r="F1048480" s="716"/>
      <c r="G1048480" s="716"/>
      <c r="H1048480" s="716"/>
      <c r="I1048480" s="716"/>
      <c r="J1048480" s="719"/>
      <c r="K1048480" s="719"/>
      <c r="L1048480" s="716"/>
      <c r="M1048480" s="716"/>
      <c r="N1048480" s="721"/>
      <c r="O1048480" s="716"/>
      <c r="P1048480" s="719"/>
      <c r="Q1048480" s="719"/>
      <c r="R1048480" s="719"/>
      <c r="S1048480" s="725"/>
      <c r="T1048480" s="722"/>
      <c r="U1048480" s="716"/>
      <c r="V1048480" s="726"/>
      <c r="W1048480" s="726"/>
      <c r="X1048480" s="726"/>
      <c r="Y1048480"/>
    </row>
  </sheetData>
  <autoFilter ref="A2:WWC86" xr:uid="{878C84AC-2029-4CA2-A695-1B537FB43D11}"/>
  <phoneticPr fontId="96" type="noConversion"/>
  <dataValidations count="5">
    <dataValidation allowBlank="1" prompt="UPDATED BY KHATEEB MUHAMMAD MUHYIDDEEN" sqref="WCF983077:WCG983079 S65573:S65575 JO65573:JO65575 TK65573:TK65575 ADG65573:ADG65575 ANC65573:ANC65575 AWY65573:AWY65575 BGU65573:BGU65575 BQQ65573:BQQ65575 CAM65573:CAM65575 CKI65573:CKI65575 CUE65573:CUE65575 DEA65573:DEA65575 DNW65573:DNW65575 DXS65573:DXS65575 EHO65573:EHO65575 ERK65573:ERK65575 FBG65573:FBG65575 FLC65573:FLC65575 FUY65573:FUY65575 GEU65573:GEU65575 GOQ65573:GOQ65575 GYM65573:GYM65575 HII65573:HII65575 HSE65573:HSE65575 ICA65573:ICA65575 ILW65573:ILW65575 IVS65573:IVS65575 JFO65573:JFO65575 JPK65573:JPK65575 JZG65573:JZG65575 KJC65573:KJC65575 KSY65573:KSY65575 LCU65573:LCU65575 LMQ65573:LMQ65575 LWM65573:LWM65575 MGI65573:MGI65575 MQE65573:MQE65575 NAA65573:NAA65575 NJW65573:NJW65575 NTS65573:NTS65575 ODO65573:ODO65575 ONK65573:ONK65575 OXG65573:OXG65575 PHC65573:PHC65575 PQY65573:PQY65575 QAU65573:QAU65575 QKQ65573:QKQ65575 QUM65573:QUM65575 REI65573:REI65575 ROE65573:ROE65575 RYA65573:RYA65575 SHW65573:SHW65575 SRS65573:SRS65575 TBO65573:TBO65575 TLK65573:TLK65575 TVG65573:TVG65575 UFC65573:UFC65575 UOY65573:UOY65575 UYU65573:UYU65575 VIQ65573:VIQ65575 VSM65573:VSM65575 WCI65573:WCI65575 WME65573:WME65575 WWA65573:WWA65575 S131109:S131111 JO131109:JO131111 TK131109:TK131111 ADG131109:ADG131111 ANC131109:ANC131111 AWY131109:AWY131111 BGU131109:BGU131111 BQQ131109:BQQ131111 CAM131109:CAM131111 CKI131109:CKI131111 CUE131109:CUE131111 DEA131109:DEA131111 DNW131109:DNW131111 DXS131109:DXS131111 EHO131109:EHO131111 ERK131109:ERK131111 FBG131109:FBG131111 FLC131109:FLC131111 FUY131109:FUY131111 GEU131109:GEU131111 GOQ131109:GOQ131111 GYM131109:GYM131111 HII131109:HII131111 HSE131109:HSE131111 ICA131109:ICA131111 ILW131109:ILW131111 IVS131109:IVS131111 JFO131109:JFO131111 JPK131109:JPK131111 JZG131109:JZG131111 KJC131109:KJC131111 KSY131109:KSY131111 LCU131109:LCU131111 LMQ131109:LMQ131111 LWM131109:LWM131111 MGI131109:MGI131111 MQE131109:MQE131111 NAA131109:NAA131111 NJW131109:NJW131111 NTS131109:NTS131111 ODO131109:ODO131111 ONK131109:ONK131111 OXG131109:OXG131111 PHC131109:PHC131111 PQY131109:PQY131111 QAU131109:QAU131111 QKQ131109:QKQ131111 QUM131109:QUM131111 REI131109:REI131111 ROE131109:ROE131111 RYA131109:RYA131111 SHW131109:SHW131111 SRS131109:SRS131111 TBO131109:TBO131111 TLK131109:TLK131111 TVG131109:TVG131111 UFC131109:UFC131111 UOY131109:UOY131111 UYU131109:UYU131111 VIQ131109:VIQ131111 VSM131109:VSM131111 WCI131109:WCI131111 WME131109:WME131111 WWA131109:WWA131111 S196645:S196647 JO196645:JO196647 TK196645:TK196647 ADG196645:ADG196647 ANC196645:ANC196647 AWY196645:AWY196647 BGU196645:BGU196647 BQQ196645:BQQ196647 CAM196645:CAM196647 CKI196645:CKI196647 CUE196645:CUE196647 DEA196645:DEA196647 DNW196645:DNW196647 DXS196645:DXS196647 EHO196645:EHO196647 ERK196645:ERK196647 FBG196645:FBG196647 FLC196645:FLC196647 FUY196645:FUY196647 GEU196645:GEU196647 GOQ196645:GOQ196647 GYM196645:GYM196647 HII196645:HII196647 HSE196645:HSE196647 ICA196645:ICA196647 ILW196645:ILW196647 IVS196645:IVS196647 JFO196645:JFO196647 JPK196645:JPK196647 JZG196645:JZG196647 KJC196645:KJC196647 KSY196645:KSY196647 LCU196645:LCU196647 LMQ196645:LMQ196647 LWM196645:LWM196647 MGI196645:MGI196647 MQE196645:MQE196647 NAA196645:NAA196647 NJW196645:NJW196647 NTS196645:NTS196647 ODO196645:ODO196647 ONK196645:ONK196647 OXG196645:OXG196647 PHC196645:PHC196647 PQY196645:PQY196647 QAU196645:QAU196647 QKQ196645:QKQ196647 QUM196645:QUM196647 REI196645:REI196647 ROE196645:ROE196647 RYA196645:RYA196647 SHW196645:SHW196647 SRS196645:SRS196647 TBO196645:TBO196647 TLK196645:TLK196647 TVG196645:TVG196647 UFC196645:UFC196647 UOY196645:UOY196647 UYU196645:UYU196647 VIQ196645:VIQ196647 VSM196645:VSM196647 WCI196645:WCI196647 WME196645:WME196647 WWA196645:WWA196647 S262181:S262183 JO262181:JO262183 TK262181:TK262183 ADG262181:ADG262183 ANC262181:ANC262183 AWY262181:AWY262183 BGU262181:BGU262183 BQQ262181:BQQ262183 CAM262181:CAM262183 CKI262181:CKI262183 CUE262181:CUE262183 DEA262181:DEA262183 DNW262181:DNW262183 DXS262181:DXS262183 EHO262181:EHO262183 ERK262181:ERK262183 FBG262181:FBG262183 FLC262181:FLC262183 FUY262181:FUY262183 GEU262181:GEU262183 GOQ262181:GOQ262183 GYM262181:GYM262183 HII262181:HII262183 HSE262181:HSE262183 ICA262181:ICA262183 ILW262181:ILW262183 IVS262181:IVS262183 JFO262181:JFO262183 JPK262181:JPK262183 JZG262181:JZG262183 KJC262181:KJC262183 KSY262181:KSY262183 LCU262181:LCU262183 LMQ262181:LMQ262183 LWM262181:LWM262183 MGI262181:MGI262183 MQE262181:MQE262183 NAA262181:NAA262183 NJW262181:NJW262183 NTS262181:NTS262183 ODO262181:ODO262183 ONK262181:ONK262183 OXG262181:OXG262183 PHC262181:PHC262183 PQY262181:PQY262183 QAU262181:QAU262183 QKQ262181:QKQ262183 QUM262181:QUM262183 REI262181:REI262183 ROE262181:ROE262183 RYA262181:RYA262183 SHW262181:SHW262183 SRS262181:SRS262183 TBO262181:TBO262183 TLK262181:TLK262183 TVG262181:TVG262183 UFC262181:UFC262183 UOY262181:UOY262183 UYU262181:UYU262183 VIQ262181:VIQ262183 VSM262181:VSM262183 WCI262181:WCI262183 WME262181:WME262183 WWA262181:WWA262183 S327717:S327719 JO327717:JO327719 TK327717:TK327719 ADG327717:ADG327719 ANC327717:ANC327719 AWY327717:AWY327719 BGU327717:BGU327719 BQQ327717:BQQ327719 CAM327717:CAM327719 CKI327717:CKI327719 CUE327717:CUE327719 DEA327717:DEA327719 DNW327717:DNW327719 DXS327717:DXS327719 EHO327717:EHO327719 ERK327717:ERK327719 FBG327717:FBG327719 FLC327717:FLC327719 FUY327717:FUY327719 GEU327717:GEU327719 GOQ327717:GOQ327719 GYM327717:GYM327719 HII327717:HII327719 HSE327717:HSE327719 ICA327717:ICA327719 ILW327717:ILW327719 IVS327717:IVS327719 JFO327717:JFO327719 JPK327717:JPK327719 JZG327717:JZG327719 KJC327717:KJC327719 KSY327717:KSY327719 LCU327717:LCU327719 LMQ327717:LMQ327719 LWM327717:LWM327719 MGI327717:MGI327719 MQE327717:MQE327719 NAA327717:NAA327719 NJW327717:NJW327719 NTS327717:NTS327719 ODO327717:ODO327719 ONK327717:ONK327719 OXG327717:OXG327719 PHC327717:PHC327719 PQY327717:PQY327719 QAU327717:QAU327719 QKQ327717:QKQ327719 QUM327717:QUM327719 REI327717:REI327719 ROE327717:ROE327719 RYA327717:RYA327719 SHW327717:SHW327719 SRS327717:SRS327719 TBO327717:TBO327719 TLK327717:TLK327719 TVG327717:TVG327719 UFC327717:UFC327719 UOY327717:UOY327719 UYU327717:UYU327719 VIQ327717:VIQ327719 VSM327717:VSM327719 WCI327717:WCI327719 WME327717:WME327719 WWA327717:WWA327719 S393253:S393255 JO393253:JO393255 TK393253:TK393255 ADG393253:ADG393255 ANC393253:ANC393255 AWY393253:AWY393255 BGU393253:BGU393255 BQQ393253:BQQ393255 CAM393253:CAM393255 CKI393253:CKI393255 CUE393253:CUE393255 DEA393253:DEA393255 DNW393253:DNW393255 DXS393253:DXS393255 EHO393253:EHO393255 ERK393253:ERK393255 FBG393253:FBG393255 FLC393253:FLC393255 FUY393253:FUY393255 GEU393253:GEU393255 GOQ393253:GOQ393255 GYM393253:GYM393255 HII393253:HII393255 HSE393253:HSE393255 ICA393253:ICA393255 ILW393253:ILW393255 IVS393253:IVS393255 JFO393253:JFO393255 JPK393253:JPK393255 JZG393253:JZG393255 KJC393253:KJC393255 KSY393253:KSY393255 LCU393253:LCU393255 LMQ393253:LMQ393255 LWM393253:LWM393255 MGI393253:MGI393255 MQE393253:MQE393255 NAA393253:NAA393255 NJW393253:NJW393255 NTS393253:NTS393255 ODO393253:ODO393255 ONK393253:ONK393255 OXG393253:OXG393255 PHC393253:PHC393255 PQY393253:PQY393255 QAU393253:QAU393255 QKQ393253:QKQ393255 QUM393253:QUM393255 REI393253:REI393255 ROE393253:ROE393255 RYA393253:RYA393255 SHW393253:SHW393255 SRS393253:SRS393255 TBO393253:TBO393255 TLK393253:TLK393255 TVG393253:TVG393255 UFC393253:UFC393255 UOY393253:UOY393255 UYU393253:UYU393255 VIQ393253:VIQ393255 VSM393253:VSM393255 WCI393253:WCI393255 WME393253:WME393255 WWA393253:WWA393255 S458789:S458791 JO458789:JO458791 TK458789:TK458791 ADG458789:ADG458791 ANC458789:ANC458791 AWY458789:AWY458791 BGU458789:BGU458791 BQQ458789:BQQ458791 CAM458789:CAM458791 CKI458789:CKI458791 CUE458789:CUE458791 DEA458789:DEA458791 DNW458789:DNW458791 DXS458789:DXS458791 EHO458789:EHO458791 ERK458789:ERK458791 FBG458789:FBG458791 FLC458789:FLC458791 FUY458789:FUY458791 GEU458789:GEU458791 GOQ458789:GOQ458791 GYM458789:GYM458791 HII458789:HII458791 HSE458789:HSE458791 ICA458789:ICA458791 ILW458789:ILW458791 IVS458789:IVS458791 JFO458789:JFO458791 JPK458789:JPK458791 JZG458789:JZG458791 KJC458789:KJC458791 KSY458789:KSY458791 LCU458789:LCU458791 LMQ458789:LMQ458791 LWM458789:LWM458791 MGI458789:MGI458791 MQE458789:MQE458791 NAA458789:NAA458791 NJW458789:NJW458791 NTS458789:NTS458791 ODO458789:ODO458791 ONK458789:ONK458791 OXG458789:OXG458791 PHC458789:PHC458791 PQY458789:PQY458791 QAU458789:QAU458791 QKQ458789:QKQ458791 QUM458789:QUM458791 REI458789:REI458791 ROE458789:ROE458791 RYA458789:RYA458791 SHW458789:SHW458791 SRS458789:SRS458791 TBO458789:TBO458791 TLK458789:TLK458791 TVG458789:TVG458791 UFC458789:UFC458791 UOY458789:UOY458791 UYU458789:UYU458791 VIQ458789:VIQ458791 VSM458789:VSM458791 WCI458789:WCI458791 WME458789:WME458791 WWA458789:WWA458791 S524325:S524327 JO524325:JO524327 TK524325:TK524327 ADG524325:ADG524327 ANC524325:ANC524327 AWY524325:AWY524327 BGU524325:BGU524327 BQQ524325:BQQ524327 CAM524325:CAM524327 CKI524325:CKI524327 CUE524325:CUE524327 DEA524325:DEA524327 DNW524325:DNW524327 DXS524325:DXS524327 EHO524325:EHO524327 ERK524325:ERK524327 FBG524325:FBG524327 FLC524325:FLC524327 FUY524325:FUY524327 GEU524325:GEU524327 GOQ524325:GOQ524327 GYM524325:GYM524327 HII524325:HII524327 HSE524325:HSE524327 ICA524325:ICA524327 ILW524325:ILW524327 IVS524325:IVS524327 JFO524325:JFO524327 JPK524325:JPK524327 JZG524325:JZG524327 KJC524325:KJC524327 KSY524325:KSY524327 LCU524325:LCU524327 LMQ524325:LMQ524327 LWM524325:LWM524327 MGI524325:MGI524327 MQE524325:MQE524327 NAA524325:NAA524327 NJW524325:NJW524327 NTS524325:NTS524327 ODO524325:ODO524327 ONK524325:ONK524327 OXG524325:OXG524327 PHC524325:PHC524327 PQY524325:PQY524327 QAU524325:QAU524327 QKQ524325:QKQ524327 QUM524325:QUM524327 REI524325:REI524327 ROE524325:ROE524327 RYA524325:RYA524327 SHW524325:SHW524327 SRS524325:SRS524327 TBO524325:TBO524327 TLK524325:TLK524327 TVG524325:TVG524327 UFC524325:UFC524327 UOY524325:UOY524327 UYU524325:UYU524327 VIQ524325:VIQ524327 VSM524325:VSM524327 WCI524325:WCI524327 WME524325:WME524327 WWA524325:WWA524327 S589861:S589863 JO589861:JO589863 TK589861:TK589863 ADG589861:ADG589863 ANC589861:ANC589863 AWY589861:AWY589863 BGU589861:BGU589863 BQQ589861:BQQ589863 CAM589861:CAM589863 CKI589861:CKI589863 CUE589861:CUE589863 DEA589861:DEA589863 DNW589861:DNW589863 DXS589861:DXS589863 EHO589861:EHO589863 ERK589861:ERK589863 FBG589861:FBG589863 FLC589861:FLC589863 FUY589861:FUY589863 GEU589861:GEU589863 GOQ589861:GOQ589863 GYM589861:GYM589863 HII589861:HII589863 HSE589861:HSE589863 ICA589861:ICA589863 ILW589861:ILW589863 IVS589861:IVS589863 JFO589861:JFO589863 JPK589861:JPK589863 JZG589861:JZG589863 KJC589861:KJC589863 KSY589861:KSY589863 LCU589861:LCU589863 LMQ589861:LMQ589863 LWM589861:LWM589863 MGI589861:MGI589863 MQE589861:MQE589863 NAA589861:NAA589863 NJW589861:NJW589863 NTS589861:NTS589863 ODO589861:ODO589863 ONK589861:ONK589863 OXG589861:OXG589863 PHC589861:PHC589863 PQY589861:PQY589863 QAU589861:QAU589863 QKQ589861:QKQ589863 QUM589861:QUM589863 REI589861:REI589863 ROE589861:ROE589863 RYA589861:RYA589863 SHW589861:SHW589863 SRS589861:SRS589863 TBO589861:TBO589863 TLK589861:TLK589863 TVG589861:TVG589863 UFC589861:UFC589863 UOY589861:UOY589863 UYU589861:UYU589863 VIQ589861:VIQ589863 VSM589861:VSM589863 WCI589861:WCI589863 WME589861:WME589863 WWA589861:WWA589863 S655397:S655399 JO655397:JO655399 TK655397:TK655399 ADG655397:ADG655399 ANC655397:ANC655399 AWY655397:AWY655399 BGU655397:BGU655399 BQQ655397:BQQ655399 CAM655397:CAM655399 CKI655397:CKI655399 CUE655397:CUE655399 DEA655397:DEA655399 DNW655397:DNW655399 DXS655397:DXS655399 EHO655397:EHO655399 ERK655397:ERK655399 FBG655397:FBG655399 FLC655397:FLC655399 FUY655397:FUY655399 GEU655397:GEU655399 GOQ655397:GOQ655399 GYM655397:GYM655399 HII655397:HII655399 HSE655397:HSE655399 ICA655397:ICA655399 ILW655397:ILW655399 IVS655397:IVS655399 JFO655397:JFO655399 JPK655397:JPK655399 JZG655397:JZG655399 KJC655397:KJC655399 KSY655397:KSY655399 LCU655397:LCU655399 LMQ655397:LMQ655399 LWM655397:LWM655399 MGI655397:MGI655399 MQE655397:MQE655399 NAA655397:NAA655399 NJW655397:NJW655399 NTS655397:NTS655399 ODO655397:ODO655399 ONK655397:ONK655399 OXG655397:OXG655399 PHC655397:PHC655399 PQY655397:PQY655399 QAU655397:QAU655399 QKQ655397:QKQ655399 QUM655397:QUM655399 REI655397:REI655399 ROE655397:ROE655399 RYA655397:RYA655399 SHW655397:SHW655399 SRS655397:SRS655399 TBO655397:TBO655399 TLK655397:TLK655399 TVG655397:TVG655399 UFC655397:UFC655399 UOY655397:UOY655399 UYU655397:UYU655399 VIQ655397:VIQ655399 VSM655397:VSM655399 WCI655397:WCI655399 WME655397:WME655399 WWA655397:WWA655399 S720933:S720935 JO720933:JO720935 TK720933:TK720935 ADG720933:ADG720935 ANC720933:ANC720935 AWY720933:AWY720935 BGU720933:BGU720935 BQQ720933:BQQ720935 CAM720933:CAM720935 CKI720933:CKI720935 CUE720933:CUE720935 DEA720933:DEA720935 DNW720933:DNW720935 DXS720933:DXS720935 EHO720933:EHO720935 ERK720933:ERK720935 FBG720933:FBG720935 FLC720933:FLC720935 FUY720933:FUY720935 GEU720933:GEU720935 GOQ720933:GOQ720935 GYM720933:GYM720935 HII720933:HII720935 HSE720933:HSE720935 ICA720933:ICA720935 ILW720933:ILW720935 IVS720933:IVS720935 JFO720933:JFO720935 JPK720933:JPK720935 JZG720933:JZG720935 KJC720933:KJC720935 KSY720933:KSY720935 LCU720933:LCU720935 LMQ720933:LMQ720935 LWM720933:LWM720935 MGI720933:MGI720935 MQE720933:MQE720935 NAA720933:NAA720935 NJW720933:NJW720935 NTS720933:NTS720935 ODO720933:ODO720935 ONK720933:ONK720935 OXG720933:OXG720935 PHC720933:PHC720935 PQY720933:PQY720935 QAU720933:QAU720935 QKQ720933:QKQ720935 QUM720933:QUM720935 REI720933:REI720935 ROE720933:ROE720935 RYA720933:RYA720935 SHW720933:SHW720935 SRS720933:SRS720935 TBO720933:TBO720935 TLK720933:TLK720935 TVG720933:TVG720935 UFC720933:UFC720935 UOY720933:UOY720935 UYU720933:UYU720935 VIQ720933:VIQ720935 VSM720933:VSM720935 WCI720933:WCI720935 WME720933:WME720935 WWA720933:WWA720935 S786469:S786471 JO786469:JO786471 TK786469:TK786471 ADG786469:ADG786471 ANC786469:ANC786471 AWY786469:AWY786471 BGU786469:BGU786471 BQQ786469:BQQ786471 CAM786469:CAM786471 CKI786469:CKI786471 CUE786469:CUE786471 DEA786469:DEA786471 DNW786469:DNW786471 DXS786469:DXS786471 EHO786469:EHO786471 ERK786469:ERK786471 FBG786469:FBG786471 FLC786469:FLC786471 FUY786469:FUY786471 GEU786469:GEU786471 GOQ786469:GOQ786471 GYM786469:GYM786471 HII786469:HII786471 HSE786469:HSE786471 ICA786469:ICA786471 ILW786469:ILW786471 IVS786469:IVS786471 JFO786469:JFO786471 JPK786469:JPK786471 JZG786469:JZG786471 KJC786469:KJC786471 KSY786469:KSY786471 LCU786469:LCU786471 LMQ786469:LMQ786471 LWM786469:LWM786471 MGI786469:MGI786471 MQE786469:MQE786471 NAA786469:NAA786471 NJW786469:NJW786471 NTS786469:NTS786471 ODO786469:ODO786471 ONK786469:ONK786471 OXG786469:OXG786471 PHC786469:PHC786471 PQY786469:PQY786471 QAU786469:QAU786471 QKQ786469:QKQ786471 QUM786469:QUM786471 REI786469:REI786471 ROE786469:ROE786471 RYA786469:RYA786471 SHW786469:SHW786471 SRS786469:SRS786471 TBO786469:TBO786471 TLK786469:TLK786471 TVG786469:TVG786471 UFC786469:UFC786471 UOY786469:UOY786471 UYU786469:UYU786471 VIQ786469:VIQ786471 VSM786469:VSM786471 WCI786469:WCI786471 WME786469:WME786471 WWA786469:WWA786471 S852005:S852007 JO852005:JO852007 TK852005:TK852007 ADG852005:ADG852007 ANC852005:ANC852007 AWY852005:AWY852007 BGU852005:BGU852007 BQQ852005:BQQ852007 CAM852005:CAM852007 CKI852005:CKI852007 CUE852005:CUE852007 DEA852005:DEA852007 DNW852005:DNW852007 DXS852005:DXS852007 EHO852005:EHO852007 ERK852005:ERK852007 FBG852005:FBG852007 FLC852005:FLC852007 FUY852005:FUY852007 GEU852005:GEU852007 GOQ852005:GOQ852007 GYM852005:GYM852007 HII852005:HII852007 HSE852005:HSE852007 ICA852005:ICA852007 ILW852005:ILW852007 IVS852005:IVS852007 JFO852005:JFO852007 JPK852005:JPK852007 JZG852005:JZG852007 KJC852005:KJC852007 KSY852005:KSY852007 LCU852005:LCU852007 LMQ852005:LMQ852007 LWM852005:LWM852007 MGI852005:MGI852007 MQE852005:MQE852007 NAA852005:NAA852007 NJW852005:NJW852007 NTS852005:NTS852007 ODO852005:ODO852007 ONK852005:ONK852007 OXG852005:OXG852007 PHC852005:PHC852007 PQY852005:PQY852007 QAU852005:QAU852007 QKQ852005:QKQ852007 QUM852005:QUM852007 REI852005:REI852007 ROE852005:ROE852007 RYA852005:RYA852007 SHW852005:SHW852007 SRS852005:SRS852007 TBO852005:TBO852007 TLK852005:TLK852007 TVG852005:TVG852007 UFC852005:UFC852007 UOY852005:UOY852007 UYU852005:UYU852007 VIQ852005:VIQ852007 VSM852005:VSM852007 WCI852005:WCI852007 WME852005:WME852007 WWA852005:WWA852007 S917541:S917543 JO917541:JO917543 TK917541:TK917543 ADG917541:ADG917543 ANC917541:ANC917543 AWY917541:AWY917543 BGU917541:BGU917543 BQQ917541:BQQ917543 CAM917541:CAM917543 CKI917541:CKI917543 CUE917541:CUE917543 DEA917541:DEA917543 DNW917541:DNW917543 DXS917541:DXS917543 EHO917541:EHO917543 ERK917541:ERK917543 FBG917541:FBG917543 FLC917541:FLC917543 FUY917541:FUY917543 GEU917541:GEU917543 GOQ917541:GOQ917543 GYM917541:GYM917543 HII917541:HII917543 HSE917541:HSE917543 ICA917541:ICA917543 ILW917541:ILW917543 IVS917541:IVS917543 JFO917541:JFO917543 JPK917541:JPK917543 JZG917541:JZG917543 KJC917541:KJC917543 KSY917541:KSY917543 LCU917541:LCU917543 LMQ917541:LMQ917543 LWM917541:LWM917543 MGI917541:MGI917543 MQE917541:MQE917543 NAA917541:NAA917543 NJW917541:NJW917543 NTS917541:NTS917543 ODO917541:ODO917543 ONK917541:ONK917543 OXG917541:OXG917543 PHC917541:PHC917543 PQY917541:PQY917543 QAU917541:QAU917543 QKQ917541:QKQ917543 QUM917541:QUM917543 REI917541:REI917543 ROE917541:ROE917543 RYA917541:RYA917543 SHW917541:SHW917543 SRS917541:SRS917543 TBO917541:TBO917543 TLK917541:TLK917543 TVG917541:TVG917543 UFC917541:UFC917543 UOY917541:UOY917543 UYU917541:UYU917543 VIQ917541:VIQ917543 VSM917541:VSM917543 WCI917541:WCI917543 WME917541:WME917543 WWA917541:WWA917543 S983077:S983079 JO983077:JO983079 TK983077:TK983079 ADG983077:ADG983079 ANC983077:ANC983079 AWY983077:AWY983079 BGU983077:BGU983079 BQQ983077:BQQ983079 CAM983077:CAM983079 CKI983077:CKI983079 CUE983077:CUE983079 DEA983077:DEA983079 DNW983077:DNW983079 DXS983077:DXS983079 EHO983077:EHO983079 ERK983077:ERK983079 FBG983077:FBG983079 FLC983077:FLC983079 FUY983077:FUY983079 GEU983077:GEU983079 GOQ983077:GOQ983079 GYM983077:GYM983079 HII983077:HII983079 HSE983077:HSE983079 ICA983077:ICA983079 ILW983077:ILW983079 IVS983077:IVS983079 JFO983077:JFO983079 JPK983077:JPK983079 JZG983077:JZG983079 KJC983077:KJC983079 KSY983077:KSY983079 LCU983077:LCU983079 LMQ983077:LMQ983079 LWM983077:LWM983079 MGI983077:MGI983079 MQE983077:MQE983079 NAA983077:NAA983079 NJW983077:NJW983079 NTS983077:NTS983079 ODO983077:ODO983079 ONK983077:ONK983079 OXG983077:OXG983079 PHC983077:PHC983079 PQY983077:PQY983079 QAU983077:QAU983079 QKQ983077:QKQ983079 QUM983077:QUM983079 REI983077:REI983079 ROE983077:ROE983079 RYA983077:RYA983079 SHW983077:SHW983079 SRS983077:SRS983079 TBO983077:TBO983079 TLK983077:TLK983079 TVG983077:TVG983079 UFC983077:UFC983079 UOY983077:UOY983079 UYU983077:UYU983079 VIQ983077:VIQ983079 VSM983077:VSM983079 WCI983077:WCI983079 WME983077:WME983079 WWA983077:WWA983079 WMB983077:WMC983079 C65573:D65575 IZ65573:IZ65575 SV65573:SV65575 ACR65573:ACR65575 AMN65573:AMN65575 AWJ65573:AWJ65575 BGF65573:BGF65575 BQB65573:BQB65575 BZX65573:BZX65575 CJT65573:CJT65575 CTP65573:CTP65575 DDL65573:DDL65575 DNH65573:DNH65575 DXD65573:DXD65575 EGZ65573:EGZ65575 EQV65573:EQV65575 FAR65573:FAR65575 FKN65573:FKN65575 FUJ65573:FUJ65575 GEF65573:GEF65575 GOB65573:GOB65575 GXX65573:GXX65575 HHT65573:HHT65575 HRP65573:HRP65575 IBL65573:IBL65575 ILH65573:ILH65575 IVD65573:IVD65575 JEZ65573:JEZ65575 JOV65573:JOV65575 JYR65573:JYR65575 KIN65573:KIN65575 KSJ65573:KSJ65575 LCF65573:LCF65575 LMB65573:LMB65575 LVX65573:LVX65575 MFT65573:MFT65575 MPP65573:MPP65575 MZL65573:MZL65575 NJH65573:NJH65575 NTD65573:NTD65575 OCZ65573:OCZ65575 OMV65573:OMV65575 OWR65573:OWR65575 PGN65573:PGN65575 PQJ65573:PQJ65575 QAF65573:QAF65575 QKB65573:QKB65575 QTX65573:QTX65575 RDT65573:RDT65575 RNP65573:RNP65575 RXL65573:RXL65575 SHH65573:SHH65575 SRD65573:SRD65575 TAZ65573:TAZ65575 TKV65573:TKV65575 TUR65573:TUR65575 UEN65573:UEN65575 UOJ65573:UOJ65575 UYF65573:UYF65575 VIB65573:VIB65575 VRX65573:VRX65575 WBT65573:WBT65575 WLP65573:WLP65575 WVL65573:WVL65575 C131109:D131111 IZ131109:IZ131111 SV131109:SV131111 ACR131109:ACR131111 AMN131109:AMN131111 AWJ131109:AWJ131111 BGF131109:BGF131111 BQB131109:BQB131111 BZX131109:BZX131111 CJT131109:CJT131111 CTP131109:CTP131111 DDL131109:DDL131111 DNH131109:DNH131111 DXD131109:DXD131111 EGZ131109:EGZ131111 EQV131109:EQV131111 FAR131109:FAR131111 FKN131109:FKN131111 FUJ131109:FUJ131111 GEF131109:GEF131111 GOB131109:GOB131111 GXX131109:GXX131111 HHT131109:HHT131111 HRP131109:HRP131111 IBL131109:IBL131111 ILH131109:ILH131111 IVD131109:IVD131111 JEZ131109:JEZ131111 JOV131109:JOV131111 JYR131109:JYR131111 KIN131109:KIN131111 KSJ131109:KSJ131111 LCF131109:LCF131111 LMB131109:LMB131111 LVX131109:LVX131111 MFT131109:MFT131111 MPP131109:MPP131111 MZL131109:MZL131111 NJH131109:NJH131111 NTD131109:NTD131111 OCZ131109:OCZ131111 OMV131109:OMV131111 OWR131109:OWR131111 PGN131109:PGN131111 PQJ131109:PQJ131111 QAF131109:QAF131111 QKB131109:QKB131111 QTX131109:QTX131111 RDT131109:RDT131111 RNP131109:RNP131111 RXL131109:RXL131111 SHH131109:SHH131111 SRD131109:SRD131111 TAZ131109:TAZ131111 TKV131109:TKV131111 TUR131109:TUR131111 UEN131109:UEN131111 UOJ131109:UOJ131111 UYF131109:UYF131111 VIB131109:VIB131111 VRX131109:VRX131111 WBT131109:WBT131111 WLP131109:WLP131111 WVL131109:WVL131111 C196645:D196647 IZ196645:IZ196647 SV196645:SV196647 ACR196645:ACR196647 AMN196645:AMN196647 AWJ196645:AWJ196647 BGF196645:BGF196647 BQB196645:BQB196647 BZX196645:BZX196647 CJT196645:CJT196647 CTP196645:CTP196647 DDL196645:DDL196647 DNH196645:DNH196647 DXD196645:DXD196647 EGZ196645:EGZ196647 EQV196645:EQV196647 FAR196645:FAR196647 FKN196645:FKN196647 FUJ196645:FUJ196647 GEF196645:GEF196647 GOB196645:GOB196647 GXX196645:GXX196647 HHT196645:HHT196647 HRP196645:HRP196647 IBL196645:IBL196647 ILH196645:ILH196647 IVD196645:IVD196647 JEZ196645:JEZ196647 JOV196645:JOV196647 JYR196645:JYR196647 KIN196645:KIN196647 KSJ196645:KSJ196647 LCF196645:LCF196647 LMB196645:LMB196647 LVX196645:LVX196647 MFT196645:MFT196647 MPP196645:MPP196647 MZL196645:MZL196647 NJH196645:NJH196647 NTD196645:NTD196647 OCZ196645:OCZ196647 OMV196645:OMV196647 OWR196645:OWR196647 PGN196645:PGN196647 PQJ196645:PQJ196647 QAF196645:QAF196647 QKB196645:QKB196647 QTX196645:QTX196647 RDT196645:RDT196647 RNP196645:RNP196647 RXL196645:RXL196647 SHH196645:SHH196647 SRD196645:SRD196647 TAZ196645:TAZ196647 TKV196645:TKV196647 TUR196645:TUR196647 UEN196645:UEN196647 UOJ196645:UOJ196647 UYF196645:UYF196647 VIB196645:VIB196647 VRX196645:VRX196647 WBT196645:WBT196647 WLP196645:WLP196647 WVL196645:WVL196647 C262181:D262183 IZ262181:IZ262183 SV262181:SV262183 ACR262181:ACR262183 AMN262181:AMN262183 AWJ262181:AWJ262183 BGF262181:BGF262183 BQB262181:BQB262183 BZX262181:BZX262183 CJT262181:CJT262183 CTP262181:CTP262183 DDL262181:DDL262183 DNH262181:DNH262183 DXD262181:DXD262183 EGZ262181:EGZ262183 EQV262181:EQV262183 FAR262181:FAR262183 FKN262181:FKN262183 FUJ262181:FUJ262183 GEF262181:GEF262183 GOB262181:GOB262183 GXX262181:GXX262183 HHT262181:HHT262183 HRP262181:HRP262183 IBL262181:IBL262183 ILH262181:ILH262183 IVD262181:IVD262183 JEZ262181:JEZ262183 JOV262181:JOV262183 JYR262181:JYR262183 KIN262181:KIN262183 KSJ262181:KSJ262183 LCF262181:LCF262183 LMB262181:LMB262183 LVX262181:LVX262183 MFT262181:MFT262183 MPP262181:MPP262183 MZL262181:MZL262183 NJH262181:NJH262183 NTD262181:NTD262183 OCZ262181:OCZ262183 OMV262181:OMV262183 OWR262181:OWR262183 PGN262181:PGN262183 PQJ262181:PQJ262183 QAF262181:QAF262183 QKB262181:QKB262183 QTX262181:QTX262183 RDT262181:RDT262183 RNP262181:RNP262183 RXL262181:RXL262183 SHH262181:SHH262183 SRD262181:SRD262183 TAZ262181:TAZ262183 TKV262181:TKV262183 TUR262181:TUR262183 UEN262181:UEN262183 UOJ262181:UOJ262183 UYF262181:UYF262183 VIB262181:VIB262183 VRX262181:VRX262183 WBT262181:WBT262183 WLP262181:WLP262183 WVL262181:WVL262183 C327717:D327719 IZ327717:IZ327719 SV327717:SV327719 ACR327717:ACR327719 AMN327717:AMN327719 AWJ327717:AWJ327719 BGF327717:BGF327719 BQB327717:BQB327719 BZX327717:BZX327719 CJT327717:CJT327719 CTP327717:CTP327719 DDL327717:DDL327719 DNH327717:DNH327719 DXD327717:DXD327719 EGZ327717:EGZ327719 EQV327717:EQV327719 FAR327717:FAR327719 FKN327717:FKN327719 FUJ327717:FUJ327719 GEF327717:GEF327719 GOB327717:GOB327719 GXX327717:GXX327719 HHT327717:HHT327719 HRP327717:HRP327719 IBL327717:IBL327719 ILH327717:ILH327719 IVD327717:IVD327719 JEZ327717:JEZ327719 JOV327717:JOV327719 JYR327717:JYR327719 KIN327717:KIN327719 KSJ327717:KSJ327719 LCF327717:LCF327719 LMB327717:LMB327719 LVX327717:LVX327719 MFT327717:MFT327719 MPP327717:MPP327719 MZL327717:MZL327719 NJH327717:NJH327719 NTD327717:NTD327719 OCZ327717:OCZ327719 OMV327717:OMV327719 OWR327717:OWR327719 PGN327717:PGN327719 PQJ327717:PQJ327719 QAF327717:QAF327719 QKB327717:QKB327719 QTX327717:QTX327719 RDT327717:RDT327719 RNP327717:RNP327719 RXL327717:RXL327719 SHH327717:SHH327719 SRD327717:SRD327719 TAZ327717:TAZ327719 TKV327717:TKV327719 TUR327717:TUR327719 UEN327717:UEN327719 UOJ327717:UOJ327719 UYF327717:UYF327719 VIB327717:VIB327719 VRX327717:VRX327719 WBT327717:WBT327719 WLP327717:WLP327719 WVL327717:WVL327719 C393253:D393255 IZ393253:IZ393255 SV393253:SV393255 ACR393253:ACR393255 AMN393253:AMN393255 AWJ393253:AWJ393255 BGF393253:BGF393255 BQB393253:BQB393255 BZX393253:BZX393255 CJT393253:CJT393255 CTP393253:CTP393255 DDL393253:DDL393255 DNH393253:DNH393255 DXD393253:DXD393255 EGZ393253:EGZ393255 EQV393253:EQV393255 FAR393253:FAR393255 FKN393253:FKN393255 FUJ393253:FUJ393255 GEF393253:GEF393255 GOB393253:GOB393255 GXX393253:GXX393255 HHT393253:HHT393255 HRP393253:HRP393255 IBL393253:IBL393255 ILH393253:ILH393255 IVD393253:IVD393255 JEZ393253:JEZ393255 JOV393253:JOV393255 JYR393253:JYR393255 KIN393253:KIN393255 KSJ393253:KSJ393255 LCF393253:LCF393255 LMB393253:LMB393255 LVX393253:LVX393255 MFT393253:MFT393255 MPP393253:MPP393255 MZL393253:MZL393255 NJH393253:NJH393255 NTD393253:NTD393255 OCZ393253:OCZ393255 OMV393253:OMV393255 OWR393253:OWR393255 PGN393253:PGN393255 PQJ393253:PQJ393255 QAF393253:QAF393255 QKB393253:QKB393255 QTX393253:QTX393255 RDT393253:RDT393255 RNP393253:RNP393255 RXL393253:RXL393255 SHH393253:SHH393255 SRD393253:SRD393255 TAZ393253:TAZ393255 TKV393253:TKV393255 TUR393253:TUR393255 UEN393253:UEN393255 UOJ393253:UOJ393255 UYF393253:UYF393255 VIB393253:VIB393255 VRX393253:VRX393255 WBT393253:WBT393255 WLP393253:WLP393255 WVL393253:WVL393255 C458789:D458791 IZ458789:IZ458791 SV458789:SV458791 ACR458789:ACR458791 AMN458789:AMN458791 AWJ458789:AWJ458791 BGF458789:BGF458791 BQB458789:BQB458791 BZX458789:BZX458791 CJT458789:CJT458791 CTP458789:CTP458791 DDL458789:DDL458791 DNH458789:DNH458791 DXD458789:DXD458791 EGZ458789:EGZ458791 EQV458789:EQV458791 FAR458789:FAR458791 FKN458789:FKN458791 FUJ458789:FUJ458791 GEF458789:GEF458791 GOB458789:GOB458791 GXX458789:GXX458791 HHT458789:HHT458791 HRP458789:HRP458791 IBL458789:IBL458791 ILH458789:ILH458791 IVD458789:IVD458791 JEZ458789:JEZ458791 JOV458789:JOV458791 JYR458789:JYR458791 KIN458789:KIN458791 KSJ458789:KSJ458791 LCF458789:LCF458791 LMB458789:LMB458791 LVX458789:LVX458791 MFT458789:MFT458791 MPP458789:MPP458791 MZL458789:MZL458791 NJH458789:NJH458791 NTD458789:NTD458791 OCZ458789:OCZ458791 OMV458789:OMV458791 OWR458789:OWR458791 PGN458789:PGN458791 PQJ458789:PQJ458791 QAF458789:QAF458791 QKB458789:QKB458791 QTX458789:QTX458791 RDT458789:RDT458791 RNP458789:RNP458791 RXL458789:RXL458791 SHH458789:SHH458791 SRD458789:SRD458791 TAZ458789:TAZ458791 TKV458789:TKV458791 TUR458789:TUR458791 UEN458789:UEN458791 UOJ458789:UOJ458791 UYF458789:UYF458791 VIB458789:VIB458791 VRX458789:VRX458791 WBT458789:WBT458791 WLP458789:WLP458791 WVL458789:WVL458791 C524325:D524327 IZ524325:IZ524327 SV524325:SV524327 ACR524325:ACR524327 AMN524325:AMN524327 AWJ524325:AWJ524327 BGF524325:BGF524327 BQB524325:BQB524327 BZX524325:BZX524327 CJT524325:CJT524327 CTP524325:CTP524327 DDL524325:DDL524327 DNH524325:DNH524327 DXD524325:DXD524327 EGZ524325:EGZ524327 EQV524325:EQV524327 FAR524325:FAR524327 FKN524325:FKN524327 FUJ524325:FUJ524327 GEF524325:GEF524327 GOB524325:GOB524327 GXX524325:GXX524327 HHT524325:HHT524327 HRP524325:HRP524327 IBL524325:IBL524327 ILH524325:ILH524327 IVD524325:IVD524327 JEZ524325:JEZ524327 JOV524325:JOV524327 JYR524325:JYR524327 KIN524325:KIN524327 KSJ524325:KSJ524327 LCF524325:LCF524327 LMB524325:LMB524327 LVX524325:LVX524327 MFT524325:MFT524327 MPP524325:MPP524327 MZL524325:MZL524327 NJH524325:NJH524327 NTD524325:NTD524327 OCZ524325:OCZ524327 OMV524325:OMV524327 OWR524325:OWR524327 PGN524325:PGN524327 PQJ524325:PQJ524327 QAF524325:QAF524327 QKB524325:QKB524327 QTX524325:QTX524327 RDT524325:RDT524327 RNP524325:RNP524327 RXL524325:RXL524327 SHH524325:SHH524327 SRD524325:SRD524327 TAZ524325:TAZ524327 TKV524325:TKV524327 TUR524325:TUR524327 UEN524325:UEN524327 UOJ524325:UOJ524327 UYF524325:UYF524327 VIB524325:VIB524327 VRX524325:VRX524327 WBT524325:WBT524327 WLP524325:WLP524327 WVL524325:WVL524327 C589861:D589863 IZ589861:IZ589863 SV589861:SV589863 ACR589861:ACR589863 AMN589861:AMN589863 AWJ589861:AWJ589863 BGF589861:BGF589863 BQB589861:BQB589863 BZX589861:BZX589863 CJT589861:CJT589863 CTP589861:CTP589863 DDL589861:DDL589863 DNH589861:DNH589863 DXD589861:DXD589863 EGZ589861:EGZ589863 EQV589861:EQV589863 FAR589861:FAR589863 FKN589861:FKN589863 FUJ589861:FUJ589863 GEF589861:GEF589863 GOB589861:GOB589863 GXX589861:GXX589863 HHT589861:HHT589863 HRP589861:HRP589863 IBL589861:IBL589863 ILH589861:ILH589863 IVD589861:IVD589863 JEZ589861:JEZ589863 JOV589861:JOV589863 JYR589861:JYR589863 KIN589861:KIN589863 KSJ589861:KSJ589863 LCF589861:LCF589863 LMB589861:LMB589863 LVX589861:LVX589863 MFT589861:MFT589863 MPP589861:MPP589863 MZL589861:MZL589863 NJH589861:NJH589863 NTD589861:NTD589863 OCZ589861:OCZ589863 OMV589861:OMV589863 OWR589861:OWR589863 PGN589861:PGN589863 PQJ589861:PQJ589863 QAF589861:QAF589863 QKB589861:QKB589863 QTX589861:QTX589863 RDT589861:RDT589863 RNP589861:RNP589863 RXL589861:RXL589863 SHH589861:SHH589863 SRD589861:SRD589863 TAZ589861:TAZ589863 TKV589861:TKV589863 TUR589861:TUR589863 UEN589861:UEN589863 UOJ589861:UOJ589863 UYF589861:UYF589863 VIB589861:VIB589863 VRX589861:VRX589863 WBT589861:WBT589863 WLP589861:WLP589863 WVL589861:WVL589863 C655397:D655399 IZ655397:IZ655399 SV655397:SV655399 ACR655397:ACR655399 AMN655397:AMN655399 AWJ655397:AWJ655399 BGF655397:BGF655399 BQB655397:BQB655399 BZX655397:BZX655399 CJT655397:CJT655399 CTP655397:CTP655399 DDL655397:DDL655399 DNH655397:DNH655399 DXD655397:DXD655399 EGZ655397:EGZ655399 EQV655397:EQV655399 FAR655397:FAR655399 FKN655397:FKN655399 FUJ655397:FUJ655399 GEF655397:GEF655399 GOB655397:GOB655399 GXX655397:GXX655399 HHT655397:HHT655399 HRP655397:HRP655399 IBL655397:IBL655399 ILH655397:ILH655399 IVD655397:IVD655399 JEZ655397:JEZ655399 JOV655397:JOV655399 JYR655397:JYR655399 KIN655397:KIN655399 KSJ655397:KSJ655399 LCF655397:LCF655399 LMB655397:LMB655399 LVX655397:LVX655399 MFT655397:MFT655399 MPP655397:MPP655399 MZL655397:MZL655399 NJH655397:NJH655399 NTD655397:NTD655399 OCZ655397:OCZ655399 OMV655397:OMV655399 OWR655397:OWR655399 PGN655397:PGN655399 PQJ655397:PQJ655399 QAF655397:QAF655399 QKB655397:QKB655399 QTX655397:QTX655399 RDT655397:RDT655399 RNP655397:RNP655399 RXL655397:RXL655399 SHH655397:SHH655399 SRD655397:SRD655399 TAZ655397:TAZ655399 TKV655397:TKV655399 TUR655397:TUR655399 UEN655397:UEN655399 UOJ655397:UOJ655399 UYF655397:UYF655399 VIB655397:VIB655399 VRX655397:VRX655399 WBT655397:WBT655399 WLP655397:WLP655399 WVL655397:WVL655399 C720933:D720935 IZ720933:IZ720935 SV720933:SV720935 ACR720933:ACR720935 AMN720933:AMN720935 AWJ720933:AWJ720935 BGF720933:BGF720935 BQB720933:BQB720935 BZX720933:BZX720935 CJT720933:CJT720935 CTP720933:CTP720935 DDL720933:DDL720935 DNH720933:DNH720935 DXD720933:DXD720935 EGZ720933:EGZ720935 EQV720933:EQV720935 FAR720933:FAR720935 FKN720933:FKN720935 FUJ720933:FUJ720935 GEF720933:GEF720935 GOB720933:GOB720935 GXX720933:GXX720935 HHT720933:HHT720935 HRP720933:HRP720935 IBL720933:IBL720935 ILH720933:ILH720935 IVD720933:IVD720935 JEZ720933:JEZ720935 JOV720933:JOV720935 JYR720933:JYR720935 KIN720933:KIN720935 KSJ720933:KSJ720935 LCF720933:LCF720935 LMB720933:LMB720935 LVX720933:LVX720935 MFT720933:MFT720935 MPP720933:MPP720935 MZL720933:MZL720935 NJH720933:NJH720935 NTD720933:NTD720935 OCZ720933:OCZ720935 OMV720933:OMV720935 OWR720933:OWR720935 PGN720933:PGN720935 PQJ720933:PQJ720935 QAF720933:QAF720935 QKB720933:QKB720935 QTX720933:QTX720935 RDT720933:RDT720935 RNP720933:RNP720935 RXL720933:RXL720935 SHH720933:SHH720935 SRD720933:SRD720935 TAZ720933:TAZ720935 TKV720933:TKV720935 TUR720933:TUR720935 UEN720933:UEN720935 UOJ720933:UOJ720935 UYF720933:UYF720935 VIB720933:VIB720935 VRX720933:VRX720935 WBT720933:WBT720935 WLP720933:WLP720935 WVL720933:WVL720935 C786469:D786471 IZ786469:IZ786471 SV786469:SV786471 ACR786469:ACR786471 AMN786469:AMN786471 AWJ786469:AWJ786471 BGF786469:BGF786471 BQB786469:BQB786471 BZX786469:BZX786471 CJT786469:CJT786471 CTP786469:CTP786471 DDL786469:DDL786471 DNH786469:DNH786471 DXD786469:DXD786471 EGZ786469:EGZ786471 EQV786469:EQV786471 FAR786469:FAR786471 FKN786469:FKN786471 FUJ786469:FUJ786471 GEF786469:GEF786471 GOB786469:GOB786471 GXX786469:GXX786471 HHT786469:HHT786471 HRP786469:HRP786471 IBL786469:IBL786471 ILH786469:ILH786471 IVD786469:IVD786471 JEZ786469:JEZ786471 JOV786469:JOV786471 JYR786469:JYR786471 KIN786469:KIN786471 KSJ786469:KSJ786471 LCF786469:LCF786471 LMB786469:LMB786471 LVX786469:LVX786471 MFT786469:MFT786471 MPP786469:MPP786471 MZL786469:MZL786471 NJH786469:NJH786471 NTD786469:NTD786471 OCZ786469:OCZ786471 OMV786469:OMV786471 OWR786469:OWR786471 PGN786469:PGN786471 PQJ786469:PQJ786471 QAF786469:QAF786471 QKB786469:QKB786471 QTX786469:QTX786471 RDT786469:RDT786471 RNP786469:RNP786471 RXL786469:RXL786471 SHH786469:SHH786471 SRD786469:SRD786471 TAZ786469:TAZ786471 TKV786469:TKV786471 TUR786469:TUR786471 UEN786469:UEN786471 UOJ786469:UOJ786471 UYF786469:UYF786471 VIB786469:VIB786471 VRX786469:VRX786471 WBT786469:WBT786471 WLP786469:WLP786471 WVL786469:WVL786471 C852005:D852007 IZ852005:IZ852007 SV852005:SV852007 ACR852005:ACR852007 AMN852005:AMN852007 AWJ852005:AWJ852007 BGF852005:BGF852007 BQB852005:BQB852007 BZX852005:BZX852007 CJT852005:CJT852007 CTP852005:CTP852007 DDL852005:DDL852007 DNH852005:DNH852007 DXD852005:DXD852007 EGZ852005:EGZ852007 EQV852005:EQV852007 FAR852005:FAR852007 FKN852005:FKN852007 FUJ852005:FUJ852007 GEF852005:GEF852007 GOB852005:GOB852007 GXX852005:GXX852007 HHT852005:HHT852007 HRP852005:HRP852007 IBL852005:IBL852007 ILH852005:ILH852007 IVD852005:IVD852007 JEZ852005:JEZ852007 JOV852005:JOV852007 JYR852005:JYR852007 KIN852005:KIN852007 KSJ852005:KSJ852007 LCF852005:LCF852007 LMB852005:LMB852007 LVX852005:LVX852007 MFT852005:MFT852007 MPP852005:MPP852007 MZL852005:MZL852007 NJH852005:NJH852007 NTD852005:NTD852007 OCZ852005:OCZ852007 OMV852005:OMV852007 OWR852005:OWR852007 PGN852005:PGN852007 PQJ852005:PQJ852007 QAF852005:QAF852007 QKB852005:QKB852007 QTX852005:QTX852007 RDT852005:RDT852007 RNP852005:RNP852007 RXL852005:RXL852007 SHH852005:SHH852007 SRD852005:SRD852007 TAZ852005:TAZ852007 TKV852005:TKV852007 TUR852005:TUR852007 UEN852005:UEN852007 UOJ852005:UOJ852007 UYF852005:UYF852007 VIB852005:VIB852007 VRX852005:VRX852007 WBT852005:WBT852007 WLP852005:WLP852007 WVL852005:WVL852007 C917541:D917543 IZ917541:IZ917543 SV917541:SV917543 ACR917541:ACR917543 AMN917541:AMN917543 AWJ917541:AWJ917543 BGF917541:BGF917543 BQB917541:BQB917543 BZX917541:BZX917543 CJT917541:CJT917543 CTP917541:CTP917543 DDL917541:DDL917543 DNH917541:DNH917543 DXD917541:DXD917543 EGZ917541:EGZ917543 EQV917541:EQV917543 FAR917541:FAR917543 FKN917541:FKN917543 FUJ917541:FUJ917543 GEF917541:GEF917543 GOB917541:GOB917543 GXX917541:GXX917543 HHT917541:HHT917543 HRP917541:HRP917543 IBL917541:IBL917543 ILH917541:ILH917543 IVD917541:IVD917543 JEZ917541:JEZ917543 JOV917541:JOV917543 JYR917541:JYR917543 KIN917541:KIN917543 KSJ917541:KSJ917543 LCF917541:LCF917543 LMB917541:LMB917543 LVX917541:LVX917543 MFT917541:MFT917543 MPP917541:MPP917543 MZL917541:MZL917543 NJH917541:NJH917543 NTD917541:NTD917543 OCZ917541:OCZ917543 OMV917541:OMV917543 OWR917541:OWR917543 PGN917541:PGN917543 PQJ917541:PQJ917543 QAF917541:QAF917543 QKB917541:QKB917543 QTX917541:QTX917543 RDT917541:RDT917543 RNP917541:RNP917543 RXL917541:RXL917543 SHH917541:SHH917543 SRD917541:SRD917543 TAZ917541:TAZ917543 TKV917541:TKV917543 TUR917541:TUR917543 UEN917541:UEN917543 UOJ917541:UOJ917543 UYF917541:UYF917543 VIB917541:VIB917543 VRX917541:VRX917543 WBT917541:WBT917543 WLP917541:WLP917543 WVL917541:WVL917543 C983077:D983079 IZ983077:IZ983079 SV983077:SV983079 ACR983077:ACR983079 AMN983077:AMN983079 AWJ983077:AWJ983079 BGF983077:BGF983079 BQB983077:BQB983079 BZX983077:BZX983079 CJT983077:CJT983079 CTP983077:CTP983079 DDL983077:DDL983079 DNH983077:DNH983079 DXD983077:DXD983079 EGZ983077:EGZ983079 EQV983077:EQV983079 FAR983077:FAR983079 FKN983077:FKN983079 FUJ983077:FUJ983079 GEF983077:GEF983079 GOB983077:GOB983079 GXX983077:GXX983079 HHT983077:HHT983079 HRP983077:HRP983079 IBL983077:IBL983079 ILH983077:ILH983079 IVD983077:IVD983079 JEZ983077:JEZ983079 JOV983077:JOV983079 JYR983077:JYR983079 KIN983077:KIN983079 KSJ983077:KSJ983079 LCF983077:LCF983079 LMB983077:LMB983079 LVX983077:LVX983079 MFT983077:MFT983079 MPP983077:MPP983079 MZL983077:MZL983079 NJH983077:NJH983079 NTD983077:NTD983079 OCZ983077:OCZ983079 OMV983077:OMV983079 OWR983077:OWR983079 PGN983077:PGN983079 PQJ983077:PQJ983079 QAF983077:QAF983079 QKB983077:QKB983079 QTX983077:QTX983079 RDT983077:RDT983079 RNP983077:RNP983079 RXL983077:RXL983079 SHH983077:SHH983079 SRD983077:SRD983079 TAZ983077:TAZ983079 TKV983077:TKV983079 TUR983077:TUR983079 UEN983077:UEN983079 UOJ983077:UOJ983079 UYF983077:UYF983079 VIB983077:VIB983079 VRX983077:VRX983079 WBT983077:WBT983079 WLP983077:WLP983079 WVL983077:WVL983079 WVX983077:WVY983079 P65573:Q65575 JL65573:JM65575 TH65573:TI65575 ADD65573:ADE65575 AMZ65573:ANA65575 AWV65573:AWW65575 BGR65573:BGS65575 BQN65573:BQO65575 CAJ65573:CAK65575 CKF65573:CKG65575 CUB65573:CUC65575 DDX65573:DDY65575 DNT65573:DNU65575 DXP65573:DXQ65575 EHL65573:EHM65575 ERH65573:ERI65575 FBD65573:FBE65575 FKZ65573:FLA65575 FUV65573:FUW65575 GER65573:GES65575 GON65573:GOO65575 GYJ65573:GYK65575 HIF65573:HIG65575 HSB65573:HSC65575 IBX65573:IBY65575 ILT65573:ILU65575 IVP65573:IVQ65575 JFL65573:JFM65575 JPH65573:JPI65575 JZD65573:JZE65575 KIZ65573:KJA65575 KSV65573:KSW65575 LCR65573:LCS65575 LMN65573:LMO65575 LWJ65573:LWK65575 MGF65573:MGG65575 MQB65573:MQC65575 MZX65573:MZY65575 NJT65573:NJU65575 NTP65573:NTQ65575 ODL65573:ODM65575 ONH65573:ONI65575 OXD65573:OXE65575 PGZ65573:PHA65575 PQV65573:PQW65575 QAR65573:QAS65575 QKN65573:QKO65575 QUJ65573:QUK65575 REF65573:REG65575 ROB65573:ROC65575 RXX65573:RXY65575 SHT65573:SHU65575 SRP65573:SRQ65575 TBL65573:TBM65575 TLH65573:TLI65575 TVD65573:TVE65575 UEZ65573:UFA65575 UOV65573:UOW65575 UYR65573:UYS65575 VIN65573:VIO65575 VSJ65573:VSK65575 WCF65573:WCG65575 WMB65573:WMC65575 WVX65573:WVY65575 P131109:Q131111 JL131109:JM131111 TH131109:TI131111 ADD131109:ADE131111 AMZ131109:ANA131111 AWV131109:AWW131111 BGR131109:BGS131111 BQN131109:BQO131111 CAJ131109:CAK131111 CKF131109:CKG131111 CUB131109:CUC131111 DDX131109:DDY131111 DNT131109:DNU131111 DXP131109:DXQ131111 EHL131109:EHM131111 ERH131109:ERI131111 FBD131109:FBE131111 FKZ131109:FLA131111 FUV131109:FUW131111 GER131109:GES131111 GON131109:GOO131111 GYJ131109:GYK131111 HIF131109:HIG131111 HSB131109:HSC131111 IBX131109:IBY131111 ILT131109:ILU131111 IVP131109:IVQ131111 JFL131109:JFM131111 JPH131109:JPI131111 JZD131109:JZE131111 KIZ131109:KJA131111 KSV131109:KSW131111 LCR131109:LCS131111 LMN131109:LMO131111 LWJ131109:LWK131111 MGF131109:MGG131111 MQB131109:MQC131111 MZX131109:MZY131111 NJT131109:NJU131111 NTP131109:NTQ131111 ODL131109:ODM131111 ONH131109:ONI131111 OXD131109:OXE131111 PGZ131109:PHA131111 PQV131109:PQW131111 QAR131109:QAS131111 QKN131109:QKO131111 QUJ131109:QUK131111 REF131109:REG131111 ROB131109:ROC131111 RXX131109:RXY131111 SHT131109:SHU131111 SRP131109:SRQ131111 TBL131109:TBM131111 TLH131109:TLI131111 TVD131109:TVE131111 UEZ131109:UFA131111 UOV131109:UOW131111 UYR131109:UYS131111 VIN131109:VIO131111 VSJ131109:VSK131111 WCF131109:WCG131111 WMB131109:WMC131111 WVX131109:WVY131111 P196645:Q196647 JL196645:JM196647 TH196645:TI196647 ADD196645:ADE196647 AMZ196645:ANA196647 AWV196645:AWW196647 BGR196645:BGS196647 BQN196645:BQO196647 CAJ196645:CAK196647 CKF196645:CKG196647 CUB196645:CUC196647 DDX196645:DDY196647 DNT196645:DNU196647 DXP196645:DXQ196647 EHL196645:EHM196647 ERH196645:ERI196647 FBD196645:FBE196647 FKZ196645:FLA196647 FUV196645:FUW196647 GER196645:GES196647 GON196645:GOO196647 GYJ196645:GYK196647 HIF196645:HIG196647 HSB196645:HSC196647 IBX196645:IBY196647 ILT196645:ILU196647 IVP196645:IVQ196647 JFL196645:JFM196647 JPH196645:JPI196647 JZD196645:JZE196647 KIZ196645:KJA196647 KSV196645:KSW196647 LCR196645:LCS196647 LMN196645:LMO196647 LWJ196645:LWK196647 MGF196645:MGG196647 MQB196645:MQC196647 MZX196645:MZY196647 NJT196645:NJU196647 NTP196645:NTQ196647 ODL196645:ODM196647 ONH196645:ONI196647 OXD196645:OXE196647 PGZ196645:PHA196647 PQV196645:PQW196647 QAR196645:QAS196647 QKN196645:QKO196647 QUJ196645:QUK196647 REF196645:REG196647 ROB196645:ROC196647 RXX196645:RXY196647 SHT196645:SHU196647 SRP196645:SRQ196647 TBL196645:TBM196647 TLH196645:TLI196647 TVD196645:TVE196647 UEZ196645:UFA196647 UOV196645:UOW196647 UYR196645:UYS196647 VIN196645:VIO196647 VSJ196645:VSK196647 WCF196645:WCG196647 WMB196645:WMC196647 WVX196645:WVY196647 P262181:Q262183 JL262181:JM262183 TH262181:TI262183 ADD262181:ADE262183 AMZ262181:ANA262183 AWV262181:AWW262183 BGR262181:BGS262183 BQN262181:BQO262183 CAJ262181:CAK262183 CKF262181:CKG262183 CUB262181:CUC262183 DDX262181:DDY262183 DNT262181:DNU262183 DXP262181:DXQ262183 EHL262181:EHM262183 ERH262181:ERI262183 FBD262181:FBE262183 FKZ262181:FLA262183 FUV262181:FUW262183 GER262181:GES262183 GON262181:GOO262183 GYJ262181:GYK262183 HIF262181:HIG262183 HSB262181:HSC262183 IBX262181:IBY262183 ILT262181:ILU262183 IVP262181:IVQ262183 JFL262181:JFM262183 JPH262181:JPI262183 JZD262181:JZE262183 KIZ262181:KJA262183 KSV262181:KSW262183 LCR262181:LCS262183 LMN262181:LMO262183 LWJ262181:LWK262183 MGF262181:MGG262183 MQB262181:MQC262183 MZX262181:MZY262183 NJT262181:NJU262183 NTP262181:NTQ262183 ODL262181:ODM262183 ONH262181:ONI262183 OXD262181:OXE262183 PGZ262181:PHA262183 PQV262181:PQW262183 QAR262181:QAS262183 QKN262181:QKO262183 QUJ262181:QUK262183 REF262181:REG262183 ROB262181:ROC262183 RXX262181:RXY262183 SHT262181:SHU262183 SRP262181:SRQ262183 TBL262181:TBM262183 TLH262181:TLI262183 TVD262181:TVE262183 UEZ262181:UFA262183 UOV262181:UOW262183 UYR262181:UYS262183 VIN262181:VIO262183 VSJ262181:VSK262183 WCF262181:WCG262183 WMB262181:WMC262183 WVX262181:WVY262183 P327717:Q327719 JL327717:JM327719 TH327717:TI327719 ADD327717:ADE327719 AMZ327717:ANA327719 AWV327717:AWW327719 BGR327717:BGS327719 BQN327717:BQO327719 CAJ327717:CAK327719 CKF327717:CKG327719 CUB327717:CUC327719 DDX327717:DDY327719 DNT327717:DNU327719 DXP327717:DXQ327719 EHL327717:EHM327719 ERH327717:ERI327719 FBD327717:FBE327719 FKZ327717:FLA327719 FUV327717:FUW327719 GER327717:GES327719 GON327717:GOO327719 GYJ327717:GYK327719 HIF327717:HIG327719 HSB327717:HSC327719 IBX327717:IBY327719 ILT327717:ILU327719 IVP327717:IVQ327719 JFL327717:JFM327719 JPH327717:JPI327719 JZD327717:JZE327719 KIZ327717:KJA327719 KSV327717:KSW327719 LCR327717:LCS327719 LMN327717:LMO327719 LWJ327717:LWK327719 MGF327717:MGG327719 MQB327717:MQC327719 MZX327717:MZY327719 NJT327717:NJU327719 NTP327717:NTQ327719 ODL327717:ODM327719 ONH327717:ONI327719 OXD327717:OXE327719 PGZ327717:PHA327719 PQV327717:PQW327719 QAR327717:QAS327719 QKN327717:QKO327719 QUJ327717:QUK327719 REF327717:REG327719 ROB327717:ROC327719 RXX327717:RXY327719 SHT327717:SHU327719 SRP327717:SRQ327719 TBL327717:TBM327719 TLH327717:TLI327719 TVD327717:TVE327719 UEZ327717:UFA327719 UOV327717:UOW327719 UYR327717:UYS327719 VIN327717:VIO327719 VSJ327717:VSK327719 WCF327717:WCG327719 WMB327717:WMC327719 WVX327717:WVY327719 P393253:Q393255 JL393253:JM393255 TH393253:TI393255 ADD393253:ADE393255 AMZ393253:ANA393255 AWV393253:AWW393255 BGR393253:BGS393255 BQN393253:BQO393255 CAJ393253:CAK393255 CKF393253:CKG393255 CUB393253:CUC393255 DDX393253:DDY393255 DNT393253:DNU393255 DXP393253:DXQ393255 EHL393253:EHM393255 ERH393253:ERI393255 FBD393253:FBE393255 FKZ393253:FLA393255 FUV393253:FUW393255 GER393253:GES393255 GON393253:GOO393255 GYJ393253:GYK393255 HIF393253:HIG393255 HSB393253:HSC393255 IBX393253:IBY393255 ILT393253:ILU393255 IVP393253:IVQ393255 JFL393253:JFM393255 JPH393253:JPI393255 JZD393253:JZE393255 KIZ393253:KJA393255 KSV393253:KSW393255 LCR393253:LCS393255 LMN393253:LMO393255 LWJ393253:LWK393255 MGF393253:MGG393255 MQB393253:MQC393255 MZX393253:MZY393255 NJT393253:NJU393255 NTP393253:NTQ393255 ODL393253:ODM393255 ONH393253:ONI393255 OXD393253:OXE393255 PGZ393253:PHA393255 PQV393253:PQW393255 QAR393253:QAS393255 QKN393253:QKO393255 QUJ393253:QUK393255 REF393253:REG393255 ROB393253:ROC393255 RXX393253:RXY393255 SHT393253:SHU393255 SRP393253:SRQ393255 TBL393253:TBM393255 TLH393253:TLI393255 TVD393253:TVE393255 UEZ393253:UFA393255 UOV393253:UOW393255 UYR393253:UYS393255 VIN393253:VIO393255 VSJ393253:VSK393255 WCF393253:WCG393255 WMB393253:WMC393255 WVX393253:WVY393255 P458789:Q458791 JL458789:JM458791 TH458789:TI458791 ADD458789:ADE458791 AMZ458789:ANA458791 AWV458789:AWW458791 BGR458789:BGS458791 BQN458789:BQO458791 CAJ458789:CAK458791 CKF458789:CKG458791 CUB458789:CUC458791 DDX458789:DDY458791 DNT458789:DNU458791 DXP458789:DXQ458791 EHL458789:EHM458791 ERH458789:ERI458791 FBD458789:FBE458791 FKZ458789:FLA458791 FUV458789:FUW458791 GER458789:GES458791 GON458789:GOO458791 GYJ458789:GYK458791 HIF458789:HIG458791 HSB458789:HSC458791 IBX458789:IBY458791 ILT458789:ILU458791 IVP458789:IVQ458791 JFL458789:JFM458791 JPH458789:JPI458791 JZD458789:JZE458791 KIZ458789:KJA458791 KSV458789:KSW458791 LCR458789:LCS458791 LMN458789:LMO458791 LWJ458789:LWK458791 MGF458789:MGG458791 MQB458789:MQC458791 MZX458789:MZY458791 NJT458789:NJU458791 NTP458789:NTQ458791 ODL458789:ODM458791 ONH458789:ONI458791 OXD458789:OXE458791 PGZ458789:PHA458791 PQV458789:PQW458791 QAR458789:QAS458791 QKN458789:QKO458791 QUJ458789:QUK458791 REF458789:REG458791 ROB458789:ROC458791 RXX458789:RXY458791 SHT458789:SHU458791 SRP458789:SRQ458791 TBL458789:TBM458791 TLH458789:TLI458791 TVD458789:TVE458791 UEZ458789:UFA458791 UOV458789:UOW458791 UYR458789:UYS458791 VIN458789:VIO458791 VSJ458789:VSK458791 WCF458789:WCG458791 WMB458789:WMC458791 WVX458789:WVY458791 P524325:Q524327 JL524325:JM524327 TH524325:TI524327 ADD524325:ADE524327 AMZ524325:ANA524327 AWV524325:AWW524327 BGR524325:BGS524327 BQN524325:BQO524327 CAJ524325:CAK524327 CKF524325:CKG524327 CUB524325:CUC524327 DDX524325:DDY524327 DNT524325:DNU524327 DXP524325:DXQ524327 EHL524325:EHM524327 ERH524325:ERI524327 FBD524325:FBE524327 FKZ524325:FLA524327 FUV524325:FUW524327 GER524325:GES524327 GON524325:GOO524327 GYJ524325:GYK524327 HIF524325:HIG524327 HSB524325:HSC524327 IBX524325:IBY524327 ILT524325:ILU524327 IVP524325:IVQ524327 JFL524325:JFM524327 JPH524325:JPI524327 JZD524325:JZE524327 KIZ524325:KJA524327 KSV524325:KSW524327 LCR524325:LCS524327 LMN524325:LMO524327 LWJ524325:LWK524327 MGF524325:MGG524327 MQB524325:MQC524327 MZX524325:MZY524327 NJT524325:NJU524327 NTP524325:NTQ524327 ODL524325:ODM524327 ONH524325:ONI524327 OXD524325:OXE524327 PGZ524325:PHA524327 PQV524325:PQW524327 QAR524325:QAS524327 QKN524325:QKO524327 QUJ524325:QUK524327 REF524325:REG524327 ROB524325:ROC524327 RXX524325:RXY524327 SHT524325:SHU524327 SRP524325:SRQ524327 TBL524325:TBM524327 TLH524325:TLI524327 TVD524325:TVE524327 UEZ524325:UFA524327 UOV524325:UOW524327 UYR524325:UYS524327 VIN524325:VIO524327 VSJ524325:VSK524327 WCF524325:WCG524327 WMB524325:WMC524327 WVX524325:WVY524327 P589861:Q589863 JL589861:JM589863 TH589861:TI589863 ADD589861:ADE589863 AMZ589861:ANA589863 AWV589861:AWW589863 BGR589861:BGS589863 BQN589861:BQO589863 CAJ589861:CAK589863 CKF589861:CKG589863 CUB589861:CUC589863 DDX589861:DDY589863 DNT589861:DNU589863 DXP589861:DXQ589863 EHL589861:EHM589863 ERH589861:ERI589863 FBD589861:FBE589863 FKZ589861:FLA589863 FUV589861:FUW589863 GER589861:GES589863 GON589861:GOO589863 GYJ589861:GYK589863 HIF589861:HIG589863 HSB589861:HSC589863 IBX589861:IBY589863 ILT589861:ILU589863 IVP589861:IVQ589863 JFL589861:JFM589863 JPH589861:JPI589863 JZD589861:JZE589863 KIZ589861:KJA589863 KSV589861:KSW589863 LCR589861:LCS589863 LMN589861:LMO589863 LWJ589861:LWK589863 MGF589861:MGG589863 MQB589861:MQC589863 MZX589861:MZY589863 NJT589861:NJU589863 NTP589861:NTQ589863 ODL589861:ODM589863 ONH589861:ONI589863 OXD589861:OXE589863 PGZ589861:PHA589863 PQV589861:PQW589863 QAR589861:QAS589863 QKN589861:QKO589863 QUJ589861:QUK589863 REF589861:REG589863 ROB589861:ROC589863 RXX589861:RXY589863 SHT589861:SHU589863 SRP589861:SRQ589863 TBL589861:TBM589863 TLH589861:TLI589863 TVD589861:TVE589863 UEZ589861:UFA589863 UOV589861:UOW589863 UYR589861:UYS589863 VIN589861:VIO589863 VSJ589861:VSK589863 WCF589861:WCG589863 WMB589861:WMC589863 WVX589861:WVY589863 P655397:Q655399 JL655397:JM655399 TH655397:TI655399 ADD655397:ADE655399 AMZ655397:ANA655399 AWV655397:AWW655399 BGR655397:BGS655399 BQN655397:BQO655399 CAJ655397:CAK655399 CKF655397:CKG655399 CUB655397:CUC655399 DDX655397:DDY655399 DNT655397:DNU655399 DXP655397:DXQ655399 EHL655397:EHM655399 ERH655397:ERI655399 FBD655397:FBE655399 FKZ655397:FLA655399 FUV655397:FUW655399 GER655397:GES655399 GON655397:GOO655399 GYJ655397:GYK655399 HIF655397:HIG655399 HSB655397:HSC655399 IBX655397:IBY655399 ILT655397:ILU655399 IVP655397:IVQ655399 JFL655397:JFM655399 JPH655397:JPI655399 JZD655397:JZE655399 KIZ655397:KJA655399 KSV655397:KSW655399 LCR655397:LCS655399 LMN655397:LMO655399 LWJ655397:LWK655399 MGF655397:MGG655399 MQB655397:MQC655399 MZX655397:MZY655399 NJT655397:NJU655399 NTP655397:NTQ655399 ODL655397:ODM655399 ONH655397:ONI655399 OXD655397:OXE655399 PGZ655397:PHA655399 PQV655397:PQW655399 QAR655397:QAS655399 QKN655397:QKO655399 QUJ655397:QUK655399 REF655397:REG655399 ROB655397:ROC655399 RXX655397:RXY655399 SHT655397:SHU655399 SRP655397:SRQ655399 TBL655397:TBM655399 TLH655397:TLI655399 TVD655397:TVE655399 UEZ655397:UFA655399 UOV655397:UOW655399 UYR655397:UYS655399 VIN655397:VIO655399 VSJ655397:VSK655399 WCF655397:WCG655399 WMB655397:WMC655399 WVX655397:WVY655399 P720933:Q720935 JL720933:JM720935 TH720933:TI720935 ADD720933:ADE720935 AMZ720933:ANA720935 AWV720933:AWW720935 BGR720933:BGS720935 BQN720933:BQO720935 CAJ720933:CAK720935 CKF720933:CKG720935 CUB720933:CUC720935 DDX720933:DDY720935 DNT720933:DNU720935 DXP720933:DXQ720935 EHL720933:EHM720935 ERH720933:ERI720935 FBD720933:FBE720935 FKZ720933:FLA720935 FUV720933:FUW720935 GER720933:GES720935 GON720933:GOO720935 GYJ720933:GYK720935 HIF720933:HIG720935 HSB720933:HSC720935 IBX720933:IBY720935 ILT720933:ILU720935 IVP720933:IVQ720935 JFL720933:JFM720935 JPH720933:JPI720935 JZD720933:JZE720935 KIZ720933:KJA720935 KSV720933:KSW720935 LCR720933:LCS720935 LMN720933:LMO720935 LWJ720933:LWK720935 MGF720933:MGG720935 MQB720933:MQC720935 MZX720933:MZY720935 NJT720933:NJU720935 NTP720933:NTQ720935 ODL720933:ODM720935 ONH720933:ONI720935 OXD720933:OXE720935 PGZ720933:PHA720935 PQV720933:PQW720935 QAR720933:QAS720935 QKN720933:QKO720935 QUJ720933:QUK720935 REF720933:REG720935 ROB720933:ROC720935 RXX720933:RXY720935 SHT720933:SHU720935 SRP720933:SRQ720935 TBL720933:TBM720935 TLH720933:TLI720935 TVD720933:TVE720935 UEZ720933:UFA720935 UOV720933:UOW720935 UYR720933:UYS720935 VIN720933:VIO720935 VSJ720933:VSK720935 WCF720933:WCG720935 WMB720933:WMC720935 WVX720933:WVY720935 P786469:Q786471 JL786469:JM786471 TH786469:TI786471 ADD786469:ADE786471 AMZ786469:ANA786471 AWV786469:AWW786471 BGR786469:BGS786471 BQN786469:BQO786471 CAJ786469:CAK786471 CKF786469:CKG786471 CUB786469:CUC786471 DDX786469:DDY786471 DNT786469:DNU786471 DXP786469:DXQ786471 EHL786469:EHM786471 ERH786469:ERI786471 FBD786469:FBE786471 FKZ786469:FLA786471 FUV786469:FUW786471 GER786469:GES786471 GON786469:GOO786471 GYJ786469:GYK786471 HIF786469:HIG786471 HSB786469:HSC786471 IBX786469:IBY786471 ILT786469:ILU786471 IVP786469:IVQ786471 JFL786469:JFM786471 JPH786469:JPI786471 JZD786469:JZE786471 KIZ786469:KJA786471 KSV786469:KSW786471 LCR786469:LCS786471 LMN786469:LMO786471 LWJ786469:LWK786471 MGF786469:MGG786471 MQB786469:MQC786471 MZX786469:MZY786471 NJT786469:NJU786471 NTP786469:NTQ786471 ODL786469:ODM786471 ONH786469:ONI786471 OXD786469:OXE786471 PGZ786469:PHA786471 PQV786469:PQW786471 QAR786469:QAS786471 QKN786469:QKO786471 QUJ786469:QUK786471 REF786469:REG786471 ROB786469:ROC786471 RXX786469:RXY786471 SHT786469:SHU786471 SRP786469:SRQ786471 TBL786469:TBM786471 TLH786469:TLI786471 TVD786469:TVE786471 UEZ786469:UFA786471 UOV786469:UOW786471 UYR786469:UYS786471 VIN786469:VIO786471 VSJ786469:VSK786471 WCF786469:WCG786471 WMB786469:WMC786471 WVX786469:WVY786471 P852005:Q852007 JL852005:JM852007 TH852005:TI852007 ADD852005:ADE852007 AMZ852005:ANA852007 AWV852005:AWW852007 BGR852005:BGS852007 BQN852005:BQO852007 CAJ852005:CAK852007 CKF852005:CKG852007 CUB852005:CUC852007 DDX852005:DDY852007 DNT852005:DNU852007 DXP852005:DXQ852007 EHL852005:EHM852007 ERH852005:ERI852007 FBD852005:FBE852007 FKZ852005:FLA852007 FUV852005:FUW852007 GER852005:GES852007 GON852005:GOO852007 GYJ852005:GYK852007 HIF852005:HIG852007 HSB852005:HSC852007 IBX852005:IBY852007 ILT852005:ILU852007 IVP852005:IVQ852007 JFL852005:JFM852007 JPH852005:JPI852007 JZD852005:JZE852007 KIZ852005:KJA852007 KSV852005:KSW852007 LCR852005:LCS852007 LMN852005:LMO852007 LWJ852005:LWK852007 MGF852005:MGG852007 MQB852005:MQC852007 MZX852005:MZY852007 NJT852005:NJU852007 NTP852005:NTQ852007 ODL852005:ODM852007 ONH852005:ONI852007 OXD852005:OXE852007 PGZ852005:PHA852007 PQV852005:PQW852007 QAR852005:QAS852007 QKN852005:QKO852007 QUJ852005:QUK852007 REF852005:REG852007 ROB852005:ROC852007 RXX852005:RXY852007 SHT852005:SHU852007 SRP852005:SRQ852007 TBL852005:TBM852007 TLH852005:TLI852007 TVD852005:TVE852007 UEZ852005:UFA852007 UOV852005:UOW852007 UYR852005:UYS852007 VIN852005:VIO852007 VSJ852005:VSK852007 WCF852005:WCG852007 WMB852005:WMC852007 WVX852005:WVY852007 P917541:Q917543 JL917541:JM917543 TH917541:TI917543 ADD917541:ADE917543 AMZ917541:ANA917543 AWV917541:AWW917543 BGR917541:BGS917543 BQN917541:BQO917543 CAJ917541:CAK917543 CKF917541:CKG917543 CUB917541:CUC917543 DDX917541:DDY917543 DNT917541:DNU917543 DXP917541:DXQ917543 EHL917541:EHM917543 ERH917541:ERI917543 FBD917541:FBE917543 FKZ917541:FLA917543 FUV917541:FUW917543 GER917541:GES917543 GON917541:GOO917543 GYJ917541:GYK917543 HIF917541:HIG917543 HSB917541:HSC917543 IBX917541:IBY917543 ILT917541:ILU917543 IVP917541:IVQ917543 JFL917541:JFM917543 JPH917541:JPI917543 JZD917541:JZE917543 KIZ917541:KJA917543 KSV917541:KSW917543 LCR917541:LCS917543 LMN917541:LMO917543 LWJ917541:LWK917543 MGF917541:MGG917543 MQB917541:MQC917543 MZX917541:MZY917543 NJT917541:NJU917543 NTP917541:NTQ917543 ODL917541:ODM917543 ONH917541:ONI917543 OXD917541:OXE917543 PGZ917541:PHA917543 PQV917541:PQW917543 QAR917541:QAS917543 QKN917541:QKO917543 QUJ917541:QUK917543 REF917541:REG917543 ROB917541:ROC917543 RXX917541:RXY917543 SHT917541:SHU917543 SRP917541:SRQ917543 TBL917541:TBM917543 TLH917541:TLI917543 TVD917541:TVE917543 UEZ917541:UFA917543 UOV917541:UOW917543 UYR917541:UYS917543 VIN917541:VIO917543 VSJ917541:VSK917543 WCF917541:WCG917543 WMB917541:WMC917543 WVX917541:WVY917543 P983077:Q983079 JL983077:JM983079 TH983077:TI983079 ADD983077:ADE983079 AMZ983077:ANA983079 AWV983077:AWW983079 BGR983077:BGS983079 BQN983077:BQO983079 CAJ983077:CAK983079 CKF983077:CKG983079 CUB983077:CUC983079 DDX983077:DDY983079 DNT983077:DNU983079 DXP983077:DXQ983079 EHL983077:EHM983079 ERH983077:ERI983079 FBD983077:FBE983079 FKZ983077:FLA983079 FUV983077:FUW983079 GER983077:GES983079 GON983077:GOO983079 GYJ983077:GYK983079 HIF983077:HIG983079 HSB983077:HSC983079 IBX983077:IBY983079 ILT983077:ILU983079 IVP983077:IVQ983079 JFL983077:JFM983079 JPH983077:JPI983079 JZD983077:JZE983079 KIZ983077:KJA983079 KSV983077:KSW983079 LCR983077:LCS983079 LMN983077:LMO983079 LWJ983077:LWK983079 MGF983077:MGG983079 MQB983077:MQC983079 MZX983077:MZY983079 NJT983077:NJU983079 NTP983077:NTQ983079 ODL983077:ODM983079 ONH983077:ONI983079 OXD983077:OXE983079 PGZ983077:PHA983079 PQV983077:PQW983079 QAR983077:QAS983079 QKN983077:QKO983079 QUJ983077:QUK983079 REF983077:REG983079 ROB983077:ROC983079 RXX983077:RXY983079 SHT983077:SHU983079 SRP983077:SRQ983079 TBL983077:TBM983079 TLH983077:TLI983079 TVD983077:TVE983079 UEZ983077:UFA983079 UOV983077:UOW983079 UYR983077:UYS983079 VIN983077:VIO983079 VSJ983077:VSK983079 S5:S10 S69:S71 E4 T2:T3 WVX2:WVY75 JO2:JO75 TK2:TK75 ADG2:ADG75 ANC2:ANC75 AWY2:AWY75 BGU2:BGU75 BQQ2:BQQ75 CAM2:CAM75 CKI2:CKI75 CUE2:CUE75 DEA2:DEA75 DNW2:DNW75 DXS2:DXS75 EHO2:EHO75 ERK2:ERK75 FBG2:FBG75 FLC2:FLC75 FUY2:FUY75 GEU2:GEU75 GOQ2:GOQ75 GYM2:GYM75 HII2:HII75 HSE2:HSE75 ICA2:ICA75 ILW2:ILW75 IVS2:IVS75 JFO2:JFO75 JPK2:JPK75 JZG2:JZG75 KJC2:KJC75 KSY2:KSY75 LCU2:LCU75 LMQ2:LMQ75 LWM2:LWM75 MGI2:MGI75 MQE2:MQE75 NAA2:NAA75 NJW2:NJW75 NTS2:NTS75 ODO2:ODO75 ONK2:ONK75 OXG2:OXG75 PHC2:PHC75 PQY2:PQY75 QAU2:QAU75 QKQ2:QKQ75 QUM2:QUM75 REI2:REI75 ROE2:ROE75 RYA2:RYA75 SHW2:SHW75 SRS2:SRS75 TBO2:TBO75 TLK2:TLK75 TVG2:TVG75 UFC2:UFC75 UOY2:UOY75 UYU2:UYU75 VIQ2:VIQ75 VSM2:VSM75 WCI2:WCI75 WME2:WME75 WWA2:WWA75 IZ2:IZ75 SV2:SV75 ACR2:ACR75 AMN2:AMN75 AWJ2:AWJ75 BGF2:BGF75 BQB2:BQB75 BZX2:BZX75 CJT2:CJT75 CTP2:CTP75 DDL2:DDL75 DNH2:DNH75 DXD2:DXD75 EGZ2:EGZ75 EQV2:EQV75 FAR2:FAR75 FKN2:FKN75 FUJ2:FUJ75 GEF2:GEF75 GOB2:GOB75 GXX2:GXX75 HHT2:HHT75 HRP2:HRP75 IBL2:IBL75 ILH2:ILH75 IVD2:IVD75 JEZ2:JEZ75 JOV2:JOV75 JYR2:JYR75 KIN2:KIN75 KSJ2:KSJ75 LCF2:LCF75 LMB2:LMB75 LVX2:LVX75 MFT2:MFT75 MPP2:MPP75 MZL2:MZL75 NJH2:NJH75 NTD2:NTD75 OCZ2:OCZ75 OMV2:OMV75 OWR2:OWR75 PGN2:PGN75 PQJ2:PQJ75 QAF2:QAF75 QKB2:QKB75 QTX2:QTX75 RDT2:RDT75 RNP2:RNP75 RXL2:RXL75 SHH2:SHH75 SRD2:SRD75 TAZ2:TAZ75 TKV2:TKV75 TUR2:TUR75 UEN2:UEN75 UOJ2:UOJ75 UYF2:UYF75 VIB2:VIB75 VRX2:VRX75 WBT2:WBT75 WLP2:WLP75 WVL2:WVL75 JL2:JM75 TH2:TI75 ADD2:ADE75 AMZ2:ANA75 AWV2:AWW75 BGR2:BGS75 BQN2:BQO75 CAJ2:CAK75 CKF2:CKG75 CUB2:CUC75 DDX2:DDY75 DNT2:DNU75 DXP2:DXQ75 EHL2:EHM75 ERH2:ERI75 FBD2:FBE75 FKZ2:FLA75 FUV2:FUW75 GER2:GES75 GON2:GOO75 GYJ2:GYK75 HIF2:HIG75 HSB2:HSC75 IBX2:IBY75 ILT2:ILU75 IVP2:IVQ75 JFL2:JFM75 JPH2:JPI75 JZD2:JZE75 KIZ2:KJA75 KSV2:KSW75 LCR2:LCS75 LMN2:LMO75 LWJ2:LWK75 MGF2:MGG75 MQB2:MQC75 MZX2:MZY75 NJT2:NJU75 NTP2:NTQ75 ODL2:ODM75 ONH2:ONI75 OXD2:OXE75 PGZ2:PHA75 PQV2:PQW75 QAR2:QAS75 QKN2:QKO75 QUJ2:QUK75 REF2:REG75 ROB2:ROC75 RXX2:RXY75 SHT2:SHU75 SRP2:SRQ75 TBL2:TBM75 TLH2:TLI75 TVD2:TVE75 UEZ2:UFA75 UOV2:UOW75 UYR2:UYS75 VIN2:VIO75 VSJ2:VSK75 WCF2:WCG75 WMB2:WMC75 C2:C75" xr:uid="{9E651520-F43F-438A-B194-A119FF9DA66A}"/>
    <dataValidation allowBlank="1" prompt="Details to be collected from Mr Ahmad Shaikh" sqref="JK65573:JK65575 TG65573:TG65575 ADC65573:ADC65575 AMY65573:AMY65575 AWU65573:AWU65575 BGQ65573:BGQ65575 BQM65573:BQM65575 CAI65573:CAI65575 CKE65573:CKE65575 CUA65573:CUA65575 DDW65573:DDW65575 DNS65573:DNS65575 DXO65573:DXO65575 EHK65573:EHK65575 ERG65573:ERG65575 FBC65573:FBC65575 FKY65573:FKY65575 FUU65573:FUU65575 GEQ65573:GEQ65575 GOM65573:GOM65575 GYI65573:GYI65575 HIE65573:HIE65575 HSA65573:HSA65575 IBW65573:IBW65575 ILS65573:ILS65575 IVO65573:IVO65575 JFK65573:JFK65575 JPG65573:JPG65575 JZC65573:JZC65575 KIY65573:KIY65575 KSU65573:KSU65575 LCQ65573:LCQ65575 LMM65573:LMM65575 LWI65573:LWI65575 MGE65573:MGE65575 MQA65573:MQA65575 MZW65573:MZW65575 NJS65573:NJS65575 NTO65573:NTO65575 ODK65573:ODK65575 ONG65573:ONG65575 OXC65573:OXC65575 PGY65573:PGY65575 PQU65573:PQU65575 QAQ65573:QAQ65575 QKM65573:QKM65575 QUI65573:QUI65575 REE65573:REE65575 ROA65573:ROA65575 RXW65573:RXW65575 SHS65573:SHS65575 SRO65573:SRO65575 TBK65573:TBK65575 TLG65573:TLG65575 TVC65573:TVC65575 UEY65573:UEY65575 UOU65573:UOU65575 UYQ65573:UYQ65575 VIM65573:VIM65575 VSI65573:VSI65575 WCE65573:WCE65575 WMA65573:WMA65575 WVW65573:WVW65575 JK131109:JK131111 TG131109:TG131111 ADC131109:ADC131111 AMY131109:AMY131111 AWU131109:AWU131111 BGQ131109:BGQ131111 BQM131109:BQM131111 CAI131109:CAI131111 CKE131109:CKE131111 CUA131109:CUA131111 DDW131109:DDW131111 DNS131109:DNS131111 DXO131109:DXO131111 EHK131109:EHK131111 ERG131109:ERG131111 FBC131109:FBC131111 FKY131109:FKY131111 FUU131109:FUU131111 GEQ131109:GEQ131111 GOM131109:GOM131111 GYI131109:GYI131111 HIE131109:HIE131111 HSA131109:HSA131111 IBW131109:IBW131111 ILS131109:ILS131111 IVO131109:IVO131111 JFK131109:JFK131111 JPG131109:JPG131111 JZC131109:JZC131111 KIY131109:KIY131111 KSU131109:KSU131111 LCQ131109:LCQ131111 LMM131109:LMM131111 LWI131109:LWI131111 MGE131109:MGE131111 MQA131109:MQA131111 MZW131109:MZW131111 NJS131109:NJS131111 NTO131109:NTO131111 ODK131109:ODK131111 ONG131109:ONG131111 OXC131109:OXC131111 PGY131109:PGY131111 PQU131109:PQU131111 QAQ131109:QAQ131111 QKM131109:QKM131111 QUI131109:QUI131111 REE131109:REE131111 ROA131109:ROA131111 RXW131109:RXW131111 SHS131109:SHS131111 SRO131109:SRO131111 TBK131109:TBK131111 TLG131109:TLG131111 TVC131109:TVC131111 UEY131109:UEY131111 UOU131109:UOU131111 UYQ131109:UYQ131111 VIM131109:VIM131111 VSI131109:VSI131111 WCE131109:WCE131111 WMA131109:WMA131111 WVW131109:WVW131111 JK196645:JK196647 TG196645:TG196647 ADC196645:ADC196647 AMY196645:AMY196647 AWU196645:AWU196647 BGQ196645:BGQ196647 BQM196645:BQM196647 CAI196645:CAI196647 CKE196645:CKE196647 CUA196645:CUA196647 DDW196645:DDW196647 DNS196645:DNS196647 DXO196645:DXO196647 EHK196645:EHK196647 ERG196645:ERG196647 FBC196645:FBC196647 FKY196645:FKY196647 FUU196645:FUU196647 GEQ196645:GEQ196647 GOM196645:GOM196647 GYI196645:GYI196647 HIE196645:HIE196647 HSA196645:HSA196647 IBW196645:IBW196647 ILS196645:ILS196647 IVO196645:IVO196647 JFK196645:JFK196647 JPG196645:JPG196647 JZC196645:JZC196647 KIY196645:KIY196647 KSU196645:KSU196647 LCQ196645:LCQ196647 LMM196645:LMM196647 LWI196645:LWI196647 MGE196645:MGE196647 MQA196645:MQA196647 MZW196645:MZW196647 NJS196645:NJS196647 NTO196645:NTO196647 ODK196645:ODK196647 ONG196645:ONG196647 OXC196645:OXC196647 PGY196645:PGY196647 PQU196645:PQU196647 QAQ196645:QAQ196647 QKM196645:QKM196647 QUI196645:QUI196647 REE196645:REE196647 ROA196645:ROA196647 RXW196645:RXW196647 SHS196645:SHS196647 SRO196645:SRO196647 TBK196645:TBK196647 TLG196645:TLG196647 TVC196645:TVC196647 UEY196645:UEY196647 UOU196645:UOU196647 UYQ196645:UYQ196647 VIM196645:VIM196647 VSI196645:VSI196647 WCE196645:WCE196647 WMA196645:WMA196647 WVW196645:WVW196647 JK262181:JK262183 TG262181:TG262183 ADC262181:ADC262183 AMY262181:AMY262183 AWU262181:AWU262183 BGQ262181:BGQ262183 BQM262181:BQM262183 CAI262181:CAI262183 CKE262181:CKE262183 CUA262181:CUA262183 DDW262181:DDW262183 DNS262181:DNS262183 DXO262181:DXO262183 EHK262181:EHK262183 ERG262181:ERG262183 FBC262181:FBC262183 FKY262181:FKY262183 FUU262181:FUU262183 GEQ262181:GEQ262183 GOM262181:GOM262183 GYI262181:GYI262183 HIE262181:HIE262183 HSA262181:HSA262183 IBW262181:IBW262183 ILS262181:ILS262183 IVO262181:IVO262183 JFK262181:JFK262183 JPG262181:JPG262183 JZC262181:JZC262183 KIY262181:KIY262183 KSU262181:KSU262183 LCQ262181:LCQ262183 LMM262181:LMM262183 LWI262181:LWI262183 MGE262181:MGE262183 MQA262181:MQA262183 MZW262181:MZW262183 NJS262181:NJS262183 NTO262181:NTO262183 ODK262181:ODK262183 ONG262181:ONG262183 OXC262181:OXC262183 PGY262181:PGY262183 PQU262181:PQU262183 QAQ262181:QAQ262183 QKM262181:QKM262183 QUI262181:QUI262183 REE262181:REE262183 ROA262181:ROA262183 RXW262181:RXW262183 SHS262181:SHS262183 SRO262181:SRO262183 TBK262181:TBK262183 TLG262181:TLG262183 TVC262181:TVC262183 UEY262181:UEY262183 UOU262181:UOU262183 UYQ262181:UYQ262183 VIM262181:VIM262183 VSI262181:VSI262183 WCE262181:WCE262183 WMA262181:WMA262183 WVW262181:WVW262183 JK327717:JK327719 TG327717:TG327719 ADC327717:ADC327719 AMY327717:AMY327719 AWU327717:AWU327719 BGQ327717:BGQ327719 BQM327717:BQM327719 CAI327717:CAI327719 CKE327717:CKE327719 CUA327717:CUA327719 DDW327717:DDW327719 DNS327717:DNS327719 DXO327717:DXO327719 EHK327717:EHK327719 ERG327717:ERG327719 FBC327717:FBC327719 FKY327717:FKY327719 FUU327717:FUU327719 GEQ327717:GEQ327719 GOM327717:GOM327719 GYI327717:GYI327719 HIE327717:HIE327719 HSA327717:HSA327719 IBW327717:IBW327719 ILS327717:ILS327719 IVO327717:IVO327719 JFK327717:JFK327719 JPG327717:JPG327719 JZC327717:JZC327719 KIY327717:KIY327719 KSU327717:KSU327719 LCQ327717:LCQ327719 LMM327717:LMM327719 LWI327717:LWI327719 MGE327717:MGE327719 MQA327717:MQA327719 MZW327717:MZW327719 NJS327717:NJS327719 NTO327717:NTO327719 ODK327717:ODK327719 ONG327717:ONG327719 OXC327717:OXC327719 PGY327717:PGY327719 PQU327717:PQU327719 QAQ327717:QAQ327719 QKM327717:QKM327719 QUI327717:QUI327719 REE327717:REE327719 ROA327717:ROA327719 RXW327717:RXW327719 SHS327717:SHS327719 SRO327717:SRO327719 TBK327717:TBK327719 TLG327717:TLG327719 TVC327717:TVC327719 UEY327717:UEY327719 UOU327717:UOU327719 UYQ327717:UYQ327719 VIM327717:VIM327719 VSI327717:VSI327719 WCE327717:WCE327719 WMA327717:WMA327719 WVW327717:WVW327719 JK393253:JK393255 TG393253:TG393255 ADC393253:ADC393255 AMY393253:AMY393255 AWU393253:AWU393255 BGQ393253:BGQ393255 BQM393253:BQM393255 CAI393253:CAI393255 CKE393253:CKE393255 CUA393253:CUA393255 DDW393253:DDW393255 DNS393253:DNS393255 DXO393253:DXO393255 EHK393253:EHK393255 ERG393253:ERG393255 FBC393253:FBC393255 FKY393253:FKY393255 FUU393253:FUU393255 GEQ393253:GEQ393255 GOM393253:GOM393255 GYI393253:GYI393255 HIE393253:HIE393255 HSA393253:HSA393255 IBW393253:IBW393255 ILS393253:ILS393255 IVO393253:IVO393255 JFK393253:JFK393255 JPG393253:JPG393255 JZC393253:JZC393255 KIY393253:KIY393255 KSU393253:KSU393255 LCQ393253:LCQ393255 LMM393253:LMM393255 LWI393253:LWI393255 MGE393253:MGE393255 MQA393253:MQA393255 MZW393253:MZW393255 NJS393253:NJS393255 NTO393253:NTO393255 ODK393253:ODK393255 ONG393253:ONG393255 OXC393253:OXC393255 PGY393253:PGY393255 PQU393253:PQU393255 QAQ393253:QAQ393255 QKM393253:QKM393255 QUI393253:QUI393255 REE393253:REE393255 ROA393253:ROA393255 RXW393253:RXW393255 SHS393253:SHS393255 SRO393253:SRO393255 TBK393253:TBK393255 TLG393253:TLG393255 TVC393253:TVC393255 UEY393253:UEY393255 UOU393253:UOU393255 UYQ393253:UYQ393255 VIM393253:VIM393255 VSI393253:VSI393255 WCE393253:WCE393255 WMA393253:WMA393255 WVW393253:WVW393255 JK458789:JK458791 TG458789:TG458791 ADC458789:ADC458791 AMY458789:AMY458791 AWU458789:AWU458791 BGQ458789:BGQ458791 BQM458789:BQM458791 CAI458789:CAI458791 CKE458789:CKE458791 CUA458789:CUA458791 DDW458789:DDW458791 DNS458789:DNS458791 DXO458789:DXO458791 EHK458789:EHK458791 ERG458789:ERG458791 FBC458789:FBC458791 FKY458789:FKY458791 FUU458789:FUU458791 GEQ458789:GEQ458791 GOM458789:GOM458791 GYI458789:GYI458791 HIE458789:HIE458791 HSA458789:HSA458791 IBW458789:IBW458791 ILS458789:ILS458791 IVO458789:IVO458791 JFK458789:JFK458791 JPG458789:JPG458791 JZC458789:JZC458791 KIY458789:KIY458791 KSU458789:KSU458791 LCQ458789:LCQ458791 LMM458789:LMM458791 LWI458789:LWI458791 MGE458789:MGE458791 MQA458789:MQA458791 MZW458789:MZW458791 NJS458789:NJS458791 NTO458789:NTO458791 ODK458789:ODK458791 ONG458789:ONG458791 OXC458789:OXC458791 PGY458789:PGY458791 PQU458789:PQU458791 QAQ458789:QAQ458791 QKM458789:QKM458791 QUI458789:QUI458791 REE458789:REE458791 ROA458789:ROA458791 RXW458789:RXW458791 SHS458789:SHS458791 SRO458789:SRO458791 TBK458789:TBK458791 TLG458789:TLG458791 TVC458789:TVC458791 UEY458789:UEY458791 UOU458789:UOU458791 UYQ458789:UYQ458791 VIM458789:VIM458791 VSI458789:VSI458791 WCE458789:WCE458791 WMA458789:WMA458791 WVW458789:WVW458791 JK524325:JK524327 TG524325:TG524327 ADC524325:ADC524327 AMY524325:AMY524327 AWU524325:AWU524327 BGQ524325:BGQ524327 BQM524325:BQM524327 CAI524325:CAI524327 CKE524325:CKE524327 CUA524325:CUA524327 DDW524325:DDW524327 DNS524325:DNS524327 DXO524325:DXO524327 EHK524325:EHK524327 ERG524325:ERG524327 FBC524325:FBC524327 FKY524325:FKY524327 FUU524325:FUU524327 GEQ524325:GEQ524327 GOM524325:GOM524327 GYI524325:GYI524327 HIE524325:HIE524327 HSA524325:HSA524327 IBW524325:IBW524327 ILS524325:ILS524327 IVO524325:IVO524327 JFK524325:JFK524327 JPG524325:JPG524327 JZC524325:JZC524327 KIY524325:KIY524327 KSU524325:KSU524327 LCQ524325:LCQ524327 LMM524325:LMM524327 LWI524325:LWI524327 MGE524325:MGE524327 MQA524325:MQA524327 MZW524325:MZW524327 NJS524325:NJS524327 NTO524325:NTO524327 ODK524325:ODK524327 ONG524325:ONG524327 OXC524325:OXC524327 PGY524325:PGY524327 PQU524325:PQU524327 QAQ524325:QAQ524327 QKM524325:QKM524327 QUI524325:QUI524327 REE524325:REE524327 ROA524325:ROA524327 RXW524325:RXW524327 SHS524325:SHS524327 SRO524325:SRO524327 TBK524325:TBK524327 TLG524325:TLG524327 TVC524325:TVC524327 UEY524325:UEY524327 UOU524325:UOU524327 UYQ524325:UYQ524327 VIM524325:VIM524327 VSI524325:VSI524327 WCE524325:WCE524327 WMA524325:WMA524327 WVW524325:WVW524327 JK589861:JK589863 TG589861:TG589863 ADC589861:ADC589863 AMY589861:AMY589863 AWU589861:AWU589863 BGQ589861:BGQ589863 BQM589861:BQM589863 CAI589861:CAI589863 CKE589861:CKE589863 CUA589861:CUA589863 DDW589861:DDW589863 DNS589861:DNS589863 DXO589861:DXO589863 EHK589861:EHK589863 ERG589861:ERG589863 FBC589861:FBC589863 FKY589861:FKY589863 FUU589861:FUU589863 GEQ589861:GEQ589863 GOM589861:GOM589863 GYI589861:GYI589863 HIE589861:HIE589863 HSA589861:HSA589863 IBW589861:IBW589863 ILS589861:ILS589863 IVO589861:IVO589863 JFK589861:JFK589863 JPG589861:JPG589863 JZC589861:JZC589863 KIY589861:KIY589863 KSU589861:KSU589863 LCQ589861:LCQ589863 LMM589861:LMM589863 LWI589861:LWI589863 MGE589861:MGE589863 MQA589861:MQA589863 MZW589861:MZW589863 NJS589861:NJS589863 NTO589861:NTO589863 ODK589861:ODK589863 ONG589861:ONG589863 OXC589861:OXC589863 PGY589861:PGY589863 PQU589861:PQU589863 QAQ589861:QAQ589863 QKM589861:QKM589863 QUI589861:QUI589863 REE589861:REE589863 ROA589861:ROA589863 RXW589861:RXW589863 SHS589861:SHS589863 SRO589861:SRO589863 TBK589861:TBK589863 TLG589861:TLG589863 TVC589861:TVC589863 UEY589861:UEY589863 UOU589861:UOU589863 UYQ589861:UYQ589863 VIM589861:VIM589863 VSI589861:VSI589863 WCE589861:WCE589863 WMA589861:WMA589863 WVW589861:WVW589863 JK655397:JK655399 TG655397:TG655399 ADC655397:ADC655399 AMY655397:AMY655399 AWU655397:AWU655399 BGQ655397:BGQ655399 BQM655397:BQM655399 CAI655397:CAI655399 CKE655397:CKE655399 CUA655397:CUA655399 DDW655397:DDW655399 DNS655397:DNS655399 DXO655397:DXO655399 EHK655397:EHK655399 ERG655397:ERG655399 FBC655397:FBC655399 FKY655397:FKY655399 FUU655397:FUU655399 GEQ655397:GEQ655399 GOM655397:GOM655399 GYI655397:GYI655399 HIE655397:HIE655399 HSA655397:HSA655399 IBW655397:IBW655399 ILS655397:ILS655399 IVO655397:IVO655399 JFK655397:JFK655399 JPG655397:JPG655399 JZC655397:JZC655399 KIY655397:KIY655399 KSU655397:KSU655399 LCQ655397:LCQ655399 LMM655397:LMM655399 LWI655397:LWI655399 MGE655397:MGE655399 MQA655397:MQA655399 MZW655397:MZW655399 NJS655397:NJS655399 NTO655397:NTO655399 ODK655397:ODK655399 ONG655397:ONG655399 OXC655397:OXC655399 PGY655397:PGY655399 PQU655397:PQU655399 QAQ655397:QAQ655399 QKM655397:QKM655399 QUI655397:QUI655399 REE655397:REE655399 ROA655397:ROA655399 RXW655397:RXW655399 SHS655397:SHS655399 SRO655397:SRO655399 TBK655397:TBK655399 TLG655397:TLG655399 TVC655397:TVC655399 UEY655397:UEY655399 UOU655397:UOU655399 UYQ655397:UYQ655399 VIM655397:VIM655399 VSI655397:VSI655399 WCE655397:WCE655399 WMA655397:WMA655399 WVW655397:WVW655399 JK720933:JK720935 TG720933:TG720935 ADC720933:ADC720935 AMY720933:AMY720935 AWU720933:AWU720935 BGQ720933:BGQ720935 BQM720933:BQM720935 CAI720933:CAI720935 CKE720933:CKE720935 CUA720933:CUA720935 DDW720933:DDW720935 DNS720933:DNS720935 DXO720933:DXO720935 EHK720933:EHK720935 ERG720933:ERG720935 FBC720933:FBC720935 FKY720933:FKY720935 FUU720933:FUU720935 GEQ720933:GEQ720935 GOM720933:GOM720935 GYI720933:GYI720935 HIE720933:HIE720935 HSA720933:HSA720935 IBW720933:IBW720935 ILS720933:ILS720935 IVO720933:IVO720935 JFK720933:JFK720935 JPG720933:JPG720935 JZC720933:JZC720935 KIY720933:KIY720935 KSU720933:KSU720935 LCQ720933:LCQ720935 LMM720933:LMM720935 LWI720933:LWI720935 MGE720933:MGE720935 MQA720933:MQA720935 MZW720933:MZW720935 NJS720933:NJS720935 NTO720933:NTO720935 ODK720933:ODK720935 ONG720933:ONG720935 OXC720933:OXC720935 PGY720933:PGY720935 PQU720933:PQU720935 QAQ720933:QAQ720935 QKM720933:QKM720935 QUI720933:QUI720935 REE720933:REE720935 ROA720933:ROA720935 RXW720933:RXW720935 SHS720933:SHS720935 SRO720933:SRO720935 TBK720933:TBK720935 TLG720933:TLG720935 TVC720933:TVC720935 UEY720933:UEY720935 UOU720933:UOU720935 UYQ720933:UYQ720935 VIM720933:VIM720935 VSI720933:VSI720935 WCE720933:WCE720935 WMA720933:WMA720935 WVW720933:WVW720935 JK786469:JK786471 TG786469:TG786471 ADC786469:ADC786471 AMY786469:AMY786471 AWU786469:AWU786471 BGQ786469:BGQ786471 BQM786469:BQM786471 CAI786469:CAI786471 CKE786469:CKE786471 CUA786469:CUA786471 DDW786469:DDW786471 DNS786469:DNS786471 DXO786469:DXO786471 EHK786469:EHK786471 ERG786469:ERG786471 FBC786469:FBC786471 FKY786469:FKY786471 FUU786469:FUU786471 GEQ786469:GEQ786471 GOM786469:GOM786471 GYI786469:GYI786471 HIE786469:HIE786471 HSA786469:HSA786471 IBW786469:IBW786471 ILS786469:ILS786471 IVO786469:IVO786471 JFK786469:JFK786471 JPG786469:JPG786471 JZC786469:JZC786471 KIY786469:KIY786471 KSU786469:KSU786471 LCQ786469:LCQ786471 LMM786469:LMM786471 LWI786469:LWI786471 MGE786469:MGE786471 MQA786469:MQA786471 MZW786469:MZW786471 NJS786469:NJS786471 NTO786469:NTO786471 ODK786469:ODK786471 ONG786469:ONG786471 OXC786469:OXC786471 PGY786469:PGY786471 PQU786469:PQU786471 QAQ786469:QAQ786471 QKM786469:QKM786471 QUI786469:QUI786471 REE786469:REE786471 ROA786469:ROA786471 RXW786469:RXW786471 SHS786469:SHS786471 SRO786469:SRO786471 TBK786469:TBK786471 TLG786469:TLG786471 TVC786469:TVC786471 UEY786469:UEY786471 UOU786469:UOU786471 UYQ786469:UYQ786471 VIM786469:VIM786471 VSI786469:VSI786471 WCE786469:WCE786471 WMA786469:WMA786471 WVW786469:WVW786471 JK852005:JK852007 TG852005:TG852007 ADC852005:ADC852007 AMY852005:AMY852007 AWU852005:AWU852007 BGQ852005:BGQ852007 BQM852005:BQM852007 CAI852005:CAI852007 CKE852005:CKE852007 CUA852005:CUA852007 DDW852005:DDW852007 DNS852005:DNS852007 DXO852005:DXO852007 EHK852005:EHK852007 ERG852005:ERG852007 FBC852005:FBC852007 FKY852005:FKY852007 FUU852005:FUU852007 GEQ852005:GEQ852007 GOM852005:GOM852007 GYI852005:GYI852007 HIE852005:HIE852007 HSA852005:HSA852007 IBW852005:IBW852007 ILS852005:ILS852007 IVO852005:IVO852007 JFK852005:JFK852007 JPG852005:JPG852007 JZC852005:JZC852007 KIY852005:KIY852007 KSU852005:KSU852007 LCQ852005:LCQ852007 LMM852005:LMM852007 LWI852005:LWI852007 MGE852005:MGE852007 MQA852005:MQA852007 MZW852005:MZW852007 NJS852005:NJS852007 NTO852005:NTO852007 ODK852005:ODK852007 ONG852005:ONG852007 OXC852005:OXC852007 PGY852005:PGY852007 PQU852005:PQU852007 QAQ852005:QAQ852007 QKM852005:QKM852007 QUI852005:QUI852007 REE852005:REE852007 ROA852005:ROA852007 RXW852005:RXW852007 SHS852005:SHS852007 SRO852005:SRO852007 TBK852005:TBK852007 TLG852005:TLG852007 TVC852005:TVC852007 UEY852005:UEY852007 UOU852005:UOU852007 UYQ852005:UYQ852007 VIM852005:VIM852007 VSI852005:VSI852007 WCE852005:WCE852007 WMA852005:WMA852007 WVW852005:WVW852007 JK917541:JK917543 TG917541:TG917543 ADC917541:ADC917543 AMY917541:AMY917543 AWU917541:AWU917543 BGQ917541:BGQ917543 BQM917541:BQM917543 CAI917541:CAI917543 CKE917541:CKE917543 CUA917541:CUA917543 DDW917541:DDW917543 DNS917541:DNS917543 DXO917541:DXO917543 EHK917541:EHK917543 ERG917541:ERG917543 FBC917541:FBC917543 FKY917541:FKY917543 FUU917541:FUU917543 GEQ917541:GEQ917543 GOM917541:GOM917543 GYI917541:GYI917543 HIE917541:HIE917543 HSA917541:HSA917543 IBW917541:IBW917543 ILS917541:ILS917543 IVO917541:IVO917543 JFK917541:JFK917543 JPG917541:JPG917543 JZC917541:JZC917543 KIY917541:KIY917543 KSU917541:KSU917543 LCQ917541:LCQ917543 LMM917541:LMM917543 LWI917541:LWI917543 MGE917541:MGE917543 MQA917541:MQA917543 MZW917541:MZW917543 NJS917541:NJS917543 NTO917541:NTO917543 ODK917541:ODK917543 ONG917541:ONG917543 OXC917541:OXC917543 PGY917541:PGY917543 PQU917541:PQU917543 QAQ917541:QAQ917543 QKM917541:QKM917543 QUI917541:QUI917543 REE917541:REE917543 ROA917541:ROA917543 RXW917541:RXW917543 SHS917541:SHS917543 SRO917541:SRO917543 TBK917541:TBK917543 TLG917541:TLG917543 TVC917541:TVC917543 UEY917541:UEY917543 UOU917541:UOU917543 UYQ917541:UYQ917543 VIM917541:VIM917543 VSI917541:VSI917543 WCE917541:WCE917543 WMA917541:WMA917543 WVW917541:WVW917543 JK983077:JK983079 TG983077:TG983079 ADC983077:ADC983079 AMY983077:AMY983079 AWU983077:AWU983079 BGQ983077:BGQ983079 BQM983077:BQM983079 CAI983077:CAI983079 CKE983077:CKE983079 CUA983077:CUA983079 DDW983077:DDW983079 DNS983077:DNS983079 DXO983077:DXO983079 EHK983077:EHK983079 ERG983077:ERG983079 FBC983077:FBC983079 FKY983077:FKY983079 FUU983077:FUU983079 GEQ983077:GEQ983079 GOM983077:GOM983079 GYI983077:GYI983079 HIE983077:HIE983079 HSA983077:HSA983079 IBW983077:IBW983079 ILS983077:ILS983079 IVO983077:IVO983079 JFK983077:JFK983079 JPG983077:JPG983079 JZC983077:JZC983079 KIY983077:KIY983079 KSU983077:KSU983079 LCQ983077:LCQ983079 LMM983077:LMM983079 LWI983077:LWI983079 MGE983077:MGE983079 MQA983077:MQA983079 MZW983077:MZW983079 NJS983077:NJS983079 NTO983077:NTO983079 ODK983077:ODK983079 ONG983077:ONG983079 OXC983077:OXC983079 PGY983077:PGY983079 PQU983077:PQU983079 QAQ983077:QAQ983079 QKM983077:QKM983079 QUI983077:QUI983079 REE983077:REE983079 ROA983077:ROA983079 RXW983077:RXW983079 SHS983077:SHS983079 SRO983077:SRO983079 TBK983077:TBK983079 TLG983077:TLG983079 TVC983077:TVC983079 UEY983077:UEY983079 UOU983077:UOU983079 UYQ983077:UYQ983079 VIM983077:VIM983079 VSI983077:VSI983079 WCE983077:WCE983079 WMA983077:WMA983079 WVW983077:WVW983079 E131109 J65573:J65575 JF65573:JF65575 TB65573:TB65575 ACX65573:ACX65575 AMT65573:AMT65575 AWP65573:AWP65575 BGL65573:BGL65575 BQH65573:BQH65575 CAD65573:CAD65575 CJZ65573:CJZ65575 CTV65573:CTV65575 DDR65573:DDR65575 DNN65573:DNN65575 DXJ65573:DXJ65575 EHF65573:EHF65575 ERB65573:ERB65575 FAX65573:FAX65575 FKT65573:FKT65575 FUP65573:FUP65575 GEL65573:GEL65575 GOH65573:GOH65575 GYD65573:GYD65575 HHZ65573:HHZ65575 HRV65573:HRV65575 IBR65573:IBR65575 ILN65573:ILN65575 IVJ65573:IVJ65575 JFF65573:JFF65575 JPB65573:JPB65575 JYX65573:JYX65575 KIT65573:KIT65575 KSP65573:KSP65575 LCL65573:LCL65575 LMH65573:LMH65575 LWD65573:LWD65575 MFZ65573:MFZ65575 MPV65573:MPV65575 MZR65573:MZR65575 NJN65573:NJN65575 NTJ65573:NTJ65575 ODF65573:ODF65575 ONB65573:ONB65575 OWX65573:OWX65575 PGT65573:PGT65575 PQP65573:PQP65575 QAL65573:QAL65575 QKH65573:QKH65575 QUD65573:QUD65575 RDZ65573:RDZ65575 RNV65573:RNV65575 RXR65573:RXR65575 SHN65573:SHN65575 SRJ65573:SRJ65575 TBF65573:TBF65575 TLB65573:TLB65575 TUX65573:TUX65575 UET65573:UET65575 UOP65573:UOP65575 UYL65573:UYL65575 VIH65573:VIH65575 VSD65573:VSD65575 WBZ65573:WBZ65575 WLV65573:WLV65575 WVR65573:WVR65575 J131109:J131111 JF131109:JF131111 TB131109:TB131111 ACX131109:ACX131111 AMT131109:AMT131111 AWP131109:AWP131111 BGL131109:BGL131111 BQH131109:BQH131111 CAD131109:CAD131111 CJZ131109:CJZ131111 CTV131109:CTV131111 DDR131109:DDR131111 DNN131109:DNN131111 DXJ131109:DXJ131111 EHF131109:EHF131111 ERB131109:ERB131111 FAX131109:FAX131111 FKT131109:FKT131111 FUP131109:FUP131111 GEL131109:GEL131111 GOH131109:GOH131111 GYD131109:GYD131111 HHZ131109:HHZ131111 HRV131109:HRV131111 IBR131109:IBR131111 ILN131109:ILN131111 IVJ131109:IVJ131111 JFF131109:JFF131111 JPB131109:JPB131111 JYX131109:JYX131111 KIT131109:KIT131111 KSP131109:KSP131111 LCL131109:LCL131111 LMH131109:LMH131111 LWD131109:LWD131111 MFZ131109:MFZ131111 MPV131109:MPV131111 MZR131109:MZR131111 NJN131109:NJN131111 NTJ131109:NTJ131111 ODF131109:ODF131111 ONB131109:ONB131111 OWX131109:OWX131111 PGT131109:PGT131111 PQP131109:PQP131111 QAL131109:QAL131111 QKH131109:QKH131111 QUD131109:QUD131111 RDZ131109:RDZ131111 RNV131109:RNV131111 RXR131109:RXR131111 SHN131109:SHN131111 SRJ131109:SRJ131111 TBF131109:TBF131111 TLB131109:TLB131111 TUX131109:TUX131111 UET131109:UET131111 UOP131109:UOP131111 UYL131109:UYL131111 VIH131109:VIH131111 VSD131109:VSD131111 WBZ131109:WBZ131111 WLV131109:WLV131111 WVR131109:WVR131111 J196645:J196647 JF196645:JF196647 TB196645:TB196647 ACX196645:ACX196647 AMT196645:AMT196647 AWP196645:AWP196647 BGL196645:BGL196647 BQH196645:BQH196647 CAD196645:CAD196647 CJZ196645:CJZ196647 CTV196645:CTV196647 DDR196645:DDR196647 DNN196645:DNN196647 DXJ196645:DXJ196647 EHF196645:EHF196647 ERB196645:ERB196647 FAX196645:FAX196647 FKT196645:FKT196647 FUP196645:FUP196647 GEL196645:GEL196647 GOH196645:GOH196647 GYD196645:GYD196647 HHZ196645:HHZ196647 HRV196645:HRV196647 IBR196645:IBR196647 ILN196645:ILN196647 IVJ196645:IVJ196647 JFF196645:JFF196647 JPB196645:JPB196647 JYX196645:JYX196647 KIT196645:KIT196647 KSP196645:KSP196647 LCL196645:LCL196647 LMH196645:LMH196647 LWD196645:LWD196647 MFZ196645:MFZ196647 MPV196645:MPV196647 MZR196645:MZR196647 NJN196645:NJN196647 NTJ196645:NTJ196647 ODF196645:ODF196647 ONB196645:ONB196647 OWX196645:OWX196647 PGT196645:PGT196647 PQP196645:PQP196647 QAL196645:QAL196647 QKH196645:QKH196647 QUD196645:QUD196647 RDZ196645:RDZ196647 RNV196645:RNV196647 RXR196645:RXR196647 SHN196645:SHN196647 SRJ196645:SRJ196647 TBF196645:TBF196647 TLB196645:TLB196647 TUX196645:TUX196647 UET196645:UET196647 UOP196645:UOP196647 UYL196645:UYL196647 VIH196645:VIH196647 VSD196645:VSD196647 WBZ196645:WBZ196647 WLV196645:WLV196647 WVR196645:WVR196647 J262181:J262183 JF262181:JF262183 TB262181:TB262183 ACX262181:ACX262183 AMT262181:AMT262183 AWP262181:AWP262183 BGL262181:BGL262183 BQH262181:BQH262183 CAD262181:CAD262183 CJZ262181:CJZ262183 CTV262181:CTV262183 DDR262181:DDR262183 DNN262181:DNN262183 DXJ262181:DXJ262183 EHF262181:EHF262183 ERB262181:ERB262183 FAX262181:FAX262183 FKT262181:FKT262183 FUP262181:FUP262183 GEL262181:GEL262183 GOH262181:GOH262183 GYD262181:GYD262183 HHZ262181:HHZ262183 HRV262181:HRV262183 IBR262181:IBR262183 ILN262181:ILN262183 IVJ262181:IVJ262183 JFF262181:JFF262183 JPB262181:JPB262183 JYX262181:JYX262183 KIT262181:KIT262183 KSP262181:KSP262183 LCL262181:LCL262183 LMH262181:LMH262183 LWD262181:LWD262183 MFZ262181:MFZ262183 MPV262181:MPV262183 MZR262181:MZR262183 NJN262181:NJN262183 NTJ262181:NTJ262183 ODF262181:ODF262183 ONB262181:ONB262183 OWX262181:OWX262183 PGT262181:PGT262183 PQP262181:PQP262183 QAL262181:QAL262183 QKH262181:QKH262183 QUD262181:QUD262183 RDZ262181:RDZ262183 RNV262181:RNV262183 RXR262181:RXR262183 SHN262181:SHN262183 SRJ262181:SRJ262183 TBF262181:TBF262183 TLB262181:TLB262183 TUX262181:TUX262183 UET262181:UET262183 UOP262181:UOP262183 UYL262181:UYL262183 VIH262181:VIH262183 VSD262181:VSD262183 WBZ262181:WBZ262183 WLV262181:WLV262183 WVR262181:WVR262183 J327717:J327719 JF327717:JF327719 TB327717:TB327719 ACX327717:ACX327719 AMT327717:AMT327719 AWP327717:AWP327719 BGL327717:BGL327719 BQH327717:BQH327719 CAD327717:CAD327719 CJZ327717:CJZ327719 CTV327717:CTV327719 DDR327717:DDR327719 DNN327717:DNN327719 DXJ327717:DXJ327719 EHF327717:EHF327719 ERB327717:ERB327719 FAX327717:FAX327719 FKT327717:FKT327719 FUP327717:FUP327719 GEL327717:GEL327719 GOH327717:GOH327719 GYD327717:GYD327719 HHZ327717:HHZ327719 HRV327717:HRV327719 IBR327717:IBR327719 ILN327717:ILN327719 IVJ327717:IVJ327719 JFF327717:JFF327719 JPB327717:JPB327719 JYX327717:JYX327719 KIT327717:KIT327719 KSP327717:KSP327719 LCL327717:LCL327719 LMH327717:LMH327719 LWD327717:LWD327719 MFZ327717:MFZ327719 MPV327717:MPV327719 MZR327717:MZR327719 NJN327717:NJN327719 NTJ327717:NTJ327719 ODF327717:ODF327719 ONB327717:ONB327719 OWX327717:OWX327719 PGT327717:PGT327719 PQP327717:PQP327719 QAL327717:QAL327719 QKH327717:QKH327719 QUD327717:QUD327719 RDZ327717:RDZ327719 RNV327717:RNV327719 RXR327717:RXR327719 SHN327717:SHN327719 SRJ327717:SRJ327719 TBF327717:TBF327719 TLB327717:TLB327719 TUX327717:TUX327719 UET327717:UET327719 UOP327717:UOP327719 UYL327717:UYL327719 VIH327717:VIH327719 VSD327717:VSD327719 WBZ327717:WBZ327719 WLV327717:WLV327719 WVR327717:WVR327719 J393253:J393255 JF393253:JF393255 TB393253:TB393255 ACX393253:ACX393255 AMT393253:AMT393255 AWP393253:AWP393255 BGL393253:BGL393255 BQH393253:BQH393255 CAD393253:CAD393255 CJZ393253:CJZ393255 CTV393253:CTV393255 DDR393253:DDR393255 DNN393253:DNN393255 DXJ393253:DXJ393255 EHF393253:EHF393255 ERB393253:ERB393255 FAX393253:FAX393255 FKT393253:FKT393255 FUP393253:FUP393255 GEL393253:GEL393255 GOH393253:GOH393255 GYD393253:GYD393255 HHZ393253:HHZ393255 HRV393253:HRV393255 IBR393253:IBR393255 ILN393253:ILN393255 IVJ393253:IVJ393255 JFF393253:JFF393255 JPB393253:JPB393255 JYX393253:JYX393255 KIT393253:KIT393255 KSP393253:KSP393255 LCL393253:LCL393255 LMH393253:LMH393255 LWD393253:LWD393255 MFZ393253:MFZ393255 MPV393253:MPV393255 MZR393253:MZR393255 NJN393253:NJN393255 NTJ393253:NTJ393255 ODF393253:ODF393255 ONB393253:ONB393255 OWX393253:OWX393255 PGT393253:PGT393255 PQP393253:PQP393255 QAL393253:QAL393255 QKH393253:QKH393255 QUD393253:QUD393255 RDZ393253:RDZ393255 RNV393253:RNV393255 RXR393253:RXR393255 SHN393253:SHN393255 SRJ393253:SRJ393255 TBF393253:TBF393255 TLB393253:TLB393255 TUX393253:TUX393255 UET393253:UET393255 UOP393253:UOP393255 UYL393253:UYL393255 VIH393253:VIH393255 VSD393253:VSD393255 WBZ393253:WBZ393255 WLV393253:WLV393255 WVR393253:WVR393255 J458789:J458791 JF458789:JF458791 TB458789:TB458791 ACX458789:ACX458791 AMT458789:AMT458791 AWP458789:AWP458791 BGL458789:BGL458791 BQH458789:BQH458791 CAD458789:CAD458791 CJZ458789:CJZ458791 CTV458789:CTV458791 DDR458789:DDR458791 DNN458789:DNN458791 DXJ458789:DXJ458791 EHF458789:EHF458791 ERB458789:ERB458791 FAX458789:FAX458791 FKT458789:FKT458791 FUP458789:FUP458791 GEL458789:GEL458791 GOH458789:GOH458791 GYD458789:GYD458791 HHZ458789:HHZ458791 HRV458789:HRV458791 IBR458789:IBR458791 ILN458789:ILN458791 IVJ458789:IVJ458791 JFF458789:JFF458791 JPB458789:JPB458791 JYX458789:JYX458791 KIT458789:KIT458791 KSP458789:KSP458791 LCL458789:LCL458791 LMH458789:LMH458791 LWD458789:LWD458791 MFZ458789:MFZ458791 MPV458789:MPV458791 MZR458789:MZR458791 NJN458789:NJN458791 NTJ458789:NTJ458791 ODF458789:ODF458791 ONB458789:ONB458791 OWX458789:OWX458791 PGT458789:PGT458791 PQP458789:PQP458791 QAL458789:QAL458791 QKH458789:QKH458791 QUD458789:QUD458791 RDZ458789:RDZ458791 RNV458789:RNV458791 RXR458789:RXR458791 SHN458789:SHN458791 SRJ458789:SRJ458791 TBF458789:TBF458791 TLB458789:TLB458791 TUX458789:TUX458791 UET458789:UET458791 UOP458789:UOP458791 UYL458789:UYL458791 VIH458789:VIH458791 VSD458789:VSD458791 WBZ458789:WBZ458791 WLV458789:WLV458791 WVR458789:WVR458791 J524325:J524327 JF524325:JF524327 TB524325:TB524327 ACX524325:ACX524327 AMT524325:AMT524327 AWP524325:AWP524327 BGL524325:BGL524327 BQH524325:BQH524327 CAD524325:CAD524327 CJZ524325:CJZ524327 CTV524325:CTV524327 DDR524325:DDR524327 DNN524325:DNN524327 DXJ524325:DXJ524327 EHF524325:EHF524327 ERB524325:ERB524327 FAX524325:FAX524327 FKT524325:FKT524327 FUP524325:FUP524327 GEL524325:GEL524327 GOH524325:GOH524327 GYD524325:GYD524327 HHZ524325:HHZ524327 HRV524325:HRV524327 IBR524325:IBR524327 ILN524325:ILN524327 IVJ524325:IVJ524327 JFF524325:JFF524327 JPB524325:JPB524327 JYX524325:JYX524327 KIT524325:KIT524327 KSP524325:KSP524327 LCL524325:LCL524327 LMH524325:LMH524327 LWD524325:LWD524327 MFZ524325:MFZ524327 MPV524325:MPV524327 MZR524325:MZR524327 NJN524325:NJN524327 NTJ524325:NTJ524327 ODF524325:ODF524327 ONB524325:ONB524327 OWX524325:OWX524327 PGT524325:PGT524327 PQP524325:PQP524327 QAL524325:QAL524327 QKH524325:QKH524327 QUD524325:QUD524327 RDZ524325:RDZ524327 RNV524325:RNV524327 RXR524325:RXR524327 SHN524325:SHN524327 SRJ524325:SRJ524327 TBF524325:TBF524327 TLB524325:TLB524327 TUX524325:TUX524327 UET524325:UET524327 UOP524325:UOP524327 UYL524325:UYL524327 VIH524325:VIH524327 VSD524325:VSD524327 WBZ524325:WBZ524327 WLV524325:WLV524327 WVR524325:WVR524327 J589861:J589863 JF589861:JF589863 TB589861:TB589863 ACX589861:ACX589863 AMT589861:AMT589863 AWP589861:AWP589863 BGL589861:BGL589863 BQH589861:BQH589863 CAD589861:CAD589863 CJZ589861:CJZ589863 CTV589861:CTV589863 DDR589861:DDR589863 DNN589861:DNN589863 DXJ589861:DXJ589863 EHF589861:EHF589863 ERB589861:ERB589863 FAX589861:FAX589863 FKT589861:FKT589863 FUP589861:FUP589863 GEL589861:GEL589863 GOH589861:GOH589863 GYD589861:GYD589863 HHZ589861:HHZ589863 HRV589861:HRV589863 IBR589861:IBR589863 ILN589861:ILN589863 IVJ589861:IVJ589863 JFF589861:JFF589863 JPB589861:JPB589863 JYX589861:JYX589863 KIT589861:KIT589863 KSP589861:KSP589863 LCL589861:LCL589863 LMH589861:LMH589863 LWD589861:LWD589863 MFZ589861:MFZ589863 MPV589861:MPV589863 MZR589861:MZR589863 NJN589861:NJN589863 NTJ589861:NTJ589863 ODF589861:ODF589863 ONB589861:ONB589863 OWX589861:OWX589863 PGT589861:PGT589863 PQP589861:PQP589863 QAL589861:QAL589863 QKH589861:QKH589863 QUD589861:QUD589863 RDZ589861:RDZ589863 RNV589861:RNV589863 RXR589861:RXR589863 SHN589861:SHN589863 SRJ589861:SRJ589863 TBF589861:TBF589863 TLB589861:TLB589863 TUX589861:TUX589863 UET589861:UET589863 UOP589861:UOP589863 UYL589861:UYL589863 VIH589861:VIH589863 VSD589861:VSD589863 WBZ589861:WBZ589863 WLV589861:WLV589863 WVR589861:WVR589863 J655397:J655399 JF655397:JF655399 TB655397:TB655399 ACX655397:ACX655399 AMT655397:AMT655399 AWP655397:AWP655399 BGL655397:BGL655399 BQH655397:BQH655399 CAD655397:CAD655399 CJZ655397:CJZ655399 CTV655397:CTV655399 DDR655397:DDR655399 DNN655397:DNN655399 DXJ655397:DXJ655399 EHF655397:EHF655399 ERB655397:ERB655399 FAX655397:FAX655399 FKT655397:FKT655399 FUP655397:FUP655399 GEL655397:GEL655399 GOH655397:GOH655399 GYD655397:GYD655399 HHZ655397:HHZ655399 HRV655397:HRV655399 IBR655397:IBR655399 ILN655397:ILN655399 IVJ655397:IVJ655399 JFF655397:JFF655399 JPB655397:JPB655399 JYX655397:JYX655399 KIT655397:KIT655399 KSP655397:KSP655399 LCL655397:LCL655399 LMH655397:LMH655399 LWD655397:LWD655399 MFZ655397:MFZ655399 MPV655397:MPV655399 MZR655397:MZR655399 NJN655397:NJN655399 NTJ655397:NTJ655399 ODF655397:ODF655399 ONB655397:ONB655399 OWX655397:OWX655399 PGT655397:PGT655399 PQP655397:PQP655399 QAL655397:QAL655399 QKH655397:QKH655399 QUD655397:QUD655399 RDZ655397:RDZ655399 RNV655397:RNV655399 RXR655397:RXR655399 SHN655397:SHN655399 SRJ655397:SRJ655399 TBF655397:TBF655399 TLB655397:TLB655399 TUX655397:TUX655399 UET655397:UET655399 UOP655397:UOP655399 UYL655397:UYL655399 VIH655397:VIH655399 VSD655397:VSD655399 WBZ655397:WBZ655399 WLV655397:WLV655399 WVR655397:WVR655399 J720933:J720935 JF720933:JF720935 TB720933:TB720935 ACX720933:ACX720935 AMT720933:AMT720935 AWP720933:AWP720935 BGL720933:BGL720935 BQH720933:BQH720935 CAD720933:CAD720935 CJZ720933:CJZ720935 CTV720933:CTV720935 DDR720933:DDR720935 DNN720933:DNN720935 DXJ720933:DXJ720935 EHF720933:EHF720935 ERB720933:ERB720935 FAX720933:FAX720935 FKT720933:FKT720935 FUP720933:FUP720935 GEL720933:GEL720935 GOH720933:GOH720935 GYD720933:GYD720935 HHZ720933:HHZ720935 HRV720933:HRV720935 IBR720933:IBR720935 ILN720933:ILN720935 IVJ720933:IVJ720935 JFF720933:JFF720935 JPB720933:JPB720935 JYX720933:JYX720935 KIT720933:KIT720935 KSP720933:KSP720935 LCL720933:LCL720935 LMH720933:LMH720935 LWD720933:LWD720935 MFZ720933:MFZ720935 MPV720933:MPV720935 MZR720933:MZR720935 NJN720933:NJN720935 NTJ720933:NTJ720935 ODF720933:ODF720935 ONB720933:ONB720935 OWX720933:OWX720935 PGT720933:PGT720935 PQP720933:PQP720935 QAL720933:QAL720935 QKH720933:QKH720935 QUD720933:QUD720935 RDZ720933:RDZ720935 RNV720933:RNV720935 RXR720933:RXR720935 SHN720933:SHN720935 SRJ720933:SRJ720935 TBF720933:TBF720935 TLB720933:TLB720935 TUX720933:TUX720935 UET720933:UET720935 UOP720933:UOP720935 UYL720933:UYL720935 VIH720933:VIH720935 VSD720933:VSD720935 WBZ720933:WBZ720935 WLV720933:WLV720935 WVR720933:WVR720935 J786469:J786471 JF786469:JF786471 TB786469:TB786471 ACX786469:ACX786471 AMT786469:AMT786471 AWP786469:AWP786471 BGL786469:BGL786471 BQH786469:BQH786471 CAD786469:CAD786471 CJZ786469:CJZ786471 CTV786469:CTV786471 DDR786469:DDR786471 DNN786469:DNN786471 DXJ786469:DXJ786471 EHF786469:EHF786471 ERB786469:ERB786471 FAX786469:FAX786471 FKT786469:FKT786471 FUP786469:FUP786471 GEL786469:GEL786471 GOH786469:GOH786471 GYD786469:GYD786471 HHZ786469:HHZ786471 HRV786469:HRV786471 IBR786469:IBR786471 ILN786469:ILN786471 IVJ786469:IVJ786471 JFF786469:JFF786471 JPB786469:JPB786471 JYX786469:JYX786471 KIT786469:KIT786471 KSP786469:KSP786471 LCL786469:LCL786471 LMH786469:LMH786471 LWD786469:LWD786471 MFZ786469:MFZ786471 MPV786469:MPV786471 MZR786469:MZR786471 NJN786469:NJN786471 NTJ786469:NTJ786471 ODF786469:ODF786471 ONB786469:ONB786471 OWX786469:OWX786471 PGT786469:PGT786471 PQP786469:PQP786471 QAL786469:QAL786471 QKH786469:QKH786471 QUD786469:QUD786471 RDZ786469:RDZ786471 RNV786469:RNV786471 RXR786469:RXR786471 SHN786469:SHN786471 SRJ786469:SRJ786471 TBF786469:TBF786471 TLB786469:TLB786471 TUX786469:TUX786471 UET786469:UET786471 UOP786469:UOP786471 UYL786469:UYL786471 VIH786469:VIH786471 VSD786469:VSD786471 WBZ786469:WBZ786471 WLV786469:WLV786471 WVR786469:WVR786471 J852005:J852007 JF852005:JF852007 TB852005:TB852007 ACX852005:ACX852007 AMT852005:AMT852007 AWP852005:AWP852007 BGL852005:BGL852007 BQH852005:BQH852007 CAD852005:CAD852007 CJZ852005:CJZ852007 CTV852005:CTV852007 DDR852005:DDR852007 DNN852005:DNN852007 DXJ852005:DXJ852007 EHF852005:EHF852007 ERB852005:ERB852007 FAX852005:FAX852007 FKT852005:FKT852007 FUP852005:FUP852007 GEL852005:GEL852007 GOH852005:GOH852007 GYD852005:GYD852007 HHZ852005:HHZ852007 HRV852005:HRV852007 IBR852005:IBR852007 ILN852005:ILN852007 IVJ852005:IVJ852007 JFF852005:JFF852007 JPB852005:JPB852007 JYX852005:JYX852007 KIT852005:KIT852007 KSP852005:KSP852007 LCL852005:LCL852007 LMH852005:LMH852007 LWD852005:LWD852007 MFZ852005:MFZ852007 MPV852005:MPV852007 MZR852005:MZR852007 NJN852005:NJN852007 NTJ852005:NTJ852007 ODF852005:ODF852007 ONB852005:ONB852007 OWX852005:OWX852007 PGT852005:PGT852007 PQP852005:PQP852007 QAL852005:QAL852007 QKH852005:QKH852007 QUD852005:QUD852007 RDZ852005:RDZ852007 RNV852005:RNV852007 RXR852005:RXR852007 SHN852005:SHN852007 SRJ852005:SRJ852007 TBF852005:TBF852007 TLB852005:TLB852007 TUX852005:TUX852007 UET852005:UET852007 UOP852005:UOP852007 UYL852005:UYL852007 VIH852005:VIH852007 VSD852005:VSD852007 WBZ852005:WBZ852007 WLV852005:WLV852007 WVR852005:WVR852007 J917541:J917543 JF917541:JF917543 TB917541:TB917543 ACX917541:ACX917543 AMT917541:AMT917543 AWP917541:AWP917543 BGL917541:BGL917543 BQH917541:BQH917543 CAD917541:CAD917543 CJZ917541:CJZ917543 CTV917541:CTV917543 DDR917541:DDR917543 DNN917541:DNN917543 DXJ917541:DXJ917543 EHF917541:EHF917543 ERB917541:ERB917543 FAX917541:FAX917543 FKT917541:FKT917543 FUP917541:FUP917543 GEL917541:GEL917543 GOH917541:GOH917543 GYD917541:GYD917543 HHZ917541:HHZ917543 HRV917541:HRV917543 IBR917541:IBR917543 ILN917541:ILN917543 IVJ917541:IVJ917543 JFF917541:JFF917543 JPB917541:JPB917543 JYX917541:JYX917543 KIT917541:KIT917543 KSP917541:KSP917543 LCL917541:LCL917543 LMH917541:LMH917543 LWD917541:LWD917543 MFZ917541:MFZ917543 MPV917541:MPV917543 MZR917541:MZR917543 NJN917541:NJN917543 NTJ917541:NTJ917543 ODF917541:ODF917543 ONB917541:ONB917543 OWX917541:OWX917543 PGT917541:PGT917543 PQP917541:PQP917543 QAL917541:QAL917543 QKH917541:QKH917543 QUD917541:QUD917543 RDZ917541:RDZ917543 RNV917541:RNV917543 RXR917541:RXR917543 SHN917541:SHN917543 SRJ917541:SRJ917543 TBF917541:TBF917543 TLB917541:TLB917543 TUX917541:TUX917543 UET917541:UET917543 UOP917541:UOP917543 UYL917541:UYL917543 VIH917541:VIH917543 VSD917541:VSD917543 WBZ917541:WBZ917543 WLV917541:WLV917543 WVR917541:WVR917543 J983077:J983079 JF983077:JF983079 TB983077:TB983079 ACX983077:ACX983079 AMT983077:AMT983079 AWP983077:AWP983079 BGL983077:BGL983079 BQH983077:BQH983079 CAD983077:CAD983079 CJZ983077:CJZ983079 CTV983077:CTV983079 DDR983077:DDR983079 DNN983077:DNN983079 DXJ983077:DXJ983079 EHF983077:EHF983079 ERB983077:ERB983079 FAX983077:FAX983079 FKT983077:FKT983079 FUP983077:FUP983079 GEL983077:GEL983079 GOH983077:GOH983079 GYD983077:GYD983079 HHZ983077:HHZ983079 HRV983077:HRV983079 IBR983077:IBR983079 ILN983077:ILN983079 IVJ983077:IVJ983079 JFF983077:JFF983079 JPB983077:JPB983079 JYX983077:JYX983079 KIT983077:KIT983079 KSP983077:KSP983079 LCL983077:LCL983079 LMH983077:LMH983079 LWD983077:LWD983079 MFZ983077:MFZ983079 MPV983077:MPV983079 MZR983077:MZR983079 NJN983077:NJN983079 NTJ983077:NTJ983079 ODF983077:ODF983079 ONB983077:ONB983079 OWX983077:OWX983079 PGT983077:PGT983079 PQP983077:PQP983079 QAL983077:QAL983079 QKH983077:QKH983079 QUD983077:QUD983079 RDZ983077:RDZ983079 RNV983077:RNV983079 RXR983077:RXR983079 SHN983077:SHN983079 SRJ983077:SRJ983079 TBF983077:TBF983079 TLB983077:TLB983079 TUX983077:TUX983079 UET983077:UET983079 UOP983077:UOP983079 UYL983077:UYL983079 VIH983077:VIH983079 VSD983077:VSD983079 WBZ983077:WBZ983079 WLV983077:WLV983079 WVR983077:WVR983079 WVM983077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E65573 E983077 E917541 E852005 E786469 E720933 E655397 E589861 E524325 E458789 E393253 E327717 E262181 E196645 D29:F75 D23:G28 E2:E3 F2:F15 D16:F22 Q31 D2:D15 E5:E15 K2:K78 JK2:JK75 TG2:TG75 ADC2:ADC75 AMY2:AMY75 AWU2:AWU75 BGQ2:BGQ75 BQM2:BQM75 CAI2:CAI75 CKE2:CKE75 CUA2:CUA75 DDW2:DDW75 DNS2:DNS75 DXO2:DXO75 EHK2:EHK75 ERG2:ERG75 FBC2:FBC75 FKY2:FKY75 FUU2:FUU75 GEQ2:GEQ75 GOM2:GOM75 GYI2:GYI75 HIE2:HIE75 HSA2:HSA75 IBW2:IBW75 ILS2:ILS75 IVO2:IVO75 JFK2:JFK75 JPG2:JPG75 JZC2:JZC75 KIY2:KIY75 KSU2:KSU75 LCQ2:LCQ75 LMM2:LMM75 LWI2:LWI75 MGE2:MGE75 MQA2:MQA75 MZW2:MZW75 NJS2:NJS75 NTO2:NTO75 ODK2:ODK75 ONG2:ONG75 OXC2:OXC75 PGY2:PGY75 PQU2:PQU75 QAQ2:QAQ75 QKM2:QKM75 QUI2:QUI75 REE2:REE75 ROA2:ROA75 RXW2:RXW75 SHS2:SHS75 SRO2:SRO75 TBK2:TBK75 TLG2:TLG75 TVC2:TVC75 UEY2:UEY75 UOU2:UOU75 UYQ2:UYQ75 VIM2:VIM75 VSI2:VSI75 WCE2:WCE75 WMA2:WMA75 WVW2:WVW75 JF2:JF75 TB2:TB75 ACX2:ACX75 AMT2:AMT75 AWP2:AWP75 BGL2:BGL75 BQH2:BQH75 CAD2:CAD75 CJZ2:CJZ75 CTV2:CTV75 DDR2:DDR75 DNN2:DNN75 DXJ2:DXJ75 EHF2:EHF75 ERB2:ERB75 FAX2:FAX75 FKT2:FKT75 FUP2:FUP75 GEL2:GEL75 GOH2:GOH75 GYD2:GYD75 HHZ2:HHZ75 HRV2:HRV75 IBR2:IBR75 ILN2:ILN75 IVJ2:IVJ75 JFF2:JFF75 JPB2:JPB75 JYX2:JYX75 KIT2:KIT75 KSP2:KSP75 LCL2:LCL75 LMH2:LMH75 LWD2:LWD75 MFZ2:MFZ75 MPV2:MPV75 MZR2:MZR75 NJN2:NJN75 NTJ2:NTJ75 ODF2:ODF75 ONB2:ONB75 OWX2:OWX75 PGT2:PGT75 PQP2:PQP75 QAL2:QAL75 QKH2:QKH75 QUD2:QUD75 RDZ2:RDZ75 RNV2:RNV75 RXR2:RXR75 SHN2:SHN75 SRJ2:SRJ75 TBF2:TBF75 TLB2:TLB75 TUX2:TUX75 UET2:UET75 UOP2:UOP75 UYL2:UYL75 VIH2:VIH75 VSD2:VSD75 WBZ2:WBZ75 WLV2:WLV75 WVR2:WVR75 JA2:JA75 SW2:SW75 ACS2:ACS75 AMO2:AMO75 AWK2:AWK75 BGG2:BGG75 BQC2:BQC75 BZY2:BZY75 CJU2:CJU75 CTQ2:CTQ75 DDM2:DDM75 DNI2:DNI75 DXE2:DXE75 EHA2:EHA75 EQW2:EQW75 FAS2:FAS75 FKO2:FKO75 FUK2:FUK75 GEG2:GEG75 GOC2:GOC75 GXY2:GXY75 HHU2:HHU75 HRQ2:HRQ75 IBM2:IBM75 ILI2:ILI75 IVE2:IVE75 JFA2:JFA75 JOW2:JOW75 JYS2:JYS75 KIO2:KIO75 KSK2:KSK75 LCG2:LCG75 LMC2:LMC75 LVY2:LVY75 MFU2:MFU75 MPQ2:MPQ75 MZM2:MZM75 NJI2:NJI75 NTE2:NTE75 ODA2:ODA75 OMW2:OMW75 OWS2:OWS75 PGO2:PGO75 PQK2:PQK75 QAG2:QAG75 QKC2:QKC75 QTY2:QTY75 RDU2:RDU75 RNQ2:RNQ75 RXM2:RXM75 SHI2:SHI75 SRE2:SRE75 TBA2:TBA75 TKW2:TKW75 TUS2:TUS75 UEO2:UEO75 UOK2:UOK75 UYG2:UYG75 VIC2:VIC75 VRY2:VRY75 WBU2:WBU75 WLQ2:WLQ75 WVM2:WVM75 T4:T75" xr:uid="{16CCDFF5-A893-4046-9B50-04111FCFE726}"/>
    <dataValidation allowBlank="1" showInputMessage="1" prompt="As per P6 Schedule or in very rare case Expert Judgement" sqref="Q2:Q4 P5:P10 P69:P73 Q72:Q75 Q11:Q12 Q14:Q30 Q32:Q69" xr:uid="{05BE0DC1-0649-4AA9-A29D-0687AE283DF4}"/>
    <dataValidation allowBlank="1" showInputMessage="1" prompt="Expected Date of Arrival" sqref="R2:R4 S56 Q70:Q71 Q13 R72:R75 Q5:Q10 R11:R29 R32:R68" xr:uid="{9334C7D3-FAAF-4466-95B1-2EF2BECFD840}"/>
    <dataValidation allowBlank="1" showInputMessage="1" showErrorMessage="1" prompt="Actual Date Arrived" sqref="S2:S4 R69:R71 R5:R10 S11:S29 S57:S68 S72:S75 S32:S55" xr:uid="{F39E464F-F8C1-42D8-A1A5-59F47E59C95A}"/>
  </dataValidations>
  <printOptions horizontalCentered="1"/>
  <pageMargins left="0.118110236220472" right="0.118110236220472" top="0.59055118110236204" bottom="0.196850393700787" header="0.196850393700787" footer="0.196850393700787"/>
  <pageSetup paperSize="8" scale="30"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0" tint="-0.499984740745262"/>
    <pageSetUpPr fitToPage="1"/>
  </sheetPr>
  <dimension ref="A1:O102"/>
  <sheetViews>
    <sheetView topLeftCell="A9" zoomScale="55" zoomScaleNormal="55" workbookViewId="0">
      <selection activeCell="F23" sqref="F23:G23"/>
    </sheetView>
  </sheetViews>
  <sheetFormatPr defaultColWidth="9.109375" defaultRowHeight="14.4"/>
  <cols>
    <col min="1" max="1" width="6" style="63" customWidth="1"/>
    <col min="2" max="2" width="11.5546875" style="63" customWidth="1"/>
    <col min="3" max="3" width="17" style="63" customWidth="1"/>
    <col min="4" max="4" width="136.33203125" style="63" bestFit="1" customWidth="1"/>
    <col min="5" max="5" width="26.33203125" style="63" customWidth="1"/>
    <col min="6" max="6" width="56.33203125" style="63" customWidth="1"/>
    <col min="7" max="7" width="51.5546875" style="63" customWidth="1"/>
    <col min="8" max="8" width="17" customWidth="1"/>
    <col min="9" max="9" width="19.88671875" customWidth="1"/>
    <col min="10" max="11" width="15.5546875" customWidth="1"/>
    <col min="12" max="12" width="18.33203125" customWidth="1"/>
    <col min="13" max="13" width="19.88671875" customWidth="1"/>
    <col min="14" max="14" width="15.5546875" customWidth="1"/>
    <col min="15" max="15" width="32.44140625" bestFit="1" customWidth="1"/>
    <col min="16" max="16" width="38.109375" bestFit="1" customWidth="1"/>
    <col min="17" max="18" width="15.5546875" customWidth="1"/>
    <col min="19" max="19" width="19.33203125" customWidth="1"/>
    <col min="20" max="24" width="15.5546875" customWidth="1"/>
    <col min="25" max="25" width="16.44140625" customWidth="1"/>
    <col min="26" max="26" width="15.5546875" customWidth="1"/>
    <col min="27" max="27" width="42.109375" bestFit="1" customWidth="1"/>
    <col min="28" max="34" width="15.5546875" customWidth="1"/>
    <col min="35" max="35" width="22" customWidth="1"/>
  </cols>
  <sheetData>
    <row r="1" spans="1:15" ht="17.399999999999999" hidden="1">
      <c r="A1" s="52"/>
      <c r="B1" s="52"/>
      <c r="C1" s="52"/>
      <c r="D1" s="52"/>
      <c r="E1" s="52"/>
      <c r="F1" s="52"/>
      <c r="G1" s="52"/>
    </row>
    <row r="2" spans="1:15" ht="17.399999999999999" hidden="1">
      <c r="A2" s="53"/>
      <c r="B2" s="55"/>
      <c r="C2" s="55"/>
      <c r="D2" s="55"/>
      <c r="E2" s="55"/>
      <c r="F2" s="55"/>
      <c r="G2" s="55"/>
    </row>
    <row r="3" spans="1:15" ht="17.399999999999999" hidden="1">
      <c r="A3" s="53"/>
      <c r="B3" s="55"/>
      <c r="C3" s="55"/>
      <c r="D3" s="55"/>
      <c r="E3" s="55"/>
      <c r="F3" s="55"/>
      <c r="G3" s="55"/>
      <c r="M3" s="104">
        <f>'General Information'!L1</f>
        <v>46308</v>
      </c>
      <c r="N3" s="15" t="s">
        <v>75</v>
      </c>
      <c r="O3" s="15" t="s">
        <v>302</v>
      </c>
    </row>
    <row r="4" spans="1:15" ht="17.399999999999999" hidden="1">
      <c r="A4" s="53"/>
      <c r="B4" s="54"/>
      <c r="C4" s="54"/>
      <c r="D4" s="54"/>
      <c r="E4" s="54"/>
      <c r="F4" s="54"/>
      <c r="G4" s="54"/>
      <c r="N4" t="s">
        <v>252</v>
      </c>
      <c r="O4" t="s">
        <v>21</v>
      </c>
    </row>
    <row r="5" spans="1:15" ht="17.399999999999999" hidden="1">
      <c r="A5" s="53"/>
      <c r="B5" s="55"/>
      <c r="C5" s="55"/>
      <c r="D5" s="55"/>
      <c r="E5" s="55"/>
      <c r="F5" s="55"/>
      <c r="G5" s="55"/>
      <c r="N5" t="s">
        <v>95</v>
      </c>
      <c r="O5" t="s">
        <v>176</v>
      </c>
    </row>
    <row r="6" spans="1:15" ht="17.399999999999999" hidden="1">
      <c r="A6" s="53"/>
      <c r="B6" s="55"/>
      <c r="C6" s="55"/>
      <c r="D6" s="55"/>
      <c r="E6" s="55"/>
      <c r="F6" s="55"/>
      <c r="G6" s="55"/>
      <c r="O6" t="s">
        <v>348</v>
      </c>
    </row>
    <row r="7" spans="1:15" hidden="1">
      <c r="A7" s="57"/>
      <c r="B7" s="56"/>
      <c r="C7" s="56"/>
      <c r="D7" s="56"/>
      <c r="E7" s="56"/>
      <c r="F7" s="56"/>
      <c r="G7" s="56"/>
      <c r="O7" t="s">
        <v>303</v>
      </c>
    </row>
    <row r="8" spans="1:15" ht="34.5" hidden="1" customHeight="1">
      <c r="A8" s="59"/>
      <c r="B8" s="58"/>
      <c r="C8" s="58"/>
      <c r="D8" s="58"/>
      <c r="E8" s="58"/>
      <c r="F8" s="58"/>
      <c r="G8" s="58"/>
      <c r="O8" t="s">
        <v>118</v>
      </c>
    </row>
    <row r="9" spans="1:15" ht="36.9" customHeight="1">
      <c r="A9" s="59"/>
      <c r="B9" s="1908" t="s">
        <v>299</v>
      </c>
      <c r="C9" s="1909"/>
      <c r="D9" s="1909"/>
      <c r="E9" s="1909"/>
      <c r="F9" s="1909"/>
      <c r="G9" s="1909"/>
      <c r="H9" s="1909"/>
      <c r="I9" s="1909"/>
      <c r="J9" s="1909"/>
    </row>
    <row r="10" spans="1:15" ht="57.6" customHeight="1">
      <c r="A10" s="56"/>
      <c r="B10" s="105" t="s">
        <v>294</v>
      </c>
      <c r="C10" s="105" t="s">
        <v>295</v>
      </c>
      <c r="D10" s="105" t="s">
        <v>296</v>
      </c>
      <c r="E10" s="105" t="s">
        <v>302</v>
      </c>
      <c r="F10" s="1905" t="s">
        <v>297</v>
      </c>
      <c r="G10" s="1906"/>
      <c r="H10" s="105" t="s">
        <v>300</v>
      </c>
      <c r="I10" s="107" t="s">
        <v>455</v>
      </c>
      <c r="J10" s="107" t="s">
        <v>304</v>
      </c>
    </row>
    <row r="11" spans="1:15" ht="87" customHeight="1">
      <c r="A11" s="60"/>
      <c r="B11" s="506">
        <v>1</v>
      </c>
      <c r="C11" s="813">
        <v>46006</v>
      </c>
      <c r="D11" s="817" t="s">
        <v>966</v>
      </c>
      <c r="E11" s="812" t="s">
        <v>695</v>
      </c>
      <c r="F11" s="1912" t="s">
        <v>1101</v>
      </c>
      <c r="G11" s="1913"/>
      <c r="H11" s="926" t="s">
        <v>252</v>
      </c>
      <c r="I11" s="106">
        <v>46021</v>
      </c>
      <c r="J11" s="109"/>
      <c r="L11" s="4" t="s">
        <v>695</v>
      </c>
      <c r="O11" s="815"/>
    </row>
    <row r="12" spans="1:15" ht="141" customHeight="1">
      <c r="A12" s="60"/>
      <c r="B12" s="506">
        <v>2</v>
      </c>
      <c r="C12" s="813">
        <v>45986</v>
      </c>
      <c r="D12" s="817" t="s">
        <v>967</v>
      </c>
      <c r="E12" s="812" t="s">
        <v>21</v>
      </c>
      <c r="F12" s="1910" t="s">
        <v>1108</v>
      </c>
      <c r="G12" s="1911"/>
      <c r="H12" s="922" t="s">
        <v>1102</v>
      </c>
      <c r="I12" s="106">
        <v>46063</v>
      </c>
      <c r="J12" s="109"/>
      <c r="L12" s="4" t="s">
        <v>21</v>
      </c>
      <c r="O12" s="816"/>
    </row>
    <row r="13" spans="1:15" ht="176.4" customHeight="1">
      <c r="A13" s="60"/>
      <c r="B13" s="506">
        <v>3</v>
      </c>
      <c r="C13" s="814"/>
      <c r="D13" s="817" t="s">
        <v>1087</v>
      </c>
      <c r="E13" s="812" t="s">
        <v>695</v>
      </c>
      <c r="F13" s="1910" t="s">
        <v>1088</v>
      </c>
      <c r="G13" s="1911"/>
      <c r="H13" s="922" t="s">
        <v>1102</v>
      </c>
      <c r="I13" s="106"/>
      <c r="J13" s="109"/>
      <c r="L13" s="4" t="s">
        <v>176</v>
      </c>
      <c r="O13" s="816"/>
    </row>
    <row r="14" spans="1:15" ht="55.2" customHeight="1">
      <c r="A14" s="60"/>
      <c r="B14" s="506">
        <v>4</v>
      </c>
      <c r="C14" s="507"/>
      <c r="D14" s="525"/>
      <c r="E14" s="506"/>
      <c r="F14" s="1907"/>
      <c r="G14" s="1903"/>
      <c r="H14" s="533"/>
      <c r="I14" s="106"/>
      <c r="J14" s="109"/>
    </row>
    <row r="15" spans="1:15" ht="55.2" customHeight="1">
      <c r="A15" s="60"/>
      <c r="B15" s="506">
        <v>5</v>
      </c>
      <c r="C15" s="507"/>
      <c r="D15" s="525"/>
      <c r="E15" s="506"/>
      <c r="F15" s="1907"/>
      <c r="G15" s="1903"/>
      <c r="H15" s="533"/>
      <c r="I15" s="106"/>
      <c r="J15" s="109"/>
    </row>
    <row r="16" spans="1:15" ht="55.2" customHeight="1">
      <c r="A16" s="60"/>
      <c r="B16" s="506">
        <v>6</v>
      </c>
      <c r="C16" s="507"/>
      <c r="D16" s="525"/>
      <c r="E16" s="506"/>
      <c r="F16" s="1907"/>
      <c r="G16" s="1903"/>
      <c r="H16" s="533"/>
      <c r="I16" s="106"/>
      <c r="J16" s="109"/>
    </row>
    <row r="17" spans="1:10" ht="55.2" customHeight="1">
      <c r="A17" s="60"/>
      <c r="B17" s="506">
        <v>7</v>
      </c>
      <c r="C17" s="507"/>
      <c r="D17" s="525"/>
      <c r="E17" s="506"/>
      <c r="H17" s="533"/>
      <c r="I17" s="106"/>
      <c r="J17" s="109"/>
    </row>
    <row r="18" spans="1:10" ht="55.2" customHeight="1">
      <c r="A18" s="60"/>
      <c r="B18" s="506">
        <v>8</v>
      </c>
      <c r="C18" s="507"/>
      <c r="D18" s="525"/>
      <c r="E18" s="506"/>
      <c r="F18" s="1907"/>
      <c r="G18" s="1903"/>
      <c r="H18" s="533"/>
      <c r="I18" s="106"/>
      <c r="J18" s="109"/>
    </row>
    <row r="19" spans="1:10" ht="55.2" customHeight="1">
      <c r="A19" s="60"/>
      <c r="B19" s="506">
        <v>9</v>
      </c>
      <c r="C19" s="62"/>
      <c r="D19" s="525"/>
      <c r="E19" s="61"/>
      <c r="F19" s="1904"/>
      <c r="G19" s="1903"/>
      <c r="H19" s="533"/>
      <c r="I19" s="106"/>
      <c r="J19" s="109"/>
    </row>
    <row r="20" spans="1:10" ht="55.2" customHeight="1">
      <c r="A20" s="60"/>
      <c r="B20" s="506">
        <v>10</v>
      </c>
      <c r="C20" s="62"/>
      <c r="D20" s="525"/>
      <c r="E20" s="61"/>
      <c r="F20" s="1904"/>
      <c r="G20" s="1903"/>
      <c r="H20" s="533"/>
      <c r="I20" s="106"/>
      <c r="J20" s="109"/>
    </row>
    <row r="21" spans="1:10" ht="55.2" customHeight="1">
      <c r="A21" s="60"/>
      <c r="B21" s="61"/>
      <c r="C21" s="62"/>
      <c r="D21" s="525"/>
      <c r="E21" s="61"/>
      <c r="F21" s="1904"/>
      <c r="G21" s="1903"/>
      <c r="H21" s="108"/>
      <c r="I21" s="106"/>
      <c r="J21" s="109"/>
    </row>
    <row r="22" spans="1:10" ht="55.2" customHeight="1">
      <c r="A22" s="60"/>
      <c r="B22" s="61"/>
      <c r="C22" s="62"/>
      <c r="D22" s="525"/>
      <c r="E22" s="61"/>
      <c r="F22" s="1904"/>
      <c r="G22" s="1903"/>
      <c r="H22" s="108"/>
      <c r="I22" s="106"/>
      <c r="J22" s="109"/>
    </row>
    <row r="23" spans="1:10" ht="55.2" customHeight="1">
      <c r="A23" s="60"/>
      <c r="B23" s="61"/>
      <c r="C23" s="62"/>
      <c r="D23" s="525"/>
      <c r="E23" s="61"/>
      <c r="F23" s="1904"/>
      <c r="G23" s="1903"/>
      <c r="H23" s="108"/>
      <c r="I23" s="106"/>
      <c r="J23" s="109"/>
    </row>
    <row r="24" spans="1:10" ht="55.2" customHeight="1">
      <c r="A24" s="60"/>
      <c r="B24" s="61"/>
      <c r="C24" s="62"/>
      <c r="D24" s="525"/>
      <c r="E24" s="61"/>
      <c r="F24" s="1904"/>
      <c r="G24" s="1903"/>
      <c r="H24" s="108"/>
      <c r="I24" s="106"/>
      <c r="J24" s="109"/>
    </row>
    <row r="25" spans="1:10" ht="55.2" customHeight="1">
      <c r="A25" s="60"/>
      <c r="B25" s="61"/>
      <c r="C25" s="62"/>
      <c r="D25" s="525"/>
      <c r="E25" s="61"/>
      <c r="F25" s="1904"/>
      <c r="G25" s="1903"/>
      <c r="H25" s="108"/>
      <c r="I25" s="106"/>
      <c r="J25" s="109"/>
    </row>
    <row r="26" spans="1:10" ht="55.2" customHeight="1">
      <c r="A26" s="60"/>
      <c r="B26" s="61"/>
      <c r="C26" s="62"/>
      <c r="D26" s="525"/>
      <c r="E26" s="61"/>
      <c r="F26" s="1904"/>
      <c r="G26" s="1903"/>
      <c r="H26" s="108"/>
      <c r="I26" s="106"/>
      <c r="J26" s="109"/>
    </row>
    <row r="27" spans="1:10" ht="55.2" customHeight="1">
      <c r="A27" s="60"/>
      <c r="B27" s="61"/>
      <c r="C27" s="62"/>
      <c r="D27" s="525"/>
      <c r="E27" s="61"/>
      <c r="F27" s="1904"/>
      <c r="G27" s="1903"/>
      <c r="H27" s="108"/>
      <c r="I27" s="106"/>
      <c r="J27" s="109"/>
    </row>
    <row r="28" spans="1:10" ht="55.2" customHeight="1">
      <c r="A28" s="60"/>
      <c r="B28" s="61"/>
      <c r="C28" s="62"/>
      <c r="D28" s="525"/>
      <c r="E28" s="61"/>
      <c r="F28" s="1904"/>
      <c r="G28" s="1903"/>
      <c r="H28" s="108"/>
      <c r="I28" s="106"/>
      <c r="J28" s="109"/>
    </row>
    <row r="29" spans="1:10" ht="55.2" customHeight="1">
      <c r="A29" s="60"/>
      <c r="B29" s="61"/>
      <c r="C29" s="62"/>
      <c r="D29" s="170"/>
      <c r="E29" s="61"/>
      <c r="F29" s="1904"/>
      <c r="G29" s="1903"/>
      <c r="H29" s="108"/>
      <c r="I29" s="106"/>
      <c r="J29" s="109"/>
    </row>
    <row r="30" spans="1:10" ht="55.2" customHeight="1">
      <c r="A30" s="60"/>
      <c r="B30" s="61"/>
      <c r="C30" s="62"/>
      <c r="D30" s="170"/>
      <c r="E30" s="61"/>
      <c r="F30" s="1904"/>
      <c r="G30" s="1903"/>
      <c r="H30" s="108"/>
      <c r="I30" s="106"/>
      <c r="J30" s="109"/>
    </row>
    <row r="31" spans="1:10" ht="55.2" customHeight="1">
      <c r="A31" s="60"/>
      <c r="B31" s="61"/>
      <c r="C31" s="62"/>
      <c r="D31" s="170"/>
      <c r="E31" s="61"/>
      <c r="F31" s="1904"/>
      <c r="G31" s="1903"/>
      <c r="H31" s="108"/>
      <c r="I31" s="106"/>
      <c r="J31" s="109"/>
    </row>
    <row r="32" spans="1:10" ht="55.2" customHeight="1">
      <c r="A32" s="60"/>
      <c r="B32" s="61"/>
      <c r="C32" s="62"/>
      <c r="D32" s="170"/>
      <c r="E32" s="61"/>
      <c r="F32" s="1904"/>
      <c r="G32" s="1903"/>
      <c r="H32" s="108"/>
      <c r="I32" s="106"/>
      <c r="J32" s="109"/>
    </row>
    <row r="33" spans="1:10" ht="55.2" customHeight="1">
      <c r="A33" s="60"/>
      <c r="B33" s="61"/>
      <c r="C33" s="62"/>
      <c r="D33" s="170"/>
      <c r="E33" s="61"/>
      <c r="F33" s="1904"/>
      <c r="G33" s="1903"/>
      <c r="H33" s="108"/>
      <c r="I33" s="106"/>
      <c r="J33" s="109"/>
    </row>
    <row r="34" spans="1:10" ht="55.2" customHeight="1">
      <c r="A34" s="60"/>
      <c r="B34" s="61"/>
      <c r="C34" s="62"/>
      <c r="D34" s="170"/>
      <c r="E34" s="61"/>
      <c r="F34" s="1904"/>
      <c r="G34" s="1903"/>
      <c r="H34" s="108"/>
      <c r="I34" s="106"/>
      <c r="J34" s="109"/>
    </row>
    <row r="35" spans="1:10" ht="55.2" customHeight="1">
      <c r="A35" s="60"/>
      <c r="B35" s="61"/>
      <c r="C35" s="62"/>
      <c r="D35" s="170"/>
      <c r="E35" s="61"/>
      <c r="F35" s="1904"/>
      <c r="G35" s="1903"/>
      <c r="H35" s="108"/>
      <c r="I35" s="106"/>
      <c r="J35" s="109"/>
    </row>
    <row r="36" spans="1:10" ht="55.2" customHeight="1">
      <c r="A36" s="60"/>
      <c r="B36" s="61"/>
      <c r="C36" s="62"/>
      <c r="D36" s="170"/>
      <c r="E36" s="61"/>
      <c r="F36" s="1904"/>
      <c r="G36" s="1903"/>
      <c r="H36" s="108"/>
      <c r="I36" s="106"/>
      <c r="J36" s="109"/>
    </row>
    <row r="37" spans="1:10" ht="55.2" customHeight="1">
      <c r="A37" s="60"/>
      <c r="B37" s="61"/>
      <c r="C37" s="62"/>
      <c r="D37" s="170"/>
      <c r="E37" s="61"/>
      <c r="F37" s="1904"/>
      <c r="G37" s="1903"/>
      <c r="H37" s="108"/>
      <c r="I37" s="106"/>
      <c r="J37" s="109"/>
    </row>
    <row r="38" spans="1:10" ht="55.2" customHeight="1">
      <c r="A38" s="60"/>
      <c r="B38" s="61"/>
      <c r="C38" s="62"/>
      <c r="D38" s="170"/>
      <c r="E38" s="61"/>
      <c r="F38" s="1904"/>
      <c r="G38" s="1903"/>
      <c r="H38" s="108"/>
      <c r="I38" s="106"/>
      <c r="J38" s="109"/>
    </row>
    <row r="39" spans="1:10" ht="55.2" customHeight="1">
      <c r="A39" s="60"/>
      <c r="B39" s="61"/>
      <c r="C39" s="62"/>
      <c r="D39" s="170"/>
      <c r="E39" s="61"/>
      <c r="F39" s="1904"/>
      <c r="G39" s="1903"/>
      <c r="H39" s="108"/>
      <c r="I39" s="106"/>
      <c r="J39" s="109"/>
    </row>
    <row r="40" spans="1:10" ht="55.2" customHeight="1">
      <c r="A40" s="60"/>
      <c r="B40" s="61"/>
      <c r="C40" s="62"/>
      <c r="D40" s="170"/>
      <c r="E40" s="61"/>
      <c r="F40" s="1904"/>
      <c r="G40" s="1903"/>
      <c r="H40" s="108"/>
      <c r="I40" s="106"/>
      <c r="J40" s="109"/>
    </row>
    <row r="41" spans="1:10" ht="55.2" customHeight="1">
      <c r="A41" s="60"/>
      <c r="B41" s="61"/>
      <c r="C41" s="62"/>
      <c r="D41" s="170"/>
      <c r="E41" s="61"/>
      <c r="F41" s="1904"/>
      <c r="G41" s="1903"/>
      <c r="H41" s="108"/>
      <c r="I41" s="106"/>
      <c r="J41" s="109"/>
    </row>
    <row r="42" spans="1:10" ht="55.2" customHeight="1">
      <c r="A42" s="60"/>
      <c r="B42" s="61"/>
      <c r="C42" s="62"/>
      <c r="D42" s="170"/>
      <c r="E42" s="61"/>
      <c r="F42" s="1904"/>
      <c r="G42" s="1903"/>
      <c r="H42" s="108"/>
      <c r="I42" s="106"/>
      <c r="J42" s="109"/>
    </row>
    <row r="43" spans="1:10" ht="55.2" customHeight="1">
      <c r="A43" s="60"/>
      <c r="B43" s="61"/>
      <c r="C43" s="62"/>
      <c r="D43" s="170"/>
      <c r="E43" s="61"/>
      <c r="F43" s="1904"/>
      <c r="G43" s="1903"/>
      <c r="H43" s="108"/>
      <c r="I43" s="106"/>
      <c r="J43" s="109"/>
    </row>
    <row r="44" spans="1:10" ht="55.2" customHeight="1">
      <c r="A44" s="60"/>
      <c r="B44" s="61"/>
      <c r="C44" s="62"/>
      <c r="D44" s="170"/>
      <c r="E44" s="61"/>
      <c r="F44" s="1904"/>
      <c r="G44" s="1903"/>
      <c r="H44" s="108"/>
      <c r="I44" s="106"/>
      <c r="J44" s="109"/>
    </row>
    <row r="45" spans="1:10" ht="55.2" customHeight="1">
      <c r="A45" s="60"/>
      <c r="B45" s="61"/>
      <c r="C45" s="62"/>
      <c r="D45" s="170"/>
      <c r="E45" s="61"/>
      <c r="F45" s="1904"/>
      <c r="G45" s="1903"/>
      <c r="H45" s="108"/>
      <c r="I45" s="106"/>
      <c r="J45" s="109"/>
    </row>
    <row r="46" spans="1:10" ht="55.2" customHeight="1">
      <c r="A46" s="60"/>
      <c r="B46" s="61"/>
      <c r="C46" s="62"/>
      <c r="D46" s="170"/>
      <c r="E46" s="61"/>
      <c r="F46" s="1904"/>
      <c r="G46" s="1903"/>
      <c r="H46" s="108"/>
      <c r="I46" s="106"/>
      <c r="J46" s="109"/>
    </row>
    <row r="47" spans="1:10" ht="55.2" customHeight="1">
      <c r="A47" s="60"/>
      <c r="B47" s="61"/>
      <c r="C47" s="62"/>
      <c r="D47" s="170"/>
      <c r="E47" s="61"/>
      <c r="F47" s="1904"/>
      <c r="G47" s="1903"/>
      <c r="H47" s="108"/>
      <c r="I47" s="106"/>
      <c r="J47" s="109"/>
    </row>
    <row r="48" spans="1:10" ht="55.2" customHeight="1">
      <c r="A48" s="60"/>
      <c r="B48" s="61"/>
      <c r="C48" s="62"/>
      <c r="D48" s="170"/>
      <c r="E48" s="61"/>
      <c r="F48" s="1904"/>
      <c r="G48" s="1903"/>
      <c r="H48" s="108"/>
      <c r="I48" s="106"/>
      <c r="J48" s="109"/>
    </row>
    <row r="49" spans="1:10" ht="55.2" customHeight="1">
      <c r="A49" s="60"/>
      <c r="B49" s="61"/>
      <c r="C49" s="62"/>
      <c r="D49" s="170"/>
      <c r="E49" s="61"/>
      <c r="F49" s="1904"/>
      <c r="G49" s="1903"/>
      <c r="H49" s="108"/>
      <c r="I49" s="106"/>
      <c r="J49" s="109"/>
    </row>
    <row r="50" spans="1:10" ht="55.2" customHeight="1">
      <c r="A50" s="60"/>
      <c r="B50" s="61"/>
      <c r="C50" s="62"/>
      <c r="D50" s="170"/>
      <c r="E50" s="61"/>
      <c r="F50" s="1904"/>
      <c r="G50" s="1903"/>
      <c r="H50" s="108"/>
      <c r="I50" s="106"/>
      <c r="J50" s="109"/>
    </row>
    <row r="51" spans="1:10" ht="55.2" customHeight="1">
      <c r="A51" s="60"/>
      <c r="B51" s="61"/>
      <c r="C51" s="62"/>
      <c r="D51" s="170"/>
      <c r="E51" s="61"/>
      <c r="F51" s="1904"/>
      <c r="G51" s="1903"/>
      <c r="H51" s="108"/>
      <c r="I51" s="106"/>
      <c r="J51" s="109"/>
    </row>
    <row r="52" spans="1:10" ht="55.2" customHeight="1">
      <c r="A52" s="60"/>
      <c r="B52" s="61"/>
      <c r="C52" s="62"/>
      <c r="D52" s="170"/>
      <c r="E52" s="61"/>
      <c r="F52" s="1904"/>
      <c r="G52" s="1903"/>
      <c r="H52" s="108"/>
      <c r="I52" s="106"/>
      <c r="J52" s="109"/>
    </row>
    <row r="53" spans="1:10" ht="55.2" customHeight="1">
      <c r="A53" s="60"/>
      <c r="B53" s="61"/>
      <c r="C53" s="62"/>
      <c r="D53" s="170"/>
      <c r="E53" s="61"/>
      <c r="F53" s="1904"/>
      <c r="G53" s="1903"/>
      <c r="H53" s="108"/>
      <c r="I53" s="106"/>
      <c r="J53" s="109"/>
    </row>
    <row r="54" spans="1:10" ht="55.2" customHeight="1">
      <c r="A54" s="60"/>
      <c r="B54" s="61"/>
      <c r="C54" s="62"/>
      <c r="D54" s="170"/>
      <c r="E54" s="61"/>
      <c r="F54" s="1904"/>
      <c r="G54" s="1903"/>
      <c r="H54" s="108"/>
      <c r="I54" s="106"/>
      <c r="J54" s="109"/>
    </row>
    <row r="55" spans="1:10" ht="55.2" customHeight="1">
      <c r="A55" s="60"/>
      <c r="B55" s="61"/>
      <c r="C55" s="62"/>
      <c r="D55" s="170"/>
      <c r="E55" s="61"/>
      <c r="F55" s="1904"/>
      <c r="G55" s="1903"/>
      <c r="H55" s="108"/>
      <c r="I55" s="106"/>
      <c r="J55" s="109"/>
    </row>
    <row r="56" spans="1:10" ht="55.2" customHeight="1">
      <c r="A56" s="60"/>
      <c r="B56" s="61"/>
      <c r="C56" s="62"/>
      <c r="D56" s="170"/>
      <c r="E56" s="61"/>
      <c r="F56" s="1904"/>
      <c r="G56" s="1903"/>
      <c r="H56" s="108"/>
      <c r="I56" s="106"/>
      <c r="J56" s="109"/>
    </row>
    <row r="57" spans="1:10" ht="55.2" customHeight="1">
      <c r="A57" s="60"/>
      <c r="B57" s="61"/>
      <c r="C57" s="62"/>
      <c r="D57" s="170"/>
      <c r="E57" s="61"/>
      <c r="F57" s="1904"/>
      <c r="G57" s="1903"/>
      <c r="H57" s="108"/>
      <c r="I57" s="106"/>
      <c r="J57" s="109"/>
    </row>
    <row r="58" spans="1:10" ht="55.2" customHeight="1">
      <c r="A58" s="60"/>
      <c r="B58" s="61"/>
      <c r="C58" s="62"/>
      <c r="D58" s="170"/>
      <c r="E58" s="61"/>
      <c r="F58" s="1904"/>
      <c r="G58" s="1903"/>
      <c r="H58" s="108"/>
      <c r="I58" s="106"/>
      <c r="J58" s="109"/>
    </row>
    <row r="59" spans="1:10" ht="55.2" customHeight="1">
      <c r="A59" s="60"/>
      <c r="B59" s="61">
        <v>48</v>
      </c>
      <c r="C59" s="62"/>
      <c r="D59" s="170"/>
      <c r="E59" s="61"/>
      <c r="F59" s="1904"/>
      <c r="G59" s="1903"/>
      <c r="H59" s="108"/>
      <c r="I59" s="106"/>
      <c r="J59" s="109"/>
    </row>
    <row r="60" spans="1:10" ht="55.2" customHeight="1">
      <c r="A60" s="60"/>
      <c r="B60" s="61">
        <v>49</v>
      </c>
      <c r="C60" s="62"/>
      <c r="D60" s="170"/>
      <c r="E60" s="61"/>
      <c r="F60" s="1904"/>
      <c r="G60" s="1903"/>
      <c r="H60" s="108"/>
      <c r="I60" s="106"/>
      <c r="J60" s="109"/>
    </row>
    <row r="61" spans="1:10" ht="55.2" customHeight="1">
      <c r="A61" s="60"/>
      <c r="B61" s="61">
        <v>50</v>
      </c>
      <c r="C61" s="62"/>
      <c r="D61" s="170"/>
      <c r="E61" s="61"/>
      <c r="F61" s="1904"/>
      <c r="G61" s="1903"/>
      <c r="H61" s="108"/>
      <c r="I61" s="106"/>
      <c r="J61" s="109"/>
    </row>
    <row r="62" spans="1:10" ht="57.6" customHeight="1">
      <c r="A62"/>
      <c r="B62" s="61">
        <v>13</v>
      </c>
      <c r="C62" s="62"/>
      <c r="D62" s="525" t="s">
        <v>533</v>
      </c>
      <c r="E62" s="61"/>
      <c r="F62" s="1902"/>
      <c r="G62" s="1903"/>
      <c r="H62" s="108" t="s">
        <v>252</v>
      </c>
      <c r="I62" s="106"/>
      <c r="J62" s="109"/>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sheetData>
  <mergeCells count="53">
    <mergeCell ref="F21:G21"/>
    <mergeCell ref="F22:G22"/>
    <mergeCell ref="F23:G23"/>
    <mergeCell ref="F24:G24"/>
    <mergeCell ref="F25:G25"/>
    <mergeCell ref="F16:G16"/>
    <mergeCell ref="F18:G18"/>
    <mergeCell ref="F19:G19"/>
    <mergeCell ref="F20:G20"/>
    <mergeCell ref="B9:J9"/>
    <mergeCell ref="F12:G12"/>
    <mergeCell ref="F13:G13"/>
    <mergeCell ref="F14:G14"/>
    <mergeCell ref="F15:G15"/>
    <mergeCell ref="F11:G11"/>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9:G49"/>
    <mergeCell ref="F50:G50"/>
    <mergeCell ref="F41:G41"/>
    <mergeCell ref="F42:G42"/>
    <mergeCell ref="F43:G43"/>
    <mergeCell ref="F44:G44"/>
    <mergeCell ref="F45:G45"/>
    <mergeCell ref="F62:G62"/>
    <mergeCell ref="F61:G61"/>
    <mergeCell ref="F10:G10"/>
    <mergeCell ref="F56:G56"/>
    <mergeCell ref="F57:G57"/>
    <mergeCell ref="F58:G58"/>
    <mergeCell ref="F59:G59"/>
    <mergeCell ref="F60:G60"/>
    <mergeCell ref="F51:G51"/>
    <mergeCell ref="F52:G52"/>
    <mergeCell ref="F53:G53"/>
    <mergeCell ref="F54:G54"/>
    <mergeCell ref="F55:G55"/>
    <mergeCell ref="F46:G46"/>
    <mergeCell ref="F47:G47"/>
    <mergeCell ref="F48:G48"/>
  </mergeCells>
  <dataValidations count="1">
    <dataValidation type="list" allowBlank="1" showInputMessage="1" showErrorMessage="1" sqref="E11:E25" xr:uid="{27612E32-87EF-445A-8925-7799829EC08D}">
      <formula1>$L$11:$L$13</formula1>
    </dataValidation>
  </dataValidations>
  <pageMargins left="0.75" right="0.75" top="1.2" bottom="1" header="0.3" footer="0.3"/>
  <pageSetup paperSize="8" scale="59" fitToHeight="50" orientation="landscape" r:id="rId1"/>
  <headerFooter>
    <oddHeader>&amp;L&amp;"Janna LT,Bold"&amp;24MODON RISK REGISTER&amp;R&amp;G</oddHeader>
    <oddFooter>&amp;L&amp;"Janna LT,Regular"Document Reference Number: ORG1-06-002-MOD-TS0-0-PRM-TEM-1126-00Rev: 00Issued: 7 March 2016_x000D_&amp;1#&amp;"Aptos"&amp;10&amp;K000000 Data sensitivity - Public&amp;R&amp;"Janna LT,Regular"&amp;F&amp;APage &amp;P of &amp;N</oddFooter>
  </headerFooter>
  <colBreaks count="1" manualBreakCount="1">
    <brk id="25" max="1048575" man="1"/>
  </col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theme="4" tint="0.79998168889431442"/>
  </sheetPr>
  <dimension ref="A1:Y157"/>
  <sheetViews>
    <sheetView topLeftCell="D1" zoomScale="85" zoomScaleNormal="85" workbookViewId="0">
      <selection activeCell="V19" sqref="V19"/>
    </sheetView>
  </sheetViews>
  <sheetFormatPr defaultRowHeight="14.4"/>
  <cols>
    <col min="1" max="1" width="17.109375" customWidth="1"/>
    <col min="2" max="2" width="36.6640625" customWidth="1"/>
    <col min="3" max="3" width="28.33203125" customWidth="1"/>
    <col min="4" max="4" width="14" customWidth="1"/>
    <col min="5" max="5" width="12.6640625" customWidth="1"/>
    <col min="6" max="6" width="11.33203125" customWidth="1"/>
    <col min="7" max="7" width="12" customWidth="1"/>
    <col min="8" max="8" width="10.44140625" bestFit="1" customWidth="1"/>
    <col min="9" max="9" width="22" bestFit="1" customWidth="1"/>
    <col min="10" max="10" width="25.33203125" bestFit="1" customWidth="1"/>
    <col min="11" max="11" width="23.5546875" bestFit="1" customWidth="1"/>
    <col min="12" max="12" width="18.109375" bestFit="1" customWidth="1"/>
    <col min="13" max="13" width="15" bestFit="1" customWidth="1"/>
    <col min="14" max="14" width="9.5546875" bestFit="1" customWidth="1"/>
    <col min="15" max="15" width="11.33203125" bestFit="1" customWidth="1"/>
    <col min="17" max="17" width="17.44140625" bestFit="1" customWidth="1"/>
    <col min="18" max="18" width="16.5546875" bestFit="1" customWidth="1"/>
    <col min="22" max="22" width="15.33203125" customWidth="1"/>
  </cols>
  <sheetData>
    <row r="1" spans="1:13" ht="20.100000000000001" customHeight="1" thickBot="1">
      <c r="A1" s="123" t="s">
        <v>141</v>
      </c>
      <c r="B1" s="124"/>
      <c r="C1" s="124"/>
      <c r="D1" s="124"/>
      <c r="E1" s="124"/>
      <c r="F1" s="124"/>
      <c r="G1" s="125"/>
    </row>
    <row r="2" spans="1:13" ht="27" thickBot="1">
      <c r="A2" s="117" t="s">
        <v>167</v>
      </c>
      <c r="B2" s="110" t="s">
        <v>170</v>
      </c>
      <c r="C2" s="110" t="s">
        <v>171</v>
      </c>
      <c r="D2" s="110" t="s">
        <v>352</v>
      </c>
      <c r="E2" s="110" t="s">
        <v>172</v>
      </c>
      <c r="F2" s="110"/>
      <c r="G2" s="118" t="s">
        <v>168</v>
      </c>
    </row>
    <row r="3" spans="1:13" s="29" customFormat="1" ht="13.8">
      <c r="A3" s="119" t="s">
        <v>159</v>
      </c>
      <c r="B3" s="113"/>
      <c r="C3" s="114"/>
      <c r="D3" s="114">
        <v>128.42857142857142</v>
      </c>
      <c r="E3" s="114">
        <f>(E4-E5)/7</f>
        <v>129.42857142857142</v>
      </c>
      <c r="F3" s="115" t="s">
        <v>213</v>
      </c>
      <c r="G3" s="120">
        <f>(D3-E3)*7</f>
        <v>-7</v>
      </c>
      <c r="L3" s="116"/>
      <c r="M3" s="116"/>
    </row>
    <row r="4" spans="1:13">
      <c r="A4" s="121">
        <v>1</v>
      </c>
      <c r="B4" s="494" t="s">
        <v>634</v>
      </c>
      <c r="C4" s="111">
        <v>46709</v>
      </c>
      <c r="D4" s="111">
        <v>46879</v>
      </c>
      <c r="E4" s="111">
        <f>O23</f>
        <v>46886</v>
      </c>
      <c r="F4" s="112" t="s">
        <v>532</v>
      </c>
      <c r="G4" s="122">
        <f>(D4-E4)</f>
        <v>-7</v>
      </c>
    </row>
    <row r="5" spans="1:13">
      <c r="A5" s="121">
        <v>2</v>
      </c>
      <c r="B5" s="494" t="s">
        <v>635</v>
      </c>
      <c r="C5" s="111">
        <v>45980</v>
      </c>
      <c r="D5" s="111">
        <v>45980</v>
      </c>
      <c r="E5" s="111">
        <v>45980</v>
      </c>
      <c r="F5" s="112" t="s">
        <v>169</v>
      </c>
      <c r="G5" s="122">
        <f>(D5-E5)</f>
        <v>0</v>
      </c>
    </row>
    <row r="6" spans="1:13">
      <c r="A6" s="121">
        <v>3</v>
      </c>
      <c r="B6" s="494" t="s">
        <v>890</v>
      </c>
      <c r="C6" s="111">
        <v>45972</v>
      </c>
      <c r="D6" s="111">
        <v>46085</v>
      </c>
      <c r="E6" s="111">
        <f>O26</f>
        <v>46085</v>
      </c>
      <c r="F6" s="112" t="s">
        <v>169</v>
      </c>
      <c r="G6" s="122">
        <f>(D6-E6)</f>
        <v>0</v>
      </c>
    </row>
    <row r="7" spans="1:13">
      <c r="A7" s="121">
        <v>4</v>
      </c>
      <c r="B7" s="494" t="s">
        <v>893</v>
      </c>
      <c r="C7" s="111">
        <v>46009</v>
      </c>
      <c r="D7" s="111">
        <v>46009</v>
      </c>
      <c r="E7" s="111">
        <f>O28</f>
        <v>46009</v>
      </c>
      <c r="F7" s="112" t="s">
        <v>169</v>
      </c>
      <c r="G7" s="122">
        <f>D7-E7</f>
        <v>0</v>
      </c>
    </row>
    <row r="8" spans="1:13" ht="39.6">
      <c r="A8" s="121">
        <v>5</v>
      </c>
      <c r="B8" s="494" t="s">
        <v>896</v>
      </c>
      <c r="C8" s="111">
        <v>46041</v>
      </c>
      <c r="D8" s="111">
        <v>46319</v>
      </c>
      <c r="E8" s="111">
        <f>O30</f>
        <v>46326</v>
      </c>
      <c r="F8" s="112" t="s">
        <v>532</v>
      </c>
      <c r="G8" s="122">
        <f>D8-E8</f>
        <v>-7</v>
      </c>
    </row>
    <row r="9" spans="1:13" ht="26.4">
      <c r="A9" s="121">
        <v>6</v>
      </c>
      <c r="B9" s="494" t="s">
        <v>899</v>
      </c>
      <c r="C9" s="111">
        <v>46041</v>
      </c>
      <c r="D9" s="111">
        <v>46313</v>
      </c>
      <c r="E9" s="111">
        <f>O32</f>
        <v>46320</v>
      </c>
      <c r="F9" s="112" t="s">
        <v>532</v>
      </c>
      <c r="G9" s="122">
        <f t="shared" ref="G9:G12" si="0">D9-E9</f>
        <v>-7</v>
      </c>
    </row>
    <row r="10" spans="1:13">
      <c r="A10" s="121">
        <v>7</v>
      </c>
      <c r="B10" s="494" t="s">
        <v>902</v>
      </c>
      <c r="C10" s="111">
        <v>46282</v>
      </c>
      <c r="D10" s="111">
        <v>46391</v>
      </c>
      <c r="E10" s="111">
        <f>O34</f>
        <v>46398</v>
      </c>
      <c r="F10" s="112" t="s">
        <v>532</v>
      </c>
      <c r="G10" s="122">
        <f t="shared" si="0"/>
        <v>-7</v>
      </c>
    </row>
    <row r="11" spans="1:13">
      <c r="A11" s="121">
        <v>8</v>
      </c>
      <c r="B11" s="494" t="s">
        <v>904</v>
      </c>
      <c r="C11" s="111">
        <v>46344</v>
      </c>
      <c r="D11" s="111">
        <v>46543</v>
      </c>
      <c r="E11" s="111">
        <f>O35</f>
        <v>46550</v>
      </c>
      <c r="F11" s="112" t="s">
        <v>532</v>
      </c>
      <c r="G11" s="122">
        <f t="shared" si="0"/>
        <v>-7</v>
      </c>
    </row>
    <row r="12" spans="1:13" ht="26.4">
      <c r="A12" s="121">
        <v>9</v>
      </c>
      <c r="B12" s="494" t="s">
        <v>906</v>
      </c>
      <c r="C12" s="111">
        <v>46464</v>
      </c>
      <c r="D12" s="111">
        <v>46648</v>
      </c>
      <c r="E12" s="111">
        <f>O36</f>
        <v>46656</v>
      </c>
      <c r="F12" s="112" t="s">
        <v>532</v>
      </c>
      <c r="G12" s="122">
        <f t="shared" si="0"/>
        <v>-8</v>
      </c>
    </row>
    <row r="13" spans="1:13">
      <c r="A13" s="121">
        <v>10</v>
      </c>
      <c r="B13" s="494" t="s">
        <v>908</v>
      </c>
      <c r="C13" s="111">
        <v>46709</v>
      </c>
      <c r="D13" s="111">
        <v>46879</v>
      </c>
      <c r="E13" s="111">
        <f>O37</f>
        <v>46886</v>
      </c>
      <c r="F13" s="112" t="s">
        <v>532</v>
      </c>
      <c r="G13" s="122">
        <f>D13-E13</f>
        <v>-7</v>
      </c>
    </row>
    <row r="18" spans="2:25">
      <c r="B18" t="s">
        <v>647</v>
      </c>
      <c r="C18" t="s">
        <v>648</v>
      </c>
      <c r="D18" t="s">
        <v>649</v>
      </c>
      <c r="E18" t="s">
        <v>877</v>
      </c>
      <c r="F18" t="s">
        <v>878</v>
      </c>
      <c r="G18" t="s">
        <v>1060</v>
      </c>
      <c r="H18" t="s">
        <v>1061</v>
      </c>
      <c r="I18" t="s">
        <v>1062</v>
      </c>
      <c r="J18" t="s">
        <v>644</v>
      </c>
      <c r="K18" t="s">
        <v>645</v>
      </c>
      <c r="L18" t="s">
        <v>650</v>
      </c>
      <c r="M18" t="s">
        <v>651</v>
      </c>
      <c r="N18" t="s">
        <v>652</v>
      </c>
      <c r="O18" t="s">
        <v>653</v>
      </c>
      <c r="P18" t="s">
        <v>656</v>
      </c>
      <c r="Q18" t="s">
        <v>654</v>
      </c>
      <c r="R18" t="s">
        <v>643</v>
      </c>
      <c r="S18" t="s">
        <v>655</v>
      </c>
      <c r="T18" t="s">
        <v>1063</v>
      </c>
      <c r="U18" t="s">
        <v>1064</v>
      </c>
      <c r="V18" t="s">
        <v>657</v>
      </c>
      <c r="W18" t="s">
        <v>646</v>
      </c>
      <c r="X18" t="s">
        <v>658</v>
      </c>
      <c r="Y18" t="s">
        <v>1085</v>
      </c>
    </row>
    <row r="19" spans="2:25">
      <c r="B19" t="s">
        <v>1336</v>
      </c>
      <c r="D19" s="848">
        <v>757</v>
      </c>
      <c r="E19" s="111"/>
      <c r="F19" s="111"/>
      <c r="G19" s="530"/>
      <c r="H19" s="534">
        <v>0.35930000000000001</v>
      </c>
      <c r="I19" s="924">
        <v>0.73199999999999998</v>
      </c>
      <c r="J19" s="924">
        <v>0.52710000000000001</v>
      </c>
      <c r="K19" s="1145">
        <v>0.78290000000000004</v>
      </c>
      <c r="L19" s="847">
        <v>45980</v>
      </c>
      <c r="M19" s="847">
        <v>46709</v>
      </c>
      <c r="N19" s="511" t="s">
        <v>879</v>
      </c>
      <c r="O19" s="847">
        <v>46886</v>
      </c>
      <c r="P19" s="511">
        <v>86782344.730000004</v>
      </c>
      <c r="Q19" s="511">
        <v>45732412.270000003</v>
      </c>
      <c r="R19" s="511">
        <v>67917357.640000001</v>
      </c>
      <c r="S19" s="511">
        <v>67917372.620000005</v>
      </c>
      <c r="T19">
        <v>714561.27</v>
      </c>
      <c r="U19">
        <v>341698.57</v>
      </c>
      <c r="V19">
        <v>519875.68</v>
      </c>
      <c r="W19">
        <v>522594.92</v>
      </c>
      <c r="X19">
        <v>-151</v>
      </c>
    </row>
    <row r="20" spans="2:25">
      <c r="B20" t="s">
        <v>880</v>
      </c>
      <c r="D20" s="848">
        <v>757</v>
      </c>
      <c r="E20" s="111"/>
      <c r="F20" s="111"/>
      <c r="G20" s="530"/>
      <c r="H20" s="530">
        <v>0.3715</v>
      </c>
      <c r="I20" s="924">
        <v>0</v>
      </c>
      <c r="J20" s="924">
        <v>0</v>
      </c>
      <c r="K20" s="1145">
        <v>0</v>
      </c>
      <c r="L20" s="847">
        <v>45980</v>
      </c>
      <c r="M20" s="847">
        <v>46709</v>
      </c>
      <c r="N20" t="s">
        <v>879</v>
      </c>
      <c r="O20" s="847">
        <v>46886</v>
      </c>
      <c r="P20" s="679">
        <v>0</v>
      </c>
      <c r="Q20" s="679">
        <v>0</v>
      </c>
      <c r="R20" s="679">
        <v>0</v>
      </c>
      <c r="S20" s="679">
        <v>0</v>
      </c>
      <c r="T20">
        <v>0</v>
      </c>
      <c r="U20">
        <v>0</v>
      </c>
      <c r="V20">
        <v>0</v>
      </c>
      <c r="W20">
        <v>0</v>
      </c>
      <c r="X20">
        <v>-151</v>
      </c>
    </row>
    <row r="21" spans="2:25">
      <c r="B21" t="s">
        <v>881</v>
      </c>
      <c r="D21" s="848">
        <v>757</v>
      </c>
      <c r="E21" s="111"/>
      <c r="F21" s="111"/>
      <c r="G21" s="530"/>
      <c r="H21" s="530">
        <v>1</v>
      </c>
      <c r="I21" s="924">
        <v>0</v>
      </c>
      <c r="J21" s="924">
        <v>0</v>
      </c>
      <c r="K21" s="1145">
        <v>0</v>
      </c>
      <c r="L21" s="847">
        <v>45980</v>
      </c>
      <c r="M21" s="847">
        <v>46709</v>
      </c>
      <c r="N21" t="s">
        <v>879</v>
      </c>
      <c r="O21" s="847">
        <v>46886</v>
      </c>
      <c r="P21" s="679">
        <v>0</v>
      </c>
      <c r="Q21" s="679">
        <v>0</v>
      </c>
      <c r="R21" s="679">
        <v>0</v>
      </c>
      <c r="S21" s="679">
        <v>0</v>
      </c>
      <c r="T21">
        <v>0</v>
      </c>
      <c r="U21">
        <v>0</v>
      </c>
      <c r="V21">
        <v>0</v>
      </c>
      <c r="W21">
        <v>0</v>
      </c>
      <c r="X21">
        <v>-151</v>
      </c>
    </row>
    <row r="22" spans="2:25">
      <c r="B22" t="s">
        <v>882</v>
      </c>
      <c r="C22" t="s">
        <v>883</v>
      </c>
      <c r="D22" s="848">
        <v>0</v>
      </c>
      <c r="E22" s="111" t="s">
        <v>373</v>
      </c>
      <c r="F22" s="530">
        <v>1</v>
      </c>
      <c r="G22" s="530">
        <v>1</v>
      </c>
      <c r="H22" s="530">
        <v>1</v>
      </c>
      <c r="I22" s="924">
        <v>0</v>
      </c>
      <c r="J22" s="924">
        <v>1</v>
      </c>
      <c r="K22" s="1145">
        <v>1</v>
      </c>
      <c r="L22" s="847">
        <v>45980</v>
      </c>
      <c r="M22" s="847"/>
      <c r="N22" t="s">
        <v>879</v>
      </c>
      <c r="O22" s="847"/>
      <c r="P22" s="511">
        <v>0</v>
      </c>
      <c r="Q22" s="511">
        <v>0</v>
      </c>
      <c r="R22" s="511">
        <v>0</v>
      </c>
      <c r="S22" s="679">
        <v>0</v>
      </c>
      <c r="T22">
        <v>0</v>
      </c>
      <c r="U22">
        <v>0</v>
      </c>
      <c r="V22">
        <v>0</v>
      </c>
      <c r="W22">
        <v>0</v>
      </c>
      <c r="Y22" t="s">
        <v>1086</v>
      </c>
    </row>
    <row r="23" spans="2:25">
      <c r="B23" t="s">
        <v>884</v>
      </c>
      <c r="C23" t="s">
        <v>885</v>
      </c>
      <c r="D23" s="848">
        <v>0</v>
      </c>
      <c r="E23" s="111" t="s">
        <v>371</v>
      </c>
      <c r="F23" s="530">
        <v>0</v>
      </c>
      <c r="G23" s="530">
        <v>0</v>
      </c>
      <c r="H23" s="530">
        <v>0</v>
      </c>
      <c r="I23" s="924">
        <v>0</v>
      </c>
      <c r="J23" s="924">
        <v>0</v>
      </c>
      <c r="K23" s="1145">
        <v>0</v>
      </c>
      <c r="L23" s="847"/>
      <c r="M23" s="847">
        <v>46709</v>
      </c>
      <c r="O23" s="847">
        <v>46886</v>
      </c>
      <c r="P23" s="511">
        <v>0</v>
      </c>
      <c r="Q23" s="679">
        <v>0</v>
      </c>
      <c r="R23" s="511">
        <v>0</v>
      </c>
      <c r="S23" s="679">
        <v>0</v>
      </c>
      <c r="T23">
        <v>0</v>
      </c>
      <c r="U23">
        <v>0</v>
      </c>
      <c r="V23">
        <v>0</v>
      </c>
      <c r="W23">
        <v>0</v>
      </c>
      <c r="X23">
        <v>-151</v>
      </c>
      <c r="Y23" t="s">
        <v>1086</v>
      </c>
    </row>
    <row r="24" spans="2:25">
      <c r="B24" t="s">
        <v>886</v>
      </c>
      <c r="D24" s="848">
        <v>727</v>
      </c>
      <c r="E24" s="111"/>
      <c r="F24" s="530"/>
      <c r="G24" s="530"/>
      <c r="H24" s="530">
        <v>0.34549999999999997</v>
      </c>
      <c r="I24" s="924">
        <v>0</v>
      </c>
      <c r="J24" s="924">
        <v>0</v>
      </c>
      <c r="K24" s="1145">
        <v>0</v>
      </c>
      <c r="L24" s="847">
        <v>46009</v>
      </c>
      <c r="M24" s="847">
        <v>46709</v>
      </c>
      <c r="N24" t="s">
        <v>887</v>
      </c>
      <c r="O24" s="847">
        <v>46886</v>
      </c>
      <c r="P24" s="511">
        <v>0</v>
      </c>
      <c r="Q24" s="511">
        <v>0</v>
      </c>
      <c r="R24" s="511">
        <v>0</v>
      </c>
      <c r="S24" s="679">
        <v>0</v>
      </c>
      <c r="T24">
        <v>0</v>
      </c>
      <c r="U24">
        <v>0</v>
      </c>
      <c r="V24">
        <v>0</v>
      </c>
      <c r="W24">
        <v>0</v>
      </c>
      <c r="X24">
        <v>-151</v>
      </c>
    </row>
    <row r="25" spans="2:25">
      <c r="B25" t="s">
        <v>888</v>
      </c>
      <c r="D25" s="848">
        <v>0</v>
      </c>
      <c r="E25" s="111"/>
      <c r="F25" s="530"/>
      <c r="G25" s="530"/>
      <c r="H25" s="530">
        <v>0</v>
      </c>
      <c r="I25" s="924">
        <v>0</v>
      </c>
      <c r="J25" s="924">
        <v>0</v>
      </c>
      <c r="K25" s="1145">
        <v>0</v>
      </c>
      <c r="L25" s="847">
        <v>46009</v>
      </c>
      <c r="M25" s="847">
        <v>46009</v>
      </c>
      <c r="N25" s="847" t="s">
        <v>1109</v>
      </c>
      <c r="O25" s="847">
        <v>46085</v>
      </c>
      <c r="P25" s="511">
        <v>0</v>
      </c>
      <c r="Q25" s="511">
        <v>0</v>
      </c>
      <c r="R25" s="511">
        <v>0</v>
      </c>
      <c r="S25" s="679">
        <v>0</v>
      </c>
      <c r="T25">
        <v>0</v>
      </c>
      <c r="U25">
        <v>0</v>
      </c>
      <c r="V25">
        <v>0</v>
      </c>
      <c r="W25">
        <v>0</v>
      </c>
    </row>
    <row r="26" spans="2:25">
      <c r="B26" t="s">
        <v>889</v>
      </c>
      <c r="C26" t="s">
        <v>890</v>
      </c>
      <c r="D26" s="848">
        <v>0</v>
      </c>
      <c r="E26" s="111" t="s">
        <v>373</v>
      </c>
      <c r="F26" s="530">
        <v>1</v>
      </c>
      <c r="G26" s="530">
        <v>1</v>
      </c>
      <c r="H26" s="530">
        <v>1</v>
      </c>
      <c r="I26" s="924">
        <v>0</v>
      </c>
      <c r="J26" s="924">
        <v>1</v>
      </c>
      <c r="K26" s="1145">
        <v>1</v>
      </c>
      <c r="L26" s="847"/>
      <c r="M26" s="847">
        <v>46009</v>
      </c>
      <c r="O26" s="847">
        <v>46085</v>
      </c>
      <c r="P26" s="511">
        <v>0</v>
      </c>
      <c r="Q26" s="679">
        <v>0</v>
      </c>
      <c r="R26" s="511">
        <v>0</v>
      </c>
      <c r="S26" s="679">
        <v>0</v>
      </c>
      <c r="T26">
        <v>0</v>
      </c>
      <c r="U26">
        <v>0</v>
      </c>
      <c r="V26">
        <v>0</v>
      </c>
      <c r="W26">
        <v>0</v>
      </c>
      <c r="Y26" t="s">
        <v>1086</v>
      </c>
    </row>
    <row r="27" spans="2:25">
      <c r="B27" t="s">
        <v>891</v>
      </c>
      <c r="D27" s="848">
        <v>0</v>
      </c>
      <c r="E27" s="111"/>
      <c r="F27" s="530"/>
      <c r="G27" s="530"/>
      <c r="H27" s="530">
        <v>0</v>
      </c>
      <c r="I27" s="924">
        <v>0</v>
      </c>
      <c r="J27" s="924">
        <v>0</v>
      </c>
      <c r="K27" s="1145">
        <v>0</v>
      </c>
      <c r="L27" s="847">
        <v>46009</v>
      </c>
      <c r="M27" s="847">
        <v>46009</v>
      </c>
      <c r="N27" s="847" t="s">
        <v>887</v>
      </c>
      <c r="O27" s="847">
        <v>46009</v>
      </c>
      <c r="P27" s="511">
        <v>0</v>
      </c>
      <c r="Q27" s="679">
        <v>0</v>
      </c>
      <c r="R27" s="511">
        <v>0</v>
      </c>
      <c r="S27" s="679">
        <v>0</v>
      </c>
      <c r="T27">
        <v>0</v>
      </c>
      <c r="U27">
        <v>0</v>
      </c>
      <c r="V27">
        <v>0</v>
      </c>
      <c r="W27">
        <v>0</v>
      </c>
    </row>
    <row r="28" spans="2:25">
      <c r="B28" t="s">
        <v>892</v>
      </c>
      <c r="C28" t="s">
        <v>893</v>
      </c>
      <c r="D28" s="848">
        <v>0</v>
      </c>
      <c r="E28" s="111" t="s">
        <v>373</v>
      </c>
      <c r="F28" s="530">
        <v>1</v>
      </c>
      <c r="G28" s="530">
        <v>1</v>
      </c>
      <c r="H28" s="530">
        <v>1</v>
      </c>
      <c r="I28" s="924">
        <v>0</v>
      </c>
      <c r="J28" s="924">
        <v>1</v>
      </c>
      <c r="K28" s="1145">
        <v>1</v>
      </c>
      <c r="L28" s="847"/>
      <c r="M28" s="847">
        <v>46009</v>
      </c>
      <c r="N28" s="847"/>
      <c r="O28" s="847">
        <v>46009</v>
      </c>
      <c r="P28" s="511">
        <v>0</v>
      </c>
      <c r="Q28" s="679">
        <v>0</v>
      </c>
      <c r="R28" s="679">
        <v>0</v>
      </c>
      <c r="S28" s="679">
        <v>0</v>
      </c>
      <c r="T28">
        <v>0</v>
      </c>
      <c r="U28">
        <v>0</v>
      </c>
      <c r="V28">
        <v>0</v>
      </c>
      <c r="W28">
        <v>0</v>
      </c>
      <c r="Y28" t="s">
        <v>1086</v>
      </c>
    </row>
    <row r="29" spans="2:25">
      <c r="B29" t="s">
        <v>894</v>
      </c>
      <c r="D29" s="848">
        <v>0</v>
      </c>
      <c r="E29" s="111"/>
      <c r="F29" s="530"/>
      <c r="G29" s="530"/>
      <c r="H29" s="530">
        <v>0</v>
      </c>
      <c r="I29" s="924">
        <v>0</v>
      </c>
      <c r="J29" s="924">
        <v>0</v>
      </c>
      <c r="K29" s="1145">
        <v>0</v>
      </c>
      <c r="L29" s="847">
        <v>46041</v>
      </c>
      <c r="M29" s="847">
        <v>46041</v>
      </c>
      <c r="N29" s="847">
        <v>46326</v>
      </c>
      <c r="O29" s="847">
        <v>46326</v>
      </c>
      <c r="P29" s="511">
        <v>0</v>
      </c>
      <c r="Q29" s="679">
        <v>0</v>
      </c>
      <c r="R29" s="679">
        <v>0</v>
      </c>
      <c r="S29" s="679">
        <v>0</v>
      </c>
      <c r="T29">
        <v>0</v>
      </c>
      <c r="U29">
        <v>0</v>
      </c>
      <c r="V29">
        <v>0</v>
      </c>
      <c r="W29">
        <v>0</v>
      </c>
      <c r="X29">
        <v>-49</v>
      </c>
    </row>
    <row r="30" spans="2:25">
      <c r="B30" t="s">
        <v>895</v>
      </c>
      <c r="C30" t="s">
        <v>896</v>
      </c>
      <c r="D30" s="848">
        <v>0</v>
      </c>
      <c r="E30" s="111" t="s">
        <v>371</v>
      </c>
      <c r="F30" s="530">
        <v>0</v>
      </c>
      <c r="G30" s="530">
        <v>0</v>
      </c>
      <c r="H30" s="530">
        <v>0</v>
      </c>
      <c r="I30" s="924">
        <v>0</v>
      </c>
      <c r="J30" s="924">
        <v>1</v>
      </c>
      <c r="K30" s="1145">
        <v>0</v>
      </c>
      <c r="L30" s="847"/>
      <c r="M30" s="847">
        <v>46041</v>
      </c>
      <c r="N30" s="847"/>
      <c r="O30" s="847">
        <v>46326</v>
      </c>
      <c r="P30" s="511">
        <v>0</v>
      </c>
      <c r="Q30" s="679">
        <v>0</v>
      </c>
      <c r="R30" s="679">
        <v>0</v>
      </c>
      <c r="S30" s="679">
        <v>0</v>
      </c>
      <c r="T30">
        <v>0</v>
      </c>
      <c r="U30">
        <v>0</v>
      </c>
      <c r="V30">
        <v>0</v>
      </c>
      <c r="W30">
        <v>0</v>
      </c>
      <c r="X30">
        <v>-49</v>
      </c>
      <c r="Y30" t="s">
        <v>1086</v>
      </c>
    </row>
    <row r="31" spans="2:25">
      <c r="B31" t="s">
        <v>897</v>
      </c>
      <c r="D31" s="848">
        <v>0</v>
      </c>
      <c r="E31" s="111"/>
      <c r="F31" s="530"/>
      <c r="G31" s="530"/>
      <c r="H31" s="530">
        <v>0</v>
      </c>
      <c r="I31" s="924">
        <v>0</v>
      </c>
      <c r="J31" s="924">
        <v>0</v>
      </c>
      <c r="K31" s="1145">
        <v>0</v>
      </c>
      <c r="L31" s="847">
        <v>46041</v>
      </c>
      <c r="M31" s="847">
        <v>46041</v>
      </c>
      <c r="N31" s="847">
        <v>46320</v>
      </c>
      <c r="O31" s="847">
        <v>46320</v>
      </c>
      <c r="P31" s="511">
        <v>0</v>
      </c>
      <c r="Q31" s="679">
        <v>0</v>
      </c>
      <c r="R31" s="679">
        <v>0</v>
      </c>
      <c r="S31" s="679">
        <v>0</v>
      </c>
      <c r="T31">
        <v>0</v>
      </c>
      <c r="U31">
        <v>0</v>
      </c>
      <c r="V31">
        <v>0</v>
      </c>
      <c r="W31">
        <v>0</v>
      </c>
      <c r="X31">
        <v>-43</v>
      </c>
    </row>
    <row r="32" spans="2:25">
      <c r="B32" t="s">
        <v>898</v>
      </c>
      <c r="C32" t="s">
        <v>899</v>
      </c>
      <c r="D32" s="848">
        <v>0</v>
      </c>
      <c r="E32" s="111" t="s">
        <v>371</v>
      </c>
      <c r="F32" s="530">
        <v>0</v>
      </c>
      <c r="G32" s="530">
        <v>0</v>
      </c>
      <c r="H32" s="530">
        <v>0</v>
      </c>
      <c r="I32" s="924">
        <v>0</v>
      </c>
      <c r="J32" s="924">
        <v>1</v>
      </c>
      <c r="K32" s="1145">
        <v>0</v>
      </c>
      <c r="L32" s="847"/>
      <c r="M32" s="847">
        <v>46041</v>
      </c>
      <c r="O32" s="847">
        <v>46320</v>
      </c>
      <c r="P32" s="511">
        <v>0</v>
      </c>
      <c r="Q32" s="679">
        <v>0</v>
      </c>
      <c r="R32" s="511">
        <v>0</v>
      </c>
      <c r="S32" s="679">
        <v>0</v>
      </c>
      <c r="T32">
        <v>0</v>
      </c>
      <c r="U32">
        <v>0</v>
      </c>
      <c r="V32">
        <v>0</v>
      </c>
      <c r="W32">
        <v>0</v>
      </c>
      <c r="X32">
        <v>-43</v>
      </c>
      <c r="Y32" t="s">
        <v>1086</v>
      </c>
    </row>
    <row r="33" spans="2:25">
      <c r="B33" t="s">
        <v>900</v>
      </c>
      <c r="D33" s="848">
        <v>408</v>
      </c>
      <c r="E33" s="111"/>
      <c r="F33" s="530"/>
      <c r="G33" s="530"/>
      <c r="H33" s="530">
        <v>0</v>
      </c>
      <c r="I33" s="924">
        <v>0</v>
      </c>
      <c r="J33" s="924">
        <v>0</v>
      </c>
      <c r="K33" s="1145">
        <v>0</v>
      </c>
      <c r="L33" s="847">
        <v>46282</v>
      </c>
      <c r="M33" s="847">
        <v>46709</v>
      </c>
      <c r="N33" s="847">
        <v>46398</v>
      </c>
      <c r="O33" s="847">
        <v>46886</v>
      </c>
      <c r="P33" s="511">
        <v>0</v>
      </c>
      <c r="Q33" s="679">
        <v>0</v>
      </c>
      <c r="R33" s="679">
        <v>0</v>
      </c>
      <c r="S33" s="679">
        <v>0</v>
      </c>
      <c r="T33">
        <v>0</v>
      </c>
      <c r="U33">
        <v>0</v>
      </c>
      <c r="V33">
        <v>0</v>
      </c>
      <c r="W33">
        <v>0</v>
      </c>
      <c r="X33">
        <v>-151</v>
      </c>
    </row>
    <row r="34" spans="2:25">
      <c r="B34" t="s">
        <v>903</v>
      </c>
      <c r="C34" t="s">
        <v>904</v>
      </c>
      <c r="D34" s="848">
        <v>0</v>
      </c>
      <c r="E34" s="111" t="s">
        <v>371</v>
      </c>
      <c r="F34" s="530">
        <v>0</v>
      </c>
      <c r="G34" s="530">
        <v>0</v>
      </c>
      <c r="H34" s="530">
        <v>0</v>
      </c>
      <c r="I34" s="924">
        <v>0</v>
      </c>
      <c r="J34" s="924">
        <v>0</v>
      </c>
      <c r="K34" s="1145">
        <v>0</v>
      </c>
      <c r="L34" s="847"/>
      <c r="M34" s="847">
        <v>46344</v>
      </c>
      <c r="N34" s="847"/>
      <c r="O34" s="847">
        <v>46398</v>
      </c>
      <c r="P34" s="511">
        <v>0</v>
      </c>
      <c r="Q34" s="679">
        <v>0</v>
      </c>
      <c r="R34" s="679">
        <v>0</v>
      </c>
      <c r="S34" s="679">
        <v>0</v>
      </c>
      <c r="T34">
        <v>0</v>
      </c>
      <c r="U34">
        <v>0</v>
      </c>
      <c r="V34">
        <v>0</v>
      </c>
      <c r="W34">
        <v>0</v>
      </c>
      <c r="X34">
        <v>49</v>
      </c>
      <c r="Y34" t="s">
        <v>1086</v>
      </c>
    </row>
    <row r="35" spans="2:25">
      <c r="B35" t="s">
        <v>901</v>
      </c>
      <c r="C35" t="s">
        <v>902</v>
      </c>
      <c r="D35">
        <v>0</v>
      </c>
      <c r="E35" t="s">
        <v>371</v>
      </c>
      <c r="F35" s="530">
        <v>0</v>
      </c>
      <c r="G35" s="530">
        <v>0</v>
      </c>
      <c r="H35" s="530">
        <v>0</v>
      </c>
      <c r="I35" s="924">
        <v>0</v>
      </c>
      <c r="J35" s="924">
        <v>1</v>
      </c>
      <c r="K35" s="1145">
        <v>0</v>
      </c>
      <c r="L35" s="847"/>
      <c r="M35" s="847">
        <v>46282</v>
      </c>
      <c r="N35" s="847"/>
      <c r="O35" s="847">
        <v>46550</v>
      </c>
      <c r="P35" s="679">
        <v>0</v>
      </c>
      <c r="Q35" s="679">
        <v>0</v>
      </c>
      <c r="R35" s="679">
        <v>0</v>
      </c>
      <c r="S35" s="679">
        <v>0</v>
      </c>
      <c r="T35">
        <v>0</v>
      </c>
      <c r="U35">
        <v>0</v>
      </c>
      <c r="V35">
        <v>0</v>
      </c>
      <c r="W35">
        <v>0</v>
      </c>
      <c r="X35">
        <v>-109</v>
      </c>
      <c r="Y35" t="s">
        <v>1086</v>
      </c>
    </row>
    <row r="36" spans="2:25">
      <c r="B36" t="s">
        <v>905</v>
      </c>
      <c r="C36" t="s">
        <v>906</v>
      </c>
      <c r="D36">
        <v>0</v>
      </c>
      <c r="E36" t="s">
        <v>371</v>
      </c>
      <c r="F36" s="530">
        <v>0</v>
      </c>
      <c r="G36" s="530">
        <v>0</v>
      </c>
      <c r="H36" s="530">
        <v>0</v>
      </c>
      <c r="I36" s="924">
        <v>0</v>
      </c>
      <c r="J36" s="924">
        <v>0</v>
      </c>
      <c r="K36" s="1145">
        <v>0</v>
      </c>
      <c r="L36" s="847"/>
      <c r="M36" s="847">
        <v>46464</v>
      </c>
      <c r="O36" s="847">
        <v>46656</v>
      </c>
      <c r="P36" s="679">
        <v>0</v>
      </c>
      <c r="Q36" s="679">
        <v>0</v>
      </c>
      <c r="R36" s="679">
        <v>0</v>
      </c>
      <c r="S36" s="679">
        <v>0</v>
      </c>
      <c r="T36">
        <v>0</v>
      </c>
      <c r="U36">
        <v>0</v>
      </c>
      <c r="V36">
        <v>0</v>
      </c>
      <c r="W36">
        <v>0</v>
      </c>
      <c r="X36">
        <v>-36</v>
      </c>
      <c r="Y36" t="s">
        <v>1086</v>
      </c>
    </row>
    <row r="37" spans="2:25">
      <c r="B37" t="s">
        <v>907</v>
      </c>
      <c r="C37" t="s">
        <v>908</v>
      </c>
      <c r="D37">
        <v>0</v>
      </c>
      <c r="E37" t="s">
        <v>371</v>
      </c>
      <c r="F37" s="530">
        <v>0</v>
      </c>
      <c r="G37" s="530">
        <v>0</v>
      </c>
      <c r="H37" s="530">
        <v>0</v>
      </c>
      <c r="I37" s="924">
        <v>0</v>
      </c>
      <c r="J37" s="924">
        <v>0</v>
      </c>
      <c r="K37" s="1145">
        <v>0</v>
      </c>
      <c r="L37" s="847"/>
      <c r="M37" s="847">
        <v>46709</v>
      </c>
      <c r="O37" s="847">
        <v>46886</v>
      </c>
      <c r="P37" s="679">
        <v>0</v>
      </c>
      <c r="Q37" s="679">
        <v>0</v>
      </c>
      <c r="R37" s="679">
        <v>0</v>
      </c>
      <c r="S37" s="679">
        <v>0</v>
      </c>
      <c r="T37">
        <v>0</v>
      </c>
      <c r="U37">
        <v>0</v>
      </c>
      <c r="V37">
        <v>0</v>
      </c>
      <c r="W37">
        <v>0</v>
      </c>
      <c r="X37">
        <v>-151</v>
      </c>
      <c r="Y37" t="s">
        <v>1086</v>
      </c>
    </row>
    <row r="38" spans="2:25">
      <c r="B38" t="s">
        <v>1073</v>
      </c>
      <c r="D38">
        <v>260</v>
      </c>
      <c r="H38" s="530">
        <v>0</v>
      </c>
      <c r="I38" s="924">
        <v>0</v>
      </c>
      <c r="J38" s="924">
        <v>0</v>
      </c>
      <c r="K38" s="1145">
        <v>0</v>
      </c>
      <c r="L38" s="847">
        <v>46511</v>
      </c>
      <c r="M38" s="847">
        <v>46678</v>
      </c>
      <c r="N38" s="847">
        <v>46551</v>
      </c>
      <c r="O38" s="847">
        <v>46854</v>
      </c>
      <c r="P38" s="679">
        <v>0</v>
      </c>
      <c r="Q38" s="679">
        <v>0</v>
      </c>
      <c r="R38" s="679">
        <v>0</v>
      </c>
      <c r="S38" s="679">
        <v>0</v>
      </c>
      <c r="T38">
        <v>0</v>
      </c>
      <c r="U38">
        <v>0</v>
      </c>
      <c r="V38">
        <v>0</v>
      </c>
      <c r="W38">
        <v>0</v>
      </c>
      <c r="X38">
        <v>-147</v>
      </c>
    </row>
    <row r="39" spans="2:25">
      <c r="B39" t="s">
        <v>1065</v>
      </c>
      <c r="D39">
        <v>112</v>
      </c>
      <c r="H39" s="534">
        <v>1</v>
      </c>
      <c r="I39" s="924">
        <v>1</v>
      </c>
      <c r="J39" s="924">
        <v>0</v>
      </c>
      <c r="K39" s="1145">
        <v>0</v>
      </c>
      <c r="L39" s="847">
        <v>45980</v>
      </c>
      <c r="M39" s="847">
        <v>46009</v>
      </c>
      <c r="N39" t="s">
        <v>879</v>
      </c>
      <c r="O39" s="847" t="s">
        <v>1109</v>
      </c>
      <c r="P39" s="679">
        <v>0</v>
      </c>
      <c r="Q39" s="679">
        <v>0</v>
      </c>
      <c r="R39" s="679">
        <v>0</v>
      </c>
      <c r="S39" s="679">
        <v>0</v>
      </c>
      <c r="T39">
        <v>20050</v>
      </c>
      <c r="U39">
        <v>20050</v>
      </c>
      <c r="V39">
        <v>20050</v>
      </c>
      <c r="W39">
        <v>20050</v>
      </c>
    </row>
    <row r="40" spans="2:25">
      <c r="B40" t="s">
        <v>1066</v>
      </c>
      <c r="D40">
        <v>281</v>
      </c>
      <c r="H40" s="534">
        <v>0.9466</v>
      </c>
      <c r="I40" s="924">
        <v>0.9879</v>
      </c>
      <c r="J40" s="924">
        <v>1</v>
      </c>
      <c r="K40" s="1145">
        <v>0.99139999999999995</v>
      </c>
      <c r="L40" s="847">
        <v>45987</v>
      </c>
      <c r="M40" s="847">
        <v>46041</v>
      </c>
      <c r="N40" t="s">
        <v>1067</v>
      </c>
      <c r="O40" s="847">
        <v>46326</v>
      </c>
      <c r="P40" s="511">
        <v>2601460.39</v>
      </c>
      <c r="Q40" s="511">
        <v>2601460.39</v>
      </c>
      <c r="R40" s="511">
        <v>2579200.39</v>
      </c>
      <c r="S40" s="511">
        <v>2579202.39</v>
      </c>
      <c r="T40">
        <v>33415</v>
      </c>
      <c r="U40">
        <v>33415</v>
      </c>
      <c r="V40">
        <v>33009.199999999997</v>
      </c>
      <c r="W40">
        <v>33009.199999999997</v>
      </c>
      <c r="X40">
        <v>-49</v>
      </c>
    </row>
    <row r="41" spans="2:25">
      <c r="B41" t="s">
        <v>1068</v>
      </c>
      <c r="D41">
        <v>520</v>
      </c>
      <c r="H41" s="534">
        <v>0.46339999999999998</v>
      </c>
      <c r="I41" s="924">
        <v>0.83520000000000005</v>
      </c>
      <c r="J41" s="924">
        <v>0.77739999999999998</v>
      </c>
      <c r="K41" s="1145">
        <v>0.89480000000000004</v>
      </c>
      <c r="L41" s="847">
        <v>46019</v>
      </c>
      <c r="M41" s="847">
        <v>46644</v>
      </c>
      <c r="N41" t="s">
        <v>1069</v>
      </c>
      <c r="O41" s="847">
        <v>46644</v>
      </c>
      <c r="P41" s="511">
        <v>17355662.100000001</v>
      </c>
      <c r="Q41" s="511">
        <v>13492073.1</v>
      </c>
      <c r="R41" s="511">
        <v>15529380.1</v>
      </c>
      <c r="S41" s="511">
        <v>15529380.1</v>
      </c>
      <c r="T41">
        <v>82413.81</v>
      </c>
      <c r="U41">
        <v>47386.99</v>
      </c>
      <c r="V41">
        <v>67956.83</v>
      </c>
      <c r="W41">
        <v>68835</v>
      </c>
      <c r="X41">
        <v>8</v>
      </c>
    </row>
    <row r="42" spans="2:25">
      <c r="B42" t="s">
        <v>1070</v>
      </c>
      <c r="D42">
        <v>704</v>
      </c>
      <c r="H42" s="534">
        <v>0.34939999999999999</v>
      </c>
      <c r="I42" s="924">
        <v>0.71989999999999998</v>
      </c>
      <c r="J42" s="924">
        <v>0.50990000000000002</v>
      </c>
      <c r="K42" s="1145">
        <v>0.76359999999999995</v>
      </c>
      <c r="L42" s="847">
        <v>46011</v>
      </c>
      <c r="M42" s="847">
        <v>46678</v>
      </c>
      <c r="N42" t="s">
        <v>1071</v>
      </c>
      <c r="O42" s="847">
        <v>46854</v>
      </c>
      <c r="P42" s="511">
        <v>58147531.039999999</v>
      </c>
      <c r="Q42" s="511">
        <v>29638878.780000001</v>
      </c>
      <c r="R42" s="511">
        <v>44382213.850000001</v>
      </c>
      <c r="S42" s="511">
        <v>44382226.829999998</v>
      </c>
      <c r="T42">
        <v>545268.46</v>
      </c>
      <c r="U42">
        <v>240846.58</v>
      </c>
      <c r="V42">
        <v>388213.15</v>
      </c>
      <c r="W42">
        <v>390054.22</v>
      </c>
      <c r="X42">
        <v>-147</v>
      </c>
    </row>
    <row r="43" spans="2:25">
      <c r="B43" t="s">
        <v>909</v>
      </c>
      <c r="D43">
        <v>161</v>
      </c>
      <c r="H43" s="530">
        <v>0.2293</v>
      </c>
      <c r="I43" s="924">
        <v>0.53100000000000003</v>
      </c>
      <c r="J43" s="924">
        <v>0</v>
      </c>
      <c r="K43" s="1145">
        <v>0.62529999999999997</v>
      </c>
      <c r="L43" s="847">
        <v>46603</v>
      </c>
      <c r="M43" s="847">
        <v>46686</v>
      </c>
      <c r="N43" s="847" t="s">
        <v>1316</v>
      </c>
      <c r="O43" s="847">
        <v>46862</v>
      </c>
      <c r="P43" s="511">
        <v>8677691.1999999993</v>
      </c>
      <c r="Q43" s="679">
        <v>0</v>
      </c>
      <c r="R43" s="679">
        <v>5426563.3099999996</v>
      </c>
      <c r="S43" s="679">
        <v>5426563.3099999996</v>
      </c>
      <c r="T43">
        <v>20050</v>
      </c>
      <c r="U43">
        <v>0</v>
      </c>
      <c r="V43">
        <v>10646.5</v>
      </c>
      <c r="W43">
        <v>10646.5</v>
      </c>
      <c r="X43">
        <v>-151</v>
      </c>
    </row>
    <row r="44" spans="2:25">
      <c r="B44" t="s">
        <v>1072</v>
      </c>
      <c r="D44">
        <v>142</v>
      </c>
      <c r="H44" s="530">
        <v>0</v>
      </c>
      <c r="I44" s="924">
        <v>0</v>
      </c>
      <c r="J44" s="924">
        <v>0</v>
      </c>
      <c r="K44" s="1145">
        <v>0</v>
      </c>
      <c r="L44" s="847">
        <v>46613</v>
      </c>
      <c r="M44" s="847">
        <v>46709</v>
      </c>
      <c r="N44" s="847">
        <v>46721</v>
      </c>
      <c r="O44" s="847">
        <v>46886</v>
      </c>
      <c r="P44" s="679">
        <v>0</v>
      </c>
      <c r="Q44" s="679">
        <v>0</v>
      </c>
      <c r="R44" s="679">
        <v>0</v>
      </c>
      <c r="S44" s="679">
        <v>0</v>
      </c>
      <c r="T44">
        <v>13364</v>
      </c>
      <c r="U44">
        <v>0</v>
      </c>
      <c r="V44">
        <v>0</v>
      </c>
      <c r="W44">
        <v>0</v>
      </c>
      <c r="X44">
        <v>-151</v>
      </c>
    </row>
    <row r="45" spans="2:25">
      <c r="E45" s="104"/>
      <c r="F45" s="104"/>
      <c r="G45" s="104"/>
      <c r="H45" s="104"/>
      <c r="I45" s="679"/>
      <c r="J45" s="679"/>
      <c r="K45" s="679"/>
      <c r="L45" s="530"/>
      <c r="M45" s="530"/>
      <c r="N45" s="679"/>
    </row>
    <row r="46" spans="2:25">
      <c r="E46" s="104"/>
      <c r="F46" s="104"/>
      <c r="G46" s="104"/>
      <c r="H46" s="104"/>
      <c r="I46" s="679"/>
      <c r="J46" s="679"/>
      <c r="K46" s="679"/>
      <c r="L46" s="530"/>
      <c r="M46" s="530"/>
      <c r="N46" s="679"/>
    </row>
    <row r="47" spans="2:25">
      <c r="E47" s="104"/>
      <c r="F47" s="104"/>
      <c r="G47" s="104"/>
      <c r="H47" s="104"/>
      <c r="I47" s="679"/>
      <c r="J47" s="679"/>
      <c r="K47" s="679"/>
      <c r="L47" s="530"/>
      <c r="M47" s="530"/>
      <c r="N47" s="679"/>
      <c r="O47" s="679"/>
    </row>
    <row r="48" spans="2:25">
      <c r="E48" s="104"/>
      <c r="F48" s="104"/>
      <c r="G48" s="104"/>
      <c r="H48" s="104"/>
      <c r="I48" s="679"/>
      <c r="J48" s="679"/>
      <c r="K48" s="679"/>
      <c r="L48" s="530"/>
      <c r="M48" s="530"/>
      <c r="N48" s="679"/>
      <c r="O48" s="679"/>
    </row>
    <row r="49" spans="5:15">
      <c r="E49" s="104"/>
      <c r="F49" s="104"/>
      <c r="G49" s="104"/>
      <c r="H49" s="104"/>
      <c r="I49" s="679"/>
      <c r="J49" s="679"/>
      <c r="K49" s="679"/>
      <c r="L49" s="530"/>
      <c r="M49" s="530"/>
      <c r="N49" s="679"/>
      <c r="O49" s="679"/>
    </row>
    <row r="50" spans="5:15">
      <c r="E50" s="104"/>
      <c r="F50" s="104"/>
      <c r="G50" s="104"/>
      <c r="H50" s="104"/>
      <c r="I50" s="679"/>
      <c r="J50" s="679"/>
      <c r="K50" s="679"/>
      <c r="L50" s="530"/>
      <c r="M50" s="530"/>
      <c r="N50" s="679"/>
      <c r="O50" s="679"/>
    </row>
    <row r="51" spans="5:15">
      <c r="E51" s="104"/>
      <c r="F51" s="104"/>
      <c r="G51" s="104"/>
      <c r="H51" s="104"/>
      <c r="I51" s="679"/>
      <c r="J51" s="679"/>
      <c r="K51" s="679"/>
      <c r="L51" s="530"/>
      <c r="M51" s="530"/>
      <c r="N51" s="679"/>
      <c r="O51" s="679"/>
    </row>
    <row r="52" spans="5:15">
      <c r="E52" s="104"/>
      <c r="F52" s="104"/>
      <c r="G52" s="104"/>
      <c r="H52" s="104"/>
      <c r="I52" s="679"/>
      <c r="J52" s="679"/>
      <c r="K52" s="679"/>
      <c r="L52" s="530"/>
      <c r="M52" s="530"/>
      <c r="N52" s="679"/>
      <c r="O52" s="679"/>
    </row>
    <row r="53" spans="5:15">
      <c r="E53" s="104"/>
      <c r="F53" s="104"/>
      <c r="G53" s="104"/>
      <c r="H53" s="104"/>
      <c r="I53" s="679"/>
      <c r="J53" s="679"/>
      <c r="K53" s="679"/>
      <c r="L53" s="530"/>
      <c r="M53" s="530"/>
      <c r="N53" s="679"/>
    </row>
    <row r="54" spans="5:15">
      <c r="E54" s="104"/>
      <c r="F54" s="104"/>
      <c r="G54" s="104"/>
      <c r="H54" s="104"/>
      <c r="I54" s="679"/>
      <c r="J54" s="679"/>
      <c r="K54" s="679"/>
      <c r="L54" s="530"/>
      <c r="M54" s="530"/>
      <c r="N54" s="679"/>
      <c r="O54" s="679"/>
    </row>
    <row r="55" spans="5:15">
      <c r="E55" s="104"/>
      <c r="F55" s="104"/>
      <c r="G55" s="104"/>
      <c r="H55" s="104"/>
      <c r="I55" s="679"/>
      <c r="J55" s="679"/>
      <c r="K55" s="679"/>
      <c r="L55" s="530"/>
      <c r="M55" s="530"/>
      <c r="N55" s="679"/>
      <c r="O55" s="679"/>
    </row>
    <row r="56" spans="5:15">
      <c r="E56" s="104"/>
      <c r="F56" s="104"/>
      <c r="G56" s="104"/>
      <c r="H56" s="104"/>
      <c r="I56" s="679"/>
      <c r="J56" s="679"/>
      <c r="K56" s="679"/>
      <c r="L56" s="530"/>
      <c r="M56" s="530"/>
      <c r="N56" s="679"/>
      <c r="O56" s="679"/>
    </row>
    <row r="57" spans="5:15">
      <c r="E57" s="104"/>
      <c r="F57" s="104"/>
      <c r="G57" s="104"/>
      <c r="H57" s="104"/>
      <c r="I57" s="679"/>
      <c r="J57" s="679"/>
      <c r="K57" s="679"/>
      <c r="L57" s="530"/>
      <c r="M57" s="530"/>
      <c r="N57" s="679"/>
      <c r="O57" s="679"/>
    </row>
    <row r="58" spans="5:15">
      <c r="E58" s="104"/>
      <c r="F58" s="104"/>
      <c r="G58" s="104"/>
      <c r="H58" s="104"/>
      <c r="I58" s="679"/>
      <c r="J58" s="679"/>
      <c r="K58" s="679"/>
      <c r="L58" s="530"/>
      <c r="M58" s="530"/>
      <c r="N58" s="679"/>
      <c r="O58" s="679"/>
    </row>
    <row r="59" spans="5:15">
      <c r="E59" s="104"/>
      <c r="F59" s="104"/>
      <c r="G59" s="104"/>
      <c r="H59" s="104"/>
      <c r="I59" s="679"/>
      <c r="J59" s="679"/>
      <c r="K59" s="679"/>
      <c r="L59" s="530"/>
      <c r="M59" s="530"/>
      <c r="N59" s="679"/>
      <c r="O59" s="679"/>
    </row>
    <row r="60" spans="5:15">
      <c r="E60" s="104"/>
      <c r="F60" s="104"/>
      <c r="G60" s="104"/>
      <c r="H60" s="104"/>
      <c r="I60" s="679"/>
      <c r="J60" s="679"/>
      <c r="K60" s="679"/>
      <c r="L60" s="530"/>
      <c r="M60" s="530"/>
      <c r="N60" s="679"/>
      <c r="O60" s="679"/>
    </row>
    <row r="61" spans="5:15">
      <c r="E61" s="104"/>
      <c r="F61" s="104"/>
      <c r="G61" s="104"/>
      <c r="H61" s="104"/>
      <c r="I61" s="679"/>
      <c r="J61" s="679"/>
      <c r="K61" s="679"/>
      <c r="L61" s="530"/>
      <c r="M61" s="530"/>
      <c r="N61" s="679"/>
      <c r="O61" s="679"/>
    </row>
    <row r="62" spans="5:15">
      <c r="E62" s="104"/>
      <c r="F62" s="104"/>
      <c r="G62" s="104"/>
      <c r="H62" s="104"/>
      <c r="I62" s="679"/>
      <c r="J62" s="679"/>
      <c r="K62" s="679"/>
      <c r="L62" s="530"/>
      <c r="M62" s="530"/>
      <c r="N62" s="679"/>
      <c r="O62" s="679"/>
    </row>
    <row r="63" spans="5:15">
      <c r="E63" s="104"/>
      <c r="F63" s="104"/>
      <c r="G63" s="104"/>
      <c r="H63" s="104"/>
      <c r="I63" s="679"/>
      <c r="J63" s="679"/>
      <c r="K63" s="679"/>
      <c r="L63" s="530"/>
      <c r="M63" s="530"/>
      <c r="N63" s="679"/>
      <c r="O63" s="679"/>
    </row>
    <row r="64" spans="5:15">
      <c r="E64" s="104"/>
      <c r="F64" s="104"/>
      <c r="G64" s="104"/>
      <c r="H64" s="104"/>
      <c r="I64" s="679"/>
      <c r="J64" s="679"/>
      <c r="K64" s="679"/>
      <c r="L64" s="530"/>
      <c r="M64" s="530"/>
      <c r="N64" s="679"/>
      <c r="O64" s="679"/>
    </row>
    <row r="65" spans="5:15">
      <c r="E65" s="104"/>
      <c r="F65" s="104"/>
      <c r="G65" s="104"/>
      <c r="H65" s="104"/>
      <c r="I65" s="679"/>
      <c r="J65" s="679"/>
      <c r="K65" s="679"/>
      <c r="L65" s="530"/>
      <c r="M65" s="530"/>
      <c r="N65" s="679"/>
      <c r="O65" s="679"/>
    </row>
    <row r="66" spans="5:15">
      <c r="E66" s="104"/>
      <c r="F66" s="104"/>
      <c r="G66" s="104"/>
      <c r="H66" s="104"/>
      <c r="I66" s="679"/>
      <c r="J66" s="679"/>
      <c r="K66" s="679"/>
      <c r="L66" s="530"/>
      <c r="M66" s="530"/>
      <c r="N66" s="679"/>
    </row>
    <row r="67" spans="5:15">
      <c r="E67" s="104"/>
      <c r="F67" s="104"/>
      <c r="G67" s="104"/>
      <c r="H67" s="104"/>
      <c r="I67" s="679"/>
      <c r="J67" s="679"/>
      <c r="K67" s="679"/>
      <c r="L67" s="530"/>
      <c r="M67" s="530"/>
      <c r="N67" s="679"/>
      <c r="O67" s="679"/>
    </row>
    <row r="68" spans="5:15">
      <c r="E68" s="104"/>
      <c r="F68" s="104"/>
      <c r="G68" s="104"/>
      <c r="H68" s="104"/>
      <c r="I68" s="679"/>
      <c r="J68" s="679"/>
      <c r="K68" s="679"/>
      <c r="L68" s="530"/>
      <c r="M68" s="530"/>
      <c r="N68" s="679"/>
      <c r="O68" s="679"/>
    </row>
    <row r="69" spans="5:15">
      <c r="E69" s="104"/>
      <c r="F69" s="104"/>
      <c r="G69" s="104"/>
      <c r="H69" s="104"/>
      <c r="I69" s="679"/>
      <c r="J69" s="679"/>
      <c r="K69" s="679"/>
      <c r="L69" s="530"/>
      <c r="M69" s="530"/>
      <c r="N69" s="679"/>
      <c r="O69" s="679"/>
    </row>
    <row r="70" spans="5:15">
      <c r="E70" s="104"/>
      <c r="F70" s="104"/>
      <c r="G70" s="104"/>
      <c r="H70" s="104"/>
      <c r="I70" s="679"/>
      <c r="J70" s="679"/>
      <c r="K70" s="679"/>
      <c r="L70" s="530"/>
      <c r="M70" s="530"/>
      <c r="N70" s="679"/>
      <c r="O70" s="679"/>
    </row>
    <row r="71" spans="5:15">
      <c r="E71" s="104"/>
      <c r="F71" s="104"/>
      <c r="G71" s="104"/>
      <c r="H71" s="104"/>
      <c r="I71" s="679"/>
      <c r="J71" s="679"/>
      <c r="K71" s="679"/>
      <c r="L71" s="530"/>
      <c r="M71" s="530"/>
      <c r="N71" s="679"/>
      <c r="O71" s="679"/>
    </row>
    <row r="72" spans="5:15">
      <c r="E72" s="104"/>
      <c r="F72" s="104"/>
      <c r="G72" s="104"/>
      <c r="H72" s="104"/>
      <c r="I72" s="679"/>
      <c r="J72" s="679"/>
      <c r="K72" s="679"/>
      <c r="L72" s="530"/>
      <c r="M72" s="530"/>
      <c r="N72" s="679"/>
      <c r="O72" s="679"/>
    </row>
    <row r="73" spans="5:15">
      <c r="E73" s="104"/>
      <c r="F73" s="104"/>
      <c r="G73" s="104"/>
      <c r="H73" s="104"/>
      <c r="I73" s="679"/>
      <c r="J73" s="679"/>
      <c r="K73" s="679"/>
      <c r="L73" s="530"/>
      <c r="M73" s="530"/>
      <c r="N73" s="679"/>
    </row>
    <row r="74" spans="5:15">
      <c r="E74" s="104"/>
      <c r="F74" s="104"/>
      <c r="G74" s="104"/>
      <c r="H74" s="104"/>
      <c r="I74" s="679"/>
      <c r="J74" s="679"/>
      <c r="K74" s="679"/>
      <c r="L74" s="530"/>
      <c r="M74" s="530"/>
      <c r="N74" s="679"/>
    </row>
    <row r="75" spans="5:15">
      <c r="E75" s="104"/>
      <c r="F75" s="104"/>
      <c r="G75" s="104"/>
      <c r="H75" s="104"/>
      <c r="I75" s="679"/>
      <c r="J75" s="679"/>
      <c r="K75" s="679"/>
      <c r="L75" s="530"/>
      <c r="M75" s="530"/>
      <c r="N75" s="679"/>
    </row>
    <row r="76" spans="5:15">
      <c r="E76" s="104"/>
      <c r="F76" s="104"/>
      <c r="G76" s="104"/>
      <c r="H76" s="104"/>
      <c r="I76" s="679"/>
      <c r="J76" s="679"/>
      <c r="K76" s="679"/>
      <c r="L76" s="530"/>
      <c r="M76" s="530"/>
      <c r="N76" s="679"/>
    </row>
    <row r="77" spans="5:15">
      <c r="E77" s="104"/>
      <c r="F77" s="104"/>
      <c r="G77" s="104"/>
      <c r="H77" s="104"/>
      <c r="I77" s="679"/>
      <c r="J77" s="679"/>
      <c r="K77" s="679"/>
      <c r="L77" s="530"/>
      <c r="M77" s="530"/>
      <c r="N77" s="679"/>
    </row>
    <row r="78" spans="5:15">
      <c r="E78" s="104"/>
      <c r="F78" s="104"/>
      <c r="G78" s="104"/>
      <c r="H78" s="104"/>
      <c r="I78" s="679"/>
      <c r="J78" s="679"/>
      <c r="K78" s="679"/>
      <c r="L78" s="530"/>
      <c r="M78" s="530"/>
      <c r="N78" s="679"/>
    </row>
    <row r="79" spans="5:15">
      <c r="E79" s="104"/>
      <c r="F79" s="104"/>
      <c r="G79" s="104"/>
      <c r="H79" s="104"/>
      <c r="I79" s="679"/>
      <c r="J79" s="679"/>
      <c r="K79" s="679"/>
      <c r="L79" s="530"/>
      <c r="M79" s="530"/>
      <c r="N79" s="679"/>
    </row>
    <row r="80" spans="5:15">
      <c r="E80" s="104"/>
      <c r="F80" s="104"/>
      <c r="G80" s="104"/>
      <c r="H80" s="104"/>
      <c r="I80" s="679"/>
      <c r="J80" s="679"/>
      <c r="K80" s="679"/>
      <c r="L80" s="530"/>
      <c r="M80" s="530"/>
      <c r="N80" s="679"/>
    </row>
    <row r="81" spans="5:18">
      <c r="E81" s="104"/>
      <c r="F81" s="104"/>
      <c r="G81" s="104"/>
      <c r="H81" s="104"/>
      <c r="I81" s="679"/>
      <c r="J81" s="679"/>
      <c r="K81" s="679"/>
      <c r="L81" s="530"/>
      <c r="M81" s="530"/>
      <c r="N81" s="679"/>
    </row>
    <row r="82" spans="5:18">
      <c r="E82" s="104"/>
      <c r="F82" s="104"/>
      <c r="G82" s="104"/>
      <c r="H82" s="104"/>
      <c r="I82" s="679"/>
      <c r="J82" s="679"/>
      <c r="K82" s="679"/>
      <c r="L82" s="530"/>
      <c r="M82" s="530"/>
      <c r="N82" s="679"/>
    </row>
    <row r="83" spans="5:18">
      <c r="F83" s="104"/>
      <c r="H83" s="104"/>
      <c r="I83" s="679"/>
      <c r="J83" s="679"/>
      <c r="K83" s="679"/>
      <c r="L83" s="530"/>
      <c r="M83" s="530"/>
      <c r="N83" s="679"/>
    </row>
    <row r="84" spans="5:18">
      <c r="E84" s="104"/>
      <c r="F84" s="104"/>
      <c r="G84" s="104"/>
      <c r="H84" s="104"/>
      <c r="I84" s="679"/>
      <c r="J84" s="679"/>
      <c r="K84" s="679"/>
      <c r="L84" s="530"/>
      <c r="M84" s="530"/>
      <c r="N84" s="679"/>
    </row>
    <row r="85" spans="5:18">
      <c r="E85" s="104"/>
      <c r="F85" s="104"/>
      <c r="H85" s="104"/>
      <c r="I85" s="534"/>
      <c r="J85" s="534"/>
      <c r="K85" s="679"/>
      <c r="L85" s="679"/>
      <c r="M85" s="679"/>
      <c r="N85" s="679"/>
      <c r="Q85" s="679"/>
      <c r="R85" s="679"/>
    </row>
    <row r="86" spans="5:18">
      <c r="E86" s="104"/>
      <c r="F86" s="104"/>
      <c r="H86" s="104"/>
      <c r="I86" s="534"/>
      <c r="J86" s="534"/>
      <c r="K86" s="679"/>
      <c r="L86" s="679"/>
      <c r="M86" s="679"/>
      <c r="Q86" s="679"/>
      <c r="R86" s="679"/>
    </row>
    <row r="87" spans="5:18">
      <c r="E87" s="104"/>
      <c r="F87" s="104"/>
      <c r="H87" s="104"/>
      <c r="I87" s="530"/>
      <c r="J87" s="530"/>
      <c r="K87" s="679"/>
      <c r="L87" s="679"/>
      <c r="M87" s="679"/>
      <c r="Q87" s="679"/>
      <c r="R87" s="679"/>
    </row>
    <row r="88" spans="5:18">
      <c r="E88" s="104"/>
      <c r="F88" s="104"/>
      <c r="H88" s="104"/>
      <c r="I88" s="530"/>
      <c r="J88" s="530"/>
      <c r="K88" s="679"/>
      <c r="L88" s="679"/>
      <c r="M88" s="679"/>
      <c r="Q88" s="679"/>
      <c r="R88" s="679"/>
    </row>
    <row r="89" spans="5:18">
      <c r="E89" s="104"/>
      <c r="F89" s="104"/>
      <c r="H89" s="104"/>
      <c r="I89" s="530"/>
      <c r="J89" s="530"/>
      <c r="K89" s="679"/>
      <c r="L89" s="679"/>
      <c r="M89" s="679"/>
      <c r="Q89" s="679"/>
      <c r="R89" s="679"/>
    </row>
    <row r="90" spans="5:18">
      <c r="E90" s="104"/>
      <c r="F90" s="104"/>
      <c r="H90" s="104"/>
      <c r="I90" s="530"/>
      <c r="J90" s="530"/>
      <c r="K90" s="679"/>
      <c r="L90" s="679"/>
      <c r="M90" s="679"/>
      <c r="Q90" s="679"/>
      <c r="R90" s="679"/>
    </row>
    <row r="91" spans="5:18">
      <c r="E91" s="104"/>
      <c r="F91" s="104"/>
      <c r="H91" s="104"/>
      <c r="I91" s="530"/>
      <c r="J91" s="530"/>
      <c r="K91" s="679"/>
      <c r="L91" s="679"/>
      <c r="M91" s="679"/>
      <c r="Q91" s="679"/>
      <c r="R91" s="679"/>
    </row>
    <row r="92" spans="5:18">
      <c r="E92" s="104"/>
      <c r="F92" s="104"/>
      <c r="G92" s="104"/>
      <c r="H92" s="104"/>
      <c r="I92" s="530"/>
      <c r="J92" s="530"/>
      <c r="K92" s="679"/>
      <c r="L92" s="679"/>
      <c r="M92" s="679"/>
      <c r="Q92" s="679"/>
      <c r="R92" s="679"/>
    </row>
    <row r="93" spans="5:18">
      <c r="F93" s="104"/>
      <c r="H93" s="104"/>
      <c r="I93" s="530"/>
      <c r="J93" s="530"/>
      <c r="K93" s="679"/>
      <c r="L93" s="679"/>
      <c r="M93" s="679"/>
      <c r="Q93" s="679"/>
      <c r="R93" s="679"/>
    </row>
    <row r="94" spans="5:18">
      <c r="F94" s="104"/>
      <c r="H94" s="104"/>
      <c r="I94" s="530"/>
      <c r="J94" s="530"/>
      <c r="K94" s="679"/>
      <c r="L94" s="679"/>
      <c r="M94" s="679"/>
      <c r="Q94" s="679"/>
      <c r="R94" s="679"/>
    </row>
    <row r="95" spans="5:18">
      <c r="F95" s="104"/>
      <c r="H95" s="104"/>
      <c r="I95" s="530"/>
      <c r="J95" s="530"/>
      <c r="K95" s="679"/>
      <c r="L95" s="679"/>
      <c r="M95" s="679"/>
      <c r="Q95" s="679"/>
      <c r="R95" s="679"/>
    </row>
    <row r="96" spans="5:18">
      <c r="F96" s="104"/>
      <c r="H96" s="104"/>
      <c r="I96" s="530"/>
      <c r="J96" s="530"/>
      <c r="K96" s="679"/>
      <c r="L96" s="679"/>
      <c r="M96" s="679"/>
      <c r="Q96" s="679"/>
      <c r="R96" s="679"/>
    </row>
    <row r="97" spans="5:18">
      <c r="E97" s="104"/>
      <c r="F97" s="104"/>
      <c r="G97" s="104"/>
      <c r="H97" s="104"/>
      <c r="I97" s="530"/>
      <c r="J97" s="530"/>
      <c r="K97" s="679"/>
      <c r="L97" s="679"/>
      <c r="M97" s="679"/>
      <c r="Q97" s="679"/>
      <c r="R97" s="679"/>
    </row>
    <row r="98" spans="5:18">
      <c r="E98" s="104"/>
      <c r="F98" s="104"/>
      <c r="G98" s="104"/>
      <c r="H98" s="104"/>
      <c r="I98" s="530"/>
      <c r="J98" s="530"/>
      <c r="K98" s="679"/>
      <c r="L98" s="679"/>
      <c r="M98" s="679"/>
      <c r="Q98" s="679"/>
      <c r="R98" s="679"/>
    </row>
    <row r="99" spans="5:18">
      <c r="E99" s="104"/>
      <c r="F99" s="104"/>
      <c r="G99" s="104"/>
      <c r="H99" s="104"/>
      <c r="I99" s="530"/>
      <c r="J99" s="530"/>
      <c r="K99" s="679"/>
      <c r="L99" s="679"/>
      <c r="M99" s="679"/>
      <c r="Q99" s="679"/>
      <c r="R99" s="679"/>
    </row>
    <row r="100" spans="5:18">
      <c r="F100" s="104"/>
      <c r="H100" s="104"/>
      <c r="I100" s="530"/>
      <c r="J100" s="530"/>
      <c r="K100" s="679"/>
      <c r="L100" s="679"/>
      <c r="M100" s="679"/>
      <c r="Q100" s="679"/>
      <c r="R100" s="679"/>
    </row>
    <row r="101" spans="5:18">
      <c r="E101" s="104"/>
      <c r="F101" s="104"/>
      <c r="G101" s="104"/>
      <c r="H101" s="104"/>
      <c r="I101" s="530"/>
      <c r="J101" s="530"/>
      <c r="K101" s="679"/>
      <c r="L101" s="679"/>
      <c r="M101" s="679"/>
      <c r="Q101" s="679"/>
      <c r="R101" s="679"/>
    </row>
    <row r="102" spans="5:18">
      <c r="F102" s="104"/>
      <c r="H102" s="104"/>
      <c r="I102" s="530"/>
      <c r="J102" s="530"/>
      <c r="K102" s="679"/>
      <c r="L102" s="679"/>
      <c r="M102" s="679"/>
      <c r="Q102" s="679"/>
      <c r="R102" s="679"/>
    </row>
    <row r="103" spans="5:18">
      <c r="E103" s="104"/>
      <c r="F103" s="104"/>
      <c r="G103" s="104"/>
      <c r="H103" s="104"/>
      <c r="I103" s="530"/>
      <c r="J103" s="530"/>
      <c r="K103" s="679"/>
      <c r="L103" s="679"/>
      <c r="M103" s="679"/>
      <c r="Q103" s="679"/>
      <c r="R103" s="679"/>
    </row>
    <row r="104" spans="5:18">
      <c r="F104" s="104"/>
      <c r="H104" s="104"/>
      <c r="I104" s="530"/>
      <c r="J104" s="530"/>
      <c r="K104" s="679"/>
      <c r="L104" s="679"/>
      <c r="M104" s="679"/>
      <c r="Q104" s="679"/>
      <c r="R104" s="679"/>
    </row>
    <row r="105" spans="5:18">
      <c r="E105" s="104"/>
      <c r="F105" s="104"/>
      <c r="G105" s="104"/>
      <c r="H105" s="104"/>
      <c r="I105" s="530"/>
      <c r="J105" s="530"/>
      <c r="K105" s="679"/>
      <c r="L105" s="679"/>
      <c r="M105" s="679"/>
      <c r="Q105" s="679"/>
      <c r="R105" s="679"/>
    </row>
    <row r="106" spans="5:18">
      <c r="E106" s="104"/>
      <c r="F106" s="104"/>
      <c r="G106" s="104"/>
      <c r="H106" s="104"/>
      <c r="I106" s="530"/>
      <c r="J106" s="530"/>
      <c r="K106" s="679"/>
      <c r="L106" s="679"/>
      <c r="M106" s="679"/>
      <c r="Q106" s="679"/>
      <c r="R106" s="679"/>
    </row>
    <row r="107" spans="5:18">
      <c r="F107" s="104"/>
      <c r="H107" s="104"/>
      <c r="I107" s="530"/>
      <c r="J107" s="530"/>
      <c r="K107" s="679"/>
      <c r="L107" s="679"/>
      <c r="M107" s="679"/>
      <c r="Q107" s="679"/>
      <c r="R107" s="679"/>
    </row>
    <row r="108" spans="5:18">
      <c r="E108" s="104"/>
      <c r="F108" s="104"/>
      <c r="G108" s="104"/>
      <c r="H108" s="104"/>
      <c r="I108" s="530"/>
      <c r="J108" s="530"/>
      <c r="K108" s="679"/>
      <c r="L108" s="679"/>
      <c r="M108" s="679"/>
      <c r="Q108" s="679"/>
      <c r="R108" s="679"/>
    </row>
    <row r="109" spans="5:18">
      <c r="F109" s="104"/>
      <c r="H109" s="104"/>
      <c r="I109" s="530"/>
      <c r="J109" s="530"/>
      <c r="K109" s="679"/>
      <c r="L109" s="679"/>
      <c r="M109" s="679"/>
      <c r="Q109" s="679"/>
      <c r="R109" s="679"/>
    </row>
    <row r="110" spans="5:18">
      <c r="E110" s="104"/>
      <c r="F110" s="104"/>
      <c r="G110" s="104"/>
      <c r="H110" s="104"/>
      <c r="I110" s="530"/>
      <c r="J110" s="530"/>
      <c r="K110" s="679"/>
      <c r="L110" s="679"/>
      <c r="M110" s="679"/>
      <c r="Q110" s="679"/>
      <c r="R110" s="679"/>
    </row>
    <row r="111" spans="5:18">
      <c r="E111" s="104"/>
      <c r="F111" s="104"/>
      <c r="G111" s="104"/>
      <c r="H111" s="104"/>
      <c r="I111" s="530"/>
      <c r="J111" s="530"/>
      <c r="K111" s="679"/>
      <c r="L111" s="679"/>
      <c r="M111" s="679"/>
      <c r="Q111" s="679"/>
      <c r="R111" s="679"/>
    </row>
    <row r="112" spans="5:18">
      <c r="F112" s="104"/>
      <c r="H112" s="104"/>
      <c r="I112" s="530"/>
      <c r="J112" s="530"/>
      <c r="K112" s="679"/>
      <c r="L112" s="679"/>
      <c r="M112" s="679"/>
      <c r="Q112" s="679"/>
      <c r="R112" s="679"/>
    </row>
    <row r="113" spans="5:18">
      <c r="E113" s="104"/>
      <c r="F113" s="104"/>
      <c r="G113" s="104"/>
      <c r="H113" s="104"/>
      <c r="I113" s="530"/>
      <c r="J113" s="530"/>
      <c r="K113" s="679"/>
      <c r="L113" s="679"/>
      <c r="M113" s="679"/>
      <c r="Q113" s="679"/>
      <c r="R113" s="679"/>
    </row>
    <row r="114" spans="5:18">
      <c r="F114" s="104"/>
      <c r="H114" s="104"/>
      <c r="I114" s="530"/>
      <c r="J114" s="530"/>
      <c r="K114" s="679"/>
      <c r="L114" s="679"/>
      <c r="M114" s="679"/>
      <c r="Q114" s="679"/>
      <c r="R114" s="679"/>
    </row>
    <row r="115" spans="5:18">
      <c r="E115" s="104"/>
      <c r="F115" s="104"/>
      <c r="G115" s="104"/>
      <c r="H115" s="104"/>
      <c r="I115" s="530"/>
      <c r="J115" s="530"/>
      <c r="K115" s="679"/>
      <c r="L115" s="679"/>
      <c r="M115" s="679"/>
      <c r="Q115" s="679"/>
      <c r="R115" s="679"/>
    </row>
    <row r="116" spans="5:18">
      <c r="F116" s="104"/>
      <c r="H116" s="104"/>
      <c r="I116" s="530"/>
      <c r="J116" s="530"/>
      <c r="K116" s="679"/>
      <c r="L116" s="679"/>
      <c r="M116" s="679"/>
      <c r="Q116" s="679"/>
      <c r="R116" s="679"/>
    </row>
    <row r="117" spans="5:18">
      <c r="E117" s="104"/>
      <c r="F117" s="104"/>
      <c r="G117" s="104"/>
      <c r="H117" s="104"/>
      <c r="I117" s="530"/>
      <c r="J117" s="530"/>
      <c r="K117" s="679"/>
      <c r="L117" s="679"/>
      <c r="M117" s="679"/>
      <c r="Q117" s="679"/>
      <c r="R117" s="679"/>
    </row>
    <row r="118" spans="5:18">
      <c r="F118" s="104"/>
      <c r="H118" s="104"/>
      <c r="I118" s="530"/>
      <c r="J118" s="530"/>
      <c r="K118" s="679"/>
      <c r="L118" s="679"/>
      <c r="M118" s="679"/>
      <c r="Q118" s="679"/>
      <c r="R118" s="679"/>
    </row>
    <row r="119" spans="5:18">
      <c r="E119" s="104"/>
      <c r="F119" s="104"/>
      <c r="G119" s="104"/>
      <c r="H119" s="104"/>
      <c r="I119" s="530"/>
      <c r="J119" s="530"/>
      <c r="K119" s="679"/>
      <c r="L119" s="679"/>
      <c r="M119" s="679"/>
      <c r="Q119" s="679"/>
      <c r="R119" s="679"/>
    </row>
    <row r="120" spans="5:18">
      <c r="F120" s="104"/>
      <c r="H120" s="104"/>
      <c r="I120" s="530"/>
      <c r="J120" s="530"/>
      <c r="K120" s="679"/>
      <c r="L120" s="679"/>
      <c r="M120" s="679"/>
      <c r="Q120" s="679"/>
      <c r="R120" s="679"/>
    </row>
    <row r="123" spans="5:18">
      <c r="E123" s="104"/>
      <c r="F123" s="104"/>
      <c r="H123" s="104"/>
      <c r="I123" s="534"/>
      <c r="J123" s="534"/>
      <c r="K123" s="679"/>
      <c r="L123" s="679"/>
      <c r="M123" s="679"/>
      <c r="Q123" s="679"/>
      <c r="R123" s="679"/>
    </row>
    <row r="124" spans="5:18">
      <c r="E124" s="104"/>
      <c r="F124" s="104"/>
      <c r="H124" s="104"/>
      <c r="I124" s="530"/>
      <c r="J124" s="530"/>
      <c r="K124" s="679"/>
      <c r="L124" s="679"/>
      <c r="M124" s="679"/>
      <c r="Q124" s="679"/>
      <c r="R124" s="679"/>
    </row>
    <row r="125" spans="5:18">
      <c r="E125" s="104"/>
      <c r="F125" s="104"/>
      <c r="H125" s="104"/>
      <c r="I125" s="530"/>
      <c r="J125" s="530"/>
      <c r="K125" s="679"/>
      <c r="L125" s="679"/>
      <c r="M125" s="679"/>
      <c r="Q125" s="679"/>
      <c r="R125" s="679"/>
    </row>
    <row r="126" spans="5:18">
      <c r="E126" s="104"/>
      <c r="F126" s="104"/>
      <c r="H126" s="104"/>
      <c r="I126" s="530"/>
      <c r="J126" s="530"/>
      <c r="K126" s="679"/>
      <c r="L126" s="679"/>
      <c r="M126" s="679"/>
      <c r="Q126" s="679"/>
      <c r="R126" s="679"/>
    </row>
    <row r="127" spans="5:18">
      <c r="E127" s="104"/>
      <c r="I127" s="530"/>
      <c r="J127" s="530"/>
      <c r="K127" s="679"/>
      <c r="L127" s="679"/>
      <c r="M127" s="679"/>
      <c r="Q127" s="679"/>
      <c r="R127" s="679"/>
    </row>
    <row r="128" spans="5:18">
      <c r="F128" s="104"/>
      <c r="H128" s="104"/>
      <c r="I128" s="530"/>
      <c r="J128" s="530"/>
      <c r="K128" s="679"/>
      <c r="L128" s="679"/>
      <c r="M128" s="679"/>
      <c r="Q128" s="679"/>
      <c r="R128" s="679"/>
    </row>
    <row r="129" spans="5:18">
      <c r="E129" s="104"/>
      <c r="F129" s="104"/>
      <c r="G129" s="104"/>
      <c r="H129" s="104"/>
      <c r="I129" s="530"/>
      <c r="J129" s="530"/>
      <c r="K129" s="679"/>
      <c r="L129" s="679"/>
      <c r="M129" s="679"/>
      <c r="Q129" s="679"/>
      <c r="R129" s="679"/>
    </row>
    <row r="130" spans="5:18">
      <c r="F130" s="104"/>
      <c r="H130" s="104"/>
      <c r="I130" s="530"/>
      <c r="J130" s="530"/>
      <c r="K130" s="679"/>
      <c r="L130" s="679"/>
      <c r="M130" s="679"/>
      <c r="Q130" s="679"/>
      <c r="R130" s="679"/>
    </row>
    <row r="131" spans="5:18">
      <c r="F131" s="104"/>
      <c r="H131" s="104"/>
      <c r="I131" s="530"/>
      <c r="J131" s="530"/>
      <c r="K131" s="679"/>
      <c r="L131" s="679"/>
      <c r="M131" s="679"/>
      <c r="Q131" s="679"/>
      <c r="R131" s="679"/>
    </row>
    <row r="132" spans="5:18">
      <c r="F132" s="104"/>
      <c r="H132" s="104"/>
      <c r="I132" s="530"/>
      <c r="J132" s="530"/>
      <c r="K132" s="679"/>
      <c r="L132" s="679"/>
      <c r="M132" s="679"/>
      <c r="Q132" s="679"/>
      <c r="R132" s="679"/>
    </row>
    <row r="133" spans="5:18">
      <c r="F133" s="104"/>
      <c r="H133" s="104"/>
      <c r="I133" s="530"/>
      <c r="J133" s="530"/>
      <c r="K133" s="679"/>
      <c r="L133" s="679"/>
      <c r="M133" s="679"/>
      <c r="Q133" s="679"/>
      <c r="R133" s="679"/>
    </row>
    <row r="134" spans="5:18">
      <c r="E134" s="104"/>
      <c r="F134" s="104"/>
      <c r="G134" s="104"/>
      <c r="H134" s="104"/>
      <c r="I134" s="530"/>
      <c r="J134" s="530"/>
      <c r="K134" s="679"/>
      <c r="L134" s="679"/>
      <c r="M134" s="679"/>
      <c r="Q134" s="679"/>
      <c r="R134" s="679"/>
    </row>
    <row r="135" spans="5:18">
      <c r="E135" s="104"/>
      <c r="F135" s="104"/>
      <c r="G135" s="104"/>
      <c r="H135" s="104"/>
      <c r="I135" s="530"/>
      <c r="J135" s="530"/>
      <c r="K135" s="679"/>
      <c r="L135" s="679"/>
      <c r="M135" s="679"/>
      <c r="Q135" s="679"/>
      <c r="R135" s="679"/>
    </row>
    <row r="136" spans="5:18">
      <c r="E136" s="104"/>
      <c r="F136" s="104"/>
      <c r="G136" s="104"/>
      <c r="H136" s="104"/>
      <c r="I136" s="530"/>
      <c r="J136" s="530"/>
      <c r="K136" s="679"/>
      <c r="L136" s="679"/>
      <c r="M136" s="679"/>
      <c r="Q136" s="679"/>
      <c r="R136" s="679"/>
    </row>
    <row r="137" spans="5:18">
      <c r="F137" s="104"/>
      <c r="H137" s="104"/>
      <c r="I137" s="530"/>
      <c r="J137" s="530"/>
      <c r="K137" s="679"/>
      <c r="L137" s="679"/>
      <c r="M137" s="679"/>
      <c r="Q137" s="679"/>
      <c r="R137" s="679"/>
    </row>
    <row r="138" spans="5:18">
      <c r="E138" s="104"/>
      <c r="F138" s="104"/>
      <c r="G138" s="104"/>
      <c r="H138" s="104"/>
      <c r="I138" s="530"/>
      <c r="J138" s="530"/>
      <c r="K138" s="679"/>
      <c r="L138" s="679"/>
      <c r="M138" s="679"/>
      <c r="Q138" s="679"/>
      <c r="R138" s="679"/>
    </row>
    <row r="139" spans="5:18">
      <c r="F139" s="104"/>
      <c r="H139" s="104"/>
      <c r="I139" s="530"/>
      <c r="J139" s="530"/>
      <c r="K139" s="679"/>
      <c r="L139" s="679"/>
      <c r="M139" s="679"/>
      <c r="Q139" s="679"/>
      <c r="R139" s="679"/>
    </row>
    <row r="140" spans="5:18">
      <c r="E140" s="104"/>
      <c r="F140" s="104"/>
      <c r="G140" s="104"/>
      <c r="H140" s="104"/>
      <c r="I140" s="530"/>
      <c r="J140" s="530"/>
      <c r="K140" s="679"/>
      <c r="L140" s="679"/>
      <c r="M140" s="679"/>
      <c r="Q140" s="679"/>
      <c r="R140" s="679"/>
    </row>
    <row r="141" spans="5:18">
      <c r="F141" s="104"/>
      <c r="H141" s="104"/>
      <c r="I141" s="530"/>
      <c r="J141" s="530"/>
      <c r="K141" s="679"/>
      <c r="L141" s="679"/>
      <c r="M141" s="679"/>
      <c r="Q141" s="679"/>
      <c r="R141" s="679"/>
    </row>
    <row r="142" spans="5:18">
      <c r="E142" s="104"/>
      <c r="F142" s="104"/>
      <c r="G142" s="104"/>
      <c r="H142" s="104"/>
      <c r="I142" s="530"/>
      <c r="J142" s="530"/>
      <c r="K142" s="679"/>
      <c r="L142" s="679"/>
      <c r="M142" s="679"/>
      <c r="Q142" s="679"/>
      <c r="R142" s="679"/>
    </row>
    <row r="143" spans="5:18">
      <c r="E143" s="104"/>
      <c r="F143" s="104"/>
      <c r="G143" s="104"/>
      <c r="H143" s="104"/>
      <c r="I143" s="530"/>
      <c r="J143" s="530"/>
      <c r="K143" s="679"/>
      <c r="L143" s="679"/>
      <c r="M143" s="679"/>
      <c r="Q143" s="679"/>
      <c r="R143" s="679"/>
    </row>
    <row r="144" spans="5:18">
      <c r="F144" s="104"/>
      <c r="H144" s="104"/>
      <c r="I144" s="530"/>
      <c r="J144" s="530"/>
      <c r="K144" s="679"/>
      <c r="L144" s="679"/>
      <c r="M144" s="679"/>
      <c r="Q144" s="679"/>
      <c r="R144" s="679"/>
    </row>
    <row r="145" spans="5:18">
      <c r="E145" s="104"/>
      <c r="F145" s="104"/>
      <c r="G145" s="104"/>
      <c r="H145" s="104"/>
      <c r="I145" s="530"/>
      <c r="J145" s="530"/>
      <c r="K145" s="679"/>
      <c r="L145" s="679"/>
      <c r="M145" s="679"/>
      <c r="Q145" s="679"/>
      <c r="R145" s="679"/>
    </row>
    <row r="146" spans="5:18">
      <c r="F146" s="104"/>
      <c r="H146" s="104"/>
      <c r="I146" s="530"/>
      <c r="J146" s="530"/>
      <c r="K146" s="679"/>
      <c r="L146" s="679"/>
      <c r="M146" s="679"/>
      <c r="Q146" s="679"/>
      <c r="R146" s="679"/>
    </row>
    <row r="147" spans="5:18">
      <c r="E147" s="104"/>
      <c r="F147" s="104"/>
      <c r="G147" s="104"/>
      <c r="H147" s="104"/>
      <c r="I147" s="530"/>
      <c r="J147" s="530"/>
      <c r="K147" s="679"/>
      <c r="L147" s="679"/>
      <c r="M147" s="679"/>
      <c r="Q147" s="679"/>
      <c r="R147" s="679"/>
    </row>
    <row r="148" spans="5:18">
      <c r="E148" s="104"/>
      <c r="F148" s="104"/>
      <c r="G148" s="104"/>
      <c r="H148" s="104"/>
      <c r="I148" s="530"/>
      <c r="J148" s="530"/>
      <c r="K148" s="679"/>
      <c r="L148" s="679"/>
      <c r="M148" s="679"/>
      <c r="Q148" s="679"/>
      <c r="R148" s="679"/>
    </row>
    <row r="149" spans="5:18">
      <c r="F149" s="104"/>
      <c r="H149" s="104"/>
      <c r="I149" s="530"/>
      <c r="J149" s="530"/>
      <c r="K149" s="679"/>
      <c r="L149" s="679"/>
      <c r="M149" s="679"/>
      <c r="Q149" s="679"/>
      <c r="R149" s="679"/>
    </row>
    <row r="150" spans="5:18">
      <c r="E150" s="104"/>
      <c r="F150" s="104"/>
      <c r="G150" s="104"/>
      <c r="H150" s="104"/>
      <c r="I150" s="530"/>
      <c r="J150" s="530"/>
      <c r="K150" s="679"/>
      <c r="L150" s="679"/>
      <c r="M150" s="679"/>
      <c r="Q150" s="679"/>
      <c r="R150" s="679"/>
    </row>
    <row r="151" spans="5:18">
      <c r="F151" s="104"/>
      <c r="H151" s="104"/>
      <c r="I151" s="530"/>
      <c r="J151" s="530"/>
      <c r="K151" s="679"/>
      <c r="L151" s="679"/>
      <c r="M151" s="679"/>
      <c r="Q151" s="679"/>
      <c r="R151" s="679"/>
    </row>
    <row r="152" spans="5:18">
      <c r="E152" s="104"/>
      <c r="F152" s="104"/>
      <c r="G152" s="104"/>
      <c r="H152" s="104"/>
      <c r="I152" s="530"/>
      <c r="J152" s="530"/>
      <c r="K152" s="679"/>
      <c r="L152" s="679"/>
      <c r="M152" s="679"/>
      <c r="Q152" s="679"/>
      <c r="R152" s="679"/>
    </row>
    <row r="153" spans="5:18">
      <c r="F153" s="104"/>
      <c r="H153" s="104"/>
      <c r="I153" s="530"/>
      <c r="J153" s="530"/>
      <c r="K153" s="679"/>
      <c r="L153" s="679"/>
      <c r="M153" s="679"/>
      <c r="Q153" s="679"/>
      <c r="R153" s="679"/>
    </row>
    <row r="154" spans="5:18">
      <c r="E154" s="104"/>
      <c r="F154" s="104"/>
      <c r="G154" s="104"/>
      <c r="H154" s="104"/>
      <c r="I154" s="530"/>
      <c r="J154" s="530"/>
      <c r="K154" s="679"/>
      <c r="L154" s="679"/>
      <c r="M154" s="679"/>
      <c r="Q154" s="679"/>
      <c r="R154" s="679"/>
    </row>
    <row r="155" spans="5:18">
      <c r="F155" s="104"/>
      <c r="H155" s="104"/>
      <c r="I155" s="530"/>
      <c r="J155" s="530"/>
      <c r="K155" s="679"/>
      <c r="L155" s="679"/>
      <c r="M155" s="679"/>
      <c r="Q155" s="679"/>
      <c r="R155" s="679"/>
    </row>
    <row r="156" spans="5:18">
      <c r="E156" s="104"/>
      <c r="F156" s="104"/>
      <c r="G156" s="104"/>
      <c r="H156" s="104"/>
      <c r="I156" s="530"/>
      <c r="J156" s="530"/>
      <c r="K156" s="679"/>
      <c r="L156" s="679"/>
      <c r="M156" s="679"/>
      <c r="Q156" s="679"/>
      <c r="R156" s="679"/>
    </row>
    <row r="157" spans="5:18">
      <c r="F157" s="104"/>
      <c r="H157" s="104"/>
      <c r="I157" s="530"/>
      <c r="J157" s="530"/>
      <c r="K157" s="679"/>
      <c r="L157" s="679"/>
      <c r="M157" s="679"/>
      <c r="Q157" s="679"/>
      <c r="R157" s="679"/>
    </row>
  </sheetData>
  <conditionalFormatting sqref="F4:F13">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&amp;L_x000D_&amp;1#&amp;"Aptos"&amp;10&amp;K000000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theme="4" tint="0.79998168889431442"/>
    <pageSetUpPr fitToPage="1"/>
  </sheetPr>
  <dimension ref="A1:AU61"/>
  <sheetViews>
    <sheetView zoomScale="85" zoomScaleNormal="85" workbookViewId="0">
      <selection activeCell="N25" sqref="N25"/>
    </sheetView>
  </sheetViews>
  <sheetFormatPr defaultRowHeight="14.4"/>
  <cols>
    <col min="1" max="1" width="11.33203125" customWidth="1"/>
    <col min="2" max="3" width="14.6640625" customWidth="1"/>
    <col min="4" max="4" width="9" bestFit="1" customWidth="1"/>
    <col min="5" max="6" width="14.6640625" customWidth="1"/>
    <col min="7" max="7" width="10" bestFit="1" customWidth="1"/>
    <col min="8" max="8" width="21.5546875" customWidth="1"/>
    <col min="9" max="9" width="14.6640625" customWidth="1"/>
    <col min="10" max="10" width="8.88671875" bestFit="1" customWidth="1"/>
    <col min="11" max="12" width="14.6640625" customWidth="1"/>
    <col min="13" max="13" width="8.88671875" bestFit="1" customWidth="1"/>
    <col min="14" max="14" width="17.44140625" bestFit="1" customWidth="1"/>
    <col min="15" max="15" width="17.6640625" bestFit="1" customWidth="1"/>
    <col min="16" max="16" width="9.88671875" bestFit="1" customWidth="1"/>
    <col min="17" max="18" width="14.6640625" customWidth="1"/>
    <col min="19" max="19" width="12.88671875" bestFit="1" customWidth="1"/>
    <col min="20" max="20" width="13.6640625" customWidth="1"/>
    <col min="21" max="24" width="12" customWidth="1"/>
    <col min="25" max="25" width="24.33203125" bestFit="1" customWidth="1"/>
    <col min="26" max="26" width="12" customWidth="1"/>
    <col min="27" max="30" width="13.5546875" bestFit="1" customWidth="1"/>
    <col min="31" max="31" width="22.6640625" bestFit="1" customWidth="1"/>
    <col min="32" max="32" width="11.88671875" bestFit="1" customWidth="1"/>
    <col min="33" max="36" width="13.5546875" bestFit="1" customWidth="1"/>
    <col min="37" max="47" width="14.5546875" bestFit="1" customWidth="1"/>
  </cols>
  <sheetData>
    <row r="1" spans="1:20" ht="15" thickBot="1">
      <c r="B1" s="40"/>
      <c r="E1" s="40"/>
    </row>
    <row r="2" spans="1:20">
      <c r="A2" s="19"/>
      <c r="B2" s="1923" t="s">
        <v>28</v>
      </c>
      <c r="C2" s="1924"/>
      <c r="D2" s="1925"/>
      <c r="E2" s="1926" t="s">
        <v>121</v>
      </c>
      <c r="F2" s="1927"/>
      <c r="G2" s="20"/>
      <c r="H2" s="1928" t="s">
        <v>29</v>
      </c>
      <c r="I2" s="1929"/>
      <c r="J2" s="20"/>
      <c r="K2" s="1921" t="s">
        <v>140</v>
      </c>
      <c r="L2" s="1922"/>
      <c r="M2" s="20"/>
      <c r="N2" s="1917" t="s">
        <v>30</v>
      </c>
      <c r="O2" s="1918"/>
      <c r="P2" s="21"/>
      <c r="Q2" s="1919" t="s">
        <v>50</v>
      </c>
      <c r="R2" s="1920"/>
    </row>
    <row r="3" spans="1:20" ht="15" thickBot="1">
      <c r="A3" s="22" t="s">
        <v>6</v>
      </c>
      <c r="B3" s="30" t="s">
        <v>7</v>
      </c>
      <c r="C3" s="24" t="s">
        <v>3</v>
      </c>
      <c r="D3" s="23" t="s">
        <v>9</v>
      </c>
      <c r="E3" s="30" t="s">
        <v>7</v>
      </c>
      <c r="F3" s="24" t="s">
        <v>3</v>
      </c>
      <c r="G3" s="24" t="s">
        <v>9</v>
      </c>
      <c r="H3" s="30" t="s">
        <v>7</v>
      </c>
      <c r="I3" s="24" t="s">
        <v>3</v>
      </c>
      <c r="J3" s="24" t="s">
        <v>9</v>
      </c>
      <c r="K3" s="30" t="s">
        <v>7</v>
      </c>
      <c r="L3" s="24" t="s">
        <v>3</v>
      </c>
      <c r="M3" s="24" t="s">
        <v>9</v>
      </c>
      <c r="N3" s="30" t="s">
        <v>7</v>
      </c>
      <c r="O3" s="24" t="s">
        <v>8</v>
      </c>
      <c r="P3" s="24"/>
      <c r="Q3" s="30" t="s">
        <v>6</v>
      </c>
      <c r="R3" s="25" t="s">
        <v>3</v>
      </c>
      <c r="S3" s="2"/>
    </row>
    <row r="4" spans="1:20">
      <c r="A4" s="849">
        <v>45991</v>
      </c>
      <c r="B4" s="37"/>
      <c r="C4" s="26">
        <f>B4</f>
        <v>0</v>
      </c>
      <c r="D4" s="512">
        <f>C4/$C$27</f>
        <v>0</v>
      </c>
      <c r="E4" s="31"/>
      <c r="F4" s="26"/>
      <c r="G4" s="28"/>
      <c r="H4" s="26">
        <f>I4</f>
        <v>204246.48</v>
      </c>
      <c r="I4" s="528">
        <v>204246.48</v>
      </c>
      <c r="J4" s="512">
        <f t="shared" ref="J4:J10" si="0">I4/$C$27</f>
        <v>2.3535487616971247E-3</v>
      </c>
      <c r="K4" s="44">
        <v>0</v>
      </c>
      <c r="L4" s="26">
        <f>K4</f>
        <v>0</v>
      </c>
      <c r="M4" s="512">
        <f t="shared" ref="M4:M15" si="1">L4/$C$27</f>
        <v>0</v>
      </c>
      <c r="N4" s="782"/>
      <c r="O4" s="26"/>
      <c r="P4" s="527"/>
      <c r="Q4" s="31">
        <f t="shared" ref="Q4:Q13" si="2">(H4+N4)-B4</f>
        <v>204246.48</v>
      </c>
      <c r="R4" s="26">
        <f>Q4</f>
        <v>204246.48</v>
      </c>
      <c r="T4" s="3" t="s">
        <v>12</v>
      </c>
    </row>
    <row r="5" spans="1:20">
      <c r="A5" s="849">
        <f>A4+31</f>
        <v>46022</v>
      </c>
      <c r="B5" s="850">
        <v>945885.87</v>
      </c>
      <c r="C5" s="26">
        <f>C4+B5</f>
        <v>945885.87</v>
      </c>
      <c r="D5" s="512">
        <f>C5/$C$27</f>
        <v>1.0899519629642123E-2</v>
      </c>
      <c r="E5" s="31"/>
      <c r="F5" s="26"/>
      <c r="G5" s="28"/>
      <c r="H5" s="26">
        <f t="shared" ref="H5:H15" si="3">I5-I4</f>
        <v>4365181.22</v>
      </c>
      <c r="I5" s="26">
        <v>4569427.7</v>
      </c>
      <c r="J5" s="512">
        <f t="shared" si="0"/>
        <v>5.2653886152650174E-2</v>
      </c>
      <c r="K5" s="44">
        <v>0</v>
      </c>
      <c r="L5" s="26">
        <f>L4+K5</f>
        <v>0</v>
      </c>
      <c r="M5" s="512">
        <f t="shared" si="1"/>
        <v>0</v>
      </c>
      <c r="N5" s="511"/>
      <c r="O5" s="26"/>
      <c r="P5" s="527"/>
      <c r="Q5" s="31">
        <f t="shared" si="2"/>
        <v>3419295.3499999996</v>
      </c>
      <c r="R5" s="26">
        <f t="shared" ref="R5:R10" si="4">Q5+R4</f>
        <v>3623541.8299999996</v>
      </c>
    </row>
    <row r="6" spans="1:20">
      <c r="A6" s="849">
        <f>A5+28</f>
        <v>46050</v>
      </c>
      <c r="B6" s="850">
        <v>2527898.36</v>
      </c>
      <c r="C6" s="26">
        <f t="shared" ref="C6:C27" si="5">C5+B6</f>
        <v>3473784.23</v>
      </c>
      <c r="D6" s="512">
        <f t="shared" ref="D6:D27" si="6">C6/$C$27</f>
        <v>4.0028697546804722E-2</v>
      </c>
      <c r="E6" s="31"/>
      <c r="F6" s="26"/>
      <c r="G6" s="28"/>
      <c r="H6" s="26">
        <f t="shared" si="3"/>
        <v>7095979.169999999</v>
      </c>
      <c r="I6" s="26">
        <v>11665406.869999999</v>
      </c>
      <c r="J6" s="512">
        <f t="shared" si="0"/>
        <v>0.13442142989970562</v>
      </c>
      <c r="K6" s="44">
        <v>0</v>
      </c>
      <c r="L6" s="26">
        <f t="shared" ref="L6:L15" si="7">L5+K6</f>
        <v>0</v>
      </c>
      <c r="M6" s="512">
        <f t="shared" si="1"/>
        <v>0</v>
      </c>
      <c r="N6" s="511"/>
      <c r="O6" s="26"/>
      <c r="P6" s="527"/>
      <c r="Q6" s="31">
        <f t="shared" si="2"/>
        <v>4568080.8099999987</v>
      </c>
      <c r="R6" s="26">
        <f t="shared" si="4"/>
        <v>8191622.6399999987</v>
      </c>
    </row>
    <row r="7" spans="1:20">
      <c r="A7" s="849">
        <f>A6+31</f>
        <v>46081</v>
      </c>
      <c r="B7" s="850">
        <v>2865444.21</v>
      </c>
      <c r="C7" s="26">
        <f t="shared" si="5"/>
        <v>6339228.4399999995</v>
      </c>
      <c r="D7" s="512">
        <f t="shared" si="6"/>
        <v>7.3047443682149105E-2</v>
      </c>
      <c r="E7" s="31"/>
      <c r="F7" s="26"/>
      <c r="G7" s="28"/>
      <c r="H7" s="26">
        <f t="shared" si="3"/>
        <v>6859828.3100000005</v>
      </c>
      <c r="I7" s="26">
        <v>18525235.18</v>
      </c>
      <c r="J7" s="512">
        <f t="shared" si="0"/>
        <v>0.21346778812558734</v>
      </c>
      <c r="K7" s="44">
        <v>0</v>
      </c>
      <c r="L7" s="26">
        <f t="shared" si="7"/>
        <v>0</v>
      </c>
      <c r="M7" s="512">
        <f t="shared" si="1"/>
        <v>0</v>
      </c>
      <c r="N7" s="511"/>
      <c r="O7" s="26"/>
      <c r="P7" s="527"/>
      <c r="Q7" s="31">
        <f t="shared" si="2"/>
        <v>3994384.1000000006</v>
      </c>
      <c r="R7" s="26">
        <f t="shared" si="4"/>
        <v>12186006.739999998</v>
      </c>
    </row>
    <row r="8" spans="1:20">
      <c r="A8" s="849">
        <f>A7+31</f>
        <v>46112</v>
      </c>
      <c r="B8" s="850">
        <v>778518.31</v>
      </c>
      <c r="C8" s="26">
        <f t="shared" si="5"/>
        <v>7117746.75</v>
      </c>
      <c r="D8" s="512">
        <f t="shared" si="6"/>
        <v>8.2018373337627334E-2</v>
      </c>
      <c r="E8" s="31"/>
      <c r="F8" s="26"/>
      <c r="G8" s="28"/>
      <c r="H8" s="26">
        <f t="shared" si="3"/>
        <v>5417836.620000001</v>
      </c>
      <c r="I8" s="26">
        <v>23943071.800000001</v>
      </c>
      <c r="J8" s="512">
        <f t="shared" si="0"/>
        <v>0.27589795910370324</v>
      </c>
      <c r="K8" s="44">
        <v>0</v>
      </c>
      <c r="L8" s="26">
        <f t="shared" si="7"/>
        <v>0</v>
      </c>
      <c r="M8" s="512">
        <f t="shared" si="1"/>
        <v>0</v>
      </c>
      <c r="N8" s="511"/>
      <c r="O8" s="26"/>
      <c r="P8" s="527"/>
      <c r="Q8" s="31">
        <f t="shared" si="2"/>
        <v>4639318.3100000005</v>
      </c>
      <c r="R8" s="26">
        <f t="shared" si="4"/>
        <v>16825325.049999997</v>
      </c>
      <c r="T8" s="3" t="s">
        <v>11</v>
      </c>
    </row>
    <row r="9" spans="1:20">
      <c r="A9" s="849">
        <f>A8+30</f>
        <v>46142</v>
      </c>
      <c r="B9" s="850">
        <v>6018470.75</v>
      </c>
      <c r="C9" s="26">
        <f t="shared" si="5"/>
        <v>13136217.5</v>
      </c>
      <c r="D9" s="512">
        <f t="shared" si="6"/>
        <v>0.15136970013147399</v>
      </c>
      <c r="E9" s="31"/>
      <c r="F9" s="26"/>
      <c r="G9" s="28"/>
      <c r="H9" s="26">
        <f t="shared" si="3"/>
        <v>9609746.1099999994</v>
      </c>
      <c r="I9" s="26">
        <v>33552817.91</v>
      </c>
      <c r="J9" s="512">
        <f t="shared" si="0"/>
        <v>0.38663184326863115</v>
      </c>
      <c r="K9" s="44">
        <v>0</v>
      </c>
      <c r="L9" s="26">
        <f t="shared" si="7"/>
        <v>0</v>
      </c>
      <c r="M9" s="512">
        <f t="shared" si="1"/>
        <v>0</v>
      </c>
      <c r="N9" s="511"/>
      <c r="O9" s="26"/>
      <c r="P9" s="527"/>
      <c r="Q9" s="31">
        <f t="shared" si="2"/>
        <v>3591275.3599999994</v>
      </c>
      <c r="R9" s="26">
        <f t="shared" si="4"/>
        <v>20416600.409999996</v>
      </c>
    </row>
    <row r="10" spans="1:20">
      <c r="A10" s="849">
        <f>A9+31</f>
        <v>46173</v>
      </c>
      <c r="B10" s="850">
        <v>5115924.6900000004</v>
      </c>
      <c r="C10" s="26">
        <f t="shared" si="5"/>
        <v>18252142.190000001</v>
      </c>
      <c r="D10" s="512">
        <f t="shared" si="6"/>
        <v>0.21032091544292145</v>
      </c>
      <c r="E10" s="31"/>
      <c r="F10" s="26"/>
      <c r="G10" s="28"/>
      <c r="H10" s="26">
        <f t="shared" si="3"/>
        <v>6579364.9300000034</v>
      </c>
      <c r="I10" s="26">
        <v>40132182.840000004</v>
      </c>
      <c r="J10" s="512">
        <f t="shared" si="0"/>
        <v>0.46244639920983999</v>
      </c>
      <c r="K10" s="44">
        <v>0</v>
      </c>
      <c r="L10" s="26">
        <f t="shared" si="7"/>
        <v>0</v>
      </c>
      <c r="M10" s="512">
        <f t="shared" si="1"/>
        <v>0</v>
      </c>
      <c r="N10" s="511"/>
      <c r="O10" s="26"/>
      <c r="P10" s="527"/>
      <c r="Q10" s="31">
        <f t="shared" si="2"/>
        <v>1463440.240000003</v>
      </c>
      <c r="R10" s="26">
        <f t="shared" si="4"/>
        <v>21880040.649999999</v>
      </c>
    </row>
    <row r="11" spans="1:20">
      <c r="A11" s="849">
        <f>A10+30</f>
        <v>46203</v>
      </c>
      <c r="B11" s="850">
        <v>6349563.2999999998</v>
      </c>
      <c r="C11" s="26">
        <f t="shared" si="5"/>
        <v>24601705.490000002</v>
      </c>
      <c r="D11" s="512">
        <f t="shared" si="6"/>
        <v>0.28348744855542607</v>
      </c>
      <c r="E11" s="31"/>
      <c r="F11" s="26"/>
      <c r="G11" s="28"/>
      <c r="H11" s="26">
        <f t="shared" si="3"/>
        <v>6399095.8099999949</v>
      </c>
      <c r="I11" s="26">
        <v>46531278.649999999</v>
      </c>
      <c r="J11" s="512">
        <f>I11/$C$27</f>
        <v>0.53618369945416611</v>
      </c>
      <c r="K11" s="44">
        <v>0</v>
      </c>
      <c r="L11" s="26">
        <f t="shared" si="7"/>
        <v>0</v>
      </c>
      <c r="M11" s="512">
        <f t="shared" si="1"/>
        <v>0</v>
      </c>
      <c r="N11" s="511"/>
      <c r="O11" s="26"/>
      <c r="P11" s="527"/>
      <c r="Q11" s="31">
        <f t="shared" si="2"/>
        <v>49532.50999999512</v>
      </c>
      <c r="R11" s="26">
        <f>Q11+R10</f>
        <v>21929573.159999993</v>
      </c>
    </row>
    <row r="12" spans="1:20">
      <c r="A12" s="849">
        <f>A11+31</f>
        <v>46234</v>
      </c>
      <c r="B12" s="850">
        <v>5904651.3200000003</v>
      </c>
      <c r="C12" s="26">
        <f t="shared" si="5"/>
        <v>30506356.810000002</v>
      </c>
      <c r="D12" s="512">
        <f t="shared" si="6"/>
        <v>0.3515272248220197</v>
      </c>
      <c r="E12" s="31"/>
      <c r="F12" s="26"/>
      <c r="G12" s="28"/>
      <c r="H12" s="26">
        <f t="shared" si="3"/>
        <v>7824666.75</v>
      </c>
      <c r="I12" s="26">
        <v>54355945.399999999</v>
      </c>
      <c r="J12" s="512">
        <f>I12/$C$27</f>
        <v>0.62634796931162051</v>
      </c>
      <c r="K12" s="44">
        <v>0</v>
      </c>
      <c r="L12" s="26">
        <f t="shared" si="7"/>
        <v>0</v>
      </c>
      <c r="M12" s="512">
        <f t="shared" si="1"/>
        <v>0</v>
      </c>
      <c r="N12" s="511"/>
      <c r="O12" s="26"/>
      <c r="P12" s="527"/>
      <c r="Q12" s="31">
        <f t="shared" si="2"/>
        <v>1920015.4299999997</v>
      </c>
      <c r="R12" s="26">
        <f>Q12+R11</f>
        <v>23849588.589999992</v>
      </c>
    </row>
    <row r="13" spans="1:20">
      <c r="A13" s="849">
        <f>A12+31</f>
        <v>46265</v>
      </c>
      <c r="B13" s="850">
        <v>7367494.9800000004</v>
      </c>
      <c r="C13" s="26">
        <f t="shared" si="5"/>
        <v>37873851.790000007</v>
      </c>
      <c r="D13" s="512">
        <f t="shared" si="6"/>
        <v>0.43642346727862796</v>
      </c>
      <c r="E13" s="31"/>
      <c r="F13" s="26"/>
      <c r="G13" s="28"/>
      <c r="H13" s="26">
        <f t="shared" si="3"/>
        <v>8165098.4299999997</v>
      </c>
      <c r="I13" s="26">
        <v>62521043.829999998</v>
      </c>
      <c r="J13" s="512">
        <f>I13/$C$27</f>
        <v>0.72043506104050437</v>
      </c>
      <c r="K13" s="44">
        <v>0</v>
      </c>
      <c r="L13" s="26">
        <f t="shared" si="7"/>
        <v>0</v>
      </c>
      <c r="M13" s="512">
        <f t="shared" si="1"/>
        <v>0</v>
      </c>
      <c r="N13" s="511"/>
      <c r="O13" s="26"/>
      <c r="P13" s="527"/>
      <c r="Q13" s="31">
        <f t="shared" si="2"/>
        <v>797603.44999999925</v>
      </c>
      <c r="R13" s="26">
        <f>Q13+R12</f>
        <v>24647192.039999992</v>
      </c>
    </row>
    <row r="14" spans="1:20">
      <c r="A14" s="849">
        <f>A13+30</f>
        <v>46295</v>
      </c>
      <c r="B14" s="850">
        <v>6675161.7999999998</v>
      </c>
      <c r="C14" s="26">
        <f t="shared" si="5"/>
        <v>44549013.590000004</v>
      </c>
      <c r="D14" s="512">
        <f t="shared" si="6"/>
        <v>0.51334189832585064</v>
      </c>
      <c r="E14" s="31"/>
      <c r="F14" s="26"/>
      <c r="G14" s="28"/>
      <c r="H14" s="26">
        <f t="shared" si="3"/>
        <v>3874944.3500000015</v>
      </c>
      <c r="I14" s="26">
        <v>66395988.18</v>
      </c>
      <c r="J14" s="512">
        <f>I14/$C$27</f>
        <v>0.76508635920039314</v>
      </c>
      <c r="K14" s="44">
        <v>0</v>
      </c>
      <c r="L14" s="26">
        <f t="shared" si="7"/>
        <v>0</v>
      </c>
      <c r="M14" s="512">
        <f t="shared" si="1"/>
        <v>0</v>
      </c>
      <c r="N14" s="511"/>
      <c r="O14" s="26"/>
      <c r="P14" s="527"/>
      <c r="Q14" s="31">
        <f t="shared" ref="Q14" si="8">(H14+N14)-B14</f>
        <v>-2800217.4499999983</v>
      </c>
      <c r="R14" s="26">
        <f>Q14+R13</f>
        <v>21846974.589999992</v>
      </c>
    </row>
    <row r="15" spans="1:20">
      <c r="A15" s="849">
        <f>A14+31</f>
        <v>46326</v>
      </c>
      <c r="B15" s="850">
        <v>2226357.71</v>
      </c>
      <c r="C15" s="26">
        <f t="shared" si="5"/>
        <v>46775371.300000004</v>
      </c>
      <c r="D15" s="512">
        <f t="shared" si="6"/>
        <v>0.53899639886591055</v>
      </c>
      <c r="E15" s="31"/>
      <c r="F15" s="26"/>
      <c r="G15" s="28"/>
      <c r="H15" s="26">
        <f t="shared" si="3"/>
        <v>1521369.4600000009</v>
      </c>
      <c r="I15" s="26">
        <v>67917357.640000001</v>
      </c>
      <c r="J15" s="512">
        <f>I15/$C$27</f>
        <v>0.78261722293261915</v>
      </c>
      <c r="K15" s="31"/>
      <c r="L15" s="26">
        <f t="shared" si="7"/>
        <v>0</v>
      </c>
      <c r="M15" s="512">
        <f t="shared" si="1"/>
        <v>0</v>
      </c>
      <c r="N15" s="511">
        <v>581726.64</v>
      </c>
      <c r="O15" s="26">
        <f>N15+I15</f>
        <v>68499084.280000001</v>
      </c>
      <c r="P15" s="527">
        <f t="shared" ref="P15:P33" si="9">O15/$C$27</f>
        <v>0.78932050620691718</v>
      </c>
      <c r="Q15" s="31">
        <f t="shared" ref="Q15" si="10">(H15+N15)-B15</f>
        <v>-123261.60999999894</v>
      </c>
      <c r="R15" s="26">
        <f>Q15+R14</f>
        <v>21723712.979999993</v>
      </c>
    </row>
    <row r="16" spans="1:20">
      <c r="A16" s="849">
        <f>A15+30</f>
        <v>46356</v>
      </c>
      <c r="B16" s="850">
        <v>5664986.3600000003</v>
      </c>
      <c r="C16" s="26">
        <f t="shared" si="5"/>
        <v>52440357.660000004</v>
      </c>
      <c r="D16" s="512">
        <f t="shared" si="6"/>
        <v>0.60427449635189467</v>
      </c>
      <c r="E16" s="31"/>
      <c r="F16" s="26"/>
      <c r="G16" s="28"/>
      <c r="H16" s="31"/>
      <c r="I16" s="26"/>
      <c r="J16" s="28"/>
      <c r="K16" s="31"/>
      <c r="L16" s="26"/>
      <c r="M16" s="28"/>
      <c r="N16" s="511">
        <v>604137.18000000005</v>
      </c>
      <c r="O16" s="26">
        <f t="shared" ref="O16:O30" si="11">N16+O15</f>
        <v>69103221.460000008</v>
      </c>
      <c r="P16" s="527">
        <f t="shared" si="9"/>
        <v>0.79628202795203706</v>
      </c>
      <c r="Q16" s="31"/>
      <c r="R16" s="26"/>
    </row>
    <row r="17" spans="1:47">
      <c r="A17" s="849">
        <f>A16+31</f>
        <v>46387</v>
      </c>
      <c r="B17" s="850">
        <v>4709802.41</v>
      </c>
      <c r="C17" s="26">
        <f t="shared" si="5"/>
        <v>57150160.070000008</v>
      </c>
      <c r="D17" s="512">
        <f t="shared" si="6"/>
        <v>0.65854593167794606</v>
      </c>
      <c r="E17" s="31"/>
      <c r="F17" s="26"/>
      <c r="G17" s="28"/>
      <c r="H17" s="31"/>
      <c r="I17" s="26"/>
      <c r="J17" s="28"/>
      <c r="K17" s="31"/>
      <c r="L17" s="26"/>
      <c r="M17" s="28"/>
      <c r="N17" s="511">
        <v>650999.88</v>
      </c>
      <c r="O17" s="26">
        <f t="shared" si="11"/>
        <v>69754221.340000004</v>
      </c>
      <c r="P17" s="527">
        <f t="shared" si="9"/>
        <v>0.80378355239171884</v>
      </c>
      <c r="Q17" s="31"/>
      <c r="R17" s="26"/>
    </row>
    <row r="18" spans="1:47">
      <c r="A18" s="849">
        <f>A17+31</f>
        <v>46418</v>
      </c>
      <c r="B18" s="850">
        <v>2450892.9500000002</v>
      </c>
      <c r="C18" s="26">
        <f t="shared" si="5"/>
        <v>59601053.020000011</v>
      </c>
      <c r="D18" s="512">
        <f t="shared" si="6"/>
        <v>0.68678777000742286</v>
      </c>
      <c r="E18" s="31"/>
      <c r="F18" s="26"/>
      <c r="G18" s="28"/>
      <c r="H18" s="31"/>
      <c r="I18" s="26"/>
      <c r="J18" s="28"/>
      <c r="K18" s="31"/>
      <c r="L18" s="26"/>
      <c r="M18" s="28"/>
      <c r="N18" s="511">
        <v>1419963.84</v>
      </c>
      <c r="O18" s="26">
        <f t="shared" si="11"/>
        <v>71174185.180000007</v>
      </c>
      <c r="P18" s="527">
        <f t="shared" si="9"/>
        <v>0.8201459109365844</v>
      </c>
      <c r="Q18" s="31"/>
      <c r="R18" s="26"/>
    </row>
    <row r="19" spans="1:47">
      <c r="A19" s="849">
        <f>A18+28</f>
        <v>46446</v>
      </c>
      <c r="B19" s="850">
        <v>2606967.71</v>
      </c>
      <c r="C19" s="26">
        <f t="shared" si="5"/>
        <v>62208020.730000012</v>
      </c>
      <c r="D19" s="512">
        <f t="shared" si="6"/>
        <v>0.71682807046036034</v>
      </c>
      <c r="E19" s="31"/>
      <c r="F19" s="26"/>
      <c r="G19" s="28"/>
      <c r="H19" s="31"/>
      <c r="I19" s="26"/>
      <c r="J19" s="28"/>
      <c r="K19" s="31"/>
      <c r="L19" s="26"/>
      <c r="M19" s="28"/>
      <c r="N19" s="511">
        <v>240430.02</v>
      </c>
      <c r="O19" s="26">
        <f t="shared" si="11"/>
        <v>71414615.200000003</v>
      </c>
      <c r="P19" s="527">
        <f t="shared" si="9"/>
        <v>0.82291640556565115</v>
      </c>
      <c r="Q19" s="31"/>
      <c r="R19" s="26"/>
    </row>
    <row r="20" spans="1:47">
      <c r="A20" s="849">
        <f>A19+31</f>
        <v>46477</v>
      </c>
      <c r="B20" s="850">
        <v>3761453.27</v>
      </c>
      <c r="C20" s="26">
        <f t="shared" si="5"/>
        <v>65969474.000000015</v>
      </c>
      <c r="D20" s="512">
        <f t="shared" si="6"/>
        <v>0.76017160169668874</v>
      </c>
      <c r="E20" s="31"/>
      <c r="F20" s="26"/>
      <c r="G20" s="28"/>
      <c r="H20" s="31"/>
      <c r="I20" s="26"/>
      <c r="J20" s="28"/>
      <c r="K20" s="31"/>
      <c r="L20" s="26"/>
      <c r="M20" s="28"/>
      <c r="N20" s="511">
        <v>1604803.38</v>
      </c>
      <c r="O20" s="26">
        <f t="shared" si="11"/>
        <v>73019418.579999998</v>
      </c>
      <c r="P20" s="527">
        <f t="shared" si="9"/>
        <v>0.84140868512790534</v>
      </c>
      <c r="Q20" s="31"/>
      <c r="R20" s="26"/>
    </row>
    <row r="21" spans="1:47">
      <c r="A21" s="849">
        <f>A20+30</f>
        <v>46507</v>
      </c>
      <c r="B21" s="850">
        <v>2318874.56</v>
      </c>
      <c r="C21" s="26">
        <f t="shared" si="5"/>
        <v>68288348.560000017</v>
      </c>
      <c r="D21" s="512">
        <f t="shared" si="6"/>
        <v>0.78689218140616013</v>
      </c>
      <c r="E21" s="31"/>
      <c r="F21" s="26"/>
      <c r="G21" s="28"/>
      <c r="H21" s="31"/>
      <c r="I21" s="26"/>
      <c r="J21" s="28"/>
      <c r="K21" s="31"/>
      <c r="L21" s="26"/>
      <c r="M21" s="28"/>
      <c r="N21" s="511">
        <v>1005171.07</v>
      </c>
      <c r="O21" s="26">
        <f t="shared" si="11"/>
        <v>74024589.649999991</v>
      </c>
      <c r="P21" s="527">
        <f t="shared" si="9"/>
        <v>0.85299135292757688</v>
      </c>
      <c r="Q21" s="31"/>
      <c r="R21" s="26"/>
    </row>
    <row r="22" spans="1:47">
      <c r="A22" s="849">
        <f>A21+31</f>
        <v>46538</v>
      </c>
      <c r="B22" s="850">
        <v>2398376.0699999998</v>
      </c>
      <c r="C22" s="26">
        <f t="shared" si="5"/>
        <v>70686724.63000001</v>
      </c>
      <c r="D22" s="512">
        <f t="shared" si="6"/>
        <v>0.81452886346615205</v>
      </c>
      <c r="E22" s="31"/>
      <c r="F22" s="26"/>
      <c r="G22" s="28"/>
      <c r="H22" s="31"/>
      <c r="I22" s="26"/>
      <c r="J22" s="28"/>
      <c r="K22" s="31"/>
      <c r="L22" s="26"/>
      <c r="N22" s="511">
        <v>1460265.74</v>
      </c>
      <c r="O22" s="26">
        <f t="shared" si="11"/>
        <v>75484855.389999986</v>
      </c>
      <c r="P22" s="527">
        <f t="shared" si="9"/>
        <v>0.86981811353625771</v>
      </c>
      <c r="Q22" s="31"/>
      <c r="R22" s="26"/>
      <c r="U22" s="3" t="s">
        <v>13</v>
      </c>
    </row>
    <row r="23" spans="1:47">
      <c r="A23" s="849">
        <f>A22+30</f>
        <v>46568</v>
      </c>
      <c r="B23" s="850">
        <v>3208784.16</v>
      </c>
      <c r="C23" s="26">
        <f t="shared" si="5"/>
        <v>73895508.790000007</v>
      </c>
      <c r="D23" s="512">
        <f t="shared" si="6"/>
        <v>0.85150394370411431</v>
      </c>
      <c r="E23" s="31"/>
      <c r="F23" s="26"/>
      <c r="G23" s="28"/>
      <c r="H23" s="31"/>
      <c r="I23" s="26"/>
      <c r="J23" s="28"/>
      <c r="K23" s="31"/>
      <c r="L23" s="26"/>
      <c r="M23" s="28"/>
      <c r="N23" s="511">
        <v>1135063.3999999999</v>
      </c>
      <c r="O23" s="26">
        <f t="shared" si="11"/>
        <v>76619918.789999992</v>
      </c>
      <c r="P23" s="527">
        <f t="shared" si="9"/>
        <v>0.88289754119404518</v>
      </c>
      <c r="Q23" s="31"/>
      <c r="R23" s="26"/>
    </row>
    <row r="24" spans="1:47">
      <c r="A24" s="849">
        <f>A23+31</f>
        <v>46599</v>
      </c>
      <c r="B24" s="850">
        <v>1687613.52</v>
      </c>
      <c r="C24" s="26">
        <f t="shared" si="5"/>
        <v>75583122.310000002</v>
      </c>
      <c r="D24" s="512">
        <f t="shared" si="6"/>
        <v>0.87095045122884285</v>
      </c>
      <c r="E24" s="31"/>
      <c r="F24" s="26"/>
      <c r="G24" s="28"/>
      <c r="H24" s="31"/>
      <c r="I24" s="26"/>
      <c r="J24" s="28"/>
      <c r="K24" s="31"/>
      <c r="L24" s="26"/>
      <c r="M24" s="28"/>
      <c r="N24" s="511">
        <f>1657215.9-228000</f>
        <v>1429215.9</v>
      </c>
      <c r="O24" s="26">
        <f t="shared" si="11"/>
        <v>78049134.689999998</v>
      </c>
      <c r="P24" s="527">
        <f t="shared" si="9"/>
        <v>0.89936651197700734</v>
      </c>
      <c r="Q24" s="31"/>
      <c r="R24" s="26"/>
    </row>
    <row r="25" spans="1:47">
      <c r="A25" s="849">
        <f>A24+31</f>
        <v>46630</v>
      </c>
      <c r="B25" s="850">
        <v>5271091.4400000004</v>
      </c>
      <c r="C25" s="26">
        <f t="shared" si="5"/>
        <v>80854213.75</v>
      </c>
      <c r="D25" s="512">
        <f t="shared" si="6"/>
        <v>0.93168966559084454</v>
      </c>
      <c r="E25" s="31"/>
      <c r="F25" s="26"/>
      <c r="G25" s="28"/>
      <c r="H25" s="31"/>
      <c r="I25" s="26"/>
      <c r="J25" s="28"/>
      <c r="K25" s="31"/>
      <c r="L25" s="26"/>
      <c r="M25" s="28"/>
      <c r="N25" s="511">
        <v>1091632.2</v>
      </c>
      <c r="O25" s="26">
        <f t="shared" si="11"/>
        <v>79140766.890000001</v>
      </c>
      <c r="P25" s="527">
        <f t="shared" si="9"/>
        <v>0.91194547839316642</v>
      </c>
      <c r="Q25" s="31"/>
      <c r="R25" s="26"/>
    </row>
    <row r="26" spans="1:47">
      <c r="A26" s="849">
        <f>A25+30</f>
        <v>46660</v>
      </c>
      <c r="B26" s="850">
        <v>2475992.4500000002</v>
      </c>
      <c r="C26" s="26">
        <f t="shared" si="5"/>
        <v>83330206.200000003</v>
      </c>
      <c r="D26" s="512">
        <f t="shared" si="6"/>
        <v>0.96022072749540688</v>
      </c>
      <c r="E26" s="31"/>
      <c r="F26" s="26"/>
      <c r="G26" s="28"/>
      <c r="H26" s="31"/>
      <c r="I26" s="26"/>
      <c r="J26" s="28"/>
      <c r="K26" s="31"/>
      <c r="L26" s="26"/>
      <c r="M26" s="28"/>
      <c r="N26" s="511">
        <v>1044925.57</v>
      </c>
      <c r="O26" s="26">
        <f t="shared" si="11"/>
        <v>80185692.459999993</v>
      </c>
      <c r="P26" s="527">
        <f t="shared" si="9"/>
        <v>0.92398624052203715</v>
      </c>
      <c r="Q26" s="31"/>
      <c r="R26" s="26"/>
    </row>
    <row r="27" spans="1:47">
      <c r="A27" s="849">
        <f>A26+31</f>
        <v>46691</v>
      </c>
      <c r="B27" s="850">
        <v>3452138.54</v>
      </c>
      <c r="C27" s="26">
        <f t="shared" si="5"/>
        <v>86782344.74000001</v>
      </c>
      <c r="D27" s="512">
        <f t="shared" si="6"/>
        <v>1</v>
      </c>
      <c r="E27" s="31"/>
      <c r="F27" s="26"/>
      <c r="G27" s="28"/>
      <c r="H27" s="31"/>
      <c r="I27" s="26"/>
      <c r="J27" s="28"/>
      <c r="K27" s="31"/>
      <c r="L27" s="26"/>
      <c r="M27" s="28"/>
      <c r="N27" s="511">
        <v>1438294.12</v>
      </c>
      <c r="O27" s="26">
        <f t="shared" si="11"/>
        <v>81623986.579999998</v>
      </c>
      <c r="P27" s="527">
        <f t="shared" si="9"/>
        <v>0.94055982037067032</v>
      </c>
      <c r="Q27" s="31"/>
      <c r="R27" s="26"/>
      <c r="S27" s="511"/>
      <c r="T27" s="511"/>
    </row>
    <row r="28" spans="1:47">
      <c r="A28" s="849">
        <v>46721</v>
      </c>
      <c r="B28" s="31"/>
      <c r="C28" s="26"/>
      <c r="D28" s="512"/>
      <c r="E28" s="31"/>
      <c r="F28" s="26"/>
      <c r="G28" s="28"/>
      <c r="H28" s="31"/>
      <c r="I28" s="26"/>
      <c r="J28" s="28"/>
      <c r="K28" s="31"/>
      <c r="L28" s="26"/>
      <c r="M28" s="27"/>
      <c r="N28" s="511">
        <v>2453576.34</v>
      </c>
      <c r="O28" s="26">
        <f t="shared" si="11"/>
        <v>84077562.920000002</v>
      </c>
      <c r="P28" s="527">
        <f t="shared" si="9"/>
        <v>0.96883257962084868</v>
      </c>
      <c r="Q28" s="31"/>
      <c r="R28" s="26"/>
      <c r="S28" s="511"/>
      <c r="T28" s="511"/>
      <c r="AE28" t="s">
        <v>678</v>
      </c>
      <c r="AF28" s="104">
        <v>45748</v>
      </c>
      <c r="AG28" s="104">
        <v>45778</v>
      </c>
      <c r="AH28" s="104">
        <v>45809</v>
      </c>
      <c r="AI28" s="104">
        <v>45839</v>
      </c>
      <c r="AJ28" s="104">
        <v>45870</v>
      </c>
      <c r="AK28" s="104">
        <v>45901</v>
      </c>
      <c r="AL28" s="104">
        <v>45931</v>
      </c>
      <c r="AM28" s="104">
        <v>45962</v>
      </c>
      <c r="AN28" s="104">
        <v>45992</v>
      </c>
      <c r="AO28" s="104">
        <v>46023</v>
      </c>
      <c r="AP28" s="104">
        <v>46054</v>
      </c>
      <c r="AQ28" s="104">
        <v>46082</v>
      </c>
      <c r="AR28" s="104">
        <v>46113</v>
      </c>
      <c r="AS28" s="104">
        <v>46143</v>
      </c>
      <c r="AT28" s="104">
        <v>46174</v>
      </c>
      <c r="AU28" s="104">
        <v>46204</v>
      </c>
    </row>
    <row r="29" spans="1:47">
      <c r="A29" s="849">
        <v>46751</v>
      </c>
      <c r="B29" s="31"/>
      <c r="C29" s="26"/>
      <c r="D29" s="28"/>
      <c r="E29" s="31"/>
      <c r="F29" s="26"/>
      <c r="G29" s="28"/>
      <c r="H29" s="31"/>
      <c r="I29" s="26"/>
      <c r="J29" s="27"/>
      <c r="K29" s="31"/>
      <c r="L29" s="26"/>
      <c r="M29" s="27"/>
      <c r="N29" s="511">
        <f>1718691.7-559790.28</f>
        <v>1158901.42</v>
      </c>
      <c r="O29" s="26">
        <f t="shared" si="11"/>
        <v>85236464.340000004</v>
      </c>
      <c r="P29" s="527">
        <f t="shared" si="9"/>
        <v>0.98218669471732456</v>
      </c>
      <c r="Q29" s="31"/>
      <c r="R29" s="26"/>
      <c r="S29" s="511"/>
      <c r="T29" s="511"/>
      <c r="AE29" t="s">
        <v>688</v>
      </c>
      <c r="AG29" s="679">
        <v>806595.32</v>
      </c>
      <c r="AH29" s="679">
        <v>1076993.67</v>
      </c>
      <c r="AI29" s="679">
        <v>1646314.32</v>
      </c>
      <c r="AJ29" s="679">
        <v>4103352.07</v>
      </c>
      <c r="AK29" s="679">
        <v>11057031.869999999</v>
      </c>
      <c r="AL29" s="679">
        <v>26957436.309999999</v>
      </c>
      <c r="AM29" s="679">
        <v>35047131.009999998</v>
      </c>
      <c r="AN29" s="679">
        <v>43482279.990000002</v>
      </c>
      <c r="AO29" s="679">
        <v>49721626.479999997</v>
      </c>
      <c r="AP29" s="679">
        <v>55541495.189999998</v>
      </c>
      <c r="AQ29" s="679">
        <v>58609252.969999999</v>
      </c>
      <c r="AR29" s="679">
        <v>59458608.490000002</v>
      </c>
      <c r="AS29" s="679">
        <v>62416851.82</v>
      </c>
      <c r="AT29" s="679">
        <v>70392954.049999997</v>
      </c>
      <c r="AU29" s="679">
        <v>70392954.049999997</v>
      </c>
    </row>
    <row r="30" spans="1:47">
      <c r="A30" s="849">
        <v>46782</v>
      </c>
      <c r="B30" s="31"/>
      <c r="C30" s="26"/>
      <c r="D30" s="28"/>
      <c r="E30" s="31"/>
      <c r="F30" s="26"/>
      <c r="G30" s="28"/>
      <c r="H30" s="31"/>
      <c r="I30" s="26"/>
      <c r="J30" s="27"/>
      <c r="K30" s="31"/>
      <c r="L30" s="26"/>
      <c r="M30" s="27"/>
      <c r="N30" s="511">
        <v>437078.56</v>
      </c>
      <c r="O30" s="26">
        <f t="shared" si="11"/>
        <v>85673542.900000006</v>
      </c>
      <c r="P30" s="527">
        <f t="shared" si="9"/>
        <v>0.98722318642896811</v>
      </c>
      <c r="Q30" s="31"/>
      <c r="R30" s="26"/>
      <c r="S30" s="511"/>
      <c r="T30" s="511"/>
      <c r="AE30" t="s">
        <v>687</v>
      </c>
      <c r="AF30" s="679">
        <v>531360</v>
      </c>
      <c r="AG30" s="679">
        <v>1562095.14</v>
      </c>
      <c r="AH30" s="679">
        <v>4086192.63</v>
      </c>
      <c r="AI30" s="679">
        <v>6155575.8200000003</v>
      </c>
      <c r="AJ30" s="679">
        <v>8202527.2000000002</v>
      </c>
      <c r="AK30" s="679">
        <v>15434172.619999999</v>
      </c>
      <c r="AL30" s="679">
        <v>25435681.32</v>
      </c>
      <c r="AM30" s="679">
        <v>28628682.18</v>
      </c>
      <c r="AN30" s="679">
        <v>28628682.18</v>
      </c>
      <c r="AO30" s="679">
        <v>28628682.18</v>
      </c>
      <c r="AP30" s="679">
        <v>28628682.18</v>
      </c>
      <c r="AQ30" s="679">
        <v>28628682.18</v>
      </c>
      <c r="AR30" s="679">
        <v>28628682.18</v>
      </c>
      <c r="AS30" s="679">
        <v>28628682.18</v>
      </c>
      <c r="AT30" s="679">
        <v>28628682.18</v>
      </c>
      <c r="AU30" s="679">
        <v>28628682.18</v>
      </c>
    </row>
    <row r="31" spans="1:47">
      <c r="A31" s="849">
        <v>46812</v>
      </c>
      <c r="B31" s="31"/>
      <c r="C31" s="26"/>
      <c r="D31" s="28"/>
      <c r="E31" s="31"/>
      <c r="F31" s="26"/>
      <c r="G31" s="28"/>
      <c r="H31" s="31"/>
      <c r="I31" s="26"/>
      <c r="J31" s="27"/>
      <c r="K31" s="31"/>
      <c r="L31" s="26"/>
      <c r="M31" s="27"/>
      <c r="N31" s="511">
        <v>156512.76999999999</v>
      </c>
      <c r="O31" s="26">
        <f>N31+O30</f>
        <v>85830055.670000002</v>
      </c>
      <c r="P31" s="527">
        <f t="shared" si="9"/>
        <v>0.98902669577719904</v>
      </c>
      <c r="Q31" s="31"/>
      <c r="R31" s="26"/>
      <c r="S31" s="511"/>
      <c r="T31" s="511"/>
      <c r="AE31" t="s">
        <v>684</v>
      </c>
      <c r="AF31">
        <v>356</v>
      </c>
      <c r="AG31">
        <v>1721</v>
      </c>
      <c r="AH31">
        <v>872</v>
      </c>
      <c r="AI31">
        <v>1877</v>
      </c>
      <c r="AJ31">
        <v>3382</v>
      </c>
      <c r="AK31">
        <v>4485</v>
      </c>
      <c r="AL31">
        <v>4819</v>
      </c>
      <c r="AM31">
        <v>7855</v>
      </c>
      <c r="AN31">
        <v>6939</v>
      </c>
      <c r="AO31">
        <v>5176</v>
      </c>
      <c r="AP31">
        <v>6559</v>
      </c>
      <c r="AQ31">
        <v>5583</v>
      </c>
      <c r="AR31">
        <v>2552</v>
      </c>
      <c r="AS31">
        <v>2519</v>
      </c>
      <c r="AT31">
        <v>3446</v>
      </c>
    </row>
    <row r="32" spans="1:47">
      <c r="A32" s="849">
        <v>46842</v>
      </c>
      <c r="B32" s="31"/>
      <c r="C32" s="26"/>
      <c r="D32" s="28"/>
      <c r="E32" s="31"/>
      <c r="F32" s="26"/>
      <c r="G32" s="28"/>
      <c r="H32" s="31"/>
      <c r="I32" s="26"/>
      <c r="J32" s="27"/>
      <c r="K32" s="31"/>
      <c r="L32" s="26"/>
      <c r="M32" s="27"/>
      <c r="N32" s="31">
        <v>568388.81000000006</v>
      </c>
      <c r="O32" s="26">
        <f>N32+O31</f>
        <v>86398444.480000004</v>
      </c>
      <c r="P32" s="527">
        <f t="shared" si="9"/>
        <v>0.99557628615416915</v>
      </c>
      <c r="Q32" s="31"/>
      <c r="R32" s="26"/>
      <c r="S32" s="511"/>
      <c r="T32" s="511"/>
      <c r="AE32" t="s">
        <v>646</v>
      </c>
      <c r="AF32">
        <v>1172.6500000000001</v>
      </c>
      <c r="AG32">
        <v>3628.34</v>
      </c>
      <c r="AH32">
        <v>1840.31</v>
      </c>
      <c r="AI32">
        <v>3196.17</v>
      </c>
      <c r="AJ32">
        <v>3048.04</v>
      </c>
      <c r="AK32">
        <v>3613.71</v>
      </c>
      <c r="AL32">
        <v>2936.9</v>
      </c>
      <c r="AM32">
        <v>961.48</v>
      </c>
    </row>
    <row r="33" spans="1:47">
      <c r="A33" s="849">
        <v>46873</v>
      </c>
      <c r="B33" s="31"/>
      <c r="C33" s="26"/>
      <c r="D33" s="28"/>
      <c r="E33" s="31"/>
      <c r="F33" s="26"/>
      <c r="G33" s="28"/>
      <c r="H33" s="31"/>
      <c r="I33" s="26"/>
      <c r="J33" s="27"/>
      <c r="K33" s="31"/>
      <c r="L33" s="26"/>
      <c r="M33" s="27"/>
      <c r="N33" s="31">
        <f>383885.26+15</f>
        <v>383900.26</v>
      </c>
      <c r="O33" s="26">
        <f>N33+O32</f>
        <v>86782344.74000001</v>
      </c>
      <c r="P33" s="527">
        <f t="shared" si="9"/>
        <v>1</v>
      </c>
      <c r="Q33" s="31"/>
      <c r="R33" s="26"/>
      <c r="S33" s="511"/>
      <c r="T33" s="511"/>
      <c r="AE33" t="s">
        <v>689</v>
      </c>
      <c r="AG33" s="679">
        <v>806595.32</v>
      </c>
      <c r="AH33" s="679">
        <v>270398.36</v>
      </c>
      <c r="AI33" s="679">
        <v>569320.64</v>
      </c>
      <c r="AJ33" s="679">
        <v>2457037.75</v>
      </c>
      <c r="AK33" s="679">
        <v>6953679.7999999998</v>
      </c>
      <c r="AL33" s="679">
        <v>15900404.439999999</v>
      </c>
      <c r="AM33" s="679">
        <v>8089694.7000000002</v>
      </c>
      <c r="AN33" s="679">
        <v>8435148.9800000004</v>
      </c>
      <c r="AO33" s="679">
        <v>6239346.4900000002</v>
      </c>
      <c r="AP33" s="679">
        <v>5819868.71</v>
      </c>
      <c r="AQ33" s="679">
        <v>3067757.77</v>
      </c>
      <c r="AR33" s="679">
        <v>849355.53</v>
      </c>
      <c r="AS33" s="679">
        <v>2958243.33</v>
      </c>
      <c r="AT33" s="679">
        <v>7976102.2300000004</v>
      </c>
    </row>
    <row r="34" spans="1:47">
      <c r="A34" s="34"/>
      <c r="B34" s="31"/>
      <c r="C34" s="26"/>
      <c r="D34" s="28"/>
      <c r="E34" s="31"/>
      <c r="F34" s="26"/>
      <c r="G34" s="28"/>
      <c r="H34" s="31"/>
      <c r="I34" s="26"/>
      <c r="J34" s="27"/>
      <c r="K34" s="31"/>
      <c r="L34" s="26"/>
      <c r="M34" s="27"/>
      <c r="N34" s="31"/>
      <c r="O34" s="26"/>
      <c r="P34" s="28"/>
      <c r="Q34" s="31"/>
      <c r="R34" s="26"/>
      <c r="S34" s="511"/>
      <c r="T34" s="511"/>
      <c r="AE34" t="s">
        <v>655</v>
      </c>
      <c r="AF34" s="679">
        <v>531360</v>
      </c>
      <c r="AG34" s="679">
        <v>1030735.14</v>
      </c>
      <c r="AH34" s="679">
        <v>2524097.48</v>
      </c>
      <c r="AI34" s="679">
        <v>2069383.2</v>
      </c>
      <c r="AJ34" s="679">
        <v>2046951.38</v>
      </c>
      <c r="AK34" s="679">
        <v>7231645.4199999999</v>
      </c>
      <c r="AL34" s="679">
        <v>10001508.699999999</v>
      </c>
      <c r="AM34" s="679">
        <v>3193000.86</v>
      </c>
    </row>
    <row r="35" spans="1:47">
      <c r="A35" s="34"/>
      <c r="B35" s="31"/>
      <c r="C35" s="26"/>
      <c r="D35" s="28"/>
      <c r="E35" s="31"/>
      <c r="F35" s="26"/>
      <c r="G35" s="28"/>
      <c r="H35" s="31"/>
      <c r="I35" s="26"/>
      <c r="J35" s="27"/>
      <c r="K35" s="31"/>
      <c r="L35" s="26"/>
      <c r="M35" s="27"/>
      <c r="N35" s="31"/>
      <c r="O35" s="26"/>
      <c r="P35" s="28"/>
      <c r="Q35" s="31"/>
      <c r="R35" s="26"/>
      <c r="S35" s="511"/>
      <c r="T35" s="511"/>
      <c r="AE35" t="s">
        <v>685</v>
      </c>
      <c r="AF35">
        <v>356</v>
      </c>
      <c r="AG35">
        <v>2077</v>
      </c>
      <c r="AH35">
        <v>2949</v>
      </c>
      <c r="AI35">
        <v>4826</v>
      </c>
      <c r="AJ35">
        <v>8208</v>
      </c>
      <c r="AK35">
        <v>12693</v>
      </c>
      <c r="AL35">
        <v>17512</v>
      </c>
      <c r="AM35">
        <v>25367</v>
      </c>
      <c r="AN35">
        <v>32306</v>
      </c>
      <c r="AO35">
        <v>37482</v>
      </c>
      <c r="AP35">
        <v>44041</v>
      </c>
      <c r="AQ35">
        <v>49624</v>
      </c>
      <c r="AR35">
        <v>52176</v>
      </c>
      <c r="AS35">
        <v>54695</v>
      </c>
      <c r="AT35">
        <v>58141</v>
      </c>
      <c r="AU35">
        <v>58141</v>
      </c>
    </row>
    <row r="36" spans="1:47">
      <c r="A36" s="34"/>
      <c r="B36" s="31"/>
      <c r="C36" s="26"/>
      <c r="D36" s="28"/>
      <c r="E36" s="31"/>
      <c r="F36" s="26"/>
      <c r="G36" s="28"/>
      <c r="H36" s="31"/>
      <c r="I36" s="26"/>
      <c r="J36" s="27"/>
      <c r="K36" s="31"/>
      <c r="L36" s="26"/>
      <c r="M36" s="27"/>
      <c r="N36" s="31"/>
      <c r="O36" s="26"/>
      <c r="P36" s="28"/>
      <c r="Q36" s="31"/>
      <c r="R36" s="26"/>
      <c r="S36" s="511"/>
      <c r="T36" s="511"/>
      <c r="AE36" t="s">
        <v>686</v>
      </c>
      <c r="AF36">
        <v>1172.6500000000001</v>
      </c>
      <c r="AG36">
        <v>4800.99</v>
      </c>
      <c r="AH36">
        <v>6641.3</v>
      </c>
      <c r="AI36">
        <v>9837.4699999999993</v>
      </c>
      <c r="AJ36">
        <v>12885.51</v>
      </c>
      <c r="AK36">
        <v>16499.22</v>
      </c>
      <c r="AL36">
        <v>19436.12</v>
      </c>
      <c r="AM36">
        <v>20397.599999999999</v>
      </c>
      <c r="AN36">
        <v>20397.599999999999</v>
      </c>
      <c r="AO36">
        <v>20397.599999999999</v>
      </c>
      <c r="AP36">
        <v>20397.599999999999</v>
      </c>
      <c r="AQ36">
        <v>20397.599999999999</v>
      </c>
      <c r="AR36">
        <v>20397.599999999999</v>
      </c>
      <c r="AS36">
        <v>20397.599999999999</v>
      </c>
      <c r="AT36">
        <v>20397.599999999999</v>
      </c>
      <c r="AU36">
        <v>20397.599999999999</v>
      </c>
    </row>
    <row r="37" spans="1:47">
      <c r="A37" s="34"/>
      <c r="B37" s="31"/>
      <c r="C37" s="26"/>
      <c r="D37" s="28"/>
      <c r="E37" s="31"/>
      <c r="F37" s="26"/>
      <c r="G37" s="28"/>
      <c r="H37" s="31"/>
      <c r="I37" s="26"/>
      <c r="J37" s="27"/>
      <c r="K37" s="31"/>
      <c r="L37" s="26"/>
      <c r="M37" s="27"/>
      <c r="N37" s="31"/>
      <c r="O37" s="26"/>
      <c r="P37" s="28"/>
      <c r="Q37" s="31"/>
      <c r="R37" s="26"/>
      <c r="S37" s="511"/>
      <c r="T37" s="511"/>
      <c r="AE37" t="s">
        <v>680</v>
      </c>
      <c r="AM37">
        <v>6319.8</v>
      </c>
      <c r="AN37">
        <v>7300.2</v>
      </c>
      <c r="AO37">
        <v>7381.4</v>
      </c>
      <c r="AP37">
        <v>5360</v>
      </c>
      <c r="AQ37">
        <v>3410</v>
      </c>
      <c r="AR37">
        <v>1327</v>
      </c>
      <c r="AS37">
        <v>1731</v>
      </c>
      <c r="AT37">
        <v>4507</v>
      </c>
      <c r="AU37">
        <v>369</v>
      </c>
    </row>
    <row r="38" spans="1:47" ht="15" thickBot="1">
      <c r="A38" s="34"/>
      <c r="B38" s="31"/>
      <c r="C38" s="26"/>
      <c r="D38" s="28"/>
      <c r="E38" s="31"/>
      <c r="F38" s="26"/>
      <c r="G38" s="28"/>
      <c r="H38" s="31"/>
      <c r="I38" s="26"/>
      <c r="J38" s="27"/>
      <c r="K38" s="31"/>
      <c r="L38" s="26"/>
      <c r="M38" s="27"/>
      <c r="N38" s="31"/>
      <c r="O38" s="26"/>
      <c r="P38" s="28"/>
      <c r="Q38" s="31"/>
      <c r="R38" s="26"/>
      <c r="S38" s="511"/>
      <c r="T38" s="511"/>
      <c r="AE38" t="s">
        <v>679</v>
      </c>
      <c r="AM38" s="679">
        <v>20117547.23</v>
      </c>
      <c r="AN38" s="679">
        <v>7464473.4699999997</v>
      </c>
      <c r="AO38" s="679">
        <v>8885194.9800000004</v>
      </c>
      <c r="AP38" s="679">
        <v>3858005.19</v>
      </c>
      <c r="AQ38" s="679">
        <v>1683332.28</v>
      </c>
      <c r="AR38" s="679">
        <v>351955.75</v>
      </c>
      <c r="AS38" s="679">
        <v>1819272.06</v>
      </c>
      <c r="AT38" s="679">
        <v>8935913.5600000005</v>
      </c>
      <c r="AU38" s="679">
        <v>425432</v>
      </c>
    </row>
    <row r="39" spans="1:47" ht="27" thickTop="1" thickBot="1">
      <c r="A39" s="1"/>
      <c r="B39" s="1914" t="s">
        <v>27</v>
      </c>
      <c r="C39" s="1915"/>
      <c r="D39" s="1915"/>
      <c r="E39" s="1915"/>
      <c r="F39" s="1915"/>
      <c r="G39" s="1915"/>
      <c r="H39" s="1915"/>
      <c r="I39" s="1915"/>
      <c r="J39" s="1915"/>
      <c r="K39" s="1915"/>
      <c r="L39" s="1915"/>
      <c r="M39" s="1915"/>
      <c r="N39" s="1915"/>
      <c r="O39" s="1915"/>
      <c r="P39" s="1915"/>
      <c r="Q39" s="1915"/>
      <c r="R39" s="1915"/>
      <c r="S39" s="1915"/>
      <c r="T39" s="1916"/>
      <c r="U39" s="32"/>
      <c r="V39" s="32"/>
      <c r="W39" s="32"/>
      <c r="X39" s="32"/>
      <c r="Y39" s="32"/>
      <c r="Z39" s="33"/>
      <c r="AA39" s="1"/>
      <c r="AB39" s="1"/>
      <c r="AC39" s="1"/>
    </row>
    <row r="40" spans="1:47" ht="15" thickTop="1">
      <c r="A40" s="1"/>
      <c r="B40" s="1"/>
      <c r="C40" s="1"/>
      <c r="D40" s="1"/>
      <c r="E40" s="1"/>
      <c r="F40" s="1"/>
      <c r="G40" s="1"/>
      <c r="H40" s="1"/>
      <c r="I40" s="1"/>
      <c r="J40" s="1"/>
      <c r="K40" s="1"/>
      <c r="L40" s="1"/>
      <c r="M40" s="1"/>
      <c r="N40" s="529"/>
      <c r="O40" s="1"/>
      <c r="P40" s="1"/>
      <c r="Q40" s="1"/>
      <c r="R40" s="1"/>
      <c r="S40" s="1"/>
      <c r="T40" s="1"/>
      <c r="U40" s="1"/>
      <c r="V40" s="1"/>
      <c r="W40" s="1"/>
      <c r="X40" s="1"/>
      <c r="Y40" s="1"/>
      <c r="Z40" s="1"/>
      <c r="AA40" s="1"/>
      <c r="AB40" s="1"/>
      <c r="AC40" s="1"/>
    </row>
    <row r="42" spans="1:47">
      <c r="O42" s="511"/>
    </row>
    <row r="44" spans="1:47">
      <c r="O44" s="851">
        <f>C27-O33</f>
        <v>0</v>
      </c>
    </row>
    <row r="51" spans="5:30">
      <c r="I51" s="104"/>
      <c r="J51" s="104"/>
      <c r="K51" s="104"/>
      <c r="L51" s="104"/>
      <c r="M51" s="104"/>
      <c r="N51" s="104"/>
      <c r="O51" s="104"/>
      <c r="P51" s="104"/>
      <c r="Q51" s="104"/>
      <c r="R51" s="104"/>
      <c r="S51" s="104"/>
      <c r="T51" s="104"/>
      <c r="U51" s="104"/>
      <c r="V51" s="104"/>
      <c r="W51" s="104"/>
      <c r="Z51" s="104"/>
      <c r="AA51" s="104"/>
      <c r="AB51" s="104"/>
      <c r="AC51" s="104"/>
      <c r="AD51" s="104"/>
    </row>
    <row r="52" spans="5:30">
      <c r="K52" s="104"/>
      <c r="L52" s="104"/>
      <c r="N52" s="104"/>
      <c r="O52" s="679"/>
      <c r="P52" s="679"/>
      <c r="Q52" s="679"/>
      <c r="R52" s="534"/>
      <c r="S52" s="534"/>
      <c r="T52" s="679"/>
      <c r="U52" s="679"/>
      <c r="V52" s="679"/>
      <c r="W52" s="679"/>
      <c r="AA52" s="679"/>
      <c r="AB52" s="679"/>
      <c r="AC52" s="679"/>
      <c r="AD52" s="679"/>
    </row>
    <row r="53" spans="5:30">
      <c r="K53" s="104"/>
      <c r="L53" s="104"/>
      <c r="N53" s="104"/>
      <c r="O53" s="679"/>
      <c r="P53" s="679"/>
      <c r="Q53" s="679"/>
      <c r="R53" s="534"/>
    </row>
    <row r="54" spans="5:30">
      <c r="E54" s="104"/>
      <c r="F54" s="104"/>
      <c r="H54" s="104"/>
      <c r="I54" s="679"/>
      <c r="J54" s="679"/>
      <c r="K54" s="679"/>
      <c r="L54" s="534"/>
      <c r="M54" s="534"/>
      <c r="N54" s="679"/>
      <c r="O54" s="679"/>
      <c r="P54" s="679"/>
      <c r="Q54" s="679"/>
      <c r="R54" s="534"/>
    </row>
    <row r="55" spans="5:30">
      <c r="E55" s="104"/>
      <c r="F55" s="104"/>
      <c r="H55" s="104"/>
      <c r="I55" s="679"/>
      <c r="J55" s="679"/>
      <c r="K55" s="679"/>
      <c r="L55" s="534"/>
      <c r="M55" s="534"/>
      <c r="N55" s="679"/>
      <c r="O55" s="679"/>
      <c r="P55" s="679"/>
      <c r="Q55" s="679"/>
      <c r="R55" s="534"/>
    </row>
    <row r="56" spans="5:30">
      <c r="E56" s="104"/>
      <c r="F56" s="104"/>
      <c r="H56" s="104"/>
      <c r="I56" s="679"/>
      <c r="J56" s="679"/>
      <c r="K56" s="679"/>
      <c r="L56" s="534"/>
      <c r="M56" s="534"/>
      <c r="N56" s="679"/>
      <c r="O56" s="679"/>
      <c r="P56" s="679"/>
      <c r="Q56" s="679"/>
      <c r="R56" s="534"/>
    </row>
    <row r="57" spans="5:30">
      <c r="E57" s="104"/>
      <c r="F57" s="104"/>
      <c r="H57" s="104"/>
      <c r="I57" s="679"/>
      <c r="J57" s="679"/>
      <c r="K57" s="679"/>
      <c r="L57" s="534"/>
      <c r="M57" s="534"/>
      <c r="N57" s="679"/>
      <c r="O57" s="679"/>
      <c r="P57" s="679"/>
      <c r="Q57" s="679"/>
      <c r="R57" s="534"/>
    </row>
    <row r="58" spans="5:30">
      <c r="E58" s="104"/>
      <c r="F58" s="104"/>
      <c r="H58" s="104"/>
      <c r="I58" s="679"/>
      <c r="J58" s="679"/>
      <c r="K58" s="679"/>
      <c r="L58" s="534"/>
      <c r="M58" s="534"/>
      <c r="N58" s="679"/>
      <c r="O58" s="679"/>
      <c r="P58" s="679"/>
      <c r="Q58" s="679"/>
      <c r="R58" s="534"/>
    </row>
    <row r="59" spans="5:30">
      <c r="E59" s="104"/>
      <c r="F59" s="104"/>
      <c r="H59" s="104"/>
      <c r="I59" s="679"/>
      <c r="J59" s="679"/>
      <c r="K59" s="679"/>
      <c r="L59" s="534"/>
      <c r="M59" s="534"/>
      <c r="N59" s="679"/>
      <c r="O59" s="679"/>
      <c r="P59" s="679"/>
      <c r="Q59" s="679"/>
      <c r="R59" s="534"/>
    </row>
    <row r="60" spans="5:30">
      <c r="E60" s="104"/>
      <c r="F60" s="104"/>
      <c r="H60" s="104"/>
      <c r="I60" s="679"/>
      <c r="J60" s="679"/>
      <c r="K60" s="679"/>
      <c r="L60" s="534"/>
      <c r="M60" s="534"/>
      <c r="N60" s="679"/>
      <c r="O60" s="679"/>
      <c r="P60" s="679"/>
      <c r="Q60" s="679"/>
      <c r="R60" s="534"/>
    </row>
    <row r="61" spans="5:30">
      <c r="E61" s="104"/>
      <c r="F61" s="104"/>
      <c r="H61" s="104"/>
      <c r="I61" s="679"/>
      <c r="J61" s="679"/>
      <c r="K61" s="679"/>
      <c r="L61" s="534"/>
      <c r="M61" s="534"/>
      <c r="N61" s="679"/>
      <c r="O61" s="679"/>
      <c r="P61" s="679"/>
      <c r="Q61" s="679"/>
      <c r="R61" s="534"/>
    </row>
  </sheetData>
  <mergeCells count="7">
    <mergeCell ref="B39:T39"/>
    <mergeCell ref="N2:O2"/>
    <mergeCell ref="Q2:R2"/>
    <mergeCell ref="K2:L2"/>
    <mergeCell ref="B2:D2"/>
    <mergeCell ref="E2:F2"/>
    <mergeCell ref="H2:I2"/>
  </mergeCells>
  <pageMargins left="0.7" right="0.7" top="0.75" bottom="0.75" header="0.3" footer="0.3"/>
  <pageSetup paperSize="9" scale="19" orientation="landscape" r:id="rId1"/>
  <headerFooter>
    <oddFooter>&amp;L_x000D_&amp;1#&amp;"Aptos"&amp;10&amp;K000000 Data sensitivity - Public</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theme="4" tint="0.79998168889431442"/>
    <pageSetUpPr fitToPage="1"/>
  </sheetPr>
  <dimension ref="A1:AN74"/>
  <sheetViews>
    <sheetView zoomScale="85" zoomScaleNormal="85" workbookViewId="0">
      <selection activeCell="K28" sqref="K28"/>
    </sheetView>
  </sheetViews>
  <sheetFormatPr defaultRowHeight="14.4"/>
  <cols>
    <col min="1" max="1" width="11.33203125" style="41" customWidth="1"/>
    <col min="2" max="3" width="14.6640625" style="5" customWidth="1"/>
    <col min="4" max="4" width="9" style="5" customWidth="1"/>
    <col min="5" max="6" width="14.6640625" style="5" customWidth="1"/>
    <col min="7" max="7" width="9.44140625" style="5" customWidth="1"/>
    <col min="8" max="9" width="14.6640625" style="5" customWidth="1"/>
    <col min="10" max="10" width="14.109375" style="5" customWidth="1"/>
    <col min="11" max="11" width="14.6640625" style="5" customWidth="1"/>
    <col min="12" max="12" width="18" style="5" customWidth="1"/>
    <col min="13" max="13" width="7.6640625" style="5" bestFit="1" customWidth="1"/>
    <col min="14" max="15" width="14.6640625" style="5" customWidth="1"/>
    <col min="16" max="16" width="17.88671875" bestFit="1" customWidth="1"/>
    <col min="17" max="18" width="12" customWidth="1"/>
    <col min="19" max="19" width="22.44140625" customWidth="1"/>
    <col min="20" max="23" width="17.44140625" customWidth="1"/>
    <col min="24" max="24" width="22.6640625" bestFit="1" customWidth="1"/>
    <col min="25" max="25" width="11.88671875" bestFit="1" customWidth="1"/>
    <col min="26" max="29" width="13.5546875" bestFit="1" customWidth="1"/>
    <col min="30" max="40" width="14.5546875" bestFit="1" customWidth="1"/>
  </cols>
  <sheetData>
    <row r="1" spans="1:40" ht="15" thickBot="1">
      <c r="B1" s="538"/>
      <c r="E1" s="538"/>
    </row>
    <row r="2" spans="1:40">
      <c r="A2" s="42"/>
      <c r="B2" s="1923" t="s">
        <v>28</v>
      </c>
      <c r="C2" s="1924"/>
      <c r="D2" s="1925"/>
      <c r="E2" s="1926" t="s">
        <v>121</v>
      </c>
      <c r="F2" s="1927"/>
      <c r="G2" s="20"/>
      <c r="H2" s="1928" t="s">
        <v>139</v>
      </c>
      <c r="I2" s="1929"/>
      <c r="J2" s="20"/>
      <c r="K2" s="1917" t="s">
        <v>30</v>
      </c>
      <c r="L2" s="1918"/>
      <c r="M2" s="21"/>
      <c r="N2" s="1919" t="s">
        <v>125</v>
      </c>
      <c r="O2" s="1920"/>
    </row>
    <row r="3" spans="1:40" ht="15" thickBot="1">
      <c r="A3" s="43" t="s">
        <v>0</v>
      </c>
      <c r="B3" s="30" t="s">
        <v>228</v>
      </c>
      <c r="C3" s="24" t="s">
        <v>138</v>
      </c>
      <c r="D3" s="23" t="s">
        <v>127</v>
      </c>
      <c r="E3" s="30" t="s">
        <v>536</v>
      </c>
      <c r="F3" s="24" t="s">
        <v>138</v>
      </c>
      <c r="G3" s="23" t="s">
        <v>127</v>
      </c>
      <c r="H3" s="30" t="s">
        <v>389</v>
      </c>
      <c r="I3" s="24" t="s">
        <v>126</v>
      </c>
      <c r="J3" s="24" t="s">
        <v>124</v>
      </c>
      <c r="K3" s="30" t="s">
        <v>389</v>
      </c>
      <c r="L3" s="24" t="s">
        <v>126</v>
      </c>
      <c r="M3" s="24" t="s">
        <v>128</v>
      </c>
      <c r="N3" s="30" t="s">
        <v>389</v>
      </c>
      <c r="O3" s="25" t="s">
        <v>126</v>
      </c>
      <c r="P3" s="2"/>
    </row>
    <row r="4" spans="1:40">
      <c r="A4" s="849">
        <v>45991</v>
      </c>
      <c r="B4">
        <v>5359.95</v>
      </c>
      <c r="C4" s="692">
        <f>B4</f>
        <v>5359.95</v>
      </c>
      <c r="D4" s="527">
        <f>C4/$C$28</f>
        <v>7.5010364751796994E-3</v>
      </c>
      <c r="E4">
        <v>5359.95</v>
      </c>
      <c r="F4" s="692">
        <f>E4</f>
        <v>5359.95</v>
      </c>
      <c r="G4" s="527">
        <f>F4/$C$28</f>
        <v>7.5010364751796994E-3</v>
      </c>
      <c r="H4" s="40">
        <f>I4</f>
        <v>11192.02</v>
      </c>
      <c r="I4" s="707">
        <v>11192.02</v>
      </c>
      <c r="J4" s="28">
        <f t="shared" ref="J4:J15" si="0">I4/$F$28</f>
        <v>1.5662786080269536E-2</v>
      </c>
      <c r="K4" s="40"/>
      <c r="L4" s="707"/>
      <c r="M4" s="28"/>
      <c r="N4" s="704">
        <f>H4-E4</f>
        <v>5832.0700000000006</v>
      </c>
      <c r="O4" s="707">
        <f>N4</f>
        <v>5832.0700000000006</v>
      </c>
      <c r="Q4" s="3" t="s">
        <v>12</v>
      </c>
    </row>
    <row r="5" spans="1:40">
      <c r="A5" s="849">
        <f>A4+31</f>
        <v>46022</v>
      </c>
      <c r="B5">
        <v>29813.84</v>
      </c>
      <c r="C5" s="692">
        <f>B5+C4</f>
        <v>35173.79</v>
      </c>
      <c r="D5" s="527">
        <f t="shared" ref="D5:D28" si="1">C5/$C$28</f>
        <v>4.9224317719439727E-2</v>
      </c>
      <c r="E5">
        <v>29813.84</v>
      </c>
      <c r="F5" s="692">
        <f>E5+F4</f>
        <v>35173.79</v>
      </c>
      <c r="G5" s="527">
        <f t="shared" ref="G5:G28" si="2">F5/$C$28</f>
        <v>4.9224317719439727E-2</v>
      </c>
      <c r="H5" s="851">
        <f>I5-I4</f>
        <v>48070.979999999996</v>
      </c>
      <c r="I5" s="707">
        <v>59263</v>
      </c>
      <c r="J5" s="512">
        <f t="shared" si="0"/>
        <v>8.2936207358011646E-2</v>
      </c>
      <c r="K5"/>
      <c r="L5" s="707"/>
      <c r="M5" s="28"/>
      <c r="N5" s="704">
        <f t="shared" ref="N5:N13" si="3">(K5+H5)-E5</f>
        <v>18257.139999999996</v>
      </c>
      <c r="O5" s="707">
        <f t="shared" ref="O5:O11" si="4">O4+N5</f>
        <v>24089.209999999995</v>
      </c>
    </row>
    <row r="6" spans="1:40">
      <c r="A6" s="849">
        <f>A5+28</f>
        <v>46050</v>
      </c>
      <c r="B6">
        <v>29643.7</v>
      </c>
      <c r="C6" s="692">
        <f t="shared" ref="C6:C28" si="5">B6+C5</f>
        <v>64817.490000000005</v>
      </c>
      <c r="D6" s="527">
        <f t="shared" si="1"/>
        <v>9.0709494812376126E-2</v>
      </c>
      <c r="E6">
        <v>29643.7</v>
      </c>
      <c r="F6" s="692">
        <f t="shared" ref="F6:F28" si="6">E6+F5</f>
        <v>64817.490000000005</v>
      </c>
      <c r="G6" s="527">
        <f t="shared" si="2"/>
        <v>9.0709494812376126E-2</v>
      </c>
      <c r="H6" s="851">
        <f>I6-I5</f>
        <v>51804.67</v>
      </c>
      <c r="I6" s="707">
        <v>111067.67</v>
      </c>
      <c r="J6" s="512">
        <f t="shared" si="0"/>
        <v>0.15543477903398764</v>
      </c>
      <c r="K6"/>
      <c r="L6" s="707"/>
      <c r="M6" s="28"/>
      <c r="N6" s="704">
        <f t="shared" si="3"/>
        <v>22160.969999999998</v>
      </c>
      <c r="O6" s="707">
        <f t="shared" si="4"/>
        <v>46250.179999999993</v>
      </c>
    </row>
    <row r="7" spans="1:40">
      <c r="A7" s="849">
        <f>A6+31</f>
        <v>46081</v>
      </c>
      <c r="B7">
        <v>24392.639999999999</v>
      </c>
      <c r="C7" s="692">
        <f t="shared" si="5"/>
        <v>89210.13</v>
      </c>
      <c r="D7" s="527">
        <f t="shared" si="1"/>
        <v>0.12484602264676402</v>
      </c>
      <c r="E7">
        <v>24392.639999999999</v>
      </c>
      <c r="F7" s="692">
        <f t="shared" si="6"/>
        <v>89210.13</v>
      </c>
      <c r="G7" s="527">
        <f t="shared" si="2"/>
        <v>0.12484602264676402</v>
      </c>
      <c r="H7" s="851">
        <f t="shared" ref="H7:H15" si="7">I7-I6</f>
        <v>42988.560000000012</v>
      </c>
      <c r="I7" s="707">
        <v>154056.23000000001</v>
      </c>
      <c r="J7" s="512">
        <f t="shared" si="0"/>
        <v>0.2155955560142675</v>
      </c>
      <c r="K7"/>
      <c r="L7" s="707"/>
      <c r="M7" s="28"/>
      <c r="N7" s="704">
        <f t="shared" si="3"/>
        <v>18595.920000000013</v>
      </c>
      <c r="O7" s="707">
        <f t="shared" si="4"/>
        <v>64846.100000000006</v>
      </c>
    </row>
    <row r="8" spans="1:40">
      <c r="A8" s="849">
        <f>A7+31</f>
        <v>46112</v>
      </c>
      <c r="B8">
        <v>18781.310000000001</v>
      </c>
      <c r="C8" s="692">
        <f t="shared" si="5"/>
        <v>107991.44</v>
      </c>
      <c r="D8" s="527">
        <f t="shared" si="1"/>
        <v>0.15112971771139283</v>
      </c>
      <c r="E8">
        <v>18781.310000000001</v>
      </c>
      <c r="F8" s="692">
        <f t="shared" si="6"/>
        <v>107991.44</v>
      </c>
      <c r="G8" s="527">
        <f t="shared" si="2"/>
        <v>0.15112971771139283</v>
      </c>
      <c r="H8" s="851">
        <f t="shared" si="7"/>
        <v>41993.229999999981</v>
      </c>
      <c r="I8" s="707">
        <v>196049.46</v>
      </c>
      <c r="J8" s="512">
        <f t="shared" si="0"/>
        <v>0.27436340831524236</v>
      </c>
      <c r="K8"/>
      <c r="L8" s="707"/>
      <c r="M8" s="28"/>
      <c r="N8" s="704">
        <f t="shared" si="3"/>
        <v>23211.91999999998</v>
      </c>
      <c r="O8" s="707">
        <f t="shared" si="4"/>
        <v>88058.01999999999</v>
      </c>
      <c r="Q8" s="3" t="s">
        <v>11</v>
      </c>
    </row>
    <row r="9" spans="1:40">
      <c r="A9" s="849">
        <f>A8+30</f>
        <v>46142</v>
      </c>
      <c r="B9">
        <v>29373.61</v>
      </c>
      <c r="C9" s="692">
        <f t="shared" si="5"/>
        <v>137365.04999999999</v>
      </c>
      <c r="D9" s="527">
        <f t="shared" si="1"/>
        <v>0.1922369146101891</v>
      </c>
      <c r="E9">
        <v>29373.61</v>
      </c>
      <c r="F9" s="692">
        <f t="shared" si="6"/>
        <v>137365.04999999999</v>
      </c>
      <c r="G9" s="527">
        <f t="shared" si="2"/>
        <v>0.1922369146101891</v>
      </c>
      <c r="H9" s="851">
        <f t="shared" si="7"/>
        <v>64055.99000000002</v>
      </c>
      <c r="I9" s="707">
        <v>260105.45</v>
      </c>
      <c r="J9" s="512">
        <f t="shared" si="0"/>
        <v>0.36400721421711574</v>
      </c>
      <c r="K9"/>
      <c r="L9" s="707"/>
      <c r="M9" s="28"/>
      <c r="N9" s="704">
        <f t="shared" si="3"/>
        <v>34682.380000000019</v>
      </c>
      <c r="O9" s="707">
        <f t="shared" si="4"/>
        <v>122740.40000000001</v>
      </c>
    </row>
    <row r="10" spans="1:40">
      <c r="A10" s="849">
        <f>A9+31</f>
        <v>46173</v>
      </c>
      <c r="B10">
        <v>24568.1</v>
      </c>
      <c r="C10" s="692">
        <f t="shared" si="5"/>
        <v>161933.15</v>
      </c>
      <c r="D10" s="527">
        <f t="shared" si="1"/>
        <v>0.22661899172394248</v>
      </c>
      <c r="E10">
        <v>24568.1</v>
      </c>
      <c r="F10" s="692">
        <f t="shared" si="6"/>
        <v>161933.15</v>
      </c>
      <c r="G10" s="527">
        <f t="shared" si="2"/>
        <v>0.22661899172394248</v>
      </c>
      <c r="H10" s="851">
        <f t="shared" si="7"/>
        <v>43582.959999999963</v>
      </c>
      <c r="I10" s="707">
        <v>303688.40999999997</v>
      </c>
      <c r="J10" s="512">
        <f t="shared" si="0"/>
        <v>0.4249998303154558</v>
      </c>
      <c r="K10"/>
      <c r="L10" s="707"/>
      <c r="M10" s="28"/>
      <c r="N10" s="704">
        <f t="shared" si="3"/>
        <v>19014.859999999964</v>
      </c>
      <c r="O10" s="707">
        <f t="shared" si="4"/>
        <v>141755.25999999998</v>
      </c>
    </row>
    <row r="11" spans="1:40">
      <c r="A11" s="849">
        <f>A10+30</f>
        <v>46203</v>
      </c>
      <c r="B11">
        <v>33732.43</v>
      </c>
      <c r="C11" s="692">
        <f t="shared" si="5"/>
        <v>195665.58</v>
      </c>
      <c r="D11" s="527">
        <f t="shared" si="1"/>
        <v>0.27382618354969568</v>
      </c>
      <c r="E11">
        <v>33732.43</v>
      </c>
      <c r="F11" s="692">
        <f t="shared" si="6"/>
        <v>195665.58</v>
      </c>
      <c r="G11" s="527">
        <f t="shared" si="2"/>
        <v>0.27382618354969568</v>
      </c>
      <c r="H11" s="851">
        <f t="shared" si="7"/>
        <v>43961.590000000026</v>
      </c>
      <c r="I11" s="707">
        <v>347650</v>
      </c>
      <c r="J11" s="512">
        <f t="shared" si="0"/>
        <v>0.48652232401351181</v>
      </c>
      <c r="K11"/>
      <c r="L11" s="707"/>
      <c r="M11" s="28"/>
      <c r="N11" s="704">
        <f t="shared" si="3"/>
        <v>10229.160000000025</v>
      </c>
      <c r="O11" s="707">
        <f t="shared" si="4"/>
        <v>151984.42000000001</v>
      </c>
    </row>
    <row r="12" spans="1:40">
      <c r="A12" s="849">
        <f>A11+31</f>
        <v>46234</v>
      </c>
      <c r="B12">
        <v>36781.760000000002</v>
      </c>
      <c r="C12" s="692">
        <f t="shared" si="5"/>
        <v>232447.34</v>
      </c>
      <c r="D12" s="527">
        <f t="shared" si="1"/>
        <v>0.32530079121978694</v>
      </c>
      <c r="E12">
        <v>36781.760000000002</v>
      </c>
      <c r="F12" s="692">
        <f t="shared" si="6"/>
        <v>232447.34</v>
      </c>
      <c r="G12" s="527">
        <f t="shared" si="2"/>
        <v>0.32530079121978694</v>
      </c>
      <c r="H12" s="851">
        <f t="shared" si="7"/>
        <v>77155.640000000014</v>
      </c>
      <c r="I12" s="707">
        <v>424805.64</v>
      </c>
      <c r="J12" s="512">
        <f t="shared" si="0"/>
        <v>0.5944985681773256</v>
      </c>
      <c r="K12"/>
      <c r="L12" s="707"/>
      <c r="M12" s="28"/>
      <c r="N12" s="704">
        <f t="shared" si="3"/>
        <v>40373.880000000012</v>
      </c>
      <c r="O12" s="707">
        <f t="shared" ref="O12:O13" si="8">O11+N12</f>
        <v>192358.30000000002</v>
      </c>
    </row>
    <row r="13" spans="1:40">
      <c r="A13" s="849">
        <f>A12+31</f>
        <v>46265</v>
      </c>
      <c r="B13">
        <v>47939.59</v>
      </c>
      <c r="C13" s="692">
        <f t="shared" si="5"/>
        <v>280386.93</v>
      </c>
      <c r="D13" s="527">
        <f t="shared" si="1"/>
        <v>0.39239033742733742</v>
      </c>
      <c r="E13">
        <v>47939.59</v>
      </c>
      <c r="F13" s="692">
        <f t="shared" si="6"/>
        <v>280386.93</v>
      </c>
      <c r="G13" s="527">
        <f t="shared" si="2"/>
        <v>0.39239033742733742</v>
      </c>
      <c r="H13" s="851">
        <f t="shared" si="7"/>
        <v>62683.369999999995</v>
      </c>
      <c r="I13" s="707">
        <v>487489.01</v>
      </c>
      <c r="J13" s="512">
        <f t="shared" si="0"/>
        <v>0.68222144707679011</v>
      </c>
      <c r="K13"/>
      <c r="L13" s="707"/>
      <c r="M13" s="28"/>
      <c r="N13" s="704">
        <f t="shared" si="3"/>
        <v>14743.779999999999</v>
      </c>
      <c r="O13" s="707">
        <f t="shared" si="8"/>
        <v>207102.08000000002</v>
      </c>
      <c r="X13" t="s">
        <v>678</v>
      </c>
      <c r="Y13" s="104">
        <v>45748</v>
      </c>
      <c r="Z13" s="104">
        <v>45778</v>
      </c>
      <c r="AA13" s="104">
        <v>45809</v>
      </c>
      <c r="AB13" s="104">
        <v>45839</v>
      </c>
      <c r="AC13" s="104">
        <v>45870</v>
      </c>
      <c r="AD13" s="104">
        <v>45901</v>
      </c>
      <c r="AE13" s="104">
        <v>45931</v>
      </c>
      <c r="AF13" s="104">
        <v>45962</v>
      </c>
      <c r="AG13" s="104">
        <v>45992</v>
      </c>
      <c r="AH13" s="104">
        <v>46023</v>
      </c>
      <c r="AI13" s="104">
        <v>46054</v>
      </c>
      <c r="AJ13" s="104">
        <v>46082</v>
      </c>
      <c r="AK13" s="104">
        <v>46113</v>
      </c>
      <c r="AL13" s="104">
        <v>46143</v>
      </c>
      <c r="AM13" s="104">
        <v>46174</v>
      </c>
      <c r="AN13" s="104">
        <v>46204</v>
      </c>
    </row>
    <row r="14" spans="1:40">
      <c r="A14" s="849">
        <f>A13+30</f>
        <v>46295</v>
      </c>
      <c r="B14">
        <v>50083.47</v>
      </c>
      <c r="C14" s="692">
        <f t="shared" si="5"/>
        <v>330470.40000000002</v>
      </c>
      <c r="D14" s="527">
        <f t="shared" si="1"/>
        <v>0.46248015827894395</v>
      </c>
      <c r="E14">
        <v>50083.47</v>
      </c>
      <c r="F14" s="692">
        <f t="shared" si="6"/>
        <v>330470.40000000002</v>
      </c>
      <c r="G14" s="527">
        <f t="shared" si="2"/>
        <v>0.46248015827894395</v>
      </c>
      <c r="H14" s="851">
        <f t="shared" si="7"/>
        <v>22015.450000000012</v>
      </c>
      <c r="I14" s="707">
        <v>509504.46</v>
      </c>
      <c r="J14" s="512">
        <f t="shared" si="0"/>
        <v>0.71303119221760214</v>
      </c>
      <c r="K14"/>
      <c r="L14" s="707"/>
      <c r="M14" s="28"/>
      <c r="N14" s="704">
        <f t="shared" ref="N14" si="9">(K14+H14)-E14</f>
        <v>-28068.01999999999</v>
      </c>
      <c r="O14" s="707">
        <f t="shared" ref="O14" si="10">O13+N14</f>
        <v>179034.06000000003</v>
      </c>
      <c r="X14" t="s">
        <v>688</v>
      </c>
      <c r="Z14" s="679">
        <v>806595.32</v>
      </c>
      <c r="AA14" s="679">
        <v>1076993.67</v>
      </c>
      <c r="AB14" s="679">
        <v>1646314.32</v>
      </c>
      <c r="AC14" s="679">
        <v>4103352.07</v>
      </c>
      <c r="AD14" s="679">
        <v>11057031.869999999</v>
      </c>
      <c r="AE14" s="679">
        <v>26957436.309999999</v>
      </c>
      <c r="AF14" s="679">
        <v>35047131.009999998</v>
      </c>
      <c r="AG14" s="679">
        <v>43482279.990000002</v>
      </c>
      <c r="AH14" s="679">
        <v>49721626.479999997</v>
      </c>
      <c r="AI14" s="679">
        <v>55541495.189999998</v>
      </c>
      <c r="AJ14" s="679">
        <v>58609252.969999999</v>
      </c>
      <c r="AK14" s="679">
        <v>59458608.490000002</v>
      </c>
      <c r="AL14" s="679">
        <v>62416851.82</v>
      </c>
      <c r="AM14" s="679">
        <v>70392954.049999997</v>
      </c>
      <c r="AN14" s="679">
        <v>70392954.049999997</v>
      </c>
    </row>
    <row r="15" spans="1:40">
      <c r="A15" s="849">
        <f>A14+31</f>
        <v>46326</v>
      </c>
      <c r="B15">
        <v>31644.5</v>
      </c>
      <c r="C15" s="692">
        <f t="shared" si="5"/>
        <v>362114.9</v>
      </c>
      <c r="D15" s="527">
        <f t="shared" si="1"/>
        <v>0.50676537525649479</v>
      </c>
      <c r="E15">
        <v>31644.5</v>
      </c>
      <c r="F15" s="692">
        <f t="shared" si="6"/>
        <v>362114.9</v>
      </c>
      <c r="G15" s="527">
        <f t="shared" si="2"/>
        <v>0.50676537525649479</v>
      </c>
      <c r="H15" s="851">
        <f t="shared" si="7"/>
        <v>10371.219999999972</v>
      </c>
      <c r="I15" s="707">
        <v>519875.68</v>
      </c>
      <c r="J15" s="512">
        <f t="shared" si="0"/>
        <v>0.72754530139998497</v>
      </c>
      <c r="K15">
        <v>6095.47</v>
      </c>
      <c r="L15" s="707">
        <f>K15+I15</f>
        <v>525971.15</v>
      </c>
      <c r="M15" s="28">
        <f t="shared" ref="M15:M31" si="11">L15/$C$28</f>
        <v>0.73607566881075626</v>
      </c>
      <c r="N15" s="704">
        <f t="shared" ref="N15" si="12">(K15+H15)-E15</f>
        <v>-15177.810000000027</v>
      </c>
      <c r="O15" s="707">
        <f t="shared" ref="O15" si="13">O14+N15</f>
        <v>163856.25</v>
      </c>
      <c r="X15" t="s">
        <v>687</v>
      </c>
      <c r="Y15" s="679">
        <v>531360</v>
      </c>
      <c r="Z15" s="679">
        <v>1562095.14</v>
      </c>
      <c r="AA15" s="679">
        <v>4086192.63</v>
      </c>
      <c r="AB15" s="679">
        <v>6155575.8200000003</v>
      </c>
      <c r="AC15" s="679">
        <v>8206784.46</v>
      </c>
      <c r="AD15" s="679">
        <v>15457052.130000001</v>
      </c>
      <c r="AE15" s="679">
        <v>25654616.469999999</v>
      </c>
      <c r="AF15" s="679">
        <v>27792679.25</v>
      </c>
      <c r="AG15" s="679">
        <v>27792679.25</v>
      </c>
      <c r="AH15" s="679">
        <v>27792679.25</v>
      </c>
      <c r="AI15" s="679">
        <v>27792679.25</v>
      </c>
      <c r="AJ15" s="679">
        <v>27792679.25</v>
      </c>
      <c r="AK15" s="679">
        <v>27792679.25</v>
      </c>
      <c r="AL15" s="679">
        <v>27792679.25</v>
      </c>
      <c r="AM15" s="679">
        <v>27792679.25</v>
      </c>
      <c r="AN15" s="679">
        <v>27792679.25</v>
      </c>
    </row>
    <row r="16" spans="1:40">
      <c r="A16" s="849">
        <f>A15+30</f>
        <v>46356</v>
      </c>
      <c r="B16">
        <v>39701.82</v>
      </c>
      <c r="C16" s="692">
        <f t="shared" si="5"/>
        <v>401816.72000000003</v>
      </c>
      <c r="D16" s="527">
        <f t="shared" si="1"/>
        <v>0.56232649055626793</v>
      </c>
      <c r="E16">
        <v>39701.82</v>
      </c>
      <c r="F16" s="692">
        <f t="shared" si="6"/>
        <v>401816.72000000003</v>
      </c>
      <c r="G16" s="527">
        <f t="shared" si="2"/>
        <v>0.56232649055626793</v>
      </c>
      <c r="H16" s="710"/>
      <c r="I16" s="707"/>
      <c r="J16" s="512"/>
      <c r="K16">
        <v>7399.83</v>
      </c>
      <c r="L16" s="707">
        <f t="shared" ref="L16:L28" si="14">K16+L15</f>
        <v>533370.98</v>
      </c>
      <c r="M16" s="28">
        <f t="shared" si="11"/>
        <v>0.74643143607353457</v>
      </c>
      <c r="N16" s="704"/>
      <c r="O16" s="707"/>
      <c r="X16" t="s">
        <v>684</v>
      </c>
      <c r="Y16">
        <v>356</v>
      </c>
      <c r="Z16">
        <v>1721</v>
      </c>
      <c r="AA16">
        <v>872</v>
      </c>
      <c r="AB16">
        <v>1877</v>
      </c>
      <c r="AC16">
        <v>3382</v>
      </c>
      <c r="AD16">
        <v>4485</v>
      </c>
      <c r="AE16">
        <v>4819</v>
      </c>
      <c r="AF16">
        <v>7855</v>
      </c>
      <c r="AG16">
        <v>6939</v>
      </c>
      <c r="AH16">
        <v>5176</v>
      </c>
      <c r="AI16">
        <v>6559</v>
      </c>
      <c r="AJ16">
        <v>5583</v>
      </c>
      <c r="AK16">
        <v>2552</v>
      </c>
      <c r="AL16">
        <v>2519</v>
      </c>
      <c r="AM16">
        <v>3446</v>
      </c>
    </row>
    <row r="17" spans="1:40">
      <c r="A17" s="849">
        <f>A16+31</f>
        <v>46387</v>
      </c>
      <c r="B17">
        <v>46326.66</v>
      </c>
      <c r="C17" s="692">
        <f t="shared" si="5"/>
        <v>448143.38</v>
      </c>
      <c r="D17" s="527">
        <f t="shared" si="1"/>
        <v>0.62715880549078196</v>
      </c>
      <c r="E17">
        <v>46326.66</v>
      </c>
      <c r="F17" s="692">
        <f t="shared" si="6"/>
        <v>448143.38</v>
      </c>
      <c r="G17" s="527">
        <f t="shared" si="2"/>
        <v>0.62715880549078196</v>
      </c>
      <c r="H17" s="710"/>
      <c r="I17" s="707"/>
      <c r="J17" s="512"/>
      <c r="K17">
        <v>7325.68</v>
      </c>
      <c r="L17" s="707">
        <f t="shared" si="14"/>
        <v>540696.66</v>
      </c>
      <c r="M17" s="28">
        <f t="shared" si="11"/>
        <v>0.75668343336557931</v>
      </c>
      <c r="N17" s="704"/>
      <c r="O17" s="707"/>
      <c r="X17" t="s">
        <v>646</v>
      </c>
      <c r="Y17">
        <v>1172.6500000000001</v>
      </c>
      <c r="Z17">
        <v>3628.34</v>
      </c>
      <c r="AA17">
        <v>1840.31</v>
      </c>
      <c r="AB17">
        <v>3196.17</v>
      </c>
      <c r="AC17">
        <v>3049.07</v>
      </c>
      <c r="AD17">
        <v>3618.81</v>
      </c>
      <c r="AE17">
        <v>3018.25</v>
      </c>
      <c r="AF17">
        <v>672.41</v>
      </c>
    </row>
    <row r="18" spans="1:40">
      <c r="A18" s="849">
        <f>A17+31</f>
        <v>46418</v>
      </c>
      <c r="B18">
        <v>41440.120000000003</v>
      </c>
      <c r="C18" s="692">
        <f t="shared" si="5"/>
        <v>489583.5</v>
      </c>
      <c r="D18" s="527">
        <f t="shared" si="1"/>
        <v>0.68515260238363052</v>
      </c>
      <c r="E18">
        <v>41440.120000000003</v>
      </c>
      <c r="F18" s="692">
        <f t="shared" si="6"/>
        <v>489583.5</v>
      </c>
      <c r="G18" s="527">
        <f t="shared" si="2"/>
        <v>0.68515260238363052</v>
      </c>
      <c r="H18" s="710"/>
      <c r="I18" s="707"/>
      <c r="J18" s="512"/>
      <c r="K18">
        <v>7608.29</v>
      </c>
      <c r="L18" s="707">
        <f t="shared" si="14"/>
        <v>548304.95000000007</v>
      </c>
      <c r="M18" s="28">
        <f t="shared" si="11"/>
        <v>0.76733093209294523</v>
      </c>
      <c r="N18" s="704"/>
      <c r="O18" s="707"/>
      <c r="X18" t="s">
        <v>689</v>
      </c>
      <c r="Z18" s="679">
        <v>806595.32</v>
      </c>
      <c r="AA18" s="679">
        <v>270398.36</v>
      </c>
      <c r="AB18" s="679">
        <v>569320.64</v>
      </c>
      <c r="AC18" s="679">
        <v>2457037.75</v>
      </c>
      <c r="AD18" s="679">
        <v>6953679.7999999998</v>
      </c>
      <c r="AE18" s="679">
        <v>15900404.439999999</v>
      </c>
      <c r="AF18" s="679">
        <v>8089694.7000000002</v>
      </c>
      <c r="AG18" s="679">
        <v>8435148.9800000004</v>
      </c>
      <c r="AH18" s="679">
        <v>6239346.4900000002</v>
      </c>
      <c r="AI18" s="679">
        <v>5819868.71</v>
      </c>
      <c r="AJ18" s="679">
        <v>3067757.77</v>
      </c>
      <c r="AK18" s="679">
        <v>849355.53</v>
      </c>
      <c r="AL18" s="679">
        <v>2958243.33</v>
      </c>
      <c r="AM18" s="679">
        <v>7976102.2300000004</v>
      </c>
    </row>
    <row r="19" spans="1:40">
      <c r="A19" s="849">
        <f>A18+28</f>
        <v>46446</v>
      </c>
      <c r="B19">
        <v>30567.53</v>
      </c>
      <c r="C19" s="692">
        <f t="shared" si="5"/>
        <v>520151.03</v>
      </c>
      <c r="D19" s="527">
        <f t="shared" si="1"/>
        <v>0.72793064275455743</v>
      </c>
      <c r="E19">
        <v>30567.53</v>
      </c>
      <c r="F19" s="692">
        <f t="shared" si="6"/>
        <v>520151.03</v>
      </c>
      <c r="G19" s="527">
        <f t="shared" si="2"/>
        <v>0.72793064275455743</v>
      </c>
      <c r="H19" s="710"/>
      <c r="I19" s="707"/>
      <c r="J19" s="512"/>
      <c r="K19">
        <f>2311.93+5144.88</f>
        <v>7456.8099999999995</v>
      </c>
      <c r="L19" s="707">
        <f t="shared" si="14"/>
        <v>555761.76000000013</v>
      </c>
      <c r="M19" s="28">
        <f t="shared" si="11"/>
        <v>0.77776644059554045</v>
      </c>
      <c r="N19" s="704"/>
      <c r="O19" s="707"/>
      <c r="X19" t="s">
        <v>655</v>
      </c>
      <c r="Y19" s="679">
        <v>531360</v>
      </c>
      <c r="Z19" s="679">
        <v>1030735.14</v>
      </c>
      <c r="AA19" s="679">
        <v>2524097.48</v>
      </c>
      <c r="AB19" s="679">
        <v>2069383.2</v>
      </c>
      <c r="AC19" s="679">
        <v>2051208.64</v>
      </c>
      <c r="AD19" s="679">
        <v>7250267.6699999999</v>
      </c>
      <c r="AE19" s="679">
        <v>10197564.33</v>
      </c>
      <c r="AF19" s="679">
        <v>2138062.7799999998</v>
      </c>
    </row>
    <row r="20" spans="1:40">
      <c r="A20" s="849">
        <f>A19+31</f>
        <v>46477</v>
      </c>
      <c r="B20">
        <v>34520.870000000003</v>
      </c>
      <c r="C20" s="692">
        <f t="shared" si="5"/>
        <v>554671.9</v>
      </c>
      <c r="D20" s="527">
        <f t="shared" si="1"/>
        <v>0.77624122494747649</v>
      </c>
      <c r="E20">
        <v>34520.870000000003</v>
      </c>
      <c r="F20" s="692">
        <f t="shared" si="6"/>
        <v>554671.9</v>
      </c>
      <c r="G20" s="527">
        <f t="shared" si="2"/>
        <v>0.77624122494747649</v>
      </c>
      <c r="H20" s="710"/>
      <c r="I20" s="707"/>
      <c r="J20" s="512"/>
      <c r="K20">
        <v>11660.64</v>
      </c>
      <c r="L20" s="707">
        <f t="shared" si="14"/>
        <v>567422.40000000014</v>
      </c>
      <c r="M20" s="28">
        <f t="shared" si="11"/>
        <v>0.79408504169516625</v>
      </c>
      <c r="N20" s="704"/>
      <c r="O20" s="707"/>
      <c r="X20" t="s">
        <v>685</v>
      </c>
      <c r="Y20">
        <v>356</v>
      </c>
      <c r="Z20">
        <v>2077</v>
      </c>
      <c r="AA20">
        <v>2949</v>
      </c>
      <c r="AB20">
        <v>4826</v>
      </c>
      <c r="AC20">
        <v>8208</v>
      </c>
      <c r="AD20">
        <v>12693</v>
      </c>
      <c r="AE20">
        <v>17512</v>
      </c>
      <c r="AF20">
        <v>25367</v>
      </c>
      <c r="AG20">
        <v>32306</v>
      </c>
      <c r="AH20">
        <v>37482</v>
      </c>
      <c r="AI20">
        <v>44041</v>
      </c>
      <c r="AJ20">
        <v>49624</v>
      </c>
      <c r="AK20">
        <v>52176</v>
      </c>
      <c r="AL20">
        <v>54695</v>
      </c>
      <c r="AM20">
        <v>58141</v>
      </c>
      <c r="AN20">
        <v>58141</v>
      </c>
    </row>
    <row r="21" spans="1:40">
      <c r="A21" s="849">
        <f>A20+30</f>
        <v>46507</v>
      </c>
      <c r="B21">
        <v>21773.439999999999</v>
      </c>
      <c r="C21" s="692">
        <f t="shared" si="5"/>
        <v>576445.34</v>
      </c>
      <c r="D21" s="527">
        <f t="shared" si="1"/>
        <v>0.80671228673539175</v>
      </c>
      <c r="E21">
        <v>21773.439999999999</v>
      </c>
      <c r="F21" s="692">
        <f t="shared" si="6"/>
        <v>576445.34</v>
      </c>
      <c r="G21" s="527">
        <f t="shared" si="2"/>
        <v>0.80671228673539175</v>
      </c>
      <c r="H21" s="710"/>
      <c r="I21" s="707"/>
      <c r="J21" s="512"/>
      <c r="K21">
        <v>7775.23</v>
      </c>
      <c r="L21" s="707">
        <f t="shared" si="14"/>
        <v>575197.63000000012</v>
      </c>
      <c r="M21" s="28">
        <f t="shared" si="11"/>
        <v>0.80496616630134943</v>
      </c>
      <c r="N21" s="704"/>
      <c r="O21" s="707"/>
      <c r="X21" t="s">
        <v>686</v>
      </c>
      <c r="Y21">
        <v>1172.6500000000001</v>
      </c>
      <c r="Z21">
        <v>4800.99</v>
      </c>
      <c r="AA21">
        <v>6641.3</v>
      </c>
      <c r="AB21">
        <v>9837.4699999999993</v>
      </c>
      <c r="AC21">
        <v>12886.54</v>
      </c>
      <c r="AD21">
        <v>16505.349999999999</v>
      </c>
      <c r="AE21">
        <v>19523.59</v>
      </c>
      <c r="AF21">
        <v>20196</v>
      </c>
      <c r="AG21">
        <v>20196</v>
      </c>
      <c r="AH21">
        <v>20196</v>
      </c>
      <c r="AI21">
        <v>20196</v>
      </c>
      <c r="AJ21">
        <v>20196</v>
      </c>
      <c r="AK21">
        <v>20196</v>
      </c>
      <c r="AL21">
        <v>20196</v>
      </c>
      <c r="AM21">
        <v>20196</v>
      </c>
      <c r="AN21">
        <v>20196</v>
      </c>
    </row>
    <row r="22" spans="1:40">
      <c r="A22" s="849">
        <f>A21+31</f>
        <v>46538</v>
      </c>
      <c r="B22">
        <v>30753.45</v>
      </c>
      <c r="C22" s="692">
        <f t="shared" si="5"/>
        <v>607198.78999999992</v>
      </c>
      <c r="D22" s="527">
        <f t="shared" si="1"/>
        <v>0.84975051473893937</v>
      </c>
      <c r="E22">
        <v>30753.45</v>
      </c>
      <c r="F22" s="692">
        <f t="shared" si="6"/>
        <v>607198.78999999992</v>
      </c>
      <c r="G22" s="527">
        <f t="shared" si="2"/>
        <v>0.84975051473893937</v>
      </c>
      <c r="H22" s="710"/>
      <c r="I22" s="707"/>
      <c r="J22" s="512"/>
      <c r="K22">
        <v>19741.900000000001</v>
      </c>
      <c r="L22" s="707">
        <f t="shared" si="14"/>
        <v>594939.53000000014</v>
      </c>
      <c r="M22" s="28">
        <f t="shared" si="11"/>
        <v>0.83259416879938586</v>
      </c>
      <c r="N22" s="704"/>
      <c r="O22" s="707"/>
      <c r="R22" s="3" t="s">
        <v>13</v>
      </c>
      <c r="X22" t="s">
        <v>680</v>
      </c>
      <c r="AF22">
        <v>7196.2</v>
      </c>
      <c r="AG22">
        <v>7175.2</v>
      </c>
      <c r="AH22">
        <v>7414.6</v>
      </c>
      <c r="AI22">
        <v>5123</v>
      </c>
      <c r="AJ22">
        <v>3302</v>
      </c>
      <c r="AK22">
        <v>1098</v>
      </c>
      <c r="AL22">
        <v>2019</v>
      </c>
      <c r="AM22">
        <v>4579</v>
      </c>
    </row>
    <row r="23" spans="1:40">
      <c r="A23" s="849">
        <f>A22+30</f>
        <v>46568</v>
      </c>
      <c r="B23">
        <v>28626.94</v>
      </c>
      <c r="C23" s="692">
        <f t="shared" si="5"/>
        <v>635825.72999999986</v>
      </c>
      <c r="D23" s="527">
        <f t="shared" si="1"/>
        <v>0.88981277672137948</v>
      </c>
      <c r="E23">
        <v>28626.94</v>
      </c>
      <c r="F23" s="692">
        <f t="shared" si="6"/>
        <v>635825.72999999986</v>
      </c>
      <c r="G23" s="527">
        <f t="shared" si="2"/>
        <v>0.88981277672137948</v>
      </c>
      <c r="H23" s="710"/>
      <c r="I23" s="707"/>
      <c r="J23" s="512"/>
      <c r="K23">
        <v>18895.2</v>
      </c>
      <c r="L23" s="707">
        <f t="shared" si="14"/>
        <v>613834.7300000001</v>
      </c>
      <c r="M23" s="28">
        <f t="shared" si="11"/>
        <v>0.85903724838143702</v>
      </c>
      <c r="N23" s="704"/>
      <c r="O23" s="707"/>
      <c r="X23" t="s">
        <v>679</v>
      </c>
      <c r="AF23" s="679">
        <v>21185773.510000002</v>
      </c>
      <c r="AG23" s="679">
        <v>8002967.6200000001</v>
      </c>
      <c r="AH23" s="679">
        <v>8606824.1899999995</v>
      </c>
      <c r="AI23" s="679">
        <v>3474097.51</v>
      </c>
      <c r="AJ23" s="679">
        <v>1572072.15</v>
      </c>
      <c r="AK23" s="679">
        <v>273706.67</v>
      </c>
      <c r="AL23" s="679">
        <v>2370642.2400000002</v>
      </c>
      <c r="AM23" s="679">
        <v>8801345.5600000005</v>
      </c>
    </row>
    <row r="24" spans="1:40">
      <c r="A24" s="849">
        <f>A23+31</f>
        <v>46599</v>
      </c>
      <c r="B24">
        <v>17130.27</v>
      </c>
      <c r="C24" s="692">
        <f t="shared" si="5"/>
        <v>652955.99999999988</v>
      </c>
      <c r="D24" s="527">
        <f t="shared" si="1"/>
        <v>0.91378590708634133</v>
      </c>
      <c r="E24">
        <v>17130.27</v>
      </c>
      <c r="F24" s="692">
        <f t="shared" si="6"/>
        <v>652955.99999999988</v>
      </c>
      <c r="G24" s="527">
        <f t="shared" si="2"/>
        <v>0.91378590708634133</v>
      </c>
      <c r="H24" s="704"/>
      <c r="I24" s="707"/>
      <c r="J24" s="512"/>
      <c r="K24">
        <v>11432.82</v>
      </c>
      <c r="L24" s="707">
        <f t="shared" si="14"/>
        <v>625267.55000000005</v>
      </c>
      <c r="M24" s="28">
        <f t="shared" si="11"/>
        <v>0.87503702446781162</v>
      </c>
      <c r="N24" s="704"/>
      <c r="O24" s="707"/>
    </row>
    <row r="25" spans="1:40">
      <c r="A25" s="849">
        <f>A24+31</f>
        <v>46630</v>
      </c>
      <c r="B25">
        <v>17971.29</v>
      </c>
      <c r="C25" s="692">
        <f t="shared" si="5"/>
        <v>670927.28999999992</v>
      </c>
      <c r="D25" s="527">
        <f t="shared" si="1"/>
        <v>0.9389360114335894</v>
      </c>
      <c r="E25">
        <v>17971.29</v>
      </c>
      <c r="F25" s="692">
        <f t="shared" si="6"/>
        <v>670927.28999999992</v>
      </c>
      <c r="G25" s="527">
        <f t="shared" si="2"/>
        <v>0.9389360114335894</v>
      </c>
      <c r="H25" s="704"/>
      <c r="I25" s="707"/>
      <c r="J25" s="512"/>
      <c r="K25">
        <v>10852.09</v>
      </c>
      <c r="L25" s="707">
        <f t="shared" si="14"/>
        <v>636119.64</v>
      </c>
      <c r="M25" s="28">
        <f t="shared" si="11"/>
        <v>0.89022409205648922</v>
      </c>
      <c r="N25" s="704"/>
      <c r="O25" s="707"/>
    </row>
    <row r="26" spans="1:40">
      <c r="A26" s="849">
        <f>A25+30</f>
        <v>46660</v>
      </c>
      <c r="B26">
        <v>21052.53</v>
      </c>
      <c r="C26" s="692">
        <f t="shared" si="5"/>
        <v>691979.82</v>
      </c>
      <c r="D26" s="527">
        <f t="shared" si="1"/>
        <v>0.96839818839882508</v>
      </c>
      <c r="E26">
        <v>21052.53</v>
      </c>
      <c r="F26" s="692">
        <f t="shared" si="6"/>
        <v>691979.82</v>
      </c>
      <c r="G26" s="527">
        <f t="shared" si="2"/>
        <v>0.96839818839882508</v>
      </c>
      <c r="H26" s="704"/>
      <c r="I26" s="707"/>
      <c r="J26" s="512"/>
      <c r="K26">
        <v>7628.93</v>
      </c>
      <c r="L26" s="707">
        <f t="shared" si="14"/>
        <v>643748.57000000007</v>
      </c>
      <c r="M26" s="28">
        <f t="shared" si="11"/>
        <v>0.90090047564152143</v>
      </c>
      <c r="N26" s="704"/>
      <c r="O26" s="707"/>
    </row>
    <row r="27" spans="1:40">
      <c r="A27" s="849">
        <f>A26+31</f>
        <v>46691</v>
      </c>
      <c r="B27">
        <v>16945.560000000001</v>
      </c>
      <c r="C27" s="692">
        <f t="shared" si="5"/>
        <v>708925.38</v>
      </c>
      <c r="D27" s="527">
        <f t="shared" si="1"/>
        <v>0.99211282447795768</v>
      </c>
      <c r="E27">
        <v>16945.560000000001</v>
      </c>
      <c r="F27" s="692">
        <f t="shared" si="6"/>
        <v>708925.38</v>
      </c>
      <c r="G27" s="527">
        <f t="shared" si="2"/>
        <v>0.99211282447795768</v>
      </c>
      <c r="H27" s="704"/>
      <c r="I27" s="707"/>
      <c r="J27" s="512"/>
      <c r="K27">
        <f>15100.17-1014.72</f>
        <v>14085.45</v>
      </c>
      <c r="L27" s="707">
        <f t="shared" si="14"/>
        <v>657834.02</v>
      </c>
      <c r="M27" s="28">
        <f t="shared" si="11"/>
        <v>0.92061250172745868</v>
      </c>
      <c r="N27" s="704"/>
      <c r="O27" s="707"/>
    </row>
    <row r="28" spans="1:40">
      <c r="A28" s="849">
        <v>46721</v>
      </c>
      <c r="B28">
        <v>5635.87</v>
      </c>
      <c r="C28" s="692">
        <f t="shared" si="5"/>
        <v>714561.25</v>
      </c>
      <c r="D28" s="527">
        <f t="shared" si="1"/>
        <v>1</v>
      </c>
      <c r="E28">
        <v>5635.87</v>
      </c>
      <c r="F28" s="692">
        <f t="shared" si="6"/>
        <v>714561.25</v>
      </c>
      <c r="G28" s="527">
        <f t="shared" si="2"/>
        <v>1</v>
      </c>
      <c r="H28" s="704"/>
      <c r="I28" s="707"/>
      <c r="J28" s="512"/>
      <c r="K28">
        <v>9976.84</v>
      </c>
      <c r="L28" s="707">
        <f t="shared" si="14"/>
        <v>667810.86</v>
      </c>
      <c r="M28" s="28">
        <f t="shared" si="11"/>
        <v>0.93457469181263331</v>
      </c>
      <c r="N28" s="704"/>
      <c r="O28" s="707"/>
    </row>
    <row r="29" spans="1:40">
      <c r="A29" s="849">
        <v>46751</v>
      </c>
      <c r="B29" s="712"/>
      <c r="C29" s="711"/>
      <c r="D29" s="28"/>
      <c r="E29" s="704"/>
      <c r="F29" s="691"/>
      <c r="G29" s="28"/>
      <c r="H29" s="704"/>
      <c r="I29" s="707"/>
      <c r="J29" s="512"/>
      <c r="K29">
        <v>20381.37</v>
      </c>
      <c r="L29" s="707">
        <f>K29+L28</f>
        <v>688192.23</v>
      </c>
      <c r="M29" s="28">
        <f t="shared" si="11"/>
        <v>0.96309760709806191</v>
      </c>
      <c r="N29" s="704"/>
      <c r="O29" s="707"/>
    </row>
    <row r="30" spans="1:40">
      <c r="A30" s="849">
        <v>46782</v>
      </c>
      <c r="B30" s="704"/>
      <c r="C30" s="707"/>
      <c r="D30" s="28"/>
      <c r="E30" s="704"/>
      <c r="F30" s="691"/>
      <c r="G30" s="28"/>
      <c r="H30" s="704"/>
      <c r="I30" s="707"/>
      <c r="J30" s="512"/>
      <c r="K30">
        <v>14328.06</v>
      </c>
      <c r="L30" s="707">
        <f>K30+L29</f>
        <v>702520.29</v>
      </c>
      <c r="M30" s="28">
        <f t="shared" si="11"/>
        <v>0.98314915621299093</v>
      </c>
      <c r="N30" s="704"/>
      <c r="O30" s="707"/>
    </row>
    <row r="31" spans="1:40">
      <c r="A31" s="849">
        <v>46812</v>
      </c>
      <c r="B31" s="704"/>
      <c r="C31" s="707"/>
      <c r="D31" s="28"/>
      <c r="E31" s="704"/>
      <c r="F31" s="691"/>
      <c r="G31" s="28"/>
      <c r="H31" s="704"/>
      <c r="I31" s="707"/>
      <c r="J31" s="512"/>
      <c r="K31">
        <v>3785.45</v>
      </c>
      <c r="L31" s="707">
        <f>K31+L30</f>
        <v>706305.74</v>
      </c>
      <c r="M31" s="28">
        <f t="shared" si="11"/>
        <v>0.98844674266901544</v>
      </c>
      <c r="N31" s="704"/>
      <c r="O31" s="707"/>
    </row>
    <row r="32" spans="1:40">
      <c r="A32" s="849">
        <v>46842</v>
      </c>
      <c r="B32" s="704"/>
      <c r="C32" s="707"/>
      <c r="D32" s="28"/>
      <c r="E32" s="704"/>
      <c r="F32" s="691"/>
      <c r="G32" s="28"/>
      <c r="H32" s="704"/>
      <c r="I32" s="707"/>
      <c r="J32" s="27"/>
      <c r="K32">
        <v>2961.8</v>
      </c>
      <c r="L32" s="707">
        <f t="shared" ref="L32:L33" si="15">K32+L31</f>
        <v>709267.54</v>
      </c>
      <c r="M32" s="28">
        <f t="shared" ref="M32:M33" si="16">L32/$C$28</f>
        <v>0.9925916637657024</v>
      </c>
      <c r="N32" s="704"/>
      <c r="O32" s="707"/>
    </row>
    <row r="33" spans="1:23">
      <c r="A33" s="849">
        <v>46873</v>
      </c>
      <c r="B33" s="704"/>
      <c r="C33" s="707"/>
      <c r="D33" s="28"/>
      <c r="E33" s="704"/>
      <c r="F33" s="691"/>
      <c r="G33" s="28"/>
      <c r="H33" s="704"/>
      <c r="I33" s="707"/>
      <c r="J33" s="27"/>
      <c r="K33">
        <v>5293.71</v>
      </c>
      <c r="L33" s="707">
        <f t="shared" si="15"/>
        <v>714561.25</v>
      </c>
      <c r="M33" s="28">
        <f t="shared" si="16"/>
        <v>1</v>
      </c>
      <c r="N33" s="704"/>
      <c r="O33" s="707"/>
    </row>
    <row r="34" spans="1:23">
      <c r="A34" s="34"/>
      <c r="B34" s="704"/>
      <c r="C34" s="707"/>
      <c r="D34" s="28"/>
      <c r="E34" s="704"/>
      <c r="F34" s="691"/>
      <c r="G34" s="28"/>
      <c r="H34" s="704"/>
      <c r="I34" s="707"/>
      <c r="J34" s="27"/>
      <c r="K34" s="704"/>
      <c r="L34" s="707"/>
      <c r="M34" s="28"/>
      <c r="N34" s="704"/>
      <c r="O34" s="707"/>
    </row>
    <row r="35" spans="1:23">
      <c r="A35" s="34"/>
      <c r="B35" s="704"/>
      <c r="C35" s="707"/>
      <c r="D35" s="28"/>
      <c r="E35" s="704"/>
      <c r="F35" s="691"/>
      <c r="G35" s="513"/>
      <c r="H35" s="704"/>
      <c r="I35" s="707"/>
      <c r="J35" s="27"/>
      <c r="K35" s="704"/>
      <c r="L35" s="707"/>
      <c r="M35" s="28"/>
      <c r="N35" s="704"/>
      <c r="O35" s="707"/>
    </row>
    <row r="36" spans="1:23">
      <c r="A36" s="34"/>
      <c r="B36" s="704"/>
      <c r="C36" s="707"/>
      <c r="D36" s="28"/>
      <c r="E36" s="704"/>
      <c r="F36" s="691"/>
      <c r="G36" s="28"/>
      <c r="H36" s="704"/>
      <c r="I36" s="707"/>
      <c r="J36" s="27"/>
      <c r="K36" s="704"/>
      <c r="L36" s="707"/>
      <c r="M36" s="28"/>
      <c r="N36" s="704"/>
      <c r="O36" s="707"/>
    </row>
    <row r="37" spans="1:23">
      <c r="A37" s="34"/>
      <c r="B37" s="704"/>
      <c r="C37" s="707"/>
      <c r="D37" s="28"/>
      <c r="E37" s="704"/>
      <c r="F37" s="691"/>
      <c r="G37" s="28"/>
      <c r="H37" s="704"/>
      <c r="I37" s="707"/>
      <c r="J37" s="27"/>
      <c r="K37" s="704"/>
      <c r="L37" s="707"/>
      <c r="M37" s="28"/>
      <c r="N37" s="704"/>
      <c r="O37" s="707"/>
    </row>
    <row r="38" spans="1:23" ht="15" thickBot="1">
      <c r="A38" s="34"/>
      <c r="B38" s="704"/>
      <c r="C38" s="707"/>
      <c r="D38" s="28"/>
      <c r="E38" s="704"/>
      <c r="F38" s="691"/>
      <c r="G38" s="28"/>
      <c r="H38" s="704"/>
      <c r="I38" s="707"/>
      <c r="J38" s="27"/>
      <c r="K38" s="704"/>
      <c r="L38" s="707"/>
      <c r="M38" s="513"/>
      <c r="N38" s="704"/>
      <c r="O38" s="707"/>
    </row>
    <row r="39" spans="1:23" ht="27" thickTop="1" thickBot="1">
      <c r="B39" s="1914" t="s">
        <v>27</v>
      </c>
      <c r="C39" s="1915"/>
      <c r="D39" s="1915"/>
      <c r="E39" s="1915"/>
      <c r="F39" s="1915"/>
      <c r="G39" s="1915"/>
      <c r="H39" s="1915"/>
      <c r="I39" s="1915"/>
      <c r="J39" s="1915"/>
      <c r="K39" s="1915"/>
      <c r="L39" s="1915"/>
      <c r="M39" s="1915"/>
      <c r="N39" s="1915"/>
      <c r="O39" s="1915"/>
      <c r="P39" s="1915"/>
      <c r="Q39" s="1916"/>
      <c r="R39" s="32"/>
      <c r="S39" s="32"/>
      <c r="T39" s="32"/>
      <c r="U39" s="32"/>
      <c r="V39" s="32"/>
      <c r="W39" s="33"/>
    </row>
    <row r="40" spans="1:23" ht="15" thickTop="1">
      <c r="B40" s="705"/>
      <c r="C40" s="705"/>
      <c r="D40" s="705"/>
      <c r="E40" s="705"/>
      <c r="F40" s="705"/>
      <c r="G40" s="705"/>
      <c r="H40" s="705"/>
      <c r="I40" s="705"/>
      <c r="J40" s="705"/>
      <c r="K40" s="705"/>
      <c r="L40" s="705"/>
      <c r="M40" s="705"/>
      <c r="N40" s="705"/>
      <c r="O40" s="705"/>
      <c r="P40" s="1"/>
      <c r="Q40" s="1"/>
      <c r="R40" s="1"/>
      <c r="S40" s="1"/>
      <c r="T40" s="1"/>
      <c r="U40" s="1"/>
      <c r="V40" s="1"/>
      <c r="W40" s="1"/>
    </row>
    <row r="41" spans="1:23">
      <c r="L41" s="708"/>
    </row>
    <row r="42" spans="1:23">
      <c r="K42" s="921"/>
    </row>
    <row r="43" spans="1:23" ht="14.4" customHeight="1">
      <c r="K43" s="921">
        <f>L33-C28</f>
        <v>0</v>
      </c>
    </row>
    <row r="48" spans="1:23">
      <c r="T48" s="104"/>
      <c r="U48" s="104"/>
      <c r="V48" s="104"/>
      <c r="W48" s="104"/>
    </row>
    <row r="49" spans="5:23">
      <c r="E49" s="179"/>
      <c r="F49" s="179"/>
      <c r="H49" s="179"/>
      <c r="I49" s="706"/>
      <c r="J49" s="706"/>
      <c r="K49" s="706"/>
      <c r="L49" s="709"/>
      <c r="M49" s="709"/>
      <c r="N49" s="706"/>
    </row>
    <row r="50" spans="5:23">
      <c r="E50" s="179"/>
      <c r="F50" s="179"/>
      <c r="H50" s="179"/>
      <c r="I50" s="706"/>
      <c r="J50" s="706"/>
      <c r="K50" s="706"/>
      <c r="L50" s="709"/>
      <c r="M50" s="709"/>
      <c r="N50" s="706"/>
    </row>
    <row r="51" spans="5:23">
      <c r="E51" s="179"/>
      <c r="F51" s="179"/>
      <c r="H51" s="179"/>
      <c r="I51" s="706"/>
      <c r="J51" s="706"/>
      <c r="K51" s="706"/>
      <c r="L51" s="709"/>
      <c r="M51" s="709"/>
      <c r="N51" s="706"/>
    </row>
    <row r="52" spans="5:23">
      <c r="E52" s="179"/>
      <c r="F52" s="179"/>
      <c r="H52" s="179"/>
      <c r="I52" s="706"/>
      <c r="J52" s="706"/>
      <c r="K52" s="706"/>
      <c r="L52" s="709"/>
      <c r="M52" s="709"/>
      <c r="N52" s="706"/>
      <c r="T52" s="679"/>
      <c r="U52" s="679"/>
      <c r="V52" s="679"/>
      <c r="W52" s="679"/>
    </row>
    <row r="53" spans="5:23">
      <c r="E53" s="179"/>
      <c r="F53" s="179"/>
      <c r="H53" s="179"/>
      <c r="I53" s="706"/>
      <c r="J53" s="706"/>
      <c r="K53" s="706"/>
      <c r="L53" s="709"/>
      <c r="M53" s="709"/>
      <c r="N53" s="706"/>
    </row>
    <row r="54" spans="5:23">
      <c r="E54" s="179"/>
      <c r="F54" s="179"/>
      <c r="H54" s="179"/>
      <c r="I54" s="706"/>
      <c r="J54" s="706"/>
      <c r="K54" s="706"/>
      <c r="L54" s="709"/>
      <c r="M54" s="709"/>
      <c r="N54" s="706"/>
    </row>
    <row r="55" spans="5:23">
      <c r="E55" s="179"/>
      <c r="F55" s="179"/>
      <c r="H55" s="179"/>
      <c r="I55" s="706"/>
      <c r="J55" s="706"/>
      <c r="K55" s="706"/>
      <c r="L55" s="709"/>
      <c r="M55" s="709"/>
      <c r="N55" s="706"/>
    </row>
    <row r="56" spans="5:23">
      <c r="E56" s="179"/>
      <c r="F56" s="179"/>
      <c r="H56" s="179"/>
      <c r="I56" s="706"/>
      <c r="J56" s="706"/>
      <c r="K56" s="706"/>
      <c r="L56" s="709"/>
      <c r="M56" s="709"/>
      <c r="N56" s="706"/>
      <c r="U56" s="679"/>
      <c r="V56" s="679"/>
      <c r="W56" s="679"/>
    </row>
    <row r="57" spans="5:23">
      <c r="E57" s="179"/>
      <c r="F57" s="179"/>
      <c r="H57" s="179"/>
      <c r="I57" s="706"/>
      <c r="J57" s="706"/>
      <c r="K57" s="706"/>
      <c r="L57" s="709"/>
      <c r="M57" s="709"/>
      <c r="N57" s="706"/>
      <c r="T57" s="679"/>
      <c r="U57" s="679"/>
      <c r="V57" s="679"/>
      <c r="W57" s="679"/>
    </row>
    <row r="58" spans="5:23">
      <c r="E58" s="179"/>
      <c r="F58" s="179"/>
      <c r="H58" s="179"/>
      <c r="I58" s="706"/>
      <c r="J58" s="706"/>
      <c r="K58" s="706"/>
      <c r="L58" s="709"/>
      <c r="M58" s="709"/>
      <c r="N58" s="706"/>
      <c r="U58" s="679"/>
      <c r="V58" s="679"/>
      <c r="W58" s="679"/>
    </row>
    <row r="65" spans="22:23">
      <c r="V65" s="104"/>
      <c r="W65" s="104"/>
    </row>
    <row r="66" spans="22:23">
      <c r="V66" s="104"/>
      <c r="W66" s="104"/>
    </row>
    <row r="67" spans="22:23">
      <c r="V67" s="104"/>
      <c r="W67" s="104"/>
    </row>
    <row r="68" spans="22:23">
      <c r="V68" s="104"/>
      <c r="W68" s="104"/>
    </row>
    <row r="69" spans="22:23">
      <c r="V69" s="104"/>
      <c r="W69" s="104"/>
    </row>
    <row r="70" spans="22:23">
      <c r="V70" s="104"/>
      <c r="W70" s="104"/>
    </row>
    <row r="71" spans="22:23">
      <c r="V71" s="104"/>
      <c r="W71" s="104"/>
    </row>
    <row r="72" spans="22:23">
      <c r="V72" s="104"/>
      <c r="W72" s="104"/>
    </row>
    <row r="73" spans="22:23">
      <c r="V73" s="104"/>
      <c r="W73" s="104"/>
    </row>
    <row r="74" spans="22:23">
      <c r="V74" s="104"/>
      <c r="W74" s="104"/>
    </row>
  </sheetData>
  <mergeCells count="6">
    <mergeCell ref="B39:Q39"/>
    <mergeCell ref="B2:D2"/>
    <mergeCell ref="E2:F2"/>
    <mergeCell ref="H2:I2"/>
    <mergeCell ref="K2:L2"/>
    <mergeCell ref="N2:O2"/>
  </mergeCells>
  <pageMargins left="0.7" right="0.7" top="0.75" bottom="0.75" header="0.3" footer="0.3"/>
  <pageSetup paperSize="9" scale="42" orientation="landscape" r:id="rId1"/>
  <headerFooter>
    <oddFooter>&amp;L_x000D_&amp;1#&amp;"Aptos"&amp;10&amp;K000000 Data sensitivity - Public</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FC4B-6CE4-4C9A-8230-CFFDBCED344C}">
  <sheetPr>
    <tabColor rgb="FF00B050"/>
    <pageSetUpPr fitToPage="1"/>
  </sheetPr>
  <dimension ref="A1:AR27"/>
  <sheetViews>
    <sheetView topLeftCell="U1" zoomScale="60" zoomScaleNormal="60" zoomScaleSheetLayoutView="55" workbookViewId="0">
      <selection activeCell="X3" sqref="X3"/>
    </sheetView>
  </sheetViews>
  <sheetFormatPr defaultRowHeight="14.4"/>
  <cols>
    <col min="1" max="1" width="6.33203125" style="611" bestFit="1" customWidth="1"/>
    <col min="2" max="2" width="11.88671875" style="611" customWidth="1"/>
    <col min="3" max="3" width="13.33203125" style="611" bestFit="1" customWidth="1"/>
    <col min="4" max="4" width="27.33203125" style="611" bestFit="1" customWidth="1"/>
    <col min="5" max="5" width="62.88671875" style="611" bestFit="1" customWidth="1"/>
    <col min="6" max="6" width="22.33203125" style="611" bestFit="1" customWidth="1"/>
    <col min="7" max="7" width="26.33203125" style="611" bestFit="1" customWidth="1"/>
    <col min="8" max="8" width="26.5546875" style="611" bestFit="1" customWidth="1"/>
    <col min="9" max="9" width="26.88671875" style="611" bestFit="1" customWidth="1"/>
    <col min="10" max="10" width="22.33203125" style="611" bestFit="1" customWidth="1"/>
    <col min="11" max="11" width="28.6640625" style="611" bestFit="1" customWidth="1"/>
    <col min="12" max="12" width="32.44140625" style="611" bestFit="1" customWidth="1"/>
    <col min="13" max="13" width="25.109375" style="611" bestFit="1" customWidth="1"/>
    <col min="14" max="14" width="26.33203125" style="610" bestFit="1" customWidth="1"/>
    <col min="15" max="15" width="26.33203125" style="610" customWidth="1"/>
    <col min="16" max="16" width="95.6640625" style="610" bestFit="1" customWidth="1"/>
    <col min="17" max="17" width="95.6640625" style="610" customWidth="1"/>
    <col min="18" max="18" width="97.33203125" style="610" bestFit="1" customWidth="1"/>
    <col min="19" max="19" width="97.33203125" style="610" customWidth="1"/>
    <col min="20" max="21" width="72.33203125" style="610" customWidth="1"/>
    <col min="22" max="22" width="55.33203125" style="610" bestFit="1" customWidth="1"/>
    <col min="23" max="23" width="55.33203125" style="610" customWidth="1"/>
    <col min="24" max="29" width="38.109375" style="5" customWidth="1"/>
    <col min="30" max="30" width="44.109375" bestFit="1" customWidth="1"/>
    <col min="31" max="31" width="39.109375" bestFit="1" customWidth="1"/>
    <col min="32" max="32" width="45.33203125" bestFit="1" customWidth="1"/>
    <col min="33" max="33" width="63.33203125" bestFit="1" customWidth="1"/>
    <col min="34" max="34" width="85.109375" bestFit="1" customWidth="1"/>
    <col min="35" max="35" width="41.109375" bestFit="1" customWidth="1"/>
    <col min="36" max="36" width="67.6640625" bestFit="1" customWidth="1"/>
    <col min="37" max="37" width="39.33203125" bestFit="1" customWidth="1"/>
  </cols>
  <sheetData>
    <row r="1" spans="1:29" ht="153.6" customHeight="1" thickBot="1">
      <c r="A1" s="1930" t="s">
        <v>604</v>
      </c>
      <c r="B1" s="1931"/>
      <c r="C1" s="1931"/>
      <c r="D1" s="1931"/>
      <c r="E1" s="1931"/>
      <c r="F1" s="1931"/>
      <c r="G1" s="1931"/>
      <c r="H1" s="1931"/>
      <c r="I1" s="1931"/>
      <c r="J1" s="1931"/>
      <c r="K1" s="1931"/>
      <c r="L1" s="1931"/>
      <c r="M1" s="1931"/>
      <c r="N1" s="1931"/>
      <c r="O1" s="1931"/>
      <c r="P1" s="1931"/>
      <c r="Q1" s="1931"/>
      <c r="R1" s="1931"/>
      <c r="S1" s="1931"/>
      <c r="T1" s="1931"/>
      <c r="U1" s="1931"/>
      <c r="V1" s="1931"/>
      <c r="W1" s="1931"/>
      <c r="X1" s="1931"/>
      <c r="Y1" s="1931"/>
      <c r="Z1" s="1931"/>
      <c r="AA1" s="1931"/>
      <c r="AB1" s="1931"/>
      <c r="AC1" s="1932"/>
    </row>
    <row r="2" spans="1:29" ht="90">
      <c r="A2" s="585" t="s">
        <v>17</v>
      </c>
      <c r="B2" s="586" t="s">
        <v>605</v>
      </c>
      <c r="C2" s="586" t="s">
        <v>606</v>
      </c>
      <c r="D2" s="586" t="s">
        <v>114</v>
      </c>
      <c r="E2" s="586" t="s">
        <v>607</v>
      </c>
      <c r="F2" s="586" t="s">
        <v>608</v>
      </c>
      <c r="G2" s="586" t="s">
        <v>577</v>
      </c>
      <c r="H2" s="586" t="s">
        <v>609</v>
      </c>
      <c r="I2" s="586" t="s">
        <v>610</v>
      </c>
      <c r="J2" s="587" t="s">
        <v>611</v>
      </c>
      <c r="K2" s="586" t="s">
        <v>612</v>
      </c>
      <c r="L2" s="588" t="s">
        <v>613</v>
      </c>
      <c r="M2" s="589" t="s">
        <v>614</v>
      </c>
      <c r="N2" s="590" t="s">
        <v>615</v>
      </c>
      <c r="O2" s="591" t="s">
        <v>616</v>
      </c>
      <c r="P2" s="592" t="s">
        <v>663</v>
      </c>
      <c r="Q2" s="592" t="s">
        <v>664</v>
      </c>
      <c r="R2" s="592" t="s">
        <v>665</v>
      </c>
      <c r="S2" s="592" t="s">
        <v>666</v>
      </c>
      <c r="T2" s="592" t="s">
        <v>667</v>
      </c>
      <c r="U2" s="592" t="s">
        <v>668</v>
      </c>
      <c r="V2" s="592" t="s">
        <v>669</v>
      </c>
      <c r="W2" s="592" t="s">
        <v>670</v>
      </c>
      <c r="X2" s="593" t="s">
        <v>617</v>
      </c>
      <c r="Y2" s="593" t="s">
        <v>618</v>
      </c>
      <c r="Z2" s="593" t="s">
        <v>619</v>
      </c>
      <c r="AA2" s="594" t="s">
        <v>620</v>
      </c>
      <c r="AB2" s="594" t="s">
        <v>621</v>
      </c>
      <c r="AC2" s="595" t="s">
        <v>622</v>
      </c>
    </row>
    <row r="3" spans="1:29" ht="409.6">
      <c r="A3" s="596">
        <v>1</v>
      </c>
      <c r="B3" s="597" t="s">
        <v>623</v>
      </c>
      <c r="C3" s="597" t="s">
        <v>454</v>
      </c>
      <c r="D3" s="597" t="str">
        <f>'Weekly Progress Report'!B4</f>
        <v>JDH1-02-003</v>
      </c>
      <c r="E3" s="598" t="str">
        <f>'Weekly Progress Report'!B3</f>
        <v xml:space="preserve">INFRASTRUCTURE DEVELOPMENT FOR INDUSTRIAL CITY 1 IN JEDDAH </v>
      </c>
      <c r="F3" s="597" t="s">
        <v>949</v>
      </c>
      <c r="G3" s="597" t="str">
        <f>'Weekly Progress Report'!$B$5</f>
        <v>Al Enjaz Company for Trading and Contracting</v>
      </c>
      <c r="H3" s="677">
        <f>'Weekly Progress Report'!H5</f>
        <v>45980</v>
      </c>
      <c r="I3" s="677">
        <f>'Weekly Progress Report'!H6</f>
        <v>46709</v>
      </c>
      <c r="J3" s="678">
        <v>24</v>
      </c>
      <c r="K3" s="677">
        <v>46356</v>
      </c>
      <c r="L3" s="599">
        <f>'Weekly Progress Report'!C28</f>
        <v>86782344.730000019</v>
      </c>
      <c r="M3" s="886" t="s">
        <v>1345</v>
      </c>
      <c r="N3" s="600">
        <v>1</v>
      </c>
      <c r="O3" s="600">
        <v>1</v>
      </c>
      <c r="P3" s="854" t="s">
        <v>1111</v>
      </c>
      <c r="Q3" s="854" t="s">
        <v>1317</v>
      </c>
      <c r="R3" s="854" t="s">
        <v>1318</v>
      </c>
      <c r="S3" s="854" t="s">
        <v>1346</v>
      </c>
      <c r="T3" s="854" t="s">
        <v>1110</v>
      </c>
      <c r="U3" s="854" t="s">
        <v>1333</v>
      </c>
      <c r="V3" s="925" t="s">
        <v>1309</v>
      </c>
      <c r="W3" s="925" t="s">
        <v>1347</v>
      </c>
      <c r="X3" s="601" t="s">
        <v>1112</v>
      </c>
      <c r="Y3" s="887">
        <v>0.75</v>
      </c>
      <c r="Z3" s="887">
        <f>Progress!I26</f>
        <v>0.78261722325326233</v>
      </c>
      <c r="AA3" s="888">
        <f>Y3*86782345</f>
        <v>65086758.75</v>
      </c>
      <c r="AB3" s="888">
        <v>44851849.32</v>
      </c>
      <c r="AC3" s="677">
        <v>46356</v>
      </c>
    </row>
    <row r="4" spans="1:29" ht="17.399999999999999">
      <c r="A4" s="602"/>
      <c r="B4" s="603"/>
      <c r="C4" s="604"/>
      <c r="D4" s="604"/>
      <c r="E4" s="605"/>
      <c r="F4" s="604"/>
      <c r="G4" s="604"/>
      <c r="H4" s="606"/>
      <c r="I4" s="606"/>
      <c r="J4" s="607"/>
      <c r="K4" s="606"/>
      <c r="L4" s="608"/>
      <c r="M4" s="608"/>
      <c r="N4"/>
      <c r="O4"/>
      <c r="P4"/>
      <c r="Q4"/>
      <c r="R4"/>
      <c r="S4"/>
      <c r="T4"/>
      <c r="U4"/>
      <c r="V4"/>
      <c r="W4"/>
    </row>
    <row r="5" spans="1:29" ht="14.4"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14.4" customHeight="1">
      <c r="A8"/>
      <c r="B8"/>
      <c r="C8"/>
      <c r="D8"/>
      <c r="E8"/>
      <c r="F8"/>
      <c r="G8"/>
      <c r="H8"/>
      <c r="I8"/>
      <c r="J8"/>
      <c r="K8"/>
      <c r="L8"/>
      <c r="M8"/>
      <c r="N8"/>
      <c r="O8"/>
      <c r="P8"/>
      <c r="Q8"/>
      <c r="R8"/>
      <c r="S8"/>
      <c r="T8"/>
      <c r="U8"/>
      <c r="V8"/>
      <c r="W8"/>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row r="17" spans="1:44" ht="129.9" customHeight="1">
      <c r="A17"/>
      <c r="B17"/>
      <c r="C17"/>
      <c r="D17"/>
      <c r="E17"/>
      <c r="F17"/>
      <c r="G17"/>
      <c r="H17"/>
      <c r="I17"/>
      <c r="J17"/>
      <c r="K17"/>
      <c r="L17"/>
      <c r="M17"/>
      <c r="N17"/>
      <c r="O17"/>
      <c r="P17"/>
      <c r="Q17"/>
      <c r="R17"/>
      <c r="S17"/>
      <c r="T17"/>
      <c r="U17"/>
      <c r="V17"/>
      <c r="W17"/>
    </row>
    <row r="18" spans="1:44" ht="129.9" customHeight="1">
      <c r="A18"/>
      <c r="B18"/>
      <c r="C18"/>
      <c r="D18"/>
      <c r="E18"/>
      <c r="F18"/>
      <c r="G18"/>
      <c r="H18"/>
      <c r="I18"/>
      <c r="J18"/>
      <c r="K18"/>
      <c r="L18"/>
      <c r="M18"/>
      <c r="N18"/>
      <c r="O18"/>
      <c r="P18"/>
      <c r="Q18"/>
      <c r="R18"/>
      <c r="S18"/>
      <c r="T18"/>
      <c r="U18"/>
      <c r="V18"/>
      <c r="W18"/>
    </row>
    <row r="19" spans="1:44" ht="129.9" customHeight="1">
      <c r="A19"/>
      <c r="B19"/>
      <c r="C19"/>
      <c r="D19"/>
      <c r="E19"/>
      <c r="F19"/>
      <c r="G19"/>
      <c r="H19"/>
      <c r="I19"/>
      <c r="J19"/>
      <c r="K19"/>
      <c r="L19"/>
      <c r="M19"/>
      <c r="N19"/>
      <c r="O19"/>
      <c r="P19"/>
      <c r="Q19"/>
      <c r="R19"/>
      <c r="S19"/>
      <c r="T19"/>
      <c r="U19"/>
      <c r="V19"/>
      <c r="W19"/>
    </row>
    <row r="20" spans="1:44" ht="12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609"/>
      <c r="B22" s="609"/>
      <c r="C22" s="609"/>
      <c r="D22" s="609"/>
      <c r="E22" s="609"/>
      <c r="F22" s="609"/>
      <c r="G22" s="609"/>
      <c r="H22" s="609"/>
      <c r="I22" s="609"/>
      <c r="J22" s="609"/>
      <c r="K22" s="609"/>
      <c r="L22" s="609"/>
      <c r="M22" s="609"/>
      <c r="N22" s="609"/>
      <c r="O22" s="609"/>
      <c r="P22" s="609"/>
      <c r="Q22" s="609"/>
      <c r="R22" s="609"/>
      <c r="S22" s="609"/>
      <c r="T22" s="609"/>
      <c r="U22" s="609"/>
      <c r="V22" s="609"/>
      <c r="W22" s="609"/>
    </row>
    <row r="23" spans="1:44">
      <c r="A23" s="610"/>
      <c r="B23" s="610"/>
      <c r="C23" s="610"/>
      <c r="D23" s="610"/>
      <c r="E23" s="610"/>
      <c r="F23" s="610"/>
      <c r="G23" s="610"/>
      <c r="H23" s="610"/>
      <c r="I23" s="610"/>
      <c r="J23" s="610"/>
      <c r="K23" s="610"/>
      <c r="L23" s="610"/>
      <c r="M23" s="610"/>
    </row>
    <row r="24" spans="1:44" ht="15" customHeight="1">
      <c r="A24" s="610"/>
      <c r="B24" s="610"/>
      <c r="C24" s="610"/>
      <c r="D24" s="610"/>
      <c r="E24" s="610"/>
      <c r="F24" s="610"/>
      <c r="G24" s="610"/>
      <c r="H24" s="610"/>
      <c r="I24" s="610"/>
      <c r="J24" s="610"/>
      <c r="K24" s="610"/>
      <c r="L24" s="610"/>
      <c r="M24" s="610"/>
    </row>
    <row r="25" spans="1:44" s="610" customFormat="1">
      <c r="X25" s="5"/>
      <c r="Y25" s="5"/>
      <c r="Z25" s="5"/>
      <c r="AA25" s="5"/>
      <c r="AB25" s="5"/>
      <c r="AC25" s="5"/>
      <c r="AD25"/>
      <c r="AE25"/>
      <c r="AF25"/>
      <c r="AG25"/>
      <c r="AH25"/>
      <c r="AI25"/>
      <c r="AJ25"/>
      <c r="AK25"/>
      <c r="AL25"/>
      <c r="AM25"/>
      <c r="AN25"/>
      <c r="AO25"/>
      <c r="AP25"/>
      <c r="AQ25"/>
      <c r="AR25"/>
    </row>
    <row r="26" spans="1:44" s="610" customFormat="1" ht="14.4" customHeight="1">
      <c r="X26" s="5"/>
      <c r="Y26" s="5"/>
      <c r="Z26" s="5"/>
      <c r="AA26" s="5"/>
      <c r="AB26" s="5"/>
      <c r="AC26" s="5"/>
      <c r="AD26"/>
      <c r="AE26"/>
      <c r="AF26"/>
      <c r="AG26"/>
      <c r="AH26"/>
      <c r="AI26"/>
      <c r="AJ26"/>
      <c r="AK26"/>
      <c r="AL26"/>
      <c r="AM26"/>
      <c r="AN26"/>
      <c r="AO26"/>
      <c r="AP26"/>
      <c r="AQ26"/>
      <c r="AR26"/>
    </row>
    <row r="27" spans="1:44" s="610" customFormat="1" ht="15" customHeight="1">
      <c r="X27" s="5"/>
      <c r="Y27" s="5"/>
      <c r="Z27" s="5"/>
      <c r="AA27" s="5"/>
      <c r="AB27" s="5"/>
      <c r="AC27" s="5"/>
      <c r="AD27"/>
      <c r="AE27"/>
      <c r="AF27"/>
      <c r="AG27"/>
      <c r="AH27"/>
      <c r="AI27"/>
      <c r="AJ27"/>
      <c r="AK27"/>
      <c r="AL27"/>
      <c r="AM27"/>
      <c r="AN27"/>
      <c r="AO27"/>
      <c r="AP27"/>
      <c r="AQ27"/>
      <c r="AR27"/>
    </row>
  </sheetData>
  <mergeCells count="1">
    <mergeCell ref="A1:AC1"/>
  </mergeCells>
  <printOptions horizontalCentered="1"/>
  <pageMargins left="0" right="0" top="0.75" bottom="0.75" header="0.3" footer="0.3"/>
  <pageSetup paperSize="8" scale="16" fitToHeight="0" orientation="landscape" horizontalDpi="300" verticalDpi="300" r:id="rId1"/>
  <headerFooter>
    <oddFooter>&amp;L_x000D_&amp;1#&amp;"Aptos"&amp;10&amp;K000000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A1:Q16"/>
  <sheetViews>
    <sheetView zoomScale="85" zoomScaleNormal="85" workbookViewId="0">
      <selection activeCell="E10" sqref="E10"/>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3.6640625" bestFit="1" customWidth="1"/>
  </cols>
  <sheetData>
    <row r="1" spans="1:17" ht="21.6" thickBot="1">
      <c r="A1" s="146" t="s">
        <v>388</v>
      </c>
      <c r="B1" s="147"/>
      <c r="C1" s="147"/>
      <c r="D1" s="147"/>
      <c r="E1" s="147"/>
      <c r="F1" s="147"/>
      <c r="G1" s="147"/>
      <c r="H1" s="147"/>
      <c r="I1" s="147"/>
      <c r="J1" s="147"/>
      <c r="K1" s="148"/>
      <c r="P1" s="64" t="str">
        <f>'General Information'!$K$1</f>
        <v>Data Date</v>
      </c>
      <c r="Q1" s="65">
        <f>'General Information'!$L$1</f>
        <v>46308</v>
      </c>
    </row>
    <row r="2" spans="1:17" ht="18">
      <c r="A2" s="143" t="s">
        <v>387</v>
      </c>
      <c r="B2" s="141"/>
      <c r="C2" s="141"/>
      <c r="D2" s="141"/>
      <c r="E2" s="141"/>
      <c r="F2" s="141"/>
      <c r="G2" s="141"/>
      <c r="H2" s="141"/>
      <c r="I2" s="141"/>
      <c r="J2" s="141"/>
      <c r="K2" s="142"/>
    </row>
    <row r="3" spans="1:17" ht="15.6">
      <c r="A3" s="1933" t="s">
        <v>368</v>
      </c>
      <c r="B3" s="1464"/>
      <c r="C3" s="1464"/>
      <c r="D3" s="1464"/>
      <c r="E3" s="1465"/>
      <c r="F3" s="1466" t="s">
        <v>369</v>
      </c>
      <c r="G3" s="1464"/>
      <c r="H3" s="1464"/>
      <c r="I3" s="1464"/>
      <c r="J3" s="1464"/>
      <c r="K3" s="1465"/>
    </row>
    <row r="4" spans="1:17" ht="15.6">
      <c r="A4" s="144" t="s">
        <v>370</v>
      </c>
      <c r="B4" s="133" t="s">
        <v>371</v>
      </c>
      <c r="C4" s="133" t="s">
        <v>372</v>
      </c>
      <c r="D4" s="133" t="s">
        <v>373</v>
      </c>
      <c r="E4" s="134" t="s">
        <v>9</v>
      </c>
      <c r="F4" s="132" t="s">
        <v>374</v>
      </c>
      <c r="G4" s="133" t="s">
        <v>375</v>
      </c>
      <c r="H4" s="133" t="s">
        <v>376</v>
      </c>
      <c r="I4" s="133" t="s">
        <v>377</v>
      </c>
      <c r="J4" s="133" t="s">
        <v>378</v>
      </c>
      <c r="K4" s="134"/>
    </row>
    <row r="5" spans="1:17" ht="15.6">
      <c r="A5" s="145">
        <v>1905</v>
      </c>
      <c r="B5" s="137">
        <v>447</v>
      </c>
      <c r="C5" s="137">
        <v>208</v>
      </c>
      <c r="D5" s="137">
        <v>1250</v>
      </c>
      <c r="E5" s="138">
        <f>D5/A5</f>
        <v>0.65616797900262469</v>
      </c>
      <c r="F5" s="139">
        <f>C5</f>
        <v>208</v>
      </c>
      <c r="G5" s="137">
        <f>F5-I5-H5</f>
        <v>101</v>
      </c>
      <c r="H5" s="137">
        <v>0</v>
      </c>
      <c r="I5" s="140">
        <f>I9</f>
        <v>107</v>
      </c>
      <c r="J5" s="1467">
        <f>+G5+H5-I5</f>
        <v>-6</v>
      </c>
      <c r="K5" s="1468"/>
    </row>
    <row r="6" spans="1:17" ht="18">
      <c r="A6" s="1934" t="s">
        <v>379</v>
      </c>
      <c r="B6" s="1456"/>
      <c r="C6" s="1457"/>
      <c r="D6" s="1455" t="s">
        <v>380</v>
      </c>
      <c r="E6" s="1456"/>
      <c r="F6" s="1456"/>
      <c r="G6" s="1457"/>
      <c r="H6" s="1455" t="s">
        <v>381</v>
      </c>
      <c r="I6" s="1456"/>
      <c r="J6" s="1456"/>
      <c r="K6" s="1457"/>
    </row>
    <row r="7" spans="1:17" ht="15.6" customHeight="1">
      <c r="A7" s="1935"/>
      <c r="B7" s="1459"/>
      <c r="C7" s="1460"/>
      <c r="D7" s="1479" t="s">
        <v>382</v>
      </c>
      <c r="E7" s="1445"/>
      <c r="F7" s="1445" t="s">
        <v>383</v>
      </c>
      <c r="G7" s="1446"/>
      <c r="H7" s="1458"/>
      <c r="I7" s="1459"/>
      <c r="J7" s="1459"/>
      <c r="K7" s="1460"/>
    </row>
    <row r="8" spans="1:17" ht="15.6">
      <c r="A8" s="144" t="s">
        <v>384</v>
      </c>
      <c r="B8" s="133" t="s">
        <v>385</v>
      </c>
      <c r="C8" s="134" t="s">
        <v>386</v>
      </c>
      <c r="D8" s="132" t="s">
        <v>384</v>
      </c>
      <c r="E8" s="133" t="s">
        <v>385</v>
      </c>
      <c r="F8" s="133" t="s">
        <v>384</v>
      </c>
      <c r="G8" s="134" t="s">
        <v>385</v>
      </c>
      <c r="H8" s="132" t="s">
        <v>384</v>
      </c>
      <c r="I8" s="133" t="s">
        <v>385</v>
      </c>
      <c r="J8" s="133" t="s">
        <v>378</v>
      </c>
      <c r="K8" s="134"/>
    </row>
    <row r="9" spans="1:17" ht="15.6">
      <c r="A9" s="135">
        <v>465</v>
      </c>
      <c r="B9" s="135">
        <v>460</v>
      </c>
      <c r="C9" s="537">
        <f>A9-B9</f>
        <v>5</v>
      </c>
      <c r="D9" s="135">
        <v>74</v>
      </c>
      <c r="E9" s="135">
        <v>71</v>
      </c>
      <c r="F9" s="137">
        <v>1831</v>
      </c>
      <c r="G9" s="137">
        <f>A5-E9</f>
        <v>1834</v>
      </c>
      <c r="H9" s="135">
        <v>110</v>
      </c>
      <c r="I9" s="135">
        <v>107</v>
      </c>
      <c r="J9" s="1461">
        <f>H9-I9</f>
        <v>3</v>
      </c>
      <c r="K9" s="1462"/>
    </row>
    <row r="11" spans="1:17">
      <c r="G11" s="617"/>
    </row>
    <row r="12" spans="1:17">
      <c r="G12" s="617"/>
    </row>
    <row r="16" spans="1:17">
      <c r="G16" s="617"/>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4" tint="0.79998168889431442"/>
  </sheetPr>
  <dimension ref="A1:AR57"/>
  <sheetViews>
    <sheetView topLeftCell="A37" zoomScale="85" zoomScaleNormal="85" workbookViewId="0">
      <selection activeCell="R66" sqref="R66"/>
    </sheetView>
  </sheetViews>
  <sheetFormatPr defaultRowHeight="14.4"/>
  <cols>
    <col min="1" max="1" width="22.33203125" bestFit="1" customWidth="1"/>
    <col min="2" max="17" width="7.88671875" customWidth="1"/>
    <col min="18" max="18" width="7.6640625" bestFit="1" customWidth="1"/>
    <col min="19" max="21" width="6.5546875" bestFit="1" customWidth="1"/>
    <col min="22" max="22" width="9" bestFit="1" customWidth="1"/>
    <col min="23" max="23" width="5.33203125" customWidth="1"/>
    <col min="24" max="25" width="5.6640625" customWidth="1"/>
    <col min="26" max="26" width="7.44140625" bestFit="1" customWidth="1"/>
    <col min="27" max="33" width="5.6640625" customWidth="1"/>
    <col min="34" max="34" width="7.109375" customWidth="1"/>
    <col min="35" max="38" width="5.6640625" customWidth="1"/>
    <col min="39" max="39" width="11.88671875" style="37" bestFit="1" customWidth="1"/>
    <col min="40" max="40" width="5.6640625" customWidth="1"/>
  </cols>
  <sheetData>
    <row r="1" spans="1:43" ht="34.5" customHeight="1">
      <c r="A1" s="1945" t="s">
        <v>512</v>
      </c>
      <c r="B1" s="1946"/>
      <c r="C1" s="1946"/>
      <c r="D1" s="1946"/>
      <c r="E1" s="1946"/>
      <c r="F1" s="1946"/>
      <c r="G1" s="1946"/>
      <c r="H1" s="1946"/>
      <c r="I1" s="1946"/>
      <c r="J1" s="1946"/>
      <c r="K1" s="1946"/>
      <c r="L1" s="1946"/>
      <c r="M1" s="1946"/>
      <c r="N1" s="1946"/>
      <c r="O1" s="1946"/>
      <c r="P1" s="1946"/>
      <c r="Q1" s="1946"/>
      <c r="R1" s="1946"/>
      <c r="S1" s="1946"/>
      <c r="T1" s="1946"/>
      <c r="U1" s="1946"/>
      <c r="V1" s="1946"/>
      <c r="W1" s="1946"/>
      <c r="X1" s="1946"/>
      <c r="Y1" s="1946"/>
      <c r="Z1" s="1946"/>
      <c r="AA1" s="1946"/>
      <c r="AB1" s="1946"/>
      <c r="AC1" s="1946"/>
      <c r="AD1" s="1946"/>
      <c r="AE1" s="1946"/>
      <c r="AF1" s="1946"/>
      <c r="AG1" s="1946"/>
      <c r="AH1" s="1946"/>
      <c r="AI1" s="1946"/>
      <c r="AJ1" s="1946"/>
      <c r="AK1" s="1946"/>
      <c r="AL1" s="1946"/>
    </row>
    <row r="2" spans="1:43" ht="59.7" customHeight="1">
      <c r="A2" s="66" t="s">
        <v>46</v>
      </c>
      <c r="B2" s="810">
        <v>45991</v>
      </c>
      <c r="C2" s="810">
        <v>46022</v>
      </c>
      <c r="D2" s="810">
        <v>46050</v>
      </c>
      <c r="E2" s="810">
        <v>46081</v>
      </c>
      <c r="F2" s="810">
        <v>46112</v>
      </c>
      <c r="G2" s="810">
        <v>46142</v>
      </c>
      <c r="H2" s="810">
        <v>46173</v>
      </c>
      <c r="I2" s="810">
        <v>46203</v>
      </c>
      <c r="J2" s="810">
        <v>46234</v>
      </c>
      <c r="K2" s="810">
        <v>46265</v>
      </c>
      <c r="L2" s="810">
        <v>46295</v>
      </c>
      <c r="M2" s="810">
        <v>46326</v>
      </c>
      <c r="N2" s="810">
        <v>46356</v>
      </c>
      <c r="O2" s="810">
        <v>46387</v>
      </c>
      <c r="P2" s="810">
        <v>46418</v>
      </c>
      <c r="Q2" s="810">
        <v>46446</v>
      </c>
      <c r="R2" s="67">
        <v>46477</v>
      </c>
      <c r="S2" s="67">
        <v>46507</v>
      </c>
      <c r="T2" s="67">
        <v>46538</v>
      </c>
      <c r="U2" s="67">
        <v>46568</v>
      </c>
      <c r="V2" s="67">
        <v>46599</v>
      </c>
      <c r="W2" s="67">
        <v>46630</v>
      </c>
      <c r="X2" s="67">
        <v>46660</v>
      </c>
      <c r="Y2" s="67">
        <v>46691</v>
      </c>
      <c r="Z2" s="67">
        <v>46721</v>
      </c>
      <c r="AA2" s="67"/>
      <c r="AB2" s="67"/>
      <c r="AC2" s="67"/>
      <c r="AD2" s="67"/>
      <c r="AE2" s="67"/>
      <c r="AF2" s="67"/>
      <c r="AG2" s="67"/>
      <c r="AH2" s="67"/>
      <c r="AI2" s="67"/>
      <c r="AJ2" s="67"/>
      <c r="AK2" s="67"/>
      <c r="AL2" s="68"/>
      <c r="AM2" s="37" t="s">
        <v>632</v>
      </c>
    </row>
    <row r="3" spans="1:43" ht="34.5" customHeight="1">
      <c r="A3" s="69" t="s">
        <v>47</v>
      </c>
      <c r="B3" s="526">
        <v>20</v>
      </c>
      <c r="C3" s="526">
        <v>20</v>
      </c>
      <c r="D3" s="526">
        <v>21</v>
      </c>
      <c r="E3" s="526">
        <v>21</v>
      </c>
      <c r="F3" s="526">
        <v>22</v>
      </c>
      <c r="G3" s="526">
        <v>22</v>
      </c>
      <c r="H3" s="526">
        <v>22</v>
      </c>
      <c r="I3" s="526">
        <v>22</v>
      </c>
      <c r="J3" s="526">
        <v>22</v>
      </c>
      <c r="K3" s="526">
        <v>22</v>
      </c>
      <c r="L3" s="526">
        <v>22</v>
      </c>
      <c r="M3" s="526">
        <v>22</v>
      </c>
      <c r="N3" s="526">
        <v>21</v>
      </c>
      <c r="O3" s="526">
        <v>21</v>
      </c>
      <c r="P3" s="526">
        <v>21</v>
      </c>
      <c r="Q3" s="526">
        <v>20</v>
      </c>
      <c r="R3" s="526">
        <v>20</v>
      </c>
      <c r="S3" s="526">
        <v>20</v>
      </c>
      <c r="T3" s="526">
        <v>20</v>
      </c>
      <c r="U3" s="526">
        <v>20</v>
      </c>
      <c r="V3" s="526">
        <v>20</v>
      </c>
      <c r="W3" s="526">
        <v>20</v>
      </c>
      <c r="X3" s="526">
        <v>20</v>
      </c>
      <c r="Y3" s="526">
        <v>20</v>
      </c>
      <c r="Z3" s="526">
        <v>14</v>
      </c>
      <c r="AA3" s="70"/>
      <c r="AB3" s="70"/>
      <c r="AC3" s="70"/>
      <c r="AD3" s="70"/>
      <c r="AE3" s="70"/>
      <c r="AF3" s="70"/>
      <c r="AG3" s="70"/>
      <c r="AH3" s="70"/>
      <c r="AI3" s="70"/>
      <c r="AJ3" s="70"/>
      <c r="AK3" s="70"/>
      <c r="AL3" s="70"/>
    </row>
    <row r="4" spans="1:43" ht="34.5" customHeight="1">
      <c r="A4" s="69" t="s">
        <v>262</v>
      </c>
      <c r="B4" s="526">
        <f>B3</f>
        <v>20</v>
      </c>
      <c r="C4" s="526">
        <f>B4+C3</f>
        <v>40</v>
      </c>
      <c r="D4" s="526">
        <f t="shared" ref="D4:Z4" si="0">C4+D3</f>
        <v>61</v>
      </c>
      <c r="E4" s="526">
        <f t="shared" si="0"/>
        <v>82</v>
      </c>
      <c r="F4" s="526">
        <f t="shared" si="0"/>
        <v>104</v>
      </c>
      <c r="G4" s="526">
        <f t="shared" si="0"/>
        <v>126</v>
      </c>
      <c r="H4" s="526">
        <f t="shared" si="0"/>
        <v>148</v>
      </c>
      <c r="I4" s="526">
        <f t="shared" si="0"/>
        <v>170</v>
      </c>
      <c r="J4" s="526">
        <f t="shared" si="0"/>
        <v>192</v>
      </c>
      <c r="K4" s="526">
        <f t="shared" si="0"/>
        <v>214</v>
      </c>
      <c r="L4" s="526">
        <f t="shared" si="0"/>
        <v>236</v>
      </c>
      <c r="M4" s="526">
        <f t="shared" si="0"/>
        <v>258</v>
      </c>
      <c r="N4" s="526">
        <f t="shared" si="0"/>
        <v>279</v>
      </c>
      <c r="O4" s="526">
        <f t="shared" si="0"/>
        <v>300</v>
      </c>
      <c r="P4" s="526">
        <f t="shared" si="0"/>
        <v>321</v>
      </c>
      <c r="Q4" s="526">
        <f t="shared" si="0"/>
        <v>341</v>
      </c>
      <c r="R4" s="526">
        <f t="shared" si="0"/>
        <v>361</v>
      </c>
      <c r="S4" s="526">
        <f t="shared" si="0"/>
        <v>381</v>
      </c>
      <c r="T4" s="526">
        <f t="shared" si="0"/>
        <v>401</v>
      </c>
      <c r="U4" s="526">
        <f t="shared" si="0"/>
        <v>421</v>
      </c>
      <c r="V4" s="526">
        <f t="shared" si="0"/>
        <v>441</v>
      </c>
      <c r="W4" s="526">
        <f t="shared" si="0"/>
        <v>461</v>
      </c>
      <c r="X4" s="526">
        <f t="shared" si="0"/>
        <v>481</v>
      </c>
      <c r="Y4" s="526">
        <f t="shared" si="0"/>
        <v>501</v>
      </c>
      <c r="Z4" s="526">
        <f t="shared" si="0"/>
        <v>515</v>
      </c>
      <c r="AA4" s="70"/>
      <c r="AB4" s="70"/>
      <c r="AC4" s="70"/>
      <c r="AD4" s="70"/>
      <c r="AE4" s="70"/>
      <c r="AF4" s="70"/>
      <c r="AG4" s="70"/>
      <c r="AH4" s="70"/>
      <c r="AI4" s="70"/>
      <c r="AJ4" s="70"/>
      <c r="AK4" s="70"/>
      <c r="AL4" s="70"/>
    </row>
    <row r="5" spans="1:43" ht="34.5" customHeight="1">
      <c r="A5" s="69" t="s">
        <v>48</v>
      </c>
      <c r="B5" s="640">
        <v>30</v>
      </c>
      <c r="C5" s="640">
        <v>40</v>
      </c>
      <c r="D5" s="640">
        <v>54</v>
      </c>
      <c r="E5" s="640">
        <v>54</v>
      </c>
      <c r="F5" s="640">
        <v>52</v>
      </c>
      <c r="G5" s="640">
        <v>52</v>
      </c>
      <c r="H5" s="640">
        <v>52</v>
      </c>
      <c r="I5" s="640">
        <v>52</v>
      </c>
      <c r="J5" s="640">
        <v>52</v>
      </c>
      <c r="K5" s="640">
        <v>52</v>
      </c>
      <c r="L5" s="640">
        <v>47</v>
      </c>
      <c r="M5" s="640">
        <v>48</v>
      </c>
      <c r="N5" s="70"/>
      <c r="O5" s="70"/>
      <c r="P5" s="70"/>
      <c r="Q5" s="70"/>
      <c r="R5" s="70"/>
      <c r="S5" s="70"/>
      <c r="T5" s="70"/>
      <c r="U5" s="70"/>
      <c r="V5" s="70"/>
      <c r="W5" s="70"/>
      <c r="X5" s="70"/>
      <c r="Y5" s="70"/>
      <c r="Z5" s="70"/>
      <c r="AA5" s="70"/>
      <c r="AB5" s="70"/>
      <c r="AC5" s="70"/>
      <c r="AD5" s="70"/>
      <c r="AE5" s="70"/>
      <c r="AF5" s="70"/>
      <c r="AG5" s="70"/>
      <c r="AH5" s="70"/>
      <c r="AI5" s="70"/>
      <c r="AJ5" s="70"/>
      <c r="AK5" s="70"/>
      <c r="AL5" s="70"/>
      <c r="AM5" s="37" t="s">
        <v>642</v>
      </c>
    </row>
    <row r="6" spans="1:43" ht="34.5" customHeight="1">
      <c r="A6" s="71" t="s">
        <v>263</v>
      </c>
      <c r="B6" s="641">
        <f>B5</f>
        <v>30</v>
      </c>
      <c r="C6" s="641">
        <f t="shared" ref="C6:M6" si="1">B6+C5</f>
        <v>70</v>
      </c>
      <c r="D6" s="641">
        <f t="shared" si="1"/>
        <v>124</v>
      </c>
      <c r="E6" s="641">
        <f t="shared" si="1"/>
        <v>178</v>
      </c>
      <c r="F6" s="641">
        <f t="shared" si="1"/>
        <v>230</v>
      </c>
      <c r="G6" s="641">
        <f t="shared" si="1"/>
        <v>282</v>
      </c>
      <c r="H6" s="641">
        <f t="shared" si="1"/>
        <v>334</v>
      </c>
      <c r="I6" s="641">
        <f t="shared" si="1"/>
        <v>386</v>
      </c>
      <c r="J6" s="641">
        <f t="shared" si="1"/>
        <v>438</v>
      </c>
      <c r="K6" s="641">
        <f t="shared" si="1"/>
        <v>490</v>
      </c>
      <c r="L6" s="641">
        <f t="shared" si="1"/>
        <v>537</v>
      </c>
      <c r="M6" s="641">
        <f t="shared" si="1"/>
        <v>585</v>
      </c>
      <c r="N6" s="72"/>
      <c r="O6" s="72"/>
      <c r="P6" s="72"/>
      <c r="Q6" s="72"/>
      <c r="R6" s="72"/>
      <c r="S6" s="72"/>
      <c r="T6" s="72"/>
      <c r="U6" s="72"/>
      <c r="V6" s="72"/>
      <c r="W6" s="72"/>
      <c r="X6" s="72"/>
      <c r="Y6" s="72"/>
      <c r="Z6" s="72"/>
      <c r="AA6" s="72"/>
      <c r="AB6" s="72"/>
      <c r="AC6" s="72"/>
      <c r="AD6" s="72"/>
      <c r="AE6" s="72"/>
      <c r="AF6" s="72"/>
      <c r="AG6" s="72"/>
      <c r="AH6" s="72"/>
      <c r="AI6" s="72"/>
      <c r="AJ6" s="72"/>
      <c r="AK6" s="72"/>
      <c r="AL6" s="72"/>
    </row>
    <row r="7" spans="1:43" ht="34.5" customHeight="1">
      <c r="A7" s="71" t="s">
        <v>259</v>
      </c>
      <c r="B7" s="72"/>
      <c r="C7" s="72"/>
      <c r="D7" s="526"/>
      <c r="E7" s="526"/>
      <c r="F7" s="526"/>
      <c r="G7" s="526"/>
      <c r="H7" s="526"/>
      <c r="I7" s="526"/>
      <c r="J7" s="526"/>
      <c r="K7" s="526"/>
      <c r="L7" s="526"/>
      <c r="M7" s="526"/>
      <c r="N7" s="526">
        <v>40</v>
      </c>
      <c r="O7" s="526">
        <v>35</v>
      </c>
      <c r="P7" s="526">
        <v>21</v>
      </c>
      <c r="Q7" s="526">
        <v>20</v>
      </c>
      <c r="R7" s="526">
        <v>20</v>
      </c>
      <c r="S7" s="526">
        <v>20</v>
      </c>
      <c r="T7" s="526">
        <v>20</v>
      </c>
      <c r="U7" s="526">
        <v>20</v>
      </c>
      <c r="V7" s="526">
        <v>20</v>
      </c>
      <c r="W7" s="526">
        <v>20</v>
      </c>
      <c r="X7" s="526">
        <v>20</v>
      </c>
      <c r="Y7" s="526">
        <v>20</v>
      </c>
      <c r="Z7" s="526">
        <v>14</v>
      </c>
      <c r="AA7" s="72"/>
      <c r="AB7" s="72"/>
      <c r="AC7" s="72"/>
      <c r="AD7" s="72"/>
      <c r="AE7" s="72"/>
      <c r="AF7" s="72"/>
      <c r="AG7" s="72"/>
      <c r="AH7" s="72"/>
      <c r="AI7" s="72"/>
      <c r="AJ7" s="72"/>
      <c r="AK7" s="72"/>
      <c r="AL7" s="72"/>
    </row>
    <row r="8" spans="1:43" ht="34.5" customHeight="1" thickBot="1">
      <c r="A8" s="73" t="s">
        <v>266</v>
      </c>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row>
    <row r="9" spans="1:43" ht="34.5" customHeight="1" thickTop="1">
      <c r="A9" s="1947" t="s">
        <v>513</v>
      </c>
      <c r="B9" s="1948"/>
      <c r="C9" s="1948"/>
      <c r="D9" s="1948"/>
      <c r="E9" s="1948"/>
      <c r="F9" s="1948"/>
      <c r="G9" s="1948"/>
      <c r="H9" s="1948"/>
      <c r="I9" s="1948"/>
      <c r="J9" s="1948"/>
      <c r="K9" s="1948"/>
      <c r="L9" s="1948"/>
      <c r="M9" s="1948"/>
      <c r="N9" s="1948"/>
      <c r="O9" s="1948"/>
      <c r="P9" s="1948"/>
      <c r="Q9" s="1948"/>
      <c r="R9" s="1948"/>
      <c r="S9" s="1948"/>
      <c r="T9" s="1948"/>
      <c r="U9" s="1948"/>
      <c r="V9" s="1948"/>
      <c r="W9" s="1948"/>
      <c r="X9" s="1948"/>
      <c r="Y9" s="1948"/>
      <c r="Z9" s="1948"/>
      <c r="AA9" s="1948"/>
      <c r="AB9" s="1948"/>
      <c r="AC9" s="1948"/>
      <c r="AD9" s="1948"/>
      <c r="AE9" s="1948"/>
      <c r="AF9" s="1948"/>
      <c r="AG9" s="1948"/>
      <c r="AH9" s="1948"/>
      <c r="AI9" s="1948"/>
      <c r="AJ9" s="1948"/>
      <c r="AK9" s="1948"/>
      <c r="AL9" s="1948"/>
      <c r="AM9" s="37" t="s">
        <v>631</v>
      </c>
    </row>
    <row r="10" spans="1:43" ht="59.7" customHeight="1">
      <c r="A10" s="66" t="s">
        <v>46</v>
      </c>
      <c r="B10" s="810">
        <v>45991</v>
      </c>
      <c r="C10" s="810">
        <v>46022</v>
      </c>
      <c r="D10" s="810">
        <v>46050</v>
      </c>
      <c r="E10" s="810">
        <v>46081</v>
      </c>
      <c r="F10" s="810">
        <v>46112</v>
      </c>
      <c r="G10" s="810">
        <v>46142</v>
      </c>
      <c r="H10" s="810">
        <v>46173</v>
      </c>
      <c r="I10" s="810">
        <v>46203</v>
      </c>
      <c r="J10" s="810">
        <v>46234</v>
      </c>
      <c r="K10" s="810">
        <v>46265</v>
      </c>
      <c r="L10" s="810">
        <v>46295</v>
      </c>
      <c r="M10" s="810">
        <v>46326</v>
      </c>
      <c r="N10" s="810">
        <v>46356</v>
      </c>
      <c r="O10" s="810">
        <v>46387</v>
      </c>
      <c r="P10" s="810">
        <v>46418</v>
      </c>
      <c r="Q10" s="810">
        <v>46446</v>
      </c>
      <c r="R10" s="67">
        <v>46477</v>
      </c>
      <c r="S10" s="67">
        <v>46507</v>
      </c>
      <c r="T10" s="67">
        <v>46538</v>
      </c>
      <c r="U10" s="67">
        <v>46568</v>
      </c>
      <c r="V10" s="67">
        <v>46599</v>
      </c>
      <c r="W10" s="67">
        <v>46630</v>
      </c>
      <c r="X10" s="67">
        <v>46660</v>
      </c>
      <c r="Y10" s="67">
        <v>46691</v>
      </c>
      <c r="Z10" s="67">
        <v>46721</v>
      </c>
      <c r="AA10" s="67"/>
      <c r="AB10" s="67"/>
      <c r="AC10" s="67"/>
      <c r="AD10" s="67"/>
      <c r="AE10" s="67"/>
      <c r="AF10" s="67"/>
      <c r="AG10" s="67"/>
      <c r="AH10" s="67"/>
      <c r="AI10" s="67"/>
      <c r="AJ10" s="67"/>
      <c r="AK10" s="67"/>
      <c r="AL10" s="68"/>
    </row>
    <row r="11" spans="1:43" ht="34.5" customHeight="1">
      <c r="A11" s="69" t="s">
        <v>47</v>
      </c>
      <c r="B11" s="526">
        <v>22.681923076923077</v>
      </c>
      <c r="C11" s="526">
        <v>102.05447115384614</v>
      </c>
      <c r="D11" s="526">
        <v>87.996586538461543</v>
      </c>
      <c r="E11" s="526">
        <v>117.27235576923076</v>
      </c>
      <c r="F11" s="526">
        <v>90.294759615384606</v>
      </c>
      <c r="G11" s="526">
        <v>139.49615384615385</v>
      </c>
      <c r="H11" s="526">
        <v>114.85697115384616</v>
      </c>
      <c r="I11" s="526">
        <v>159.56149038461538</v>
      </c>
      <c r="J11" s="526">
        <v>177.34923076923076</v>
      </c>
      <c r="K11" s="526">
        <v>228.71634615384613</v>
      </c>
      <c r="L11" s="526">
        <v>239.47975961538461</v>
      </c>
      <c r="M11" s="526">
        <v>148.25019230769232</v>
      </c>
      <c r="N11" s="526">
        <v>186.51038461538462</v>
      </c>
      <c r="O11" s="526">
        <v>216.85923076923075</v>
      </c>
      <c r="P11" s="526">
        <v>196.86745192307691</v>
      </c>
      <c r="Q11" s="526">
        <v>144.49875</v>
      </c>
      <c r="R11" s="526">
        <v>168.55100961538463</v>
      </c>
      <c r="S11" s="526">
        <v>109.75317307692306</v>
      </c>
      <c r="T11" s="526">
        <v>146.73245192307692</v>
      </c>
      <c r="U11" s="526">
        <v>136.75451923076923</v>
      </c>
      <c r="V11" s="526">
        <v>82.861826923076919</v>
      </c>
      <c r="W11" s="526">
        <v>52.513269230769225</v>
      </c>
      <c r="X11" s="526">
        <v>64.718509615384619</v>
      </c>
      <c r="Y11" s="526">
        <v>17.514615384615382</v>
      </c>
      <c r="Z11" s="526">
        <v>17.427884615384613</v>
      </c>
      <c r="AA11" s="70"/>
      <c r="AB11" s="70"/>
      <c r="AC11" s="70"/>
      <c r="AD11" s="70"/>
      <c r="AE11" s="70"/>
      <c r="AF11" s="70"/>
      <c r="AG11" s="70"/>
      <c r="AH11" s="70"/>
      <c r="AI11" s="70"/>
      <c r="AJ11" s="70"/>
      <c r="AK11" s="70"/>
      <c r="AL11" s="70"/>
    </row>
    <row r="12" spans="1:43" ht="57" customHeight="1">
      <c r="A12" s="69" t="s">
        <v>262</v>
      </c>
      <c r="B12" s="526">
        <f>B11</f>
        <v>22.681923076923077</v>
      </c>
      <c r="C12" s="526">
        <f>B12+C11</f>
        <v>124.73639423076921</v>
      </c>
      <c r="D12" s="526">
        <f>C12+D11</f>
        <v>212.73298076923075</v>
      </c>
      <c r="E12" s="526">
        <f>D12+E11</f>
        <v>330.00533653846151</v>
      </c>
      <c r="F12" s="526">
        <f>E12+F11</f>
        <v>420.30009615384608</v>
      </c>
      <c r="G12" s="526">
        <f t="shared" ref="G12:P12" si="2">F12+G11</f>
        <v>559.79624999999987</v>
      </c>
      <c r="H12" s="526">
        <f t="shared" si="2"/>
        <v>674.65322115384606</v>
      </c>
      <c r="I12" s="526">
        <f t="shared" si="2"/>
        <v>834.21471153846142</v>
      </c>
      <c r="J12" s="526">
        <f t="shared" si="2"/>
        <v>1011.5639423076922</v>
      </c>
      <c r="K12" s="526">
        <f t="shared" si="2"/>
        <v>1240.2802884615382</v>
      </c>
      <c r="L12" s="526">
        <f t="shared" si="2"/>
        <v>1479.7600480769229</v>
      </c>
      <c r="M12" s="526">
        <f t="shared" si="2"/>
        <v>1628.0102403846151</v>
      </c>
      <c r="N12" s="526">
        <f t="shared" si="2"/>
        <v>1814.5206249999997</v>
      </c>
      <c r="O12" s="526">
        <f t="shared" si="2"/>
        <v>2031.3798557692303</v>
      </c>
      <c r="P12" s="526">
        <f t="shared" si="2"/>
        <v>2228.247307692307</v>
      </c>
      <c r="Q12" s="526">
        <f t="shared" ref="Q12" si="3">P12+Q11</f>
        <v>2372.7460576923072</v>
      </c>
      <c r="R12" s="526">
        <f t="shared" ref="R12" si="4">Q12+R11</f>
        <v>2541.297067307692</v>
      </c>
      <c r="S12" s="526">
        <f t="shared" ref="S12" si="5">R12+S11</f>
        <v>2651.0502403846149</v>
      </c>
      <c r="T12" s="526">
        <f t="shared" ref="T12" si="6">S12+T11</f>
        <v>2797.7826923076918</v>
      </c>
      <c r="U12" s="526">
        <f t="shared" ref="U12" si="7">T12+U11</f>
        <v>2934.5372115384612</v>
      </c>
      <c r="V12" s="526">
        <f t="shared" ref="V12" si="8">U12+V11</f>
        <v>3017.3990384615381</v>
      </c>
      <c r="W12" s="526">
        <f t="shared" ref="W12" si="9">V12+W11</f>
        <v>3069.9123076923074</v>
      </c>
      <c r="X12" s="526">
        <f t="shared" ref="X12" si="10">W12+X11</f>
        <v>3134.6308173076923</v>
      </c>
      <c r="Y12" s="526">
        <f t="shared" ref="Y12" si="11">X12+Y11</f>
        <v>3152.1454326923076</v>
      </c>
      <c r="Z12" s="526">
        <f t="shared" ref="Z12" si="12">Y12+Z11</f>
        <v>3169.5733173076924</v>
      </c>
      <c r="AA12" s="70"/>
      <c r="AB12" s="70"/>
      <c r="AC12" s="70"/>
      <c r="AD12" s="70"/>
      <c r="AE12" s="70"/>
      <c r="AF12" s="70"/>
      <c r="AG12" s="70"/>
      <c r="AH12" s="70"/>
      <c r="AI12" s="70"/>
      <c r="AJ12" s="70"/>
      <c r="AK12" s="70"/>
      <c r="AL12" s="70"/>
    </row>
    <row r="13" spans="1:43" ht="34.5" customHeight="1">
      <c r="A13" s="69" t="s">
        <v>48</v>
      </c>
      <c r="B13" s="640">
        <v>35</v>
      </c>
      <c r="C13" s="640">
        <v>93</v>
      </c>
      <c r="D13" s="640">
        <v>148</v>
      </c>
      <c r="E13" s="640">
        <v>140</v>
      </c>
      <c r="F13" s="640">
        <v>134</v>
      </c>
      <c r="G13" s="640">
        <v>155</v>
      </c>
      <c r="H13" s="640">
        <v>192</v>
      </c>
      <c r="I13" s="640">
        <v>196</v>
      </c>
      <c r="J13" s="640">
        <v>194</v>
      </c>
      <c r="K13" s="640">
        <v>196</v>
      </c>
      <c r="L13" s="640">
        <v>135</v>
      </c>
      <c r="M13" s="640">
        <v>220</v>
      </c>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37" t="s">
        <v>642</v>
      </c>
      <c r="AQ13">
        <f>W2-V2</f>
        <v>31</v>
      </c>
    </row>
    <row r="14" spans="1:43" ht="34.5" customHeight="1">
      <c r="A14" s="71" t="s">
        <v>263</v>
      </c>
      <c r="B14" s="641">
        <f>B13</f>
        <v>35</v>
      </c>
      <c r="C14" s="641">
        <f t="shared" ref="C14:M14" si="13">B14+C13</f>
        <v>128</v>
      </c>
      <c r="D14" s="641">
        <f t="shared" si="13"/>
        <v>276</v>
      </c>
      <c r="E14" s="641">
        <f t="shared" si="13"/>
        <v>416</v>
      </c>
      <c r="F14" s="641">
        <f t="shared" si="13"/>
        <v>550</v>
      </c>
      <c r="G14" s="641">
        <f t="shared" si="13"/>
        <v>705</v>
      </c>
      <c r="H14" s="641">
        <f t="shared" si="13"/>
        <v>897</v>
      </c>
      <c r="I14" s="641">
        <f t="shared" si="13"/>
        <v>1093</v>
      </c>
      <c r="J14" s="641">
        <f t="shared" si="13"/>
        <v>1287</v>
      </c>
      <c r="K14" s="641">
        <f t="shared" si="13"/>
        <v>1483</v>
      </c>
      <c r="L14" s="641">
        <f t="shared" si="13"/>
        <v>1618</v>
      </c>
      <c r="M14" s="641">
        <f t="shared" si="13"/>
        <v>1838</v>
      </c>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row>
    <row r="15" spans="1:43" ht="34.5" customHeight="1">
      <c r="A15" s="71" t="s">
        <v>259</v>
      </c>
      <c r="B15" s="72"/>
      <c r="C15" s="72"/>
      <c r="D15" s="526"/>
      <c r="E15" s="526"/>
      <c r="F15" s="526"/>
      <c r="G15" s="526"/>
      <c r="H15" s="526"/>
      <c r="I15" s="526"/>
      <c r="J15" s="526"/>
      <c r="K15" s="526"/>
      <c r="L15" s="526"/>
      <c r="M15" s="526"/>
      <c r="N15" s="526">
        <v>186.51038461538462</v>
      </c>
      <c r="O15" s="526">
        <v>216.85923076923075</v>
      </c>
      <c r="P15" s="526">
        <v>196.86745192307691</v>
      </c>
      <c r="Q15" s="526">
        <v>144.49875</v>
      </c>
      <c r="R15" s="526">
        <v>168.55100961538463</v>
      </c>
      <c r="S15" s="526">
        <v>109.75317307692306</v>
      </c>
      <c r="T15" s="526">
        <v>146.73245192307692</v>
      </c>
      <c r="U15" s="526">
        <v>136.75451923076923</v>
      </c>
      <c r="V15" s="526">
        <v>82.861826923076919</v>
      </c>
      <c r="W15" s="526">
        <v>52.513269230769225</v>
      </c>
      <c r="X15" s="526">
        <v>64.718509615384619</v>
      </c>
      <c r="Y15" s="526">
        <v>17.514615384615382</v>
      </c>
      <c r="Z15" s="526">
        <v>17.427884615384613</v>
      </c>
      <c r="AA15" s="72"/>
      <c r="AB15" s="72"/>
      <c r="AC15" s="72"/>
      <c r="AD15" s="72"/>
      <c r="AE15" s="72"/>
      <c r="AF15" s="72"/>
      <c r="AG15" s="72"/>
      <c r="AH15" s="72"/>
      <c r="AI15" s="72"/>
      <c r="AJ15" s="72"/>
      <c r="AK15" s="72"/>
      <c r="AL15" s="72"/>
    </row>
    <row r="16" spans="1:43" ht="34.5" customHeight="1" thickBot="1">
      <c r="A16" s="73" t="s">
        <v>265</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row>
    <row r="17" spans="1:44" ht="34.5" customHeight="1" thickTop="1">
      <c r="H17" s="75"/>
      <c r="I17" s="75"/>
      <c r="J17" s="75"/>
      <c r="K17" s="75"/>
      <c r="L17" s="75"/>
      <c r="M17" s="75"/>
      <c r="N17" s="75"/>
      <c r="O17" s="75"/>
      <c r="X17" s="75"/>
      <c r="Y17" s="75"/>
      <c r="Z17" s="75"/>
      <c r="AA17" s="75"/>
      <c r="AB17" s="75"/>
      <c r="AC17" s="75"/>
      <c r="AD17" s="75"/>
      <c r="AE17" s="75"/>
      <c r="AF17" s="75"/>
      <c r="AG17" s="75"/>
      <c r="AH17" s="75"/>
      <c r="AI17" s="75"/>
      <c r="AJ17" s="75"/>
      <c r="AK17" s="75"/>
      <c r="AL17" s="75"/>
    </row>
    <row r="18" spans="1:44" ht="34.5" customHeight="1">
      <c r="A18" s="1936" t="s">
        <v>267</v>
      </c>
      <c r="B18" s="1937"/>
      <c r="C18" s="1937"/>
      <c r="D18" s="1937"/>
      <c r="E18" s="1937"/>
      <c r="F18" s="1937"/>
      <c r="G18" s="1937"/>
      <c r="H18" s="1937"/>
      <c r="I18" s="1938"/>
      <c r="AG18" s="1956" t="s">
        <v>6</v>
      </c>
      <c r="AH18" s="1957"/>
      <c r="AI18" s="1955">
        <f>EOMONTH('General Information'!$L$1,0)</f>
        <v>46326</v>
      </c>
      <c r="AJ18" s="1955"/>
      <c r="AK18" s="1955"/>
      <c r="AL18" s="1955"/>
      <c r="AM18" s="1954">
        <f>EOMONTH(AI18,1)</f>
        <v>46356</v>
      </c>
      <c r="AN18" s="1954"/>
      <c r="AO18" s="1954"/>
    </row>
    <row r="19" spans="1:44" ht="34.5" customHeight="1">
      <c r="A19" s="77" t="s">
        <v>18</v>
      </c>
      <c r="B19" s="1776" t="s">
        <v>15</v>
      </c>
      <c r="C19" s="1776"/>
      <c r="D19" s="1776" t="s">
        <v>31</v>
      </c>
      <c r="E19" s="1776"/>
      <c r="F19" s="1776" t="s">
        <v>261</v>
      </c>
      <c r="G19" s="1776"/>
      <c r="H19" s="1776" t="s">
        <v>268</v>
      </c>
      <c r="I19" s="1792"/>
      <c r="AI19" s="75"/>
      <c r="AJ19" s="75"/>
      <c r="AK19" s="75"/>
      <c r="AL19" s="75"/>
      <c r="AM19" s="629"/>
      <c r="AN19" s="75"/>
    </row>
    <row r="20" spans="1:44" ht="34.5" customHeight="1">
      <c r="A20" s="76">
        <v>22</v>
      </c>
      <c r="B20" s="1942">
        <v>48</v>
      </c>
      <c r="C20" s="1943"/>
      <c r="D20" s="1940">
        <f>B20-A20</f>
        <v>26</v>
      </c>
      <c r="E20" s="1940"/>
      <c r="F20" s="1939">
        <v>40</v>
      </c>
      <c r="G20" s="1941"/>
      <c r="H20" s="1939">
        <v>6</v>
      </c>
      <c r="I20" s="1941"/>
      <c r="AI20" s="75"/>
      <c r="AJ20" s="75"/>
      <c r="AK20" s="75"/>
      <c r="AL20" s="75"/>
      <c r="AM20" s="629"/>
      <c r="AN20" s="75"/>
    </row>
    <row r="21" spans="1:44">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629"/>
      <c r="AN21" s="75"/>
    </row>
    <row r="22" spans="1:44" ht="34.950000000000003" customHeight="1">
      <c r="A22" s="1936" t="s">
        <v>264</v>
      </c>
      <c r="B22" s="1937"/>
      <c r="C22" s="1937"/>
      <c r="D22" s="1937"/>
      <c r="E22" s="1937"/>
      <c r="F22" s="1937"/>
      <c r="G22" s="1937"/>
      <c r="H22" s="1937"/>
      <c r="I22" s="1938"/>
      <c r="J22" s="75"/>
      <c r="L22" s="1936" t="s">
        <v>310</v>
      </c>
      <c r="M22" s="1953"/>
      <c r="N22" s="1953"/>
      <c r="O22" s="1953"/>
      <c r="P22" s="1953"/>
      <c r="Q22" s="1953"/>
      <c r="R22" s="1953"/>
      <c r="S22" s="1953"/>
      <c r="T22" s="1953"/>
      <c r="U22" s="1953"/>
      <c r="V22" s="1953"/>
      <c r="W22" s="1953"/>
      <c r="X22" s="1953"/>
      <c r="Y22" s="1953"/>
      <c r="Z22" s="1953"/>
      <c r="AA22" s="1953"/>
      <c r="AK22" s="75"/>
      <c r="AL22" s="75"/>
      <c r="AM22" s="629"/>
      <c r="AN22" s="75"/>
    </row>
    <row r="23" spans="1:44" ht="93" customHeight="1">
      <c r="A23" s="77" t="s">
        <v>18</v>
      </c>
      <c r="B23" s="1776" t="s">
        <v>15</v>
      </c>
      <c r="C23" s="1776"/>
      <c r="D23" s="1776" t="s">
        <v>31</v>
      </c>
      <c r="E23" s="1776"/>
      <c r="F23" s="1776" t="s">
        <v>261</v>
      </c>
      <c r="G23" s="1776"/>
      <c r="H23" s="1776" t="s">
        <v>268</v>
      </c>
      <c r="I23" s="1792"/>
      <c r="J23" s="75"/>
      <c r="L23" s="1944" t="s">
        <v>311</v>
      </c>
      <c r="M23" s="1792"/>
      <c r="N23" s="1776" t="s">
        <v>930</v>
      </c>
      <c r="O23" s="1792"/>
      <c r="P23" s="1776" t="s">
        <v>931</v>
      </c>
      <c r="Q23" s="1792"/>
      <c r="R23" s="1776" t="s">
        <v>932</v>
      </c>
      <c r="S23" s="1792"/>
      <c r="T23" s="1776" t="s">
        <v>933</v>
      </c>
      <c r="U23" s="1792"/>
      <c r="V23" s="1776" t="s">
        <v>934</v>
      </c>
      <c r="W23" s="1792"/>
      <c r="X23" s="1776" t="s">
        <v>935</v>
      </c>
      <c r="Y23" s="1792"/>
      <c r="Z23" s="1776" t="s">
        <v>936</v>
      </c>
      <c r="AA23" s="1792"/>
      <c r="AB23" s="1776" t="s">
        <v>937</v>
      </c>
      <c r="AC23" s="1792"/>
      <c r="AD23" s="1776" t="s">
        <v>309</v>
      </c>
      <c r="AE23" s="1792"/>
      <c r="AF23" s="1949" t="s">
        <v>5</v>
      </c>
      <c r="AG23" s="1950"/>
      <c r="AO23" s="75"/>
      <c r="AP23" s="75"/>
      <c r="AQ23" s="75"/>
      <c r="AR23" s="75"/>
    </row>
    <row r="24" spans="1:44" ht="44.7" customHeight="1">
      <c r="A24" s="76">
        <v>148</v>
      </c>
      <c r="B24" s="1942">
        <v>220</v>
      </c>
      <c r="C24" s="1943"/>
      <c r="D24" s="1940">
        <f>B24-A24</f>
        <v>72</v>
      </c>
      <c r="E24" s="1940"/>
      <c r="F24" s="1939">
        <v>1877</v>
      </c>
      <c r="G24" s="1941"/>
      <c r="H24" s="1939">
        <v>0</v>
      </c>
      <c r="I24" s="1941"/>
      <c r="J24" s="75"/>
      <c r="K24" s="75"/>
      <c r="L24" s="1960" t="s">
        <v>2</v>
      </c>
      <c r="M24" s="1961"/>
      <c r="N24" s="1939">
        <v>40</v>
      </c>
      <c r="O24" s="1939"/>
      <c r="P24" s="1939">
        <v>26</v>
      </c>
      <c r="Q24" s="1939"/>
      <c r="R24" s="1939">
        <v>60</v>
      </c>
      <c r="S24" s="1939"/>
      <c r="T24" s="1939">
        <v>5</v>
      </c>
      <c r="U24" s="1939"/>
      <c r="V24" s="1939">
        <v>5</v>
      </c>
      <c r="W24" s="1939"/>
      <c r="X24" s="1939">
        <v>2</v>
      </c>
      <c r="Y24" s="1939"/>
      <c r="Z24" s="1939">
        <v>8</v>
      </c>
      <c r="AA24" s="1939"/>
      <c r="AB24" s="1939">
        <v>2</v>
      </c>
      <c r="AC24" s="1939"/>
      <c r="AD24" s="1939">
        <v>0</v>
      </c>
      <c r="AE24" s="1939"/>
      <c r="AF24" s="1951">
        <f>SUM(N24:AE24)</f>
        <v>148</v>
      </c>
      <c r="AG24" s="1952"/>
      <c r="AO24" s="75"/>
      <c r="AP24" s="75"/>
      <c r="AQ24" s="75"/>
      <c r="AR24" s="75"/>
    </row>
    <row r="25" spans="1:44" ht="40.200000000000003" customHeight="1">
      <c r="A25" s="75"/>
      <c r="B25" s="75"/>
      <c r="C25" s="75"/>
      <c r="D25" s="75"/>
      <c r="E25" s="75"/>
      <c r="F25" s="75"/>
      <c r="G25" s="75"/>
      <c r="H25" s="75"/>
      <c r="I25" s="75"/>
      <c r="J25" s="75"/>
      <c r="K25" s="75"/>
      <c r="L25" s="1962" t="s">
        <v>15</v>
      </c>
      <c r="M25" s="1963"/>
      <c r="N25" s="1939">
        <v>30</v>
      </c>
      <c r="O25" s="1939"/>
      <c r="P25" s="1939">
        <v>30</v>
      </c>
      <c r="Q25" s="1939"/>
      <c r="R25" s="1939">
        <v>93</v>
      </c>
      <c r="S25" s="1939"/>
      <c r="T25" s="1939">
        <v>6</v>
      </c>
      <c r="U25" s="1939"/>
      <c r="V25" s="1939">
        <v>9</v>
      </c>
      <c r="W25" s="1939"/>
      <c r="X25" s="1939">
        <v>0</v>
      </c>
      <c r="Y25" s="1939"/>
      <c r="Z25" s="1939">
        <v>7</v>
      </c>
      <c r="AA25" s="1939"/>
      <c r="AB25" s="1939">
        <v>13</v>
      </c>
      <c r="AC25" s="1939"/>
      <c r="AD25" s="1939">
        <v>32</v>
      </c>
      <c r="AE25" s="1939"/>
      <c r="AF25" s="1951">
        <f>SUM(N25:AE25)</f>
        <v>220</v>
      </c>
      <c r="AG25" s="1952"/>
      <c r="AO25" s="75"/>
      <c r="AP25" s="75"/>
      <c r="AQ25" s="75"/>
      <c r="AR25" s="75"/>
    </row>
    <row r="26" spans="1:44">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K26" s="75"/>
      <c r="AL26" s="75"/>
      <c r="AM26" s="629"/>
      <c r="AN26" s="75"/>
    </row>
    <row r="27" spans="1:44">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629"/>
      <c r="AN27" s="75"/>
    </row>
    <row r="28" spans="1:44">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629"/>
      <c r="AN28" s="75"/>
    </row>
    <row r="29" spans="1:44">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629"/>
      <c r="AN29" s="75"/>
    </row>
    <row r="30" spans="1:44">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629"/>
      <c r="AN30" s="75"/>
    </row>
    <row r="31" spans="1:44">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629"/>
      <c r="AN31" s="75"/>
    </row>
    <row r="32" spans="1:44" ht="34.5" customHeight="1">
      <c r="A32" s="1958" t="s">
        <v>260</v>
      </c>
      <c r="B32" s="1959"/>
      <c r="C32" s="1959"/>
      <c r="D32" s="1959"/>
      <c r="E32" s="1959"/>
      <c r="F32" s="1959"/>
      <c r="G32" s="1959"/>
      <c r="H32" s="1959"/>
      <c r="I32" s="1959"/>
      <c r="J32" s="1959"/>
      <c r="K32" s="1959"/>
      <c r="L32" s="1959"/>
      <c r="M32" s="1959"/>
      <c r="N32" s="1959"/>
      <c r="O32" s="1959"/>
      <c r="P32" s="1959"/>
      <c r="Q32" s="1959"/>
      <c r="R32" s="1959"/>
      <c r="S32" s="1959"/>
      <c r="T32" s="1959"/>
      <c r="U32" s="1959"/>
      <c r="V32" s="1959"/>
      <c r="W32" s="1959"/>
      <c r="X32" s="1959"/>
      <c r="Y32" s="1959"/>
      <c r="Z32" s="1959"/>
      <c r="AA32" s="1959"/>
      <c r="AB32" s="1959"/>
      <c r="AC32" s="1959"/>
      <c r="AD32" s="1959"/>
      <c r="AE32" s="1959"/>
      <c r="AF32" s="1959"/>
      <c r="AG32" s="1959"/>
      <c r="AH32" s="1959"/>
      <c r="AI32" s="1959"/>
      <c r="AJ32" s="1959"/>
      <c r="AK32" s="1959"/>
      <c r="AL32" s="1959"/>
    </row>
    <row r="33" spans="1:40" ht="67.95" customHeight="1">
      <c r="A33" s="66" t="s">
        <v>46</v>
      </c>
      <c r="B33" s="810">
        <v>45991</v>
      </c>
      <c r="C33" s="810">
        <v>46022</v>
      </c>
      <c r="D33" s="810">
        <v>46050</v>
      </c>
      <c r="E33" s="810">
        <v>46081</v>
      </c>
      <c r="F33" s="810">
        <v>46112</v>
      </c>
      <c r="G33" s="810">
        <v>46142</v>
      </c>
      <c r="H33" s="810">
        <v>46173</v>
      </c>
      <c r="I33" s="810">
        <v>46203</v>
      </c>
      <c r="J33" s="810">
        <v>46234</v>
      </c>
      <c r="K33" s="810">
        <v>46265</v>
      </c>
      <c r="L33" s="810">
        <v>46295</v>
      </c>
      <c r="M33" s="810">
        <v>46326</v>
      </c>
      <c r="N33" s="810">
        <v>46356</v>
      </c>
      <c r="O33" s="810">
        <v>46387</v>
      </c>
      <c r="P33" s="810">
        <v>46418</v>
      </c>
      <c r="Q33" s="810">
        <v>46446</v>
      </c>
      <c r="R33" s="67">
        <v>46477</v>
      </c>
      <c r="S33" s="67">
        <v>46507</v>
      </c>
      <c r="T33" s="67">
        <v>46538</v>
      </c>
      <c r="U33" s="67">
        <v>46568</v>
      </c>
      <c r="V33" s="67">
        <v>46599</v>
      </c>
      <c r="W33" s="67">
        <v>46630</v>
      </c>
      <c r="X33" s="67">
        <v>46660</v>
      </c>
      <c r="Y33" s="67">
        <v>46691</v>
      </c>
      <c r="Z33" s="67">
        <v>46721</v>
      </c>
      <c r="AA33" s="67"/>
      <c r="AB33" s="67"/>
      <c r="AC33" s="67"/>
      <c r="AD33" s="67"/>
      <c r="AE33" s="67"/>
      <c r="AF33" s="67"/>
      <c r="AG33" s="67"/>
      <c r="AH33" s="67"/>
      <c r="AI33" s="67"/>
      <c r="AJ33" s="67"/>
      <c r="AK33" s="67"/>
      <c r="AL33" s="67"/>
    </row>
    <row r="34" spans="1:40" ht="40.5" customHeight="1">
      <c r="A34" s="69" t="s">
        <v>47</v>
      </c>
      <c r="B34" s="526">
        <v>0</v>
      </c>
      <c r="C34" s="526">
        <v>3.6263942307692312</v>
      </c>
      <c r="D34" s="526">
        <v>11.868076923076924</v>
      </c>
      <c r="E34" s="526">
        <v>18.94951923076923</v>
      </c>
      <c r="F34" s="526">
        <v>14.193990384615386</v>
      </c>
      <c r="G34" s="526">
        <v>29.798365384615387</v>
      </c>
      <c r="H34" s="526">
        <v>29.590721153846154</v>
      </c>
      <c r="I34" s="526">
        <v>53.213750000000005</v>
      </c>
      <c r="J34" s="526">
        <v>55.926826923076916</v>
      </c>
      <c r="K34" s="526">
        <v>77.144903846153852</v>
      </c>
      <c r="L34" s="526">
        <v>89.068173076923088</v>
      </c>
      <c r="M34" s="526">
        <v>59.690048076923077</v>
      </c>
      <c r="N34" s="526">
        <v>55.820673076923079</v>
      </c>
      <c r="O34" s="526">
        <v>58.884038461538459</v>
      </c>
      <c r="P34" s="526">
        <v>55.691826923076924</v>
      </c>
      <c r="Q34" s="526">
        <v>43.872596153846153</v>
      </c>
      <c r="R34" s="526">
        <v>46.043605769230773</v>
      </c>
      <c r="S34" s="526">
        <v>19.948413461538465</v>
      </c>
      <c r="T34" s="526">
        <v>25.574663461538464</v>
      </c>
      <c r="U34" s="526">
        <v>19.375817307692305</v>
      </c>
      <c r="V34" s="526">
        <v>12.954374999999999</v>
      </c>
      <c r="W34" s="526">
        <v>17.604903846153842</v>
      </c>
      <c r="X34" s="526">
        <v>22.761105769230767</v>
      </c>
      <c r="Y34" s="526">
        <v>4.8529807692307694</v>
      </c>
      <c r="Z34" s="70"/>
      <c r="AA34" s="70"/>
      <c r="AB34" s="70"/>
      <c r="AC34" s="70"/>
      <c r="AD34" s="70"/>
      <c r="AE34" s="70"/>
      <c r="AF34" s="70"/>
      <c r="AG34" s="70"/>
      <c r="AH34" s="70"/>
      <c r="AI34" s="70"/>
      <c r="AJ34" s="70"/>
      <c r="AK34" s="70"/>
      <c r="AL34" s="70"/>
    </row>
    <row r="35" spans="1:40" ht="40.5" customHeight="1">
      <c r="A35" s="69" t="s">
        <v>262</v>
      </c>
      <c r="B35" s="526">
        <f>B34</f>
        <v>0</v>
      </c>
      <c r="C35" s="526">
        <f>B35+C34</f>
        <v>3.6263942307692312</v>
      </c>
      <c r="D35" s="526">
        <f t="shared" ref="D35:Y35" si="14">C35+D34</f>
        <v>15.494471153846154</v>
      </c>
      <c r="E35" s="526">
        <f t="shared" si="14"/>
        <v>34.443990384615383</v>
      </c>
      <c r="F35" s="526">
        <f t="shared" si="14"/>
        <v>48.637980769230765</v>
      </c>
      <c r="G35" s="526">
        <f t="shared" si="14"/>
        <v>78.436346153846159</v>
      </c>
      <c r="H35" s="526">
        <f t="shared" si="14"/>
        <v>108.02706730769231</v>
      </c>
      <c r="I35" s="526">
        <f t="shared" si="14"/>
        <v>161.24081730769231</v>
      </c>
      <c r="J35" s="526">
        <f t="shared" si="14"/>
        <v>217.16764423076921</v>
      </c>
      <c r="K35" s="526">
        <f t="shared" si="14"/>
        <v>294.31254807692306</v>
      </c>
      <c r="L35" s="526">
        <f t="shared" si="14"/>
        <v>383.38072115384614</v>
      </c>
      <c r="M35" s="526">
        <f t="shared" si="14"/>
        <v>443.0707692307692</v>
      </c>
      <c r="N35" s="526">
        <f t="shared" si="14"/>
        <v>498.89144230769227</v>
      </c>
      <c r="O35" s="526">
        <f t="shared" si="14"/>
        <v>557.77548076923074</v>
      </c>
      <c r="P35" s="526">
        <f t="shared" si="14"/>
        <v>613.46730769230771</v>
      </c>
      <c r="Q35" s="526">
        <f t="shared" si="14"/>
        <v>657.3399038461539</v>
      </c>
      <c r="R35" s="526">
        <f t="shared" si="14"/>
        <v>703.3835096153847</v>
      </c>
      <c r="S35" s="526">
        <f t="shared" si="14"/>
        <v>723.3319230769232</v>
      </c>
      <c r="T35" s="526">
        <f t="shared" si="14"/>
        <v>748.90658653846162</v>
      </c>
      <c r="U35" s="526">
        <f t="shared" si="14"/>
        <v>768.2824038461539</v>
      </c>
      <c r="V35" s="526">
        <f t="shared" si="14"/>
        <v>781.23677884615392</v>
      </c>
      <c r="W35" s="526">
        <f t="shared" si="14"/>
        <v>798.84168269230781</v>
      </c>
      <c r="X35" s="526">
        <f t="shared" si="14"/>
        <v>821.60278846153858</v>
      </c>
      <c r="Y35" s="526">
        <f t="shared" si="14"/>
        <v>826.45576923076931</v>
      </c>
      <c r="Z35" s="70"/>
      <c r="AA35" s="70"/>
      <c r="AB35" s="70"/>
      <c r="AC35" s="70"/>
      <c r="AD35" s="70"/>
      <c r="AE35" s="70"/>
      <c r="AF35" s="70"/>
      <c r="AG35" s="70"/>
      <c r="AH35" s="70"/>
      <c r="AI35" s="70"/>
      <c r="AJ35" s="70"/>
      <c r="AK35" s="70"/>
      <c r="AL35" s="70"/>
    </row>
    <row r="36" spans="1:40" ht="28.5" customHeight="1">
      <c r="A36" s="69" t="s">
        <v>48</v>
      </c>
      <c r="B36" s="70">
        <v>20</v>
      </c>
      <c r="C36" s="70">
        <v>52</v>
      </c>
      <c r="D36" s="70">
        <v>83</v>
      </c>
      <c r="E36" s="70">
        <v>75</v>
      </c>
      <c r="F36" s="70">
        <v>69</v>
      </c>
      <c r="G36" s="70">
        <v>69</v>
      </c>
      <c r="H36" s="70">
        <v>94</v>
      </c>
      <c r="I36" s="70">
        <v>98</v>
      </c>
      <c r="J36" s="70">
        <v>96</v>
      </c>
      <c r="K36" s="70">
        <v>98</v>
      </c>
      <c r="L36" s="70">
        <v>54</v>
      </c>
      <c r="M36" s="70">
        <v>93</v>
      </c>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row>
    <row r="37" spans="1:40" ht="28.5" customHeight="1">
      <c r="A37" s="71" t="s">
        <v>263</v>
      </c>
      <c r="B37" s="72">
        <f>B36</f>
        <v>20</v>
      </c>
      <c r="C37" s="72">
        <f t="shared" ref="C37:I37" si="15">B37+C36</f>
        <v>72</v>
      </c>
      <c r="D37" s="72">
        <f t="shared" si="15"/>
        <v>155</v>
      </c>
      <c r="E37" s="72">
        <f t="shared" si="15"/>
        <v>230</v>
      </c>
      <c r="F37" s="72">
        <f t="shared" si="15"/>
        <v>299</v>
      </c>
      <c r="G37" s="72">
        <f t="shared" si="15"/>
        <v>368</v>
      </c>
      <c r="H37" s="72">
        <f t="shared" si="15"/>
        <v>462</v>
      </c>
      <c r="I37" s="72">
        <f t="shared" si="15"/>
        <v>560</v>
      </c>
      <c r="J37" s="72">
        <v>564</v>
      </c>
      <c r="K37" s="72">
        <v>564</v>
      </c>
      <c r="L37" s="72">
        <v>564</v>
      </c>
      <c r="M37" s="72">
        <v>564</v>
      </c>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row>
    <row r="38" spans="1:40" s="5" customFormat="1" ht="28.5" customHeight="1" thickBot="1">
      <c r="A38" s="73" t="s">
        <v>259</v>
      </c>
      <c r="B38" s="74"/>
      <c r="C38" s="74"/>
      <c r="D38" s="74"/>
      <c r="E38" s="74"/>
      <c r="F38" s="74"/>
      <c r="G38" s="74"/>
      <c r="H38" s="74"/>
      <c r="I38" s="74"/>
      <c r="J38" s="853"/>
      <c r="K38" s="853"/>
      <c r="L38" s="853"/>
      <c r="M38" s="853"/>
      <c r="N38" s="853">
        <v>55.820673076923079</v>
      </c>
      <c r="O38" s="853">
        <v>58.884038461538459</v>
      </c>
      <c r="P38" s="853">
        <v>55.691826923076924</v>
      </c>
      <c r="Q38" s="853">
        <v>43.872596153846153</v>
      </c>
      <c r="R38" s="853">
        <v>46.043605769230773</v>
      </c>
      <c r="S38" s="853">
        <v>19.948413461538465</v>
      </c>
      <c r="T38" s="853">
        <v>25.574663461538464</v>
      </c>
      <c r="U38" s="853">
        <v>19.375817307692305</v>
      </c>
      <c r="V38" s="853">
        <v>12.954374999999999</v>
      </c>
      <c r="W38" s="853">
        <v>17.604903846153842</v>
      </c>
      <c r="X38" s="853">
        <v>22.761105769230767</v>
      </c>
      <c r="Y38" s="853">
        <v>4.8529807692307694</v>
      </c>
      <c r="Z38" s="74"/>
      <c r="AA38" s="74"/>
      <c r="AB38" s="74"/>
      <c r="AC38" s="74"/>
      <c r="AD38" s="74"/>
      <c r="AE38" s="74"/>
      <c r="AF38" s="74"/>
      <c r="AG38" s="74"/>
      <c r="AH38" s="74"/>
      <c r="AI38" s="74"/>
      <c r="AJ38" s="74"/>
      <c r="AK38" s="74"/>
      <c r="AL38" s="74"/>
      <c r="AM38" s="37"/>
    </row>
    <row r="39" spans="1:40" ht="15" thickTop="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629"/>
      <c r="AN39" s="75"/>
    </row>
    <row r="41" spans="1:40">
      <c r="A41" s="1787" t="s">
        <v>282</v>
      </c>
      <c r="B41" s="1788"/>
      <c r="C41" s="1788"/>
      <c r="D41" s="1788"/>
      <c r="E41" s="1788"/>
      <c r="F41" s="1788"/>
      <c r="G41" s="1788"/>
      <c r="H41" s="1788"/>
      <c r="I41" s="1788"/>
    </row>
    <row r="42" spans="1:40" ht="32.4" customHeight="1">
      <c r="A42" s="77" t="s">
        <v>18</v>
      </c>
      <c r="B42" s="1776" t="s">
        <v>15</v>
      </c>
      <c r="C42" s="1776"/>
      <c r="D42" s="1776" t="s">
        <v>293</v>
      </c>
      <c r="E42" s="1776"/>
      <c r="F42" s="1969" t="s">
        <v>31</v>
      </c>
      <c r="G42" s="1970"/>
      <c r="H42" s="1776" t="s">
        <v>261</v>
      </c>
      <c r="I42" s="1776"/>
    </row>
    <row r="43" spans="1:40" ht="18.600000000000001" customHeight="1">
      <c r="A43" s="76">
        <v>60</v>
      </c>
      <c r="B43" s="1964">
        <v>93</v>
      </c>
      <c r="C43" s="1965"/>
      <c r="D43" s="1951">
        <f>O52</f>
        <v>0</v>
      </c>
      <c r="E43" s="1968"/>
      <c r="F43" s="1966">
        <f>B43-A43</f>
        <v>33</v>
      </c>
      <c r="G43" s="1967"/>
      <c r="H43" s="1951">
        <v>56</v>
      </c>
      <c r="I43" s="1952"/>
    </row>
    <row r="44" spans="1:40">
      <c r="B44" t="s">
        <v>505</v>
      </c>
    </row>
    <row r="45" spans="1:40">
      <c r="L45" t="s">
        <v>544</v>
      </c>
    </row>
    <row r="49" spans="1:39" s="632" customFormat="1" ht="139.94999999999999" customHeight="1">
      <c r="A49" s="77" t="s">
        <v>283</v>
      </c>
      <c r="B49" s="811" t="s">
        <v>938</v>
      </c>
      <c r="C49" s="811" t="s">
        <v>939</v>
      </c>
      <c r="D49" s="811" t="s">
        <v>940</v>
      </c>
      <c r="E49" s="811" t="s">
        <v>941</v>
      </c>
      <c r="F49" s="811" t="s">
        <v>942</v>
      </c>
      <c r="G49" s="811" t="s">
        <v>943</v>
      </c>
      <c r="H49" s="811" t="s">
        <v>944</v>
      </c>
      <c r="I49" s="811" t="s">
        <v>945</v>
      </c>
      <c r="J49" s="811" t="s">
        <v>946</v>
      </c>
      <c r="K49" s="811" t="s">
        <v>947</v>
      </c>
      <c r="L49" s="811" t="s">
        <v>1115</v>
      </c>
      <c r="M49" s="811" t="s">
        <v>948</v>
      </c>
      <c r="N49" s="811" t="s">
        <v>118</v>
      </c>
      <c r="O49" s="45" t="s">
        <v>5</v>
      </c>
      <c r="T49" s="478"/>
    </row>
    <row r="50" spans="1:39" ht="14.7" customHeight="1">
      <c r="A50" s="77" t="s">
        <v>2</v>
      </c>
      <c r="B50" s="642">
        <v>3</v>
      </c>
      <c r="C50" s="642">
        <v>3</v>
      </c>
      <c r="D50" s="642">
        <v>2</v>
      </c>
      <c r="E50" s="642">
        <v>3</v>
      </c>
      <c r="F50" s="642">
        <v>4</v>
      </c>
      <c r="G50" s="642">
        <v>12</v>
      </c>
      <c r="H50" s="642">
        <v>3</v>
      </c>
      <c r="I50" s="642">
        <v>0</v>
      </c>
      <c r="J50" s="642">
        <v>2</v>
      </c>
      <c r="K50" s="642">
        <v>0</v>
      </c>
      <c r="L50" s="642">
        <v>0</v>
      </c>
      <c r="M50" s="642">
        <v>0</v>
      </c>
      <c r="N50" s="642">
        <v>28</v>
      </c>
      <c r="O50" s="642">
        <f>SUM(B50:N50)</f>
        <v>60</v>
      </c>
      <c r="T50" s="37"/>
      <c r="AM50"/>
    </row>
    <row r="51" spans="1:39" ht="17.399999999999999">
      <c r="A51" s="77" t="s">
        <v>15</v>
      </c>
      <c r="B51" s="642">
        <v>4</v>
      </c>
      <c r="C51" s="642">
        <v>3</v>
      </c>
      <c r="D51" s="642">
        <v>1</v>
      </c>
      <c r="E51" s="642">
        <v>6</v>
      </c>
      <c r="F51" s="642">
        <v>1</v>
      </c>
      <c r="G51" s="642">
        <v>39</v>
      </c>
      <c r="H51" s="642">
        <v>3</v>
      </c>
      <c r="I51" s="642">
        <v>2</v>
      </c>
      <c r="J51" s="642">
        <v>1</v>
      </c>
      <c r="K51" s="642">
        <v>5</v>
      </c>
      <c r="L51" s="642">
        <v>1</v>
      </c>
      <c r="M51" s="642">
        <v>4</v>
      </c>
      <c r="N51" s="642">
        <v>23</v>
      </c>
      <c r="O51" s="642">
        <f>SUM(B51:N51)</f>
        <v>93</v>
      </c>
      <c r="T51" s="37"/>
      <c r="AM51"/>
    </row>
    <row r="52" spans="1:39" ht="17.399999999999999">
      <c r="A52" s="77" t="s">
        <v>293</v>
      </c>
      <c r="B52" s="642">
        <v>0</v>
      </c>
      <c r="C52" s="642">
        <v>0</v>
      </c>
      <c r="D52" s="642">
        <v>0</v>
      </c>
      <c r="E52" s="642">
        <v>0</v>
      </c>
      <c r="F52" s="642">
        <v>0</v>
      </c>
      <c r="G52" s="642">
        <v>0</v>
      </c>
      <c r="H52" s="642">
        <v>0</v>
      </c>
      <c r="I52" s="642">
        <v>0</v>
      </c>
      <c r="J52" s="642">
        <v>0</v>
      </c>
      <c r="K52" s="642">
        <v>0</v>
      </c>
      <c r="L52" s="642">
        <v>0</v>
      </c>
      <c r="M52" s="642">
        <v>0</v>
      </c>
      <c r="N52" s="642">
        <v>0</v>
      </c>
      <c r="O52" s="642">
        <f>SUM(B52:N52)</f>
        <v>0</v>
      </c>
      <c r="T52" s="37"/>
      <c r="AM52"/>
    </row>
    <row r="57" spans="1:39" s="48" customFormat="1">
      <c r="AM57" s="478"/>
    </row>
  </sheetData>
  <mergeCells count="67">
    <mergeCell ref="B43:C43"/>
    <mergeCell ref="F43:G43"/>
    <mergeCell ref="H43:I43"/>
    <mergeCell ref="D43:E43"/>
    <mergeCell ref="D42:E42"/>
    <mergeCell ref="B42:C42"/>
    <mergeCell ref="F42:G42"/>
    <mergeCell ref="H42:I42"/>
    <mergeCell ref="L24:M24"/>
    <mergeCell ref="T25:U25"/>
    <mergeCell ref="V25:W25"/>
    <mergeCell ref="P25:Q25"/>
    <mergeCell ref="R25:S25"/>
    <mergeCell ref="L25:M25"/>
    <mergeCell ref="A41:I41"/>
    <mergeCell ref="N25:O25"/>
    <mergeCell ref="A32:AL32"/>
    <mergeCell ref="Z25:AA25"/>
    <mergeCell ref="AB25:AC25"/>
    <mergeCell ref="AD25:AE25"/>
    <mergeCell ref="AF25:AG25"/>
    <mergeCell ref="X25:Y25"/>
    <mergeCell ref="AM18:AO18"/>
    <mergeCell ref="AD24:AE24"/>
    <mergeCell ref="T24:U24"/>
    <mergeCell ref="V24:W24"/>
    <mergeCell ref="N23:O23"/>
    <mergeCell ref="P23:Q23"/>
    <mergeCell ref="R23:S23"/>
    <mergeCell ref="T23:U23"/>
    <mergeCell ref="V23:W23"/>
    <mergeCell ref="R24:S24"/>
    <mergeCell ref="AI18:AL18"/>
    <mergeCell ref="AG18:AH18"/>
    <mergeCell ref="N24:O24"/>
    <mergeCell ref="A1:AL1"/>
    <mergeCell ref="A9:AL9"/>
    <mergeCell ref="AF23:AG23"/>
    <mergeCell ref="AF24:AG24"/>
    <mergeCell ref="X23:Y23"/>
    <mergeCell ref="X24:Y24"/>
    <mergeCell ref="P24:Q24"/>
    <mergeCell ref="L22:AA22"/>
    <mergeCell ref="Z24:AA24"/>
    <mergeCell ref="Z23:AA23"/>
    <mergeCell ref="B19:C19"/>
    <mergeCell ref="D19:E19"/>
    <mergeCell ref="F19:G19"/>
    <mergeCell ref="H24:I24"/>
    <mergeCell ref="B24:C24"/>
    <mergeCell ref="A22:I22"/>
    <mergeCell ref="A18:I18"/>
    <mergeCell ref="AD23:AE23"/>
    <mergeCell ref="AB24:AC24"/>
    <mergeCell ref="AB23:AC23"/>
    <mergeCell ref="B23:C23"/>
    <mergeCell ref="D23:E23"/>
    <mergeCell ref="F23:G23"/>
    <mergeCell ref="D24:E24"/>
    <mergeCell ref="F24:G24"/>
    <mergeCell ref="H23:I23"/>
    <mergeCell ref="H19:I19"/>
    <mergeCell ref="H20:I20"/>
    <mergeCell ref="F20:G20"/>
    <mergeCell ref="B20:C20"/>
    <mergeCell ref="D20:E20"/>
    <mergeCell ref="L23:M23"/>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1" stopIfTrue="1" operator="greaterThan">
      <formula>0</formula>
    </cfRule>
    <cfRule type="cellIs" dxfId="4" priority="2" stopIfTrue="1" operator="equal">
      <formula>0</formula>
    </cfRule>
    <cfRule type="cellIs" dxfId="3" priority="3" stopIfTrue="1" operator="lessThan">
      <formula>0</formula>
    </cfRule>
  </conditionalFormatting>
  <conditionalFormatting sqref="F43">
    <cfRule type="cellIs" dxfId="2" priority="10" stopIfTrue="1" operator="greaterThan">
      <formula>0</formula>
    </cfRule>
    <cfRule type="cellIs" dxfId="1" priority="11" stopIfTrue="1" operator="equal">
      <formula>0</formula>
    </cfRule>
    <cfRule type="cellIs" dxfId="0" priority="12" stopIfTrue="1" operator="lessThan">
      <formula>0</formula>
    </cfRule>
  </conditionalFormatting>
  <printOptions horizontalCentered="1"/>
  <pageMargins left="0.45" right="0.2" top="0.75" bottom="0.75" header="0.3" footer="0.3"/>
  <pageSetup paperSize="8" scale="95" orientation="landscape" r:id="rId1"/>
  <headerFooter>
    <oddFooter>&amp;L_x000D_&amp;1#&amp;"Aptos"&amp;10&amp;K000000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1931-D44A-4C52-9DAB-8B481B04F700}">
  <sheetPr>
    <tabColor rgb="FF53B3DD"/>
  </sheetPr>
  <dimension ref="A1:U34"/>
  <sheetViews>
    <sheetView view="pageBreakPreview" topLeftCell="A16" zoomScale="85" zoomScaleNormal="44" zoomScaleSheetLayoutView="85" workbookViewId="0">
      <selection activeCell="F14" sqref="F14:J14"/>
    </sheetView>
  </sheetViews>
  <sheetFormatPr defaultColWidth="8.6640625" defaultRowHeight="14.4"/>
  <cols>
    <col min="1" max="1" width="17.88671875" style="37" customWidth="1"/>
    <col min="2" max="2" width="22.33203125" style="37" customWidth="1"/>
    <col min="3" max="3" width="22.44140625" style="37" customWidth="1"/>
    <col min="4" max="4" width="26.109375" style="37" customWidth="1"/>
    <col min="5" max="5" width="2.109375" style="37" customWidth="1"/>
    <col min="6" max="6" width="31.44140625" style="37" customWidth="1"/>
    <col min="7" max="10" width="10.88671875" style="37" customWidth="1"/>
    <col min="11" max="11" width="2.109375" style="37" customWidth="1"/>
    <col min="12" max="15" width="16.109375" style="37" customWidth="1"/>
    <col min="16" max="17" width="8.6640625" style="37"/>
    <col min="18" max="18" width="11" style="37" bestFit="1" customWidth="1"/>
    <col min="19" max="16384" width="8.6640625" style="37"/>
  </cols>
  <sheetData>
    <row r="1" spans="1:18" ht="45.9" customHeight="1" thickBot="1">
      <c r="A1" s="1976" t="s">
        <v>950</v>
      </c>
      <c r="B1" s="1977"/>
      <c r="C1" s="1977"/>
      <c r="D1" s="1977"/>
      <c r="E1" s="1977"/>
      <c r="F1" s="1977"/>
      <c r="G1" s="1977"/>
      <c r="H1" s="1977"/>
      <c r="I1" s="1977"/>
      <c r="J1" s="1977"/>
      <c r="K1" s="1977"/>
      <c r="L1" s="1977"/>
      <c r="M1" s="1977"/>
      <c r="N1" s="1977"/>
      <c r="O1" s="1978"/>
    </row>
    <row r="2" spans="1:18" ht="31.5" customHeight="1" thickBot="1">
      <c r="A2" s="1979" t="s">
        <v>574</v>
      </c>
      <c r="B2" s="1980"/>
      <c r="C2" s="1980"/>
      <c r="D2" s="1981"/>
      <c r="F2" s="1982" t="s">
        <v>575</v>
      </c>
      <c r="G2" s="1983"/>
      <c r="H2" s="1983"/>
      <c r="I2" s="1983"/>
      <c r="J2" s="1984"/>
      <c r="L2" s="1985" t="s">
        <v>576</v>
      </c>
      <c r="M2" s="1986"/>
      <c r="N2" s="1986"/>
      <c r="O2" s="1987"/>
    </row>
    <row r="3" spans="1:18" ht="31.5" customHeight="1">
      <c r="A3" s="552" t="s">
        <v>577</v>
      </c>
      <c r="B3" s="553" t="s">
        <v>951</v>
      </c>
      <c r="C3" s="552" t="s">
        <v>578</v>
      </c>
      <c r="D3" s="554" t="s">
        <v>579</v>
      </c>
      <c r="F3" s="555" t="s">
        <v>580</v>
      </c>
      <c r="G3" s="657" t="s">
        <v>581</v>
      </c>
      <c r="H3" s="657" t="s">
        <v>582</v>
      </c>
      <c r="I3" s="657" t="s">
        <v>583</v>
      </c>
      <c r="J3" s="657" t="s">
        <v>584</v>
      </c>
      <c r="L3" s="556"/>
      <c r="M3" s="557"/>
      <c r="N3" s="557"/>
      <c r="O3" s="558"/>
    </row>
    <row r="4" spans="1:18" ht="31.5" customHeight="1">
      <c r="A4" s="559" t="s">
        <v>585</v>
      </c>
      <c r="B4" s="884">
        <v>45980</v>
      </c>
      <c r="C4" s="559" t="s">
        <v>586</v>
      </c>
      <c r="D4" s="560" t="s">
        <v>952</v>
      </c>
      <c r="F4" s="873" t="s">
        <v>964</v>
      </c>
      <c r="G4" s="875">
        <v>1</v>
      </c>
      <c r="H4" s="876">
        <v>1</v>
      </c>
      <c r="I4" s="875">
        <f t="shared" ref="I4:I13" si="0">G4-H4</f>
        <v>0</v>
      </c>
      <c r="J4" s="877">
        <f>H4</f>
        <v>1</v>
      </c>
      <c r="L4" s="563"/>
      <c r="M4"/>
      <c r="N4" s="564"/>
      <c r="O4" s="565"/>
    </row>
    <row r="5" spans="1:18" ht="31.5" customHeight="1">
      <c r="A5" s="559" t="s">
        <v>587</v>
      </c>
      <c r="B5" s="566" t="s">
        <v>588</v>
      </c>
      <c r="C5" s="559" t="s">
        <v>589</v>
      </c>
      <c r="D5" s="661">
        <f t="array" ref="D5:E5">'Weekly Progress Report'!$O$5:$P$5</f>
        <v>86782345</v>
      </c>
      <c r="E5" s="37" t="e">
        <v>#REF!</v>
      </c>
      <c r="F5" s="874" t="s">
        <v>963</v>
      </c>
      <c r="G5" s="878">
        <v>1</v>
      </c>
      <c r="H5" s="879">
        <v>0.81799999999999995</v>
      </c>
      <c r="I5" s="878">
        <f>G5-H5</f>
        <v>0.18200000000000005</v>
      </c>
      <c r="J5" s="880">
        <f t="shared" ref="J5:J13" si="1">H5</f>
        <v>0.81799999999999995</v>
      </c>
      <c r="L5" s="563"/>
      <c r="M5" s="564"/>
      <c r="N5" s="564"/>
      <c r="O5" s="565"/>
    </row>
    <row r="6" spans="1:18" ht="31.5" customHeight="1">
      <c r="A6" s="559" t="s">
        <v>590</v>
      </c>
      <c r="B6" s="567">
        <f>'Weekly Progress Report'!$V$3</f>
        <v>0.52697829739774993</v>
      </c>
      <c r="C6" s="559" t="s">
        <v>591</v>
      </c>
      <c r="D6" s="568">
        <f>'Weekly Progress Report'!$V$4</f>
        <v>0.78261722325326233</v>
      </c>
      <c r="F6" s="873" t="s">
        <v>661</v>
      </c>
      <c r="G6" s="875">
        <v>1</v>
      </c>
      <c r="H6" s="876">
        <v>0.55100000000000005</v>
      </c>
      <c r="I6" s="875">
        <f t="shared" si="0"/>
        <v>0.44899999999999995</v>
      </c>
      <c r="J6" s="877">
        <f t="shared" si="1"/>
        <v>0.55100000000000005</v>
      </c>
      <c r="L6" s="563"/>
      <c r="M6" s="564"/>
      <c r="N6" s="564"/>
      <c r="O6" s="565"/>
    </row>
    <row r="7" spans="1:18" ht="31.5" customHeight="1">
      <c r="C7" s="570"/>
      <c r="F7" s="874" t="s">
        <v>956</v>
      </c>
      <c r="G7" s="878">
        <v>1</v>
      </c>
      <c r="H7" s="879">
        <v>0.94720000000000004</v>
      </c>
      <c r="I7" s="878">
        <f t="shared" si="0"/>
        <v>5.2799999999999958E-2</v>
      </c>
      <c r="J7" s="880">
        <f t="shared" si="1"/>
        <v>0.94720000000000004</v>
      </c>
      <c r="L7" s="563"/>
      <c r="M7" s="564"/>
      <c r="N7" s="564"/>
      <c r="O7" s="565"/>
    </row>
    <row r="8" spans="1:18" ht="31.5" customHeight="1" thickBot="1">
      <c r="C8" s="570"/>
      <c r="F8" s="873" t="s">
        <v>957</v>
      </c>
      <c r="G8" s="875">
        <v>1</v>
      </c>
      <c r="H8" s="876">
        <v>0.95330000000000004</v>
      </c>
      <c r="I8" s="875">
        <f t="shared" si="0"/>
        <v>4.6699999999999964E-2</v>
      </c>
      <c r="J8" s="877">
        <f t="shared" si="1"/>
        <v>0.95330000000000004</v>
      </c>
      <c r="L8" s="563"/>
      <c r="M8" s="564"/>
      <c r="N8" s="564"/>
      <c r="O8" s="565"/>
    </row>
    <row r="9" spans="1:18" ht="31.5" customHeight="1" thickBot="1">
      <c r="A9" s="1985" t="s">
        <v>592</v>
      </c>
      <c r="B9" s="1986"/>
      <c r="C9" s="1986"/>
      <c r="D9" s="1987"/>
      <c r="F9" s="874" t="s">
        <v>958</v>
      </c>
      <c r="G9" s="878">
        <v>1</v>
      </c>
      <c r="H9" s="914">
        <v>0.9768</v>
      </c>
      <c r="I9" s="916">
        <f t="shared" si="0"/>
        <v>2.3199999999999998E-2</v>
      </c>
      <c r="J9" s="915">
        <f t="shared" si="1"/>
        <v>0.9768</v>
      </c>
      <c r="L9" s="563"/>
      <c r="M9" s="564"/>
      <c r="N9" s="564"/>
      <c r="O9" s="565"/>
    </row>
    <row r="10" spans="1:18" ht="31.5" customHeight="1" thickBot="1">
      <c r="A10" s="1971" t="s">
        <v>593</v>
      </c>
      <c r="B10" s="1971"/>
      <c r="C10" s="571" t="s">
        <v>594</v>
      </c>
      <c r="D10" s="657" t="s">
        <v>595</v>
      </c>
      <c r="F10" s="873" t="s">
        <v>959</v>
      </c>
      <c r="G10" s="875">
        <v>1</v>
      </c>
      <c r="H10" s="876">
        <v>0.97040000000000004</v>
      </c>
      <c r="I10" s="875">
        <f t="shared" si="0"/>
        <v>2.959999999999996E-2</v>
      </c>
      <c r="J10" s="877">
        <f t="shared" si="1"/>
        <v>0.97040000000000004</v>
      </c>
      <c r="L10" s="572"/>
      <c r="M10" s="573"/>
      <c r="N10" s="573"/>
      <c r="O10" s="574"/>
      <c r="Q10" s="37">
        <v>20865877</v>
      </c>
      <c r="R10" s="37">
        <f>Q10*(1-0.0212)</f>
        <v>20423520.407600001</v>
      </c>
    </row>
    <row r="11" spans="1:18" ht="31.5" customHeight="1" thickBot="1">
      <c r="A11" s="1972" t="s">
        <v>963</v>
      </c>
      <c r="B11" s="1973"/>
      <c r="C11" s="859">
        <v>21303539.300500281</v>
      </c>
      <c r="D11" s="861">
        <f>C11/$D$5</f>
        <v>0.24548241120357236</v>
      </c>
      <c r="F11" s="874" t="s">
        <v>960</v>
      </c>
      <c r="G11" s="881">
        <v>1</v>
      </c>
      <c r="H11" s="882">
        <v>0.65849999999999997</v>
      </c>
      <c r="I11" s="881">
        <f t="shared" si="0"/>
        <v>0.34150000000000003</v>
      </c>
      <c r="J11" s="883">
        <f t="shared" si="1"/>
        <v>0.65849999999999997</v>
      </c>
      <c r="L11" s="1985" t="s">
        <v>597</v>
      </c>
      <c r="M11" s="1986"/>
      <c r="N11" s="1986"/>
      <c r="O11" s="1986"/>
      <c r="Q11" s="37">
        <v>10508920</v>
      </c>
      <c r="R11" s="37">
        <f>Q11*(1-0.0212)</f>
        <v>10286130.896</v>
      </c>
    </row>
    <row r="12" spans="1:18" ht="31.5" customHeight="1">
      <c r="A12" s="1974" t="s">
        <v>661</v>
      </c>
      <c r="B12" s="1975"/>
      <c r="C12" s="860">
        <v>15060435.99</v>
      </c>
      <c r="D12" s="862">
        <f t="shared" ref="D12:D20" si="2">C12/$D$5</f>
        <v>0.17354262540381918</v>
      </c>
      <c r="F12" s="873" t="s">
        <v>961</v>
      </c>
      <c r="G12" s="875">
        <v>1</v>
      </c>
      <c r="H12" s="876">
        <v>0.72829999999999995</v>
      </c>
      <c r="I12" s="875">
        <f t="shared" si="0"/>
        <v>0.27170000000000005</v>
      </c>
      <c r="J12" s="877">
        <f t="shared" si="1"/>
        <v>0.72829999999999995</v>
      </c>
      <c r="Q12" s="37">
        <v>23728460</v>
      </c>
      <c r="R12" s="37">
        <f>Q12*(1-0.0212)</f>
        <v>23225416.648000002</v>
      </c>
    </row>
    <row r="13" spans="1:18" ht="31.5" customHeight="1" thickBot="1">
      <c r="A13" s="1988" t="s">
        <v>956</v>
      </c>
      <c r="B13" s="1989"/>
      <c r="C13" s="859">
        <v>8476992.3706</v>
      </c>
      <c r="D13" s="861">
        <f t="shared" si="2"/>
        <v>9.768107062098863E-2</v>
      </c>
      <c r="F13" s="874" t="s">
        <v>962</v>
      </c>
      <c r="G13" s="878">
        <v>1</v>
      </c>
      <c r="H13" s="879">
        <v>0</v>
      </c>
      <c r="I13" s="878">
        <f t="shared" si="0"/>
        <v>1</v>
      </c>
      <c r="J13" s="880">
        <f t="shared" si="1"/>
        <v>0</v>
      </c>
      <c r="L13"/>
      <c r="Q13" s="37">
        <v>7970089</v>
      </c>
      <c r="R13" s="37">
        <f>Q13*(1-0.0212)</f>
        <v>7801123.1132000005</v>
      </c>
    </row>
    <row r="14" spans="1:18" ht="31.5" customHeight="1" thickBot="1">
      <c r="A14" s="1990" t="s">
        <v>957</v>
      </c>
      <c r="B14" s="1991"/>
      <c r="C14" s="860">
        <v>7038125.4164999975</v>
      </c>
      <c r="D14" s="862">
        <f t="shared" si="2"/>
        <v>8.1100890008215354E-2</v>
      </c>
      <c r="F14" s="1985" t="s">
        <v>596</v>
      </c>
      <c r="G14" s="1986"/>
      <c r="H14" s="1986"/>
      <c r="I14" s="1986"/>
      <c r="J14" s="1987"/>
      <c r="L14" s="575"/>
      <c r="M14"/>
      <c r="N14" s="575"/>
      <c r="O14" s="576"/>
      <c r="Q14" s="37">
        <v>8842925</v>
      </c>
      <c r="R14" s="37">
        <f>Q14*(1-0.0212)</f>
        <v>8655454.9900000002</v>
      </c>
    </row>
    <row r="15" spans="1:18" ht="31.5" customHeight="1">
      <c r="A15" s="1988" t="s">
        <v>958</v>
      </c>
      <c r="B15" s="1989"/>
      <c r="C15" s="859">
        <v>14055611.936700001</v>
      </c>
      <c r="D15" s="861">
        <f t="shared" si="2"/>
        <v>0.16196395634042848</v>
      </c>
      <c r="F15" s="657" t="s">
        <v>580</v>
      </c>
      <c r="G15" s="657" t="s">
        <v>581</v>
      </c>
      <c r="H15" s="657" t="s">
        <v>598</v>
      </c>
      <c r="I15" s="657" t="s">
        <v>583</v>
      </c>
      <c r="J15" s="657" t="s">
        <v>599</v>
      </c>
      <c r="L15" s="575"/>
      <c r="M15" s="576"/>
      <c r="N15" s="575"/>
      <c r="O15" s="576"/>
    </row>
    <row r="16" spans="1:18" ht="31.5" customHeight="1">
      <c r="A16" s="1990" t="s">
        <v>959</v>
      </c>
      <c r="B16" s="1991"/>
      <c r="C16" s="860">
        <v>6688000.6374000004</v>
      </c>
      <c r="D16" s="862">
        <f t="shared" si="2"/>
        <v>7.7066373781441377E-2</v>
      </c>
      <c r="F16" s="863" t="s">
        <v>716</v>
      </c>
      <c r="G16" s="864">
        <v>126</v>
      </c>
      <c r="H16" s="864">
        <v>126</v>
      </c>
      <c r="I16" s="865">
        <f t="shared" ref="I16:I26" si="3">G16-H16</f>
        <v>0</v>
      </c>
      <c r="J16" s="866">
        <f>IFERROR(H16/G16,0)</f>
        <v>1</v>
      </c>
      <c r="L16" s="575"/>
      <c r="M16" s="576"/>
      <c r="N16" s="575"/>
      <c r="O16" s="576"/>
    </row>
    <row r="17" spans="1:21" ht="31.5" customHeight="1">
      <c r="A17" s="1988" t="s">
        <v>960</v>
      </c>
      <c r="B17" s="1989"/>
      <c r="C17" s="859">
        <v>7099976.21</v>
      </c>
      <c r="D17" s="861">
        <f t="shared" si="2"/>
        <v>8.1813601718183582E-2</v>
      </c>
      <c r="F17" s="867" t="s">
        <v>725</v>
      </c>
      <c r="G17" s="868">
        <v>59990</v>
      </c>
      <c r="H17" s="868">
        <v>59990</v>
      </c>
      <c r="I17" s="869">
        <f t="shared" si="3"/>
        <v>0</v>
      </c>
      <c r="J17" s="870">
        <f t="shared" ref="J17:J26" si="4">IFERROR(H17/G17,0)</f>
        <v>1</v>
      </c>
      <c r="L17" s="563"/>
      <c r="M17" s="565"/>
      <c r="N17" s="563"/>
      <c r="O17" s="565"/>
    </row>
    <row r="18" spans="1:21" ht="31.5" customHeight="1" thickBot="1">
      <c r="A18" s="1990" t="s">
        <v>961</v>
      </c>
      <c r="B18" s="1991"/>
      <c r="C18" s="860">
        <v>3909548.3173999991</v>
      </c>
      <c r="D18" s="862">
        <f t="shared" si="2"/>
        <v>4.5050042349051515E-2</v>
      </c>
      <c r="F18" s="863" t="s">
        <v>727</v>
      </c>
      <c r="G18" s="864">
        <v>57905</v>
      </c>
      <c r="H18" s="864">
        <f>G18*1</f>
        <v>57905</v>
      </c>
      <c r="I18" s="865">
        <f t="shared" si="3"/>
        <v>0</v>
      </c>
      <c r="J18" s="866">
        <f t="shared" si="4"/>
        <v>1</v>
      </c>
      <c r="L18" s="578"/>
      <c r="M18" s="579"/>
      <c r="N18" s="578"/>
      <c r="O18" s="579"/>
      <c r="U18" s="37">
        <v>5041</v>
      </c>
    </row>
    <row r="19" spans="1:21" ht="31.5" customHeight="1">
      <c r="A19" s="1988" t="s">
        <v>962</v>
      </c>
      <c r="B19" s="1989"/>
      <c r="C19" s="859">
        <v>3150114.8119000001</v>
      </c>
      <c r="D19" s="861">
        <f t="shared" si="2"/>
        <v>3.6299028470595025E-2</v>
      </c>
      <c r="F19" s="867" t="s">
        <v>759</v>
      </c>
      <c r="G19" s="868">
        <v>2295</v>
      </c>
      <c r="H19" s="868">
        <v>2295</v>
      </c>
      <c r="I19" s="869">
        <f t="shared" si="3"/>
        <v>0</v>
      </c>
      <c r="J19" s="870">
        <f t="shared" si="4"/>
        <v>1</v>
      </c>
      <c r="L19" s="575"/>
      <c r="M19" s="576"/>
      <c r="O19" s="576"/>
      <c r="U19" s="37">
        <v>12075.279999999999</v>
      </c>
    </row>
    <row r="20" spans="1:21" ht="31.5" customHeight="1" thickBot="1">
      <c r="A20" s="2000" t="s">
        <v>1313</v>
      </c>
      <c r="B20" s="2001"/>
      <c r="C20" s="860">
        <f>SUM(C11:C19)</f>
        <v>86782344.991000265</v>
      </c>
      <c r="D20" s="862">
        <f t="shared" si="2"/>
        <v>0.99999999989629529</v>
      </c>
      <c r="F20" s="863" t="s">
        <v>737</v>
      </c>
      <c r="G20" s="864">
        <v>6244</v>
      </c>
      <c r="H20" s="864">
        <v>6244</v>
      </c>
      <c r="I20" s="865">
        <f t="shared" si="3"/>
        <v>0</v>
      </c>
      <c r="J20" s="866">
        <f t="shared" si="4"/>
        <v>1</v>
      </c>
      <c r="L20" s="575"/>
      <c r="M20" s="576"/>
      <c r="O20" s="576"/>
      <c r="U20" s="37">
        <v>8502</v>
      </c>
    </row>
    <row r="21" spans="1:21" ht="31.5" customHeight="1" thickBot="1">
      <c r="A21" s="1992" t="s">
        <v>600</v>
      </c>
      <c r="B21" s="1993"/>
      <c r="C21" s="1993"/>
      <c r="D21" s="1994"/>
      <c r="F21" s="867" t="s">
        <v>739</v>
      </c>
      <c r="G21" s="868">
        <v>122</v>
      </c>
      <c r="H21" s="868">
        <v>122</v>
      </c>
      <c r="I21" s="869">
        <f t="shared" si="3"/>
        <v>0</v>
      </c>
      <c r="J21" s="870">
        <f t="shared" si="4"/>
        <v>1</v>
      </c>
      <c r="L21" s="580"/>
      <c r="M21" s="581"/>
      <c r="N21" s="582"/>
      <c r="O21" s="581"/>
      <c r="U21" s="37">
        <v>5775.1</v>
      </c>
    </row>
    <row r="22" spans="1:21" ht="31.5" customHeight="1">
      <c r="A22" s="1971" t="s">
        <v>580</v>
      </c>
      <c r="B22" s="1971"/>
      <c r="C22" s="657" t="s">
        <v>601</v>
      </c>
      <c r="D22" s="657" t="s">
        <v>602</v>
      </c>
      <c r="F22" s="863" t="s">
        <v>747</v>
      </c>
      <c r="G22" s="864">
        <v>5650</v>
      </c>
      <c r="H22" s="864">
        <v>5650</v>
      </c>
      <c r="I22" s="865">
        <f t="shared" si="3"/>
        <v>0</v>
      </c>
      <c r="J22" s="866">
        <f t="shared" si="4"/>
        <v>1</v>
      </c>
      <c r="L22" s="575"/>
      <c r="M22" s="576"/>
      <c r="O22" s="576"/>
    </row>
    <row r="23" spans="1:21" ht="31.5" customHeight="1">
      <c r="A23" s="1999" t="s">
        <v>660</v>
      </c>
      <c r="B23" s="1999"/>
      <c r="C23" s="884">
        <v>46709</v>
      </c>
      <c r="D23" s="873"/>
      <c r="F23" s="867" t="s">
        <v>751</v>
      </c>
      <c r="G23" s="868">
        <v>130</v>
      </c>
      <c r="H23" s="868">
        <v>130</v>
      </c>
      <c r="I23" s="869">
        <f t="shared" si="3"/>
        <v>0</v>
      </c>
      <c r="J23" s="870">
        <f t="shared" si="4"/>
        <v>1</v>
      </c>
      <c r="L23" s="575"/>
      <c r="M23" s="576"/>
      <c r="N23" s="662"/>
      <c r="O23" s="576"/>
    </row>
    <row r="24" spans="1:21" ht="31.5" customHeight="1">
      <c r="A24" s="2004" t="s">
        <v>609</v>
      </c>
      <c r="B24" s="2004"/>
      <c r="C24" s="885">
        <v>45980</v>
      </c>
      <c r="D24" s="874" t="s">
        <v>671</v>
      </c>
      <c r="F24" s="863" t="s">
        <v>753</v>
      </c>
      <c r="G24" s="864">
        <v>189</v>
      </c>
      <c r="H24" s="871">
        <v>189</v>
      </c>
      <c r="I24" s="872">
        <f t="shared" si="3"/>
        <v>0</v>
      </c>
      <c r="J24" s="866">
        <f t="shared" si="4"/>
        <v>1</v>
      </c>
      <c r="L24" s="575"/>
      <c r="M24" s="576"/>
      <c r="N24" s="662"/>
      <c r="O24" s="576"/>
    </row>
    <row r="25" spans="1:21" ht="31.5" customHeight="1">
      <c r="A25" s="1995" t="s">
        <v>953</v>
      </c>
      <c r="B25" s="1996"/>
      <c r="C25" s="884">
        <v>46009</v>
      </c>
      <c r="D25" s="873" t="s">
        <v>955</v>
      </c>
      <c r="F25" s="867" t="s">
        <v>755</v>
      </c>
      <c r="G25" s="868">
        <v>12075</v>
      </c>
      <c r="H25" s="868">
        <v>12075</v>
      </c>
      <c r="I25" s="869">
        <f t="shared" si="3"/>
        <v>0</v>
      </c>
      <c r="J25" s="870">
        <f t="shared" si="4"/>
        <v>1</v>
      </c>
      <c r="L25" s="575"/>
      <c r="M25" s="576"/>
      <c r="O25" s="576"/>
    </row>
    <row r="26" spans="1:21" ht="31.5" customHeight="1" thickBot="1">
      <c r="A26" s="1997" t="s">
        <v>975</v>
      </c>
      <c r="B26" s="1998"/>
      <c r="C26" s="885">
        <v>46009</v>
      </c>
      <c r="D26" s="874" t="s">
        <v>955</v>
      </c>
      <c r="F26" s="863" t="s">
        <v>741</v>
      </c>
      <c r="G26" s="864">
        <v>8722</v>
      </c>
      <c r="H26" s="864">
        <v>8722</v>
      </c>
      <c r="I26" s="865">
        <f t="shared" si="3"/>
        <v>0</v>
      </c>
      <c r="J26" s="866">
        <f t="shared" si="4"/>
        <v>1</v>
      </c>
      <c r="L26" s="575"/>
      <c r="M26" s="576"/>
      <c r="O26" s="576"/>
    </row>
    <row r="27" spans="1:21" ht="31.5" customHeight="1" thickBot="1">
      <c r="A27" s="1995" t="s">
        <v>974</v>
      </c>
      <c r="B27" s="1996"/>
      <c r="C27" s="884">
        <v>46041</v>
      </c>
      <c r="D27" s="873" t="s">
        <v>672</v>
      </c>
      <c r="F27" s="1985" t="s">
        <v>603</v>
      </c>
      <c r="G27" s="1986"/>
      <c r="H27" s="1986"/>
      <c r="I27" s="1986"/>
      <c r="J27" s="1987"/>
      <c r="L27" s="575"/>
      <c r="M27" s="576"/>
      <c r="O27" s="576"/>
    </row>
    <row r="28" spans="1:21" ht="40.5" customHeight="1">
      <c r="A28" s="1997" t="s">
        <v>954</v>
      </c>
      <c r="B28" s="1998"/>
      <c r="C28" s="885">
        <v>46041</v>
      </c>
      <c r="D28" s="874" t="s">
        <v>672</v>
      </c>
      <c r="F28" s="659" t="s">
        <v>1114</v>
      </c>
      <c r="G28" s="569"/>
      <c r="H28" s="561"/>
      <c r="I28" s="577"/>
      <c r="J28" s="562"/>
      <c r="L28" s="575"/>
      <c r="M28" s="576"/>
      <c r="O28" s="576"/>
    </row>
    <row r="29" spans="1:21" ht="40.5" customHeight="1">
      <c r="A29" s="1995" t="s">
        <v>970</v>
      </c>
      <c r="B29" s="1996"/>
      <c r="C29" s="884">
        <v>46282</v>
      </c>
      <c r="D29" s="873" t="s">
        <v>672</v>
      </c>
      <c r="F29" s="659"/>
      <c r="G29" s="569"/>
      <c r="H29" s="561"/>
      <c r="I29" s="577"/>
      <c r="J29" s="562"/>
      <c r="L29" s="575"/>
      <c r="M29" s="576"/>
      <c r="O29" s="576"/>
    </row>
    <row r="30" spans="1:21" ht="31.5" customHeight="1">
      <c r="A30" s="1997" t="s">
        <v>971</v>
      </c>
      <c r="B30" s="1998"/>
      <c r="C30" s="885">
        <v>46344</v>
      </c>
      <c r="D30" s="874" t="s">
        <v>672</v>
      </c>
      <c r="F30" s="659"/>
      <c r="G30" s="569"/>
      <c r="H30" s="561"/>
      <c r="I30" s="577"/>
      <c r="J30" s="562"/>
      <c r="L30" s="575"/>
      <c r="M30" s="576"/>
      <c r="O30" s="576"/>
    </row>
    <row r="31" spans="1:21" ht="31.5" customHeight="1">
      <c r="A31" s="1995" t="s">
        <v>972</v>
      </c>
      <c r="B31" s="1996"/>
      <c r="C31" s="884">
        <v>46464</v>
      </c>
      <c r="D31" s="873" t="s">
        <v>672</v>
      </c>
      <c r="F31" s="659"/>
      <c r="G31" s="569"/>
      <c r="H31" s="561"/>
      <c r="I31" s="577"/>
      <c r="J31" s="562"/>
      <c r="L31" s="575"/>
      <c r="M31" s="576"/>
      <c r="O31" s="576"/>
    </row>
    <row r="32" spans="1:21" ht="31.5" customHeight="1">
      <c r="A32" s="1997" t="s">
        <v>973</v>
      </c>
      <c r="B32" s="1998"/>
      <c r="C32" s="885">
        <v>46709</v>
      </c>
      <c r="D32" s="874" t="s">
        <v>969</v>
      </c>
      <c r="F32" s="659"/>
      <c r="G32" s="569"/>
      <c r="H32" s="561"/>
      <c r="I32" s="577"/>
      <c r="J32" s="562"/>
      <c r="L32" s="575"/>
      <c r="M32" s="576"/>
      <c r="O32" s="576"/>
    </row>
    <row r="33" spans="1:15" ht="31.5" customHeight="1" thickBot="1">
      <c r="A33" s="2002"/>
      <c r="B33" s="2003"/>
      <c r="C33" s="583"/>
      <c r="D33" s="659"/>
      <c r="F33" s="660"/>
      <c r="G33" s="660"/>
      <c r="H33" s="660"/>
      <c r="I33" s="660"/>
      <c r="J33" s="660"/>
      <c r="L33" s="578"/>
      <c r="M33" s="579"/>
      <c r="N33" s="584"/>
      <c r="O33" s="579"/>
    </row>
    <row r="34" spans="1:15" ht="31.5" customHeight="1" thickBot="1">
      <c r="D34" s="658"/>
      <c r="F34" s="660"/>
      <c r="G34" s="660"/>
      <c r="H34" s="660"/>
      <c r="I34" s="660"/>
      <c r="J34" s="660"/>
      <c r="L34" s="578"/>
      <c r="M34" s="579"/>
      <c r="N34" s="584"/>
      <c r="O34" s="579"/>
    </row>
  </sheetData>
  <mergeCells count="32">
    <mergeCell ref="A33:B33"/>
    <mergeCell ref="A24:B24"/>
    <mergeCell ref="A27:B27"/>
    <mergeCell ref="A32:B32"/>
    <mergeCell ref="A29:B29"/>
    <mergeCell ref="A30:B30"/>
    <mergeCell ref="A31:B31"/>
    <mergeCell ref="A28:B28"/>
    <mergeCell ref="F27:J27"/>
    <mergeCell ref="F14:J14"/>
    <mergeCell ref="L11:O11"/>
    <mergeCell ref="A15:B15"/>
    <mergeCell ref="A16:B16"/>
    <mergeCell ref="A17:B17"/>
    <mergeCell ref="A18:B18"/>
    <mergeCell ref="A21:D21"/>
    <mergeCell ref="A22:B22"/>
    <mergeCell ref="A25:B25"/>
    <mergeCell ref="A26:B26"/>
    <mergeCell ref="A13:B13"/>
    <mergeCell ref="A23:B23"/>
    <mergeCell ref="A14:B14"/>
    <mergeCell ref="A19:B19"/>
    <mergeCell ref="A20:B20"/>
    <mergeCell ref="A10:B10"/>
    <mergeCell ref="A11:B11"/>
    <mergeCell ref="A12:B12"/>
    <mergeCell ref="A1:O1"/>
    <mergeCell ref="A2:D2"/>
    <mergeCell ref="F2:J2"/>
    <mergeCell ref="L2:O2"/>
    <mergeCell ref="A9:D9"/>
  </mergeCells>
  <printOptions horizontalCentered="1" verticalCentered="1"/>
  <pageMargins left="0.25" right="0.25" top="0.25" bottom="0.25" header="0.3" footer="0.3"/>
  <pageSetup paperSize="8" scale="59" orientation="landscape" r:id="rId1"/>
  <headerFooter>
    <oddFooter>&amp;L_x000D_&amp;1#&amp;"Aptos"&amp;10&amp;K000000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A1:X57"/>
  <sheetViews>
    <sheetView zoomScale="80" zoomScaleNormal="80" workbookViewId="0">
      <selection activeCell="H16" sqref="H16"/>
    </sheetView>
  </sheetViews>
  <sheetFormatPr defaultColWidth="9.109375" defaultRowHeight="14.4"/>
  <cols>
    <col min="1" max="1" width="45.6640625" bestFit="1" customWidth="1"/>
    <col min="2" max="2" width="19.88671875" bestFit="1" customWidth="1"/>
    <col min="3" max="3" width="19.44140625" customWidth="1"/>
    <col min="4" max="10" width="13.88671875" customWidth="1"/>
    <col min="11" max="11" width="10.21875" bestFit="1" customWidth="1"/>
    <col min="12" max="12" width="18.44140625" bestFit="1" customWidth="1"/>
  </cols>
  <sheetData>
    <row r="1" spans="1:10" ht="16.2" thickBot="1">
      <c r="A1" s="2005" t="s">
        <v>491</v>
      </c>
      <c r="B1" s="2006"/>
      <c r="C1" s="2006"/>
      <c r="D1" s="2006"/>
      <c r="E1" s="2006"/>
      <c r="F1" s="2006"/>
      <c r="G1" s="2006"/>
      <c r="H1" s="2006"/>
      <c r="I1" s="2006"/>
      <c r="J1" s="2007"/>
    </row>
    <row r="2" spans="1:10" s="48" customFormat="1" ht="30" customHeight="1">
      <c r="A2" s="187" t="s">
        <v>1</v>
      </c>
      <c r="B2" s="191" t="s">
        <v>484</v>
      </c>
      <c r="C2" s="191" t="s">
        <v>485</v>
      </c>
      <c r="D2" s="191" t="s">
        <v>482</v>
      </c>
      <c r="E2" s="191" t="s">
        <v>483</v>
      </c>
      <c r="F2" s="191" t="s">
        <v>486</v>
      </c>
      <c r="G2" s="191" t="s">
        <v>487</v>
      </c>
      <c r="H2" s="188" t="s">
        <v>488</v>
      </c>
      <c r="I2" s="188" t="s">
        <v>489</v>
      </c>
      <c r="J2" s="189" t="s">
        <v>490</v>
      </c>
    </row>
    <row r="3" spans="1:10">
      <c r="A3" s="197" t="s">
        <v>920</v>
      </c>
      <c r="B3" s="852">
        <f>K25</f>
        <v>46679</v>
      </c>
      <c r="C3" s="852">
        <f t="shared" ref="C3:E15" si="0">L25</f>
        <v>46686</v>
      </c>
      <c r="D3" s="852">
        <f t="shared" si="0"/>
        <v>46807</v>
      </c>
      <c r="E3" s="852">
        <f t="shared" si="0"/>
        <v>46814</v>
      </c>
      <c r="F3" s="852"/>
      <c r="G3" s="190"/>
      <c r="H3" s="192"/>
      <c r="I3" s="193"/>
      <c r="J3" s="517"/>
    </row>
    <row r="4" spans="1:10">
      <c r="A4" s="198" t="s">
        <v>921</v>
      </c>
      <c r="B4" s="852">
        <f t="shared" ref="B4:B15" si="1">K26</f>
        <v>46680</v>
      </c>
      <c r="C4" s="852">
        <f t="shared" si="0"/>
        <v>46686</v>
      </c>
      <c r="D4" s="852">
        <f t="shared" si="0"/>
        <v>46736</v>
      </c>
      <c r="E4" s="852">
        <f t="shared" si="0"/>
        <v>46743</v>
      </c>
      <c r="F4" s="852">
        <v>46235</v>
      </c>
      <c r="G4" s="190"/>
      <c r="H4" s="192">
        <v>0.3</v>
      </c>
      <c r="I4" s="193"/>
      <c r="J4" s="517"/>
    </row>
    <row r="5" spans="1:10">
      <c r="A5" s="198" t="s">
        <v>919</v>
      </c>
      <c r="B5" s="852">
        <f t="shared" si="1"/>
        <v>46673</v>
      </c>
      <c r="C5" s="852">
        <f t="shared" si="0"/>
        <v>46679</v>
      </c>
      <c r="D5" s="852">
        <f t="shared" si="0"/>
        <v>46729</v>
      </c>
      <c r="E5" s="852">
        <f t="shared" si="0"/>
        <v>46736</v>
      </c>
      <c r="F5" s="852">
        <v>46235</v>
      </c>
      <c r="G5" s="190"/>
      <c r="H5" s="192">
        <v>0.35</v>
      </c>
      <c r="I5" s="193"/>
      <c r="J5" s="517"/>
    </row>
    <row r="6" spans="1:10">
      <c r="A6" s="198" t="s">
        <v>918</v>
      </c>
      <c r="B6" s="852">
        <f t="shared" si="1"/>
        <v>46666</v>
      </c>
      <c r="C6" s="852">
        <f t="shared" si="0"/>
        <v>46672</v>
      </c>
      <c r="D6" s="852">
        <f t="shared" si="0"/>
        <v>46722</v>
      </c>
      <c r="E6" s="852">
        <f t="shared" si="0"/>
        <v>46729</v>
      </c>
      <c r="F6" s="852">
        <v>46235</v>
      </c>
      <c r="G6" s="190"/>
      <c r="H6" s="192">
        <v>0.3</v>
      </c>
      <c r="I6" s="193"/>
      <c r="J6" s="517"/>
    </row>
    <row r="7" spans="1:10">
      <c r="A7" s="198" t="s">
        <v>917</v>
      </c>
      <c r="B7" s="852">
        <f t="shared" si="1"/>
        <v>46659</v>
      </c>
      <c r="C7" s="852">
        <f t="shared" si="0"/>
        <v>46665</v>
      </c>
      <c r="D7" s="852">
        <f t="shared" si="0"/>
        <v>46715</v>
      </c>
      <c r="E7" s="852">
        <f t="shared" si="0"/>
        <v>46722</v>
      </c>
      <c r="F7" s="852">
        <v>46235</v>
      </c>
      <c r="G7" s="190"/>
      <c r="H7" s="192">
        <v>0.3</v>
      </c>
      <c r="I7" s="193"/>
      <c r="J7" s="517"/>
    </row>
    <row r="8" spans="1:10">
      <c r="A8" s="198" t="s">
        <v>915</v>
      </c>
      <c r="B8" s="852">
        <f t="shared" si="1"/>
        <v>46641</v>
      </c>
      <c r="C8" s="852">
        <f t="shared" si="0"/>
        <v>46649</v>
      </c>
      <c r="D8" s="852">
        <f t="shared" si="0"/>
        <v>46701</v>
      </c>
      <c r="E8" s="852">
        <f t="shared" si="0"/>
        <v>46711</v>
      </c>
      <c r="F8" s="852">
        <v>46235</v>
      </c>
      <c r="G8" s="190"/>
      <c r="H8" s="192">
        <v>0.3</v>
      </c>
      <c r="I8" s="193"/>
      <c r="J8" s="517"/>
    </row>
    <row r="9" spans="1:10">
      <c r="A9" s="197" t="s">
        <v>910</v>
      </c>
      <c r="B9" s="852">
        <f t="shared" si="1"/>
        <v>46603</v>
      </c>
      <c r="C9" s="852">
        <f t="shared" si="0"/>
        <v>46611</v>
      </c>
      <c r="D9" s="852">
        <f t="shared" si="0"/>
        <v>46676</v>
      </c>
      <c r="E9" s="852">
        <f t="shared" si="0"/>
        <v>46684</v>
      </c>
      <c r="F9" s="852">
        <v>46235</v>
      </c>
      <c r="G9" s="190"/>
      <c r="H9" s="192">
        <v>0.7</v>
      </c>
      <c r="I9" s="193"/>
      <c r="J9" s="517"/>
    </row>
    <row r="10" spans="1:10">
      <c r="A10" s="198" t="s">
        <v>922</v>
      </c>
      <c r="B10" s="852">
        <f t="shared" si="1"/>
        <v>46679</v>
      </c>
      <c r="C10" s="852">
        <f t="shared" si="0"/>
        <v>46685</v>
      </c>
      <c r="D10" s="852" t="str">
        <f t="shared" si="0"/>
        <v>15-Jun-26 A</v>
      </c>
      <c r="E10" s="852">
        <f t="shared" si="0"/>
        <v>46695</v>
      </c>
      <c r="F10" s="852">
        <v>46188</v>
      </c>
      <c r="G10" s="190"/>
      <c r="H10" s="192">
        <v>0.6</v>
      </c>
      <c r="I10" s="193"/>
      <c r="J10" s="517"/>
    </row>
    <row r="11" spans="1:10">
      <c r="A11" s="198" t="s">
        <v>914</v>
      </c>
      <c r="B11" s="852">
        <f t="shared" si="1"/>
        <v>46631</v>
      </c>
      <c r="C11" s="852">
        <f t="shared" si="0"/>
        <v>46639</v>
      </c>
      <c r="D11" s="852" t="str">
        <f t="shared" si="0"/>
        <v>15-Jun-26 A</v>
      </c>
      <c r="E11" s="852">
        <f t="shared" si="0"/>
        <v>46701</v>
      </c>
      <c r="F11" s="852">
        <v>46188</v>
      </c>
      <c r="G11" s="190"/>
      <c r="H11" s="192">
        <v>0.7</v>
      </c>
      <c r="I11" s="193"/>
      <c r="J11" s="517"/>
    </row>
    <row r="12" spans="1:10">
      <c r="A12" s="198" t="s">
        <v>913</v>
      </c>
      <c r="B12" s="852">
        <f t="shared" si="1"/>
        <v>46622</v>
      </c>
      <c r="C12" s="852">
        <f t="shared" si="0"/>
        <v>46630</v>
      </c>
      <c r="D12" s="852" t="str">
        <f t="shared" si="0"/>
        <v>15-Jun-26 A</v>
      </c>
      <c r="E12" s="852">
        <f t="shared" si="0"/>
        <v>46695</v>
      </c>
      <c r="F12" s="852">
        <v>46188</v>
      </c>
      <c r="G12" s="190"/>
      <c r="H12" s="192">
        <v>0.7</v>
      </c>
      <c r="I12" s="193"/>
      <c r="J12" s="517"/>
    </row>
    <row r="13" spans="1:10">
      <c r="A13" s="198" t="s">
        <v>912</v>
      </c>
      <c r="B13" s="852">
        <f t="shared" si="1"/>
        <v>46613</v>
      </c>
      <c r="C13" s="852">
        <f t="shared" si="0"/>
        <v>46621</v>
      </c>
      <c r="D13" s="852" t="str">
        <f t="shared" si="0"/>
        <v>15-Jun-26 A</v>
      </c>
      <c r="E13" s="852">
        <f t="shared" si="0"/>
        <v>46690</v>
      </c>
      <c r="F13" s="852">
        <v>46188</v>
      </c>
      <c r="G13" s="190"/>
      <c r="H13" s="192">
        <v>0.75</v>
      </c>
      <c r="I13" s="193"/>
      <c r="J13" s="517"/>
    </row>
    <row r="14" spans="1:10">
      <c r="A14" s="198" t="s">
        <v>916</v>
      </c>
      <c r="B14" s="852">
        <f t="shared" si="1"/>
        <v>46650</v>
      </c>
      <c r="C14" s="852">
        <f t="shared" si="0"/>
        <v>46658</v>
      </c>
      <c r="D14" s="852" t="str">
        <f t="shared" si="0"/>
        <v>15-Jun-26 A</v>
      </c>
      <c r="E14" s="852">
        <f t="shared" si="0"/>
        <v>46715</v>
      </c>
      <c r="F14" s="852">
        <v>46188</v>
      </c>
      <c r="G14" s="190"/>
      <c r="H14" s="192">
        <v>0.75</v>
      </c>
      <c r="I14" s="193"/>
      <c r="J14" s="517"/>
    </row>
    <row r="15" spans="1:10">
      <c r="A15" s="198" t="s">
        <v>911</v>
      </c>
      <c r="B15" s="852">
        <f t="shared" si="1"/>
        <v>46613</v>
      </c>
      <c r="C15" s="852">
        <f t="shared" si="0"/>
        <v>46621</v>
      </c>
      <c r="D15" s="852" t="str">
        <f t="shared" si="0"/>
        <v>15-Jun-26 A</v>
      </c>
      <c r="E15" s="852">
        <f t="shared" si="0"/>
        <v>46690</v>
      </c>
      <c r="F15" s="852">
        <v>46188</v>
      </c>
      <c r="G15" s="190"/>
      <c r="H15" s="192">
        <v>0.75</v>
      </c>
      <c r="I15" s="193"/>
      <c r="J15" s="517"/>
    </row>
    <row r="16" spans="1:10">
      <c r="B16" s="852"/>
      <c r="C16" s="852"/>
      <c r="D16" s="852"/>
      <c r="E16" s="852"/>
    </row>
    <row r="19" spans="1:24">
      <c r="J19" s="104"/>
      <c r="K19" s="104"/>
      <c r="M19" s="104"/>
      <c r="N19" s="534"/>
      <c r="O19" s="530"/>
      <c r="P19" s="534"/>
    </row>
    <row r="23" spans="1:24" s="48" customFormat="1">
      <c r="E23" s="477"/>
      <c r="F23" s="477"/>
      <c r="G23" s="477"/>
      <c r="H23" s="477"/>
      <c r="I23" s="477"/>
      <c r="J23" s="477"/>
      <c r="K23" s="477"/>
      <c r="L23" s="477"/>
      <c r="M23" s="477"/>
      <c r="N23" s="477"/>
      <c r="O23" s="477"/>
      <c r="P23" s="477"/>
      <c r="Q23" s="477"/>
    </row>
    <row r="24" spans="1:24">
      <c r="A24" s="829" t="s">
        <v>647</v>
      </c>
      <c r="B24" s="5" t="s">
        <v>648</v>
      </c>
      <c r="C24" s="5" t="s">
        <v>649</v>
      </c>
      <c r="D24" s="5" t="s">
        <v>877</v>
      </c>
      <c r="E24" t="s">
        <v>878</v>
      </c>
      <c r="F24" t="s">
        <v>1060</v>
      </c>
      <c r="G24" t="s">
        <v>1061</v>
      </c>
      <c r="H24" t="s">
        <v>644</v>
      </c>
      <c r="I24" t="s">
        <v>1062</v>
      </c>
      <c r="J24" t="s">
        <v>645</v>
      </c>
      <c r="K24" t="s">
        <v>650</v>
      </c>
      <c r="L24" t="s">
        <v>651</v>
      </c>
      <c r="M24" t="s">
        <v>652</v>
      </c>
      <c r="N24" t="s">
        <v>653</v>
      </c>
      <c r="O24" t="s">
        <v>656</v>
      </c>
      <c r="P24" t="s">
        <v>654</v>
      </c>
      <c r="Q24" t="s">
        <v>643</v>
      </c>
      <c r="R24" t="s">
        <v>655</v>
      </c>
      <c r="S24" t="s">
        <v>1063</v>
      </c>
      <c r="T24" t="s">
        <v>1064</v>
      </c>
      <c r="U24" t="s">
        <v>657</v>
      </c>
      <c r="V24" t="s">
        <v>646</v>
      </c>
      <c r="W24" t="s">
        <v>658</v>
      </c>
      <c r="X24" t="s">
        <v>1085</v>
      </c>
    </row>
    <row r="25" spans="1:24">
      <c r="A25" s="829" t="s">
        <v>1319</v>
      </c>
      <c r="B25" s="5" t="s">
        <v>920</v>
      </c>
      <c r="C25" s="5">
        <v>7</v>
      </c>
      <c r="D25" s="827" t="s">
        <v>371</v>
      </c>
      <c r="E25" s="827">
        <v>0</v>
      </c>
      <c r="F25" s="852">
        <v>0</v>
      </c>
      <c r="G25" s="852">
        <v>0</v>
      </c>
      <c r="H25" s="852">
        <v>0</v>
      </c>
      <c r="I25" s="852">
        <v>0</v>
      </c>
      <c r="J25" s="827">
        <v>0</v>
      </c>
      <c r="K25" s="179">
        <v>46679</v>
      </c>
      <c r="L25" s="179">
        <v>46686</v>
      </c>
      <c r="M25" s="179">
        <v>46807</v>
      </c>
      <c r="N25" s="179">
        <v>46814</v>
      </c>
      <c r="O25" s="679">
        <v>305575</v>
      </c>
      <c r="P25" s="679">
        <v>0</v>
      </c>
      <c r="Q25" s="679">
        <v>0</v>
      </c>
      <c r="R25" s="679">
        <v>0</v>
      </c>
      <c r="S25">
        <v>1570</v>
      </c>
      <c r="T25">
        <v>0</v>
      </c>
      <c r="U25">
        <v>0</v>
      </c>
      <c r="V25">
        <v>0</v>
      </c>
      <c r="W25">
        <v>-110</v>
      </c>
      <c r="X25" t="s">
        <v>1086</v>
      </c>
    </row>
    <row r="26" spans="1:24">
      <c r="A26" s="829" t="s">
        <v>1320</v>
      </c>
      <c r="B26" s="5" t="s">
        <v>921</v>
      </c>
      <c r="C26" s="5">
        <v>6</v>
      </c>
      <c r="D26" s="827" t="s">
        <v>371</v>
      </c>
      <c r="E26" s="827">
        <v>0</v>
      </c>
      <c r="F26" s="852">
        <v>0</v>
      </c>
      <c r="G26" s="852">
        <v>0</v>
      </c>
      <c r="H26" s="852">
        <v>0</v>
      </c>
      <c r="I26" s="852">
        <v>0</v>
      </c>
      <c r="J26" s="827">
        <v>0</v>
      </c>
      <c r="K26" s="179">
        <v>46680</v>
      </c>
      <c r="L26" s="179">
        <v>46686</v>
      </c>
      <c r="M26" s="179">
        <v>46736</v>
      </c>
      <c r="N26" s="179">
        <v>46743</v>
      </c>
      <c r="O26" s="679">
        <v>16600</v>
      </c>
      <c r="P26" s="679">
        <v>0</v>
      </c>
      <c r="Q26" s="679">
        <v>0</v>
      </c>
      <c r="R26" s="679">
        <v>0</v>
      </c>
      <c r="S26">
        <v>1570</v>
      </c>
      <c r="T26">
        <v>0</v>
      </c>
      <c r="U26">
        <v>0</v>
      </c>
      <c r="V26">
        <v>0</v>
      </c>
      <c r="W26">
        <v>-49</v>
      </c>
      <c r="X26" t="s">
        <v>1086</v>
      </c>
    </row>
    <row r="27" spans="1:24">
      <c r="A27" s="829" t="s">
        <v>1321</v>
      </c>
      <c r="B27" s="5" t="s">
        <v>919</v>
      </c>
      <c r="C27" s="5">
        <v>6</v>
      </c>
      <c r="D27" s="827" t="s">
        <v>371</v>
      </c>
      <c r="E27" s="827">
        <v>0</v>
      </c>
      <c r="F27" s="852">
        <v>0</v>
      </c>
      <c r="G27" s="852">
        <v>0</v>
      </c>
      <c r="H27" s="852">
        <v>0</v>
      </c>
      <c r="I27" s="852">
        <v>0</v>
      </c>
      <c r="J27" s="827">
        <v>0</v>
      </c>
      <c r="K27" s="179">
        <v>46673</v>
      </c>
      <c r="L27" s="179">
        <v>46679</v>
      </c>
      <c r="M27" s="179">
        <v>46729</v>
      </c>
      <c r="N27" s="179">
        <v>46736</v>
      </c>
      <c r="O27" s="679">
        <v>249750</v>
      </c>
      <c r="P27" s="679">
        <v>0</v>
      </c>
      <c r="Q27" s="679">
        <v>0</v>
      </c>
      <c r="R27" s="679">
        <v>0</v>
      </c>
      <c r="S27">
        <v>1570</v>
      </c>
      <c r="T27">
        <v>0</v>
      </c>
      <c r="U27">
        <v>0</v>
      </c>
      <c r="V27">
        <v>0</v>
      </c>
      <c r="W27">
        <v>-49</v>
      </c>
      <c r="X27" t="s">
        <v>1086</v>
      </c>
    </row>
    <row r="28" spans="1:24">
      <c r="A28" s="829" t="s">
        <v>1322</v>
      </c>
      <c r="B28" s="5" t="s">
        <v>918</v>
      </c>
      <c r="C28" s="5">
        <v>6</v>
      </c>
      <c r="D28" s="827" t="s">
        <v>371</v>
      </c>
      <c r="E28" s="827">
        <v>0</v>
      </c>
      <c r="F28" s="852">
        <v>0</v>
      </c>
      <c r="G28" s="852">
        <v>0</v>
      </c>
      <c r="H28" s="852">
        <v>0</v>
      </c>
      <c r="I28" s="852">
        <v>0</v>
      </c>
      <c r="J28" s="827">
        <v>0</v>
      </c>
      <c r="K28" s="179">
        <v>46666</v>
      </c>
      <c r="L28" s="179">
        <v>46672</v>
      </c>
      <c r="M28" s="179">
        <v>46722</v>
      </c>
      <c r="N28" s="179">
        <v>46729</v>
      </c>
      <c r="O28" s="679">
        <v>341181</v>
      </c>
      <c r="P28" s="679">
        <v>0</v>
      </c>
      <c r="Q28" s="679">
        <v>0</v>
      </c>
      <c r="R28" s="679">
        <v>0</v>
      </c>
      <c r="S28">
        <v>1210</v>
      </c>
      <c r="T28">
        <v>0</v>
      </c>
      <c r="U28">
        <v>0</v>
      </c>
      <c r="V28">
        <v>0</v>
      </c>
      <c r="W28">
        <v>-49</v>
      </c>
      <c r="X28" t="s">
        <v>1086</v>
      </c>
    </row>
    <row r="29" spans="1:24">
      <c r="A29" s="829" t="s">
        <v>1323</v>
      </c>
      <c r="B29" s="5" t="s">
        <v>917</v>
      </c>
      <c r="C29" s="5">
        <v>6</v>
      </c>
      <c r="D29" s="827" t="s">
        <v>371</v>
      </c>
      <c r="E29" s="827">
        <v>0</v>
      </c>
      <c r="F29" s="852">
        <v>0</v>
      </c>
      <c r="G29" s="852">
        <v>0</v>
      </c>
      <c r="H29" s="852">
        <v>0</v>
      </c>
      <c r="I29" s="852">
        <v>0</v>
      </c>
      <c r="J29" s="827">
        <v>0</v>
      </c>
      <c r="K29" s="179">
        <v>46659</v>
      </c>
      <c r="L29" s="179">
        <v>46665</v>
      </c>
      <c r="M29" s="179">
        <v>46715</v>
      </c>
      <c r="N29" s="179">
        <v>46722</v>
      </c>
      <c r="O29" s="679">
        <v>477615</v>
      </c>
      <c r="P29" s="679">
        <v>0</v>
      </c>
      <c r="Q29" s="679">
        <v>0</v>
      </c>
      <c r="R29" s="679">
        <v>0</v>
      </c>
      <c r="S29">
        <v>1570</v>
      </c>
      <c r="T29">
        <v>0</v>
      </c>
      <c r="U29">
        <v>0</v>
      </c>
      <c r="V29">
        <v>0</v>
      </c>
      <c r="W29">
        <v>-49</v>
      </c>
      <c r="X29" t="s">
        <v>1086</v>
      </c>
    </row>
    <row r="30" spans="1:24">
      <c r="A30" s="829" t="s">
        <v>1324</v>
      </c>
      <c r="B30" s="5" t="s">
        <v>915</v>
      </c>
      <c r="C30" s="5">
        <v>8</v>
      </c>
      <c r="D30" s="827" t="s">
        <v>371</v>
      </c>
      <c r="E30" s="827">
        <v>0</v>
      </c>
      <c r="F30" s="852">
        <v>0</v>
      </c>
      <c r="G30" s="852">
        <v>0</v>
      </c>
      <c r="H30" s="852">
        <v>0</v>
      </c>
      <c r="I30" s="852">
        <v>0</v>
      </c>
      <c r="J30" s="827">
        <v>0</v>
      </c>
      <c r="K30" s="179">
        <v>46641</v>
      </c>
      <c r="L30" s="179">
        <v>46649</v>
      </c>
      <c r="M30" s="179">
        <v>46701</v>
      </c>
      <c r="N30" s="179">
        <v>46711</v>
      </c>
      <c r="O30" s="679">
        <v>418189</v>
      </c>
      <c r="P30" s="679">
        <v>0</v>
      </c>
      <c r="Q30" s="679">
        <v>0</v>
      </c>
      <c r="R30" s="679">
        <v>0</v>
      </c>
      <c r="S30">
        <v>1570</v>
      </c>
      <c r="T30">
        <v>0</v>
      </c>
      <c r="U30">
        <v>0</v>
      </c>
      <c r="V30">
        <v>0</v>
      </c>
      <c r="W30">
        <v>-49</v>
      </c>
      <c r="X30" t="s">
        <v>1086</v>
      </c>
    </row>
    <row r="31" spans="1:24">
      <c r="A31" s="829" t="s">
        <v>1325</v>
      </c>
      <c r="B31" s="5" t="s">
        <v>910</v>
      </c>
      <c r="C31" s="5">
        <v>8</v>
      </c>
      <c r="D31" s="827" t="s">
        <v>371</v>
      </c>
      <c r="E31" s="827">
        <v>0</v>
      </c>
      <c r="F31" s="852">
        <v>0</v>
      </c>
      <c r="G31" s="852">
        <v>0</v>
      </c>
      <c r="H31" s="852">
        <v>0</v>
      </c>
      <c r="I31" s="852">
        <v>0</v>
      </c>
      <c r="J31" s="827">
        <v>0</v>
      </c>
      <c r="K31" s="179">
        <v>46603</v>
      </c>
      <c r="L31" s="179">
        <v>46611</v>
      </c>
      <c r="M31" s="179">
        <v>46676</v>
      </c>
      <c r="N31" s="179">
        <v>46684</v>
      </c>
      <c r="O31" s="679">
        <v>2658716.5</v>
      </c>
      <c r="P31" s="679">
        <v>0</v>
      </c>
      <c r="Q31" s="679">
        <v>0</v>
      </c>
      <c r="R31" s="679">
        <v>0</v>
      </c>
      <c r="S31">
        <v>1570</v>
      </c>
      <c r="T31">
        <v>0</v>
      </c>
      <c r="U31">
        <v>0</v>
      </c>
      <c r="V31">
        <v>0</v>
      </c>
      <c r="W31">
        <v>-50</v>
      </c>
      <c r="X31" t="s">
        <v>1086</v>
      </c>
    </row>
    <row r="32" spans="1:24">
      <c r="A32" s="829" t="s">
        <v>1326</v>
      </c>
      <c r="B32" s="5" t="s">
        <v>922</v>
      </c>
      <c r="C32" s="5">
        <v>6</v>
      </c>
      <c r="D32" s="827" t="s">
        <v>372</v>
      </c>
      <c r="E32" s="827">
        <v>0.4</v>
      </c>
      <c r="F32" s="852">
        <v>0.4</v>
      </c>
      <c r="G32" s="852">
        <v>0.4</v>
      </c>
      <c r="H32" s="852">
        <v>0</v>
      </c>
      <c r="I32" s="852">
        <v>0.4</v>
      </c>
      <c r="J32" s="827">
        <v>0.4</v>
      </c>
      <c r="K32" s="179">
        <v>46679</v>
      </c>
      <c r="L32" s="179">
        <v>46685</v>
      </c>
      <c r="M32" s="706" t="s">
        <v>1316</v>
      </c>
      <c r="N32" s="179">
        <v>46695</v>
      </c>
      <c r="O32" s="679">
        <v>1179417</v>
      </c>
      <c r="P32" s="679">
        <v>0</v>
      </c>
      <c r="Q32" s="679">
        <v>471766.8</v>
      </c>
      <c r="R32" s="679">
        <v>471766.8</v>
      </c>
      <c r="S32">
        <v>1570</v>
      </c>
      <c r="T32">
        <v>0</v>
      </c>
      <c r="U32">
        <v>628</v>
      </c>
      <c r="V32">
        <v>628</v>
      </c>
      <c r="W32">
        <v>-9</v>
      </c>
      <c r="X32" t="s">
        <v>1086</v>
      </c>
    </row>
    <row r="33" spans="1:24">
      <c r="A33" s="829" t="s">
        <v>1327</v>
      </c>
      <c r="B33" s="5" t="s">
        <v>914</v>
      </c>
      <c r="C33" s="5">
        <v>8</v>
      </c>
      <c r="D33" s="827" t="s">
        <v>372</v>
      </c>
      <c r="E33" s="827">
        <v>0.4</v>
      </c>
      <c r="F33" s="852">
        <v>0.4</v>
      </c>
      <c r="G33" s="852">
        <v>0.4</v>
      </c>
      <c r="H33" s="852">
        <v>0</v>
      </c>
      <c r="I33" s="852">
        <v>0.4</v>
      </c>
      <c r="J33" s="827">
        <v>0.4</v>
      </c>
      <c r="K33" s="179">
        <v>46631</v>
      </c>
      <c r="L33" s="179">
        <v>46639</v>
      </c>
      <c r="M33" s="706" t="s">
        <v>1316</v>
      </c>
      <c r="N33" s="179">
        <v>46701</v>
      </c>
      <c r="O33" s="679">
        <v>345044.7</v>
      </c>
      <c r="P33" s="679">
        <v>0</v>
      </c>
      <c r="Q33" s="679">
        <v>138017.88</v>
      </c>
      <c r="R33" s="679">
        <v>138017.88</v>
      </c>
      <c r="S33">
        <v>1570</v>
      </c>
      <c r="T33">
        <v>0</v>
      </c>
      <c r="U33">
        <v>628</v>
      </c>
      <c r="V33">
        <v>628</v>
      </c>
      <c r="W33">
        <v>-49</v>
      </c>
      <c r="X33" t="s">
        <v>1086</v>
      </c>
    </row>
    <row r="34" spans="1:24">
      <c r="A34" s="829" t="s">
        <v>1328</v>
      </c>
      <c r="B34" s="5" t="s">
        <v>913</v>
      </c>
      <c r="C34" s="5">
        <v>8</v>
      </c>
      <c r="D34" s="827" t="s">
        <v>372</v>
      </c>
      <c r="E34" s="827">
        <v>0.4</v>
      </c>
      <c r="F34" s="852">
        <v>0.4</v>
      </c>
      <c r="G34" s="852">
        <v>0.4</v>
      </c>
      <c r="H34" s="852">
        <v>0</v>
      </c>
      <c r="I34" s="852">
        <v>0.4</v>
      </c>
      <c r="J34" s="827">
        <v>0.4</v>
      </c>
      <c r="K34" s="179">
        <v>46622</v>
      </c>
      <c r="L34" s="179">
        <v>46630</v>
      </c>
      <c r="M34" s="706" t="s">
        <v>1316</v>
      </c>
      <c r="N34" s="179">
        <v>46695</v>
      </c>
      <c r="O34" s="679">
        <v>1041566</v>
      </c>
      <c r="P34" s="679">
        <v>0</v>
      </c>
      <c r="Q34" s="679">
        <v>416626.4</v>
      </c>
      <c r="R34" s="679">
        <v>416626.4</v>
      </c>
      <c r="S34">
        <v>1570</v>
      </c>
      <c r="T34">
        <v>0</v>
      </c>
      <c r="U34">
        <v>628</v>
      </c>
      <c r="V34">
        <v>628</v>
      </c>
      <c r="W34">
        <v>-49</v>
      </c>
      <c r="X34" t="s">
        <v>1086</v>
      </c>
    </row>
    <row r="35" spans="1:24">
      <c r="A35" s="829" t="s">
        <v>1329</v>
      </c>
      <c r="B35" s="5" t="s">
        <v>912</v>
      </c>
      <c r="C35" s="5">
        <v>8</v>
      </c>
      <c r="D35" s="827" t="s">
        <v>372</v>
      </c>
      <c r="E35" s="827">
        <v>0.4</v>
      </c>
      <c r="F35" s="852">
        <v>0.4</v>
      </c>
      <c r="G35" s="852">
        <v>0.4</v>
      </c>
      <c r="H35" s="852">
        <v>0</v>
      </c>
      <c r="I35" s="852">
        <v>0.4</v>
      </c>
      <c r="J35" s="827">
        <v>0.4</v>
      </c>
      <c r="K35" s="179">
        <v>46613</v>
      </c>
      <c r="L35" s="179">
        <v>46621</v>
      </c>
      <c r="M35" s="706" t="s">
        <v>1316</v>
      </c>
      <c r="N35" s="179">
        <v>46690</v>
      </c>
      <c r="O35" s="679">
        <v>568550</v>
      </c>
      <c r="P35" s="679">
        <v>0</v>
      </c>
      <c r="Q35" s="679">
        <v>227420</v>
      </c>
      <c r="R35" s="679">
        <v>227420</v>
      </c>
      <c r="S35">
        <v>1570</v>
      </c>
      <c r="T35">
        <v>0</v>
      </c>
      <c r="U35">
        <v>628</v>
      </c>
      <c r="V35">
        <v>628</v>
      </c>
      <c r="W35">
        <v>-49</v>
      </c>
      <c r="X35" t="s">
        <v>1086</v>
      </c>
    </row>
    <row r="36" spans="1:24">
      <c r="A36" s="829" t="s">
        <v>1330</v>
      </c>
      <c r="B36" s="5" t="s">
        <v>916</v>
      </c>
      <c r="C36" s="5">
        <v>7</v>
      </c>
      <c r="D36" s="827" t="s">
        <v>372</v>
      </c>
      <c r="E36" s="827">
        <v>0.4</v>
      </c>
      <c r="F36" s="852">
        <v>0.4</v>
      </c>
      <c r="G36" s="852">
        <v>0.4</v>
      </c>
      <c r="H36" s="852">
        <v>0</v>
      </c>
      <c r="I36" s="852">
        <v>0.4</v>
      </c>
      <c r="J36" s="827">
        <v>0.4</v>
      </c>
      <c r="K36" s="179">
        <v>46650</v>
      </c>
      <c r="L36" s="179">
        <v>46658</v>
      </c>
      <c r="M36" s="706" t="s">
        <v>1316</v>
      </c>
      <c r="N36" s="179">
        <v>46715</v>
      </c>
      <c r="O36" s="679">
        <v>581275</v>
      </c>
      <c r="P36" s="679">
        <v>0</v>
      </c>
      <c r="Q36" s="679">
        <v>232510</v>
      </c>
      <c r="R36" s="679">
        <v>232510</v>
      </c>
      <c r="S36">
        <v>1570</v>
      </c>
      <c r="T36">
        <v>0</v>
      </c>
      <c r="U36">
        <v>628</v>
      </c>
      <c r="V36">
        <v>628</v>
      </c>
      <c r="W36">
        <v>-49</v>
      </c>
      <c r="X36" t="s">
        <v>1086</v>
      </c>
    </row>
    <row r="37" spans="1:24">
      <c r="A37" s="829" t="s">
        <v>1331</v>
      </c>
      <c r="B37" s="5" t="s">
        <v>911</v>
      </c>
      <c r="C37" s="5">
        <v>8</v>
      </c>
      <c r="D37" s="827" t="s">
        <v>372</v>
      </c>
      <c r="E37" s="827">
        <v>0.4</v>
      </c>
      <c r="F37" s="852">
        <v>0.4</v>
      </c>
      <c r="G37" s="852">
        <v>0.4</v>
      </c>
      <c r="H37" s="852">
        <v>0</v>
      </c>
      <c r="I37" s="852">
        <v>0.4</v>
      </c>
      <c r="J37" s="827">
        <v>0.4</v>
      </c>
      <c r="K37" s="179">
        <v>46613</v>
      </c>
      <c r="L37" s="179">
        <v>46621</v>
      </c>
      <c r="M37" s="706" t="s">
        <v>1316</v>
      </c>
      <c r="N37" s="179">
        <v>46690</v>
      </c>
      <c r="O37" s="679">
        <v>494212</v>
      </c>
      <c r="P37" s="679">
        <v>0</v>
      </c>
      <c r="Q37" s="679">
        <v>197684.8</v>
      </c>
      <c r="R37" s="679">
        <v>197684.8</v>
      </c>
      <c r="S37">
        <v>1570</v>
      </c>
      <c r="T37">
        <v>0</v>
      </c>
      <c r="U37">
        <v>628</v>
      </c>
      <c r="V37">
        <v>628</v>
      </c>
      <c r="W37">
        <v>-49</v>
      </c>
      <c r="X37" t="s">
        <v>1086</v>
      </c>
    </row>
    <row r="38" spans="1:24">
      <c r="A38" s="829"/>
      <c r="B38" s="5"/>
      <c r="C38" s="5"/>
      <c r="D38" s="179"/>
      <c r="E38" s="827"/>
      <c r="F38" s="852"/>
      <c r="G38" s="852"/>
      <c r="H38" s="852"/>
      <c r="I38" s="828"/>
      <c r="J38" s="179"/>
      <c r="K38" s="179"/>
      <c r="L38" s="706"/>
      <c r="M38" s="706"/>
      <c r="N38" s="706"/>
    </row>
    <row r="43" spans="1:24">
      <c r="D43" s="104"/>
      <c r="E43" s="104"/>
      <c r="F43" s="104"/>
      <c r="G43" s="104"/>
      <c r="H43" s="679"/>
      <c r="I43" s="679"/>
      <c r="J43" s="679"/>
      <c r="K43" s="530"/>
      <c r="L43" s="530"/>
      <c r="M43" s="679"/>
    </row>
    <row r="44" spans="1:24">
      <c r="D44" s="104"/>
      <c r="E44" s="104"/>
      <c r="F44" s="104"/>
      <c r="G44" s="104"/>
      <c r="H44" s="679"/>
      <c r="I44" s="679"/>
      <c r="J44" s="679"/>
      <c r="K44" s="530"/>
      <c r="L44" s="530"/>
      <c r="M44" s="679"/>
    </row>
    <row r="45" spans="1:24">
      <c r="D45" s="104"/>
      <c r="E45" s="104"/>
      <c r="F45" s="104"/>
      <c r="G45" s="104"/>
      <c r="H45" s="679"/>
      <c r="I45" s="679"/>
      <c r="J45" s="679"/>
      <c r="K45" s="530"/>
      <c r="L45" s="530"/>
      <c r="M45" s="679"/>
    </row>
    <row r="46" spans="1:24">
      <c r="D46" s="104"/>
      <c r="E46" s="104"/>
      <c r="F46" s="104"/>
      <c r="G46" s="104"/>
      <c r="H46" s="679"/>
      <c r="I46" s="679"/>
      <c r="J46" s="679"/>
      <c r="K46" s="530"/>
      <c r="L46" s="530"/>
      <c r="M46" s="679"/>
    </row>
    <row r="47" spans="1:24">
      <c r="D47" s="104"/>
      <c r="E47" s="104"/>
      <c r="F47" s="104"/>
      <c r="G47" s="104"/>
      <c r="H47" s="679"/>
      <c r="I47" s="679"/>
      <c r="J47" s="679"/>
      <c r="K47" s="530"/>
      <c r="L47" s="530"/>
      <c r="M47" s="679"/>
    </row>
    <row r="48" spans="1:24">
      <c r="D48" s="104"/>
      <c r="E48" s="104"/>
      <c r="F48" s="104"/>
      <c r="G48" s="104"/>
      <c r="H48" s="679"/>
      <c r="I48" s="679"/>
      <c r="J48" s="679"/>
      <c r="K48" s="530"/>
      <c r="L48" s="530"/>
      <c r="M48" s="679"/>
    </row>
    <row r="49" spans="4:13">
      <c r="D49" s="104"/>
      <c r="E49" s="104"/>
      <c r="F49" s="104"/>
      <c r="G49" s="104"/>
      <c r="H49" s="679"/>
      <c r="I49" s="679"/>
      <c r="J49" s="679"/>
      <c r="K49" s="530"/>
      <c r="L49" s="530"/>
      <c r="M49" s="679"/>
    </row>
    <row r="50" spans="4:13">
      <c r="D50" s="104"/>
      <c r="E50" s="104"/>
      <c r="F50" s="104"/>
      <c r="G50" s="104"/>
      <c r="H50" s="679"/>
      <c r="I50" s="679"/>
      <c r="J50" s="679"/>
      <c r="K50" s="530"/>
      <c r="L50" s="530"/>
      <c r="M50" s="679"/>
    </row>
    <row r="51" spans="4:13">
      <c r="D51" s="104"/>
      <c r="E51" s="104"/>
      <c r="F51" s="104"/>
      <c r="G51" s="104"/>
      <c r="H51" s="679"/>
      <c r="I51" s="679"/>
      <c r="J51" s="679"/>
      <c r="K51" s="530"/>
      <c r="L51" s="530"/>
      <c r="M51" s="679"/>
    </row>
    <row r="52" spans="4:13">
      <c r="D52" s="104"/>
      <c r="E52" s="104"/>
      <c r="F52" s="104"/>
      <c r="G52" s="104"/>
      <c r="H52" s="679"/>
      <c r="I52" s="679"/>
      <c r="J52" s="679"/>
      <c r="K52" s="530"/>
      <c r="L52" s="530"/>
      <c r="M52" s="679"/>
    </row>
    <row r="53" spans="4:13">
      <c r="D53" s="104"/>
      <c r="E53" s="104"/>
      <c r="F53" s="104"/>
      <c r="G53" s="104"/>
      <c r="H53" s="679"/>
      <c r="I53" s="679"/>
      <c r="J53" s="679"/>
      <c r="K53" s="530"/>
      <c r="L53" s="530"/>
      <c r="M53" s="679"/>
    </row>
    <row r="54" spans="4:13">
      <c r="D54" s="104"/>
      <c r="E54" s="104"/>
      <c r="F54" s="104"/>
      <c r="G54" s="104"/>
      <c r="H54" s="679"/>
      <c r="I54" s="679"/>
      <c r="J54" s="679"/>
      <c r="K54" s="530"/>
      <c r="L54" s="530"/>
      <c r="M54" s="679"/>
    </row>
    <row r="55" spans="4:13">
      <c r="D55" s="104"/>
      <c r="E55" s="104"/>
      <c r="F55" s="104"/>
      <c r="G55" s="104"/>
      <c r="H55" s="679"/>
      <c r="I55" s="679"/>
      <c r="J55" s="679"/>
      <c r="K55" s="530"/>
      <c r="L55" s="530"/>
      <c r="M55" s="679"/>
    </row>
    <row r="56" spans="4:13">
      <c r="D56" s="104"/>
      <c r="E56" s="104"/>
      <c r="F56" s="104"/>
      <c r="G56" s="104"/>
      <c r="H56" s="679"/>
      <c r="I56" s="679"/>
      <c r="J56" s="679"/>
      <c r="K56" s="530"/>
      <c r="L56" s="530"/>
      <c r="M56" s="679"/>
    </row>
    <row r="57" spans="4:13">
      <c r="D57" s="104"/>
      <c r="E57" s="104"/>
      <c r="F57" s="104"/>
      <c r="G57" s="104"/>
      <c r="H57" s="679"/>
      <c r="I57" s="679"/>
      <c r="J57" s="679"/>
      <c r="K57" s="530"/>
      <c r="L57" s="530"/>
      <c r="M57" s="679"/>
    </row>
  </sheetData>
  <mergeCells count="1">
    <mergeCell ref="A1:J1"/>
  </mergeCells>
  <pageMargins left="0.7" right="0.7" top="0.75" bottom="0.75" header="0.3" footer="0.3"/>
  <pageSetup paperSize="8" orientation="landscape" horizontalDpi="300" verticalDpi="300" r:id="rId1"/>
  <headerFooter>
    <oddFooter>&amp;L_x000D_&amp;1#&amp;"Aptos"&amp;10&amp;K000000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B2:L50"/>
  <sheetViews>
    <sheetView topLeftCell="A4" zoomScale="62" workbookViewId="0">
      <selection activeCell="AC29" sqref="AC29"/>
    </sheetView>
  </sheetViews>
  <sheetFormatPr defaultRowHeight="14.4"/>
  <cols>
    <col min="3" max="3" width="11.664062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5" t="s">
        <v>76</v>
      </c>
    </row>
    <row r="4" spans="3:12">
      <c r="C4" s="103" t="s">
        <v>26</v>
      </c>
      <c r="E4" t="s">
        <v>72</v>
      </c>
    </row>
    <row r="5" spans="3:12">
      <c r="C5" s="103" t="s">
        <v>4</v>
      </c>
      <c r="E5" t="s">
        <v>73</v>
      </c>
      <c r="K5" t="s">
        <v>134</v>
      </c>
    </row>
    <row r="6" spans="3:12">
      <c r="C6" s="103" t="s">
        <v>32</v>
      </c>
      <c r="K6" t="s">
        <v>135</v>
      </c>
    </row>
    <row r="7" spans="3:12">
      <c r="C7" s="12"/>
      <c r="D7" s="13"/>
      <c r="E7" s="13"/>
      <c r="G7" s="13"/>
      <c r="H7" s="13"/>
      <c r="I7" s="13"/>
    </row>
    <row r="8" spans="3:12">
      <c r="C8" s="14"/>
      <c r="D8" s="6"/>
      <c r="E8" s="6"/>
      <c r="F8" s="15"/>
      <c r="G8" s="6"/>
      <c r="H8" s="6"/>
      <c r="I8" s="13"/>
    </row>
    <row r="9" spans="3:12">
      <c r="D9" s="37"/>
      <c r="E9" s="37"/>
      <c r="G9" s="6"/>
      <c r="H9" s="6"/>
      <c r="I9" s="6"/>
    </row>
    <row r="10" spans="3:12">
      <c r="C10" s="6" t="s">
        <v>80</v>
      </c>
      <c r="D10" s="6" t="s">
        <v>81</v>
      </c>
      <c r="E10" s="6"/>
      <c r="F10" s="6" t="s">
        <v>81</v>
      </c>
      <c r="G10" s="6"/>
      <c r="H10" s="6" t="s">
        <v>75</v>
      </c>
      <c r="I10" s="5"/>
      <c r="J10" s="16" t="s">
        <v>43</v>
      </c>
    </row>
    <row r="11" spans="3:12">
      <c r="C11" s="4"/>
      <c r="D11" s="4"/>
      <c r="E11" s="4"/>
      <c r="F11" s="4"/>
      <c r="G11" s="4"/>
      <c r="H11" s="6"/>
      <c r="J11" s="5" t="s">
        <v>115</v>
      </c>
      <c r="K11" t="s">
        <v>21</v>
      </c>
      <c r="L11" s="39" t="s">
        <v>84</v>
      </c>
    </row>
    <row r="12" spans="3:12">
      <c r="C12" s="4" t="s">
        <v>82</v>
      </c>
      <c r="D12" s="36" t="s">
        <v>83</v>
      </c>
      <c r="E12" s="36"/>
      <c r="F12" s="4" t="s">
        <v>83</v>
      </c>
      <c r="G12" s="4"/>
      <c r="H12" s="4" t="s">
        <v>84</v>
      </c>
      <c r="J12" s="5" t="s">
        <v>116</v>
      </c>
      <c r="K12" s="4" t="s">
        <v>49</v>
      </c>
      <c r="L12" s="39" t="s">
        <v>119</v>
      </c>
    </row>
    <row r="13" spans="3:12">
      <c r="C13" s="4" t="s">
        <v>82</v>
      </c>
      <c r="D13" s="36" t="s">
        <v>85</v>
      </c>
      <c r="E13" s="36"/>
      <c r="F13" s="4" t="s">
        <v>85</v>
      </c>
      <c r="G13" s="4"/>
      <c r="H13" s="4" t="s">
        <v>86</v>
      </c>
      <c r="J13" s="5" t="s">
        <v>117</v>
      </c>
      <c r="K13" s="4" t="s">
        <v>99</v>
      </c>
      <c r="L13" s="39" t="s">
        <v>120</v>
      </c>
    </row>
    <row r="14" spans="3:12">
      <c r="C14" s="4" t="s">
        <v>82</v>
      </c>
      <c r="D14" s="36" t="s">
        <v>87</v>
      </c>
      <c r="E14" s="36"/>
      <c r="F14" s="4"/>
      <c r="G14" s="4"/>
      <c r="H14" s="4" t="s">
        <v>88</v>
      </c>
      <c r="J14" s="5"/>
      <c r="K14" t="s">
        <v>348</v>
      </c>
      <c r="L14" s="39" t="s">
        <v>4</v>
      </c>
    </row>
    <row r="15" spans="3:12">
      <c r="C15" s="4" t="s">
        <v>82</v>
      </c>
      <c r="D15" s="36" t="s">
        <v>22</v>
      </c>
      <c r="E15" s="36"/>
      <c r="F15" s="4" t="s">
        <v>22</v>
      </c>
      <c r="G15" s="4" t="s">
        <v>103</v>
      </c>
      <c r="H15" s="4" t="s">
        <v>89</v>
      </c>
      <c r="J15" s="5"/>
      <c r="K15" s="4" t="s">
        <v>118</v>
      </c>
    </row>
    <row r="16" spans="3:12">
      <c r="C16" s="4" t="s">
        <v>90</v>
      </c>
      <c r="D16" s="36" t="s">
        <v>123</v>
      </c>
      <c r="E16" s="36"/>
      <c r="F16" s="4" t="s">
        <v>90</v>
      </c>
      <c r="G16" s="4" t="s">
        <v>100</v>
      </c>
      <c r="H16" s="4" t="s">
        <v>91</v>
      </c>
      <c r="I16" s="4" t="s">
        <v>459</v>
      </c>
      <c r="J16" s="5"/>
    </row>
    <row r="17" spans="3:10">
      <c r="C17" s="4" t="s">
        <v>90</v>
      </c>
      <c r="D17" s="36" t="s">
        <v>92</v>
      </c>
      <c r="E17" s="36"/>
      <c r="F17" s="4"/>
      <c r="G17" s="4" t="s">
        <v>101</v>
      </c>
      <c r="H17" s="4" t="s">
        <v>93</v>
      </c>
      <c r="I17" t="s">
        <v>96</v>
      </c>
      <c r="J17" s="5"/>
    </row>
    <row r="18" spans="3:10">
      <c r="C18" s="4" t="s">
        <v>90</v>
      </c>
      <c r="D18" s="36" t="s">
        <v>79</v>
      </c>
      <c r="E18" s="36"/>
      <c r="F18" s="4" t="s">
        <v>94</v>
      </c>
      <c r="G18" s="4" t="s">
        <v>102</v>
      </c>
      <c r="H18" s="4" t="s">
        <v>95</v>
      </c>
      <c r="I18" s="4" t="s">
        <v>460</v>
      </c>
    </row>
    <row r="19" spans="3:10">
      <c r="C19" s="4"/>
      <c r="D19" s="38" t="s">
        <v>97</v>
      </c>
      <c r="E19" s="38"/>
      <c r="F19" s="4"/>
      <c r="G19" s="4"/>
      <c r="H19" s="4"/>
      <c r="J19" s="5"/>
    </row>
    <row r="20" spans="3:10">
      <c r="C20" s="4"/>
      <c r="D20" s="38" t="s">
        <v>98</v>
      </c>
      <c r="E20" s="4"/>
      <c r="F20" s="4"/>
      <c r="G20" s="4"/>
    </row>
    <row r="27" spans="3:10">
      <c r="G27" t="s">
        <v>159</v>
      </c>
    </row>
    <row r="41" spans="2:11" ht="18">
      <c r="B41" s="2010" t="s">
        <v>36</v>
      </c>
      <c r="C41" s="2011"/>
      <c r="D41" s="2011"/>
      <c r="E41" s="2011"/>
      <c r="F41" s="2011"/>
      <c r="G41" s="2011"/>
      <c r="H41" s="2011"/>
      <c r="I41" s="2012"/>
    </row>
    <row r="42" spans="2:11">
      <c r="B42" s="2009" t="s">
        <v>41</v>
      </c>
      <c r="C42" s="2009"/>
      <c r="D42" s="2009"/>
      <c r="E42" s="8" t="s">
        <v>42</v>
      </c>
      <c r="F42" s="8" t="s">
        <v>43</v>
      </c>
      <c r="G42" s="18" t="s">
        <v>18</v>
      </c>
      <c r="H42" s="18" t="s">
        <v>15</v>
      </c>
      <c r="I42" s="17" t="s">
        <v>16</v>
      </c>
    </row>
    <row r="43" spans="2:11">
      <c r="B43" s="2013" t="s">
        <v>143</v>
      </c>
      <c r="C43" s="2013"/>
      <c r="D43" s="2013"/>
      <c r="E43" s="7">
        <v>1</v>
      </c>
      <c r="F43" s="7">
        <f>IFERROR('Weekly Progress Report'!$Z$28,1)</f>
        <v>1.5657832636842506</v>
      </c>
      <c r="G43" s="9" t="s">
        <v>44</v>
      </c>
      <c r="H43" s="10"/>
      <c r="I43" s="11"/>
    </row>
    <row r="44" spans="2:11">
      <c r="B44" s="2013" t="s">
        <v>144</v>
      </c>
      <c r="C44" s="2013"/>
      <c r="D44" s="2013"/>
      <c r="E44" s="7">
        <v>1</v>
      </c>
      <c r="F44" s="7">
        <f>IFERROR('Weekly Progress Report'!$N$28,1)</f>
        <v>1.4851033280077615</v>
      </c>
      <c r="G44" s="9" t="s">
        <v>44</v>
      </c>
      <c r="H44" s="10"/>
      <c r="I44" s="11"/>
    </row>
    <row r="45" spans="2:11">
      <c r="B45" s="2008" t="s">
        <v>456</v>
      </c>
      <c r="C45" s="2008"/>
      <c r="D45" s="2008"/>
      <c r="E45" s="7">
        <v>1</v>
      </c>
      <c r="F45" s="7">
        <f>IFERROR(('Weekly Progress Report'!G99+'Weekly Progress Report'!H99)/'Weekly Progress Report'!F99,1)</f>
        <v>0.48557692307692307</v>
      </c>
      <c r="G45" s="9" t="s">
        <v>44</v>
      </c>
      <c r="H45" s="10"/>
      <c r="I45" s="11"/>
      <c r="K45">
        <f>12/20</f>
        <v>0.6</v>
      </c>
    </row>
    <row r="46" spans="2:11">
      <c r="B46" s="2008" t="s">
        <v>37</v>
      </c>
      <c r="C46" s="2008"/>
      <c r="D46" s="2008"/>
      <c r="E46" s="7">
        <v>1</v>
      </c>
      <c r="F46" s="7">
        <f>IFERROR('Weekly Progress Report'!N102/'Weekly Progress Report'!M102,1)</f>
        <v>1.4864864864864864</v>
      </c>
      <c r="G46" s="9" t="s">
        <v>44</v>
      </c>
      <c r="H46" s="10"/>
      <c r="I46" s="11"/>
    </row>
    <row r="47" spans="2:11">
      <c r="B47" s="2008" t="s">
        <v>457</v>
      </c>
      <c r="C47" s="2008"/>
      <c r="D47" s="2008"/>
      <c r="E47" s="7">
        <v>1</v>
      </c>
      <c r="F47" s="7">
        <f>IFERROR('Weekly Progress Report'!U102/'Weekly Progress Report'!T102,1)</f>
        <v>0.80952380952380953</v>
      </c>
      <c r="G47" s="9" t="s">
        <v>44</v>
      </c>
      <c r="H47" s="171"/>
      <c r="I47" s="172"/>
    </row>
    <row r="48" spans="2:11">
      <c r="B48" s="2008" t="s">
        <v>38</v>
      </c>
      <c r="C48" s="2008"/>
      <c r="D48" s="2008"/>
      <c r="E48" s="7">
        <v>1</v>
      </c>
      <c r="F48" s="7">
        <f>IFERROR('Weekly Progress Report'!R84/'Weekly Progress Report'!R82,1)</f>
        <v>1.0714375948576584</v>
      </c>
      <c r="G48" s="9" t="s">
        <v>44</v>
      </c>
      <c r="H48" s="10"/>
      <c r="I48" s="11"/>
    </row>
    <row r="49" spans="2:9">
      <c r="B49" s="2008" t="s">
        <v>39</v>
      </c>
      <c r="C49" s="2008"/>
      <c r="D49" s="2008"/>
      <c r="E49" s="7">
        <v>1</v>
      </c>
      <c r="F49" s="7" t="e">
        <f>+#REF!</f>
        <v>#REF!</v>
      </c>
      <c r="G49" s="9" t="s">
        <v>44</v>
      </c>
      <c r="H49" s="10"/>
      <c r="I49" s="11"/>
    </row>
    <row r="50" spans="2:9">
      <c r="B50" s="2008" t="s">
        <v>40</v>
      </c>
      <c r="C50" s="2008"/>
      <c r="D50" s="2008"/>
      <c r="E50" s="7">
        <v>1</v>
      </c>
      <c r="F50" s="7" t="e">
        <f>+#REF!</f>
        <v>#REF!</v>
      </c>
      <c r="G50" s="9" t="s">
        <v>44</v>
      </c>
      <c r="H50" s="10"/>
      <c r="I50" s="11"/>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D503-2D0F-404C-B5A3-D53E142268EB}">
  <dimension ref="A1:B73"/>
  <sheetViews>
    <sheetView workbookViewId="0"/>
  </sheetViews>
  <sheetFormatPr defaultRowHeight="14.4"/>
  <sheetData>
    <row r="1" spans="1:2">
      <c r="A1" s="693" t="s">
        <v>674</v>
      </c>
      <c r="B1" s="693" t="s">
        <v>677</v>
      </c>
    </row>
    <row r="2" spans="1:2">
      <c r="A2" s="626" t="e">
        <f>IF((270/(#REF!-#REF!))*(#REF!-#REF!)&gt;270,270,(IF((270/(#REF!-#REF!))*(#REF!-#REF!)&lt;0,0,(270/(#REF!-#REF!))*(#REF!-#REF!))))</f>
        <v>#REF!</v>
      </c>
      <c r="B2" s="626" t="e">
        <f>#REF!+(#REF!-#REF!)/10*0</f>
        <v>#REF!</v>
      </c>
    </row>
    <row r="3" spans="1:2">
      <c r="A3" s="626">
        <v>1.5</v>
      </c>
      <c r="B3" s="626"/>
    </row>
    <row r="4" spans="1:2">
      <c r="A4" s="626" t="e">
        <f>360-1.5-Kutools_Chart!A2</f>
        <v>#REF!</v>
      </c>
      <c r="B4" s="626" t="e">
        <f>#REF!+(#REF!-#REF!)/10*1</f>
        <v>#REF!</v>
      </c>
    </row>
    <row r="5" spans="1:2">
      <c r="A5" s="2014" t="s">
        <v>676</v>
      </c>
      <c r="B5" s="626"/>
    </row>
    <row r="6" spans="1:2">
      <c r="A6" s="2014"/>
      <c r="B6" s="626" t="e">
        <f>#REF!+(#REF!-#REF!)/10*2</f>
        <v>#REF!</v>
      </c>
    </row>
    <row r="7" spans="1:2">
      <c r="A7" s="2014"/>
      <c r="B7" s="626"/>
    </row>
    <row r="8" spans="1:2">
      <c r="A8" s="2014"/>
      <c r="B8" s="626" t="e">
        <f>#REF!+(#REF!-#REF!)/10*3</f>
        <v>#REF!</v>
      </c>
    </row>
    <row r="9" spans="1:2">
      <c r="A9" s="2014"/>
      <c r="B9" s="626"/>
    </row>
    <row r="10" spans="1:2">
      <c r="A10" s="2014"/>
      <c r="B10" s="626" t="e">
        <f>#REF!+(#REF!-#REF!)/10*4</f>
        <v>#REF!</v>
      </c>
    </row>
    <row r="11" spans="1:2">
      <c r="A11" s="2014"/>
      <c r="B11" s="626"/>
    </row>
    <row r="12" spans="1:2">
      <c r="A12" s="2014"/>
      <c r="B12" s="626" t="e">
        <f>#REF!+(#REF!-#REF!)/10*5</f>
        <v>#REF!</v>
      </c>
    </row>
    <row r="13" spans="1:2">
      <c r="A13" s="2014"/>
      <c r="B13" s="626"/>
    </row>
    <row r="14" spans="1:2">
      <c r="A14" s="2014"/>
      <c r="B14" s="626" t="e">
        <f>#REF!+(#REF!-#REF!)/10*6</f>
        <v>#REF!</v>
      </c>
    </row>
    <row r="15" spans="1:2">
      <c r="A15" s="2014"/>
      <c r="B15" s="626"/>
    </row>
    <row r="16" spans="1:2">
      <c r="A16" s="2014"/>
      <c r="B16" s="626" t="e">
        <f>#REF!+(#REF!-#REF!)/10*7</f>
        <v>#REF!</v>
      </c>
    </row>
    <row r="17" spans="1:2">
      <c r="A17" s="2014"/>
      <c r="B17" s="626"/>
    </row>
    <row r="18" spans="1:2">
      <c r="A18" s="2014"/>
      <c r="B18" s="626" t="e">
        <f>#REF!+(#REF!-#REF!)/10*8</f>
        <v>#REF!</v>
      </c>
    </row>
    <row r="19" spans="1:2">
      <c r="A19" s="2014"/>
      <c r="B19" s="626"/>
    </row>
    <row r="20" spans="1:2">
      <c r="A20" s="2014"/>
      <c r="B20" s="626" t="e">
        <f>#REF!+(#REF!-#REF!)/10*9</f>
        <v>#REF!</v>
      </c>
    </row>
    <row r="21" spans="1:2">
      <c r="A21" s="2014"/>
      <c r="B21" s="626"/>
    </row>
    <row r="22" spans="1:2">
      <c r="A22" s="2014"/>
      <c r="B22" s="626" t="e">
        <f>#REF!+(#REF!-#REF!)/10*10</f>
        <v>#REF!</v>
      </c>
    </row>
    <row r="23" spans="1:2">
      <c r="A23" s="693" t="s">
        <v>675</v>
      </c>
      <c r="B23" s="693" t="e">
        <f>#REF!</f>
        <v>#REF!</v>
      </c>
    </row>
    <row r="25" spans="1:2">
      <c r="A25" s="693" t="s">
        <v>674</v>
      </c>
      <c r="B25" s="693" t="s">
        <v>677</v>
      </c>
    </row>
    <row r="26" spans="1:2">
      <c r="A26" s="626" t="e">
        <f>IF((180/(#REF!-#REF!))*(#REF!-#REF!)&gt;180,180,(IF((180/(#REF!-#REF!))*(#REF!-#REF!)&lt;0,0,(180/(#REF!-#REF!))*(#REF!-#REF!))))</f>
        <v>#REF!</v>
      </c>
      <c r="B26" s="626" t="e">
        <f>#REF!+(#REF!-#REF!)/10*0</f>
        <v>#REF!</v>
      </c>
    </row>
    <row r="27" spans="1:2">
      <c r="A27" s="626">
        <v>1.5</v>
      </c>
      <c r="B27" s="626"/>
    </row>
    <row r="28" spans="1:2">
      <c r="A28" s="626" t="e">
        <f>360-1.5-Kutools_Chart!A26</f>
        <v>#REF!</v>
      </c>
      <c r="B28" s="626" t="e">
        <f>#REF!+(#REF!-#REF!)/10*1</f>
        <v>#REF!</v>
      </c>
    </row>
    <row r="29" spans="1:2">
      <c r="A29" s="2014" t="s">
        <v>676</v>
      </c>
      <c r="B29" s="626"/>
    </row>
    <row r="30" spans="1:2">
      <c r="A30" s="2014"/>
      <c r="B30" s="626" t="e">
        <f>#REF!+(#REF!-#REF!)/10*2</f>
        <v>#REF!</v>
      </c>
    </row>
    <row r="31" spans="1:2">
      <c r="A31" s="2014"/>
      <c r="B31" s="626"/>
    </row>
    <row r="32" spans="1:2">
      <c r="A32" s="2014"/>
      <c r="B32" s="626" t="e">
        <f>#REF!+(#REF!-#REF!)/10*3</f>
        <v>#REF!</v>
      </c>
    </row>
    <row r="33" spans="1:2">
      <c r="A33" s="2014"/>
      <c r="B33" s="626"/>
    </row>
    <row r="34" spans="1:2">
      <c r="A34" s="2014"/>
      <c r="B34" s="626" t="e">
        <f>#REF!+(#REF!-#REF!)/10*4</f>
        <v>#REF!</v>
      </c>
    </row>
    <row r="35" spans="1:2">
      <c r="A35" s="2014"/>
      <c r="B35" s="626"/>
    </row>
    <row r="36" spans="1:2">
      <c r="A36" s="2014"/>
      <c r="B36" s="626" t="e">
        <f>#REF!+(#REF!-#REF!)/10*5</f>
        <v>#REF!</v>
      </c>
    </row>
    <row r="37" spans="1:2">
      <c r="A37" s="2014"/>
      <c r="B37" s="626"/>
    </row>
    <row r="38" spans="1:2">
      <c r="A38" s="2014"/>
      <c r="B38" s="626" t="e">
        <f>#REF!+(#REF!-#REF!)/10*6</f>
        <v>#REF!</v>
      </c>
    </row>
    <row r="39" spans="1:2">
      <c r="A39" s="2014"/>
      <c r="B39" s="626"/>
    </row>
    <row r="40" spans="1:2">
      <c r="A40" s="2014"/>
      <c r="B40" s="626" t="e">
        <f>#REF!+(#REF!-#REF!)/10*7</f>
        <v>#REF!</v>
      </c>
    </row>
    <row r="41" spans="1:2">
      <c r="A41" s="2014"/>
      <c r="B41" s="626"/>
    </row>
    <row r="42" spans="1:2">
      <c r="A42" s="2014"/>
      <c r="B42" s="626" t="e">
        <f>#REF!+(#REF!-#REF!)/10*8</f>
        <v>#REF!</v>
      </c>
    </row>
    <row r="43" spans="1:2">
      <c r="A43" s="2014"/>
      <c r="B43" s="626"/>
    </row>
    <row r="44" spans="1:2">
      <c r="A44" s="2014"/>
      <c r="B44" s="626" t="e">
        <f>#REF!+(#REF!-#REF!)/10*9</f>
        <v>#REF!</v>
      </c>
    </row>
    <row r="45" spans="1:2">
      <c r="A45" s="2014"/>
      <c r="B45" s="626"/>
    </row>
    <row r="46" spans="1:2">
      <c r="A46" s="2014"/>
      <c r="B46" s="626" t="e">
        <f>#REF!+(#REF!-#REF!)/10*10</f>
        <v>#REF!</v>
      </c>
    </row>
    <row r="47" spans="1:2">
      <c r="A47" s="693" t="s">
        <v>675</v>
      </c>
      <c r="B47" s="696" t="e">
        <f>#REF!</f>
        <v>#REF!</v>
      </c>
    </row>
    <row r="49" spans="1:2">
      <c r="A49" t="e">
        <f>IF(AND(#REF!&gt;=0,#REF!&lt;=1),#REF!,IF(#REF!&gt;1,1,0))</f>
        <v>#REF!</v>
      </c>
      <c r="B49" t="e">
        <f>1-Kutools_Chart!A49</f>
        <v>#REF!</v>
      </c>
    </row>
    <row r="51" spans="1:2">
      <c r="A51" s="693" t="s">
        <v>674</v>
      </c>
      <c r="B51" s="693" t="s">
        <v>677</v>
      </c>
    </row>
    <row r="52" spans="1:2">
      <c r="A52" s="626" t="e">
        <f>IF((180/(#REF!-#REF!))*(#REF!-#REF!)&gt;180,180,(IF((180/(#REF!-#REF!))*(#REF!-#REF!)&lt;0,0,(180/(#REF!-#REF!))*(#REF!-#REF!))))</f>
        <v>#REF!</v>
      </c>
      <c r="B52" s="626" t="e">
        <f>#REF!+(#REF!-#REF!)/10*0</f>
        <v>#REF!</v>
      </c>
    </row>
    <row r="53" spans="1:2">
      <c r="A53" s="626">
        <v>1.5</v>
      </c>
      <c r="B53" s="626"/>
    </row>
    <row r="54" spans="1:2">
      <c r="A54" s="626" t="e">
        <f>360-1.5-Kutools_Chart!A52</f>
        <v>#REF!</v>
      </c>
      <c r="B54" s="626" t="e">
        <f>#REF!+(#REF!-#REF!)/10*1</f>
        <v>#REF!</v>
      </c>
    </row>
    <row r="55" spans="1:2">
      <c r="A55" s="2014" t="s">
        <v>676</v>
      </c>
      <c r="B55" s="626"/>
    </row>
    <row r="56" spans="1:2">
      <c r="A56" s="2014"/>
      <c r="B56" s="626" t="e">
        <f>#REF!+(#REF!-#REF!)/10*2</f>
        <v>#REF!</v>
      </c>
    </row>
    <row r="57" spans="1:2">
      <c r="A57" s="2014"/>
      <c r="B57" s="626"/>
    </row>
    <row r="58" spans="1:2">
      <c r="A58" s="2014"/>
      <c r="B58" s="626" t="e">
        <f>#REF!+(#REF!-#REF!)/10*3</f>
        <v>#REF!</v>
      </c>
    </row>
    <row r="59" spans="1:2">
      <c r="A59" s="2014"/>
      <c r="B59" s="626"/>
    </row>
    <row r="60" spans="1:2">
      <c r="A60" s="2014"/>
      <c r="B60" s="626" t="e">
        <f>#REF!+(#REF!-#REF!)/10*4</f>
        <v>#REF!</v>
      </c>
    </row>
    <row r="61" spans="1:2">
      <c r="A61" s="2014"/>
      <c r="B61" s="626"/>
    </row>
    <row r="62" spans="1:2">
      <c r="A62" s="2014"/>
      <c r="B62" s="626" t="e">
        <f>#REF!+(#REF!-#REF!)/10*5</f>
        <v>#REF!</v>
      </c>
    </row>
    <row r="63" spans="1:2">
      <c r="A63" s="2014"/>
      <c r="B63" s="626"/>
    </row>
    <row r="64" spans="1:2">
      <c r="A64" s="2014"/>
      <c r="B64" s="626" t="e">
        <f>#REF!+(#REF!-#REF!)/10*6</f>
        <v>#REF!</v>
      </c>
    </row>
    <row r="65" spans="1:2">
      <c r="A65" s="2014"/>
      <c r="B65" s="626"/>
    </row>
    <row r="66" spans="1:2">
      <c r="A66" s="2014"/>
      <c r="B66" s="626" t="e">
        <f>#REF!+(#REF!-#REF!)/10*7</f>
        <v>#REF!</v>
      </c>
    </row>
    <row r="67" spans="1:2">
      <c r="A67" s="2014"/>
      <c r="B67" s="626"/>
    </row>
    <row r="68" spans="1:2">
      <c r="A68" s="2014"/>
      <c r="B68" s="626" t="e">
        <f>#REF!+(#REF!-#REF!)/10*8</f>
        <v>#REF!</v>
      </c>
    </row>
    <row r="69" spans="1:2">
      <c r="A69" s="2014"/>
      <c r="B69" s="626"/>
    </row>
    <row r="70" spans="1:2">
      <c r="A70" s="2014"/>
      <c r="B70" s="626" t="e">
        <f>#REF!+(#REF!-#REF!)/10*9</f>
        <v>#REF!</v>
      </c>
    </row>
    <row r="71" spans="1:2">
      <c r="A71" s="2014"/>
      <c r="B71" s="626"/>
    </row>
    <row r="72" spans="1:2">
      <c r="A72" s="2014"/>
      <c r="B72" s="626" t="e">
        <f>#REF!+(#REF!-#REF!)/10*10</f>
        <v>#REF!</v>
      </c>
    </row>
    <row r="73" spans="1:2">
      <c r="A73" s="693" t="s">
        <v>675</v>
      </c>
      <c r="B73" s="693" t="e">
        <f>#REF!</f>
        <v>#REF!</v>
      </c>
    </row>
  </sheetData>
  <mergeCells count="3">
    <mergeCell ref="A5:A22"/>
    <mergeCell ref="A29:A46"/>
    <mergeCell ref="A55:A72"/>
  </mergeCells>
  <pageMargins left="0.7" right="0.7" top="0.75" bottom="0.75" header="0.3" footer="0.3"/>
  <headerFooter>
    <oddFooter>&amp;L_x000D_&amp;1#&amp;"Aptos"&amp;10&amp;K000000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customXml/itemProps2.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Weekly Progress Report</vt:lpstr>
      <vt:lpstr>General Information</vt:lpstr>
      <vt:lpstr>Progress</vt:lpstr>
      <vt:lpstr>Weekly Photos</vt:lpstr>
      <vt:lpstr>Major Quantities</vt:lpstr>
      <vt:lpstr>Quality  </vt:lpstr>
      <vt:lpstr>Quality-Stat  </vt:lpstr>
      <vt:lpstr>HSE</vt:lpstr>
      <vt:lpstr>HSE-Stat </vt:lpstr>
      <vt:lpstr>Invoice Log</vt:lpstr>
      <vt:lpstr>Invoice Ammount FIR</vt:lpstr>
      <vt:lpstr>CCO</vt:lpstr>
      <vt:lpstr>Procurement</vt:lpstr>
      <vt:lpstr>Issues</vt:lpstr>
      <vt:lpstr>Milestones</vt:lpstr>
      <vt:lpstr>EV-Chart Data</vt:lpstr>
      <vt:lpstr>Physical-Chart Data</vt:lpstr>
      <vt:lpstr>LOOK AHEAD </vt:lpstr>
      <vt:lpstr>Schedule</vt:lpstr>
      <vt:lpstr>Manpower</vt:lpstr>
      <vt:lpstr>Conclusion</vt:lpstr>
      <vt:lpstr>Testing</vt:lpstr>
      <vt:lpstr>Codes</vt:lpstr>
      <vt:lpstr>Kutools_Chart</vt:lpstr>
      <vt:lpstr>Conclusion!Print_Area</vt:lpstr>
      <vt:lpstr>HSE!Print_Area</vt:lpstr>
      <vt:lpstr>'Invoice Log'!Print_Area</vt:lpstr>
      <vt:lpstr>'LOOK AHEAD '!Print_Area</vt:lpstr>
      <vt:lpstr>Manpower!Print_Area</vt:lpstr>
      <vt:lpstr>Procurement!Print_Area</vt:lpstr>
      <vt:lpstr>Progress!Print_Area</vt:lpstr>
      <vt:lpstr>'Quality  '!Print_Area</vt:lpstr>
      <vt:lpstr>'Quality-Stat  '!Print_Area</vt:lpstr>
      <vt:lpstr>'Weekly Progress Report'!Print_Area</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Eltayeb Mohamed</cp:lastModifiedBy>
  <cp:lastPrinted>2026-10-06T07:40:29Z</cp:lastPrinted>
  <dcterms:created xsi:type="dcterms:W3CDTF">2014-11-10T09:45:29Z</dcterms:created>
  <dcterms:modified xsi:type="dcterms:W3CDTF">2026-10-15T08:27:46Z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4a30d458-cd10-4a48-9232-50530e63d4a6_Enabled">
    <vt:lpwstr>true</vt:lpwstr>
  </property>
  <property fmtid="{D5CDD505-2E9C-101B-9397-08002B2CF9AE}" pid="9" name="MSIP_Label_4a30d458-cd10-4a48-9232-50530e63d4a6_SetDate">
    <vt:lpwstr>2025-11-18T07:17:47Z</vt:lpwstr>
  </property>
  <property fmtid="{D5CDD505-2E9C-101B-9397-08002B2CF9AE}" pid="10" name="MSIP_Label_4a30d458-cd10-4a48-9232-50530e63d4a6_Method">
    <vt:lpwstr>Privileged</vt:lpwstr>
  </property>
  <property fmtid="{D5CDD505-2E9C-101B-9397-08002B2CF9AE}" pid="11" name="MSIP_Label_4a30d458-cd10-4a48-9232-50530e63d4a6_Name">
    <vt:lpwstr>l0_public</vt:lpwstr>
  </property>
  <property fmtid="{D5CDD505-2E9C-101B-9397-08002B2CF9AE}" pid="12" name="MSIP_Label_4a30d458-cd10-4a48-9232-50530e63d4a6_SiteId">
    <vt:lpwstr>a5877034-8d6a-496a-8cf8-ceb5e3451109</vt:lpwstr>
  </property>
  <property fmtid="{D5CDD505-2E9C-101B-9397-08002B2CF9AE}" pid="13" name="MSIP_Label_4a30d458-cd10-4a48-9232-50530e63d4a6_ActionId">
    <vt:lpwstr>d65f31d2-2dfa-42a3-a0da-5017e32d20c8</vt:lpwstr>
  </property>
  <property fmtid="{D5CDD505-2E9C-101B-9397-08002B2CF9AE}" pid="14" name="MSIP_Label_4a30d458-cd10-4a48-9232-50530e63d4a6_ContentBits">
    <vt:lpwstr>2</vt:lpwstr>
  </property>
  <property fmtid="{D5CDD505-2E9C-101B-9397-08002B2CF9AE}" pid="15" name="MSIP_Label_4a30d458-cd10-4a48-9232-50530e63d4a6_Tag">
    <vt:lpwstr>10, 0, 1, 1</vt:lpwstr>
  </property>
</Properties>
</file>